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11145" tabRatio="778" activeTab="3"/>
  </bookViews>
  <sheets>
    <sheet name="regulament nou" sheetId="7" r:id="rId1"/>
    <sheet name="Istoric" sheetId="1" r:id="rId2"/>
    <sheet name="Barem" sheetId="3" r:id="rId3"/>
    <sheet name="Data" sheetId="4" r:id="rId4"/>
    <sheet name="Participanti" sheetId="5" r:id="rId5"/>
    <sheet name="Super#ligaSYR" sheetId="8" r:id="rId6"/>
    <sheet name="Mini#ligaSYR" sheetId="10" r:id="rId7"/>
  </sheets>
  <definedNames>
    <definedName name="_xlnm._FilterDatabase" localSheetId="3" hidden="1">Data!$A$1:$R$161</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61" i="4" l="1"/>
  <c r="P161" i="4"/>
  <c r="L161" i="4"/>
  <c r="K161" i="4"/>
  <c r="J161" i="4"/>
  <c r="F161" i="4"/>
  <c r="B161" i="4"/>
  <c r="G161" i="4" s="1"/>
  <c r="Q160" i="4"/>
  <c r="P160" i="4"/>
  <c r="L160" i="4"/>
  <c r="K160" i="4"/>
  <c r="J160" i="4"/>
  <c r="F160" i="4"/>
  <c r="B160" i="4"/>
  <c r="G160" i="4" s="1"/>
  <c r="Q159" i="4"/>
  <c r="P159" i="4"/>
  <c r="L159" i="4"/>
  <c r="K159" i="4"/>
  <c r="J159" i="4"/>
  <c r="F159" i="4"/>
  <c r="B159" i="4"/>
  <c r="G159" i="4" s="1"/>
  <c r="Q158" i="4"/>
  <c r="P158" i="4"/>
  <c r="L158" i="4"/>
  <c r="K158" i="4"/>
  <c r="J158" i="4"/>
  <c r="F158" i="4"/>
  <c r="B158" i="4"/>
  <c r="G158" i="4" s="1"/>
  <c r="Q157" i="4"/>
  <c r="P157" i="4"/>
  <c r="L157" i="4"/>
  <c r="K157" i="4"/>
  <c r="J157" i="4"/>
  <c r="F157" i="4"/>
  <c r="B157" i="4"/>
  <c r="G157" i="4" s="1"/>
  <c r="Q156" i="4"/>
  <c r="P156" i="4"/>
  <c r="L156" i="4"/>
  <c r="K156" i="4"/>
  <c r="J156" i="4"/>
  <c r="F156" i="4"/>
  <c r="B156" i="4"/>
  <c r="G156" i="4" s="1"/>
  <c r="Q155" i="4"/>
  <c r="P155" i="4"/>
  <c r="L155" i="4"/>
  <c r="K155" i="4"/>
  <c r="J155" i="4"/>
  <c r="F155" i="4"/>
  <c r="B155" i="4"/>
  <c r="G155" i="4" s="1"/>
  <c r="Q154" i="4"/>
  <c r="P154" i="4"/>
  <c r="L154" i="4"/>
  <c r="K154" i="4"/>
  <c r="J154" i="4"/>
  <c r="F154" i="4"/>
  <c r="B154" i="4"/>
  <c r="G154" i="4" s="1"/>
  <c r="Q153" i="4"/>
  <c r="P153" i="4"/>
  <c r="L153" i="4"/>
  <c r="K153" i="4"/>
  <c r="J153" i="4"/>
  <c r="F153" i="4"/>
  <c r="B153" i="4"/>
  <c r="G153" i="4" s="1"/>
  <c r="Q152" i="4"/>
  <c r="P152" i="4"/>
  <c r="L152" i="4"/>
  <c r="K152" i="4"/>
  <c r="J152" i="4"/>
  <c r="F152" i="4"/>
  <c r="B152" i="4"/>
  <c r="G152" i="4" s="1"/>
  <c r="Q151" i="4"/>
  <c r="P151" i="4"/>
  <c r="L151" i="4"/>
  <c r="K151" i="4"/>
  <c r="J151" i="4"/>
  <c r="F151" i="4"/>
  <c r="B151" i="4"/>
  <c r="G151" i="4" s="1"/>
  <c r="Q150" i="4"/>
  <c r="P150" i="4"/>
  <c r="L150" i="4"/>
  <c r="K150" i="4"/>
  <c r="J150" i="4"/>
  <c r="F150" i="4"/>
  <c r="B150" i="4"/>
  <c r="G150" i="4" s="1"/>
  <c r="Q149" i="4"/>
  <c r="P149" i="4"/>
  <c r="L149" i="4"/>
  <c r="K149" i="4"/>
  <c r="J149" i="4"/>
  <c r="F149" i="4"/>
  <c r="B149" i="4"/>
  <c r="G149" i="4" s="1"/>
  <c r="Q148" i="4"/>
  <c r="P148" i="4"/>
  <c r="L148" i="4"/>
  <c r="K148" i="4"/>
  <c r="J148" i="4"/>
  <c r="F148" i="4"/>
  <c r="B148" i="4"/>
  <c r="G148" i="4" s="1"/>
  <c r="Q147" i="4"/>
  <c r="P147" i="4"/>
  <c r="L147" i="4"/>
  <c r="K147" i="4"/>
  <c r="J147" i="4"/>
  <c r="F147" i="4"/>
  <c r="B147" i="4"/>
  <c r="G147" i="4" s="1"/>
  <c r="Q146" i="4"/>
  <c r="P146" i="4"/>
  <c r="L146" i="4"/>
  <c r="K146" i="4"/>
  <c r="J146" i="4"/>
  <c r="F146" i="4"/>
  <c r="B146" i="4"/>
  <c r="G146" i="4" s="1"/>
  <c r="Q145" i="4"/>
  <c r="P145" i="4"/>
  <c r="L145" i="4"/>
  <c r="K145" i="4"/>
  <c r="J145" i="4"/>
  <c r="F145" i="4"/>
  <c r="B145" i="4"/>
  <c r="G145" i="4" s="1"/>
  <c r="Q144" i="4"/>
  <c r="P144" i="4"/>
  <c r="L144" i="4"/>
  <c r="K144" i="4"/>
  <c r="J144" i="4"/>
  <c r="F144" i="4"/>
  <c r="B144" i="4"/>
  <c r="G144" i="4" s="1"/>
  <c r="Q143" i="4"/>
  <c r="P143" i="4"/>
  <c r="L143" i="4"/>
  <c r="K143" i="4"/>
  <c r="J143" i="4"/>
  <c r="F143" i="4"/>
  <c r="B143" i="4"/>
  <c r="G143" i="4" s="1"/>
  <c r="Q142" i="4"/>
  <c r="P142" i="4"/>
  <c r="L142" i="4"/>
  <c r="K142" i="4"/>
  <c r="J142" i="4"/>
  <c r="F142" i="4"/>
  <c r="B142" i="4"/>
  <c r="G142" i="4" s="1"/>
  <c r="Q141" i="4"/>
  <c r="P141" i="4"/>
  <c r="L141" i="4"/>
  <c r="K141" i="4"/>
  <c r="J141" i="4"/>
  <c r="F141" i="4"/>
  <c r="B141" i="4"/>
  <c r="G141" i="4" s="1"/>
  <c r="Q140" i="4"/>
  <c r="P140" i="4"/>
  <c r="L140" i="4"/>
  <c r="K140" i="4"/>
  <c r="J140" i="4"/>
  <c r="F140" i="4"/>
  <c r="B140" i="4"/>
  <c r="G140" i="4" s="1"/>
  <c r="Q139" i="4"/>
  <c r="P139" i="4"/>
  <c r="L139" i="4"/>
  <c r="K139" i="4"/>
  <c r="J139" i="4"/>
  <c r="F139" i="4"/>
  <c r="B139" i="4"/>
  <c r="G139" i="4" s="1"/>
  <c r="Q138" i="4"/>
  <c r="P138" i="4"/>
  <c r="L138" i="4"/>
  <c r="K138" i="4"/>
  <c r="J138" i="4"/>
  <c r="F138" i="4"/>
  <c r="B138" i="4"/>
  <c r="G138" i="4" s="1"/>
  <c r="Q137" i="4"/>
  <c r="P137" i="4"/>
  <c r="L137" i="4"/>
  <c r="K137" i="4"/>
  <c r="J137" i="4"/>
  <c r="F137" i="4"/>
  <c r="B137" i="4"/>
  <c r="G137" i="4" s="1"/>
  <c r="Q136" i="4"/>
  <c r="P136" i="4"/>
  <c r="L136" i="4"/>
  <c r="K136" i="4"/>
  <c r="J136" i="4"/>
  <c r="F136" i="4"/>
  <c r="B136" i="4"/>
  <c r="G136" i="4" s="1"/>
  <c r="Q135" i="4"/>
  <c r="P135" i="4"/>
  <c r="L135" i="4"/>
  <c r="K135" i="4"/>
  <c r="J135" i="4"/>
  <c r="F135" i="4"/>
  <c r="B135" i="4"/>
  <c r="G135" i="4" s="1"/>
  <c r="G21" i="8"/>
  <c r="G20" i="8"/>
  <c r="G19" i="8"/>
  <c r="G12" i="10"/>
  <c r="G14" i="10"/>
  <c r="G37" i="10" s="1"/>
  <c r="G15" i="10"/>
  <c r="G16" i="10"/>
  <c r="G41" i="10" s="1"/>
  <c r="G17" i="10"/>
  <c r="G42" i="10" s="1"/>
  <c r="G18" i="10"/>
  <c r="G43" i="10" s="1"/>
  <c r="G19" i="10"/>
  <c r="G44" i="10" s="1"/>
  <c r="G20" i="10"/>
  <c r="G45" i="10" s="1"/>
  <c r="G21" i="10"/>
  <c r="G46" i="10" s="1"/>
  <c r="G42" i="8" l="1"/>
  <c r="G39" i="10"/>
  <c r="H138" i="4"/>
  <c r="N138" i="4" s="1"/>
  <c r="G13" i="10" s="1"/>
  <c r="G40" i="10" s="1"/>
  <c r="H143" i="4"/>
  <c r="N143" i="4" s="1"/>
  <c r="G16" i="8" s="1"/>
  <c r="G41" i="8" s="1"/>
  <c r="H149" i="4"/>
  <c r="N149" i="4" s="1"/>
  <c r="G12" i="8" s="1"/>
  <c r="G34" i="8" s="1"/>
  <c r="H154" i="4"/>
  <c r="N154" i="4" s="1"/>
  <c r="G9" i="8" s="1"/>
  <c r="H137" i="4"/>
  <c r="N137" i="4" s="1"/>
  <c r="G5" i="8" s="1"/>
  <c r="H142" i="4"/>
  <c r="N142" i="4" s="1"/>
  <c r="G4" i="10" s="1"/>
  <c r="G29" i="10" s="1"/>
  <c r="H147" i="4"/>
  <c r="N147" i="4" s="1"/>
  <c r="G11" i="8" s="1"/>
  <c r="H153" i="4"/>
  <c r="N153" i="4" s="1"/>
  <c r="G11" i="10" s="1"/>
  <c r="G36" i="10" s="1"/>
  <c r="H158" i="4"/>
  <c r="N158" i="4" s="1"/>
  <c r="G6" i="8" s="1"/>
  <c r="G28" i="8" s="1"/>
  <c r="H135" i="4"/>
  <c r="N135" i="4" s="1"/>
  <c r="G5" i="10" s="1"/>
  <c r="H141" i="4"/>
  <c r="N141" i="4" s="1"/>
  <c r="G18" i="8" s="1"/>
  <c r="G43" i="8" s="1"/>
  <c r="H146" i="4"/>
  <c r="N146" i="4" s="1"/>
  <c r="G10" i="10" s="1"/>
  <c r="H151" i="4"/>
  <c r="N151" i="4" s="1"/>
  <c r="G3" i="8" s="1"/>
  <c r="H157" i="4"/>
  <c r="N157" i="4" s="1"/>
  <c r="G7" i="8" s="1"/>
  <c r="H161" i="4"/>
  <c r="N161" i="4" s="1"/>
  <c r="G4" i="8" s="1"/>
  <c r="G26" i="8" s="1"/>
  <c r="H139" i="4"/>
  <c r="N139" i="4" s="1"/>
  <c r="G7" i="10" s="1"/>
  <c r="H145" i="4"/>
  <c r="N145" i="4" s="1"/>
  <c r="G15" i="8" s="1"/>
  <c r="G37" i="8" s="1"/>
  <c r="H150" i="4"/>
  <c r="N150" i="4" s="1"/>
  <c r="G10" i="8" s="1"/>
  <c r="G31" i="8" s="1"/>
  <c r="H155" i="4"/>
  <c r="N155" i="4" s="1"/>
  <c r="G3" i="10" s="1"/>
  <c r="G28" i="10" s="1"/>
  <c r="H160" i="4"/>
  <c r="N160" i="4" s="1"/>
  <c r="G6" i="10" s="1"/>
  <c r="G32" i="10" s="1"/>
  <c r="H136" i="4"/>
  <c r="N136" i="4" s="1"/>
  <c r="H140" i="4"/>
  <c r="N140" i="4" s="1"/>
  <c r="G14" i="8" s="1"/>
  <c r="G36" i="8" s="1"/>
  <c r="H144" i="4"/>
  <c r="N144" i="4" s="1"/>
  <c r="G9" i="10" s="1"/>
  <c r="H148" i="4"/>
  <c r="N148" i="4" s="1"/>
  <c r="G13" i="8" s="1"/>
  <c r="G35" i="8" s="1"/>
  <c r="H152" i="4"/>
  <c r="N152" i="4" s="1"/>
  <c r="G2" i="8" s="1"/>
  <c r="G25" i="8" s="1"/>
  <c r="H156" i="4"/>
  <c r="N156" i="4" s="1"/>
  <c r="G2" i="10" s="1"/>
  <c r="G27" i="10" s="1"/>
  <c r="H159" i="4"/>
  <c r="N159" i="4" s="1"/>
  <c r="G17" i="8" s="1"/>
  <c r="F15" i="10"/>
  <c r="F16" i="10"/>
  <c r="F41" i="10" s="1"/>
  <c r="F17" i="10"/>
  <c r="F42" i="10" s="1"/>
  <c r="F18" i="10"/>
  <c r="F43" i="10" s="1"/>
  <c r="F19" i="10"/>
  <c r="F44" i="10" s="1"/>
  <c r="F20" i="10"/>
  <c r="F45" i="10" s="1"/>
  <c r="F21" i="10"/>
  <c r="F46" i="10" s="1"/>
  <c r="F15" i="8"/>
  <c r="F21" i="8"/>
  <c r="Q134" i="4"/>
  <c r="P134" i="4"/>
  <c r="L134" i="4"/>
  <c r="K134" i="4"/>
  <c r="J134" i="4"/>
  <c r="G134" i="4"/>
  <c r="F134" i="4"/>
  <c r="B134" i="4"/>
  <c r="Q133" i="4"/>
  <c r="P133" i="4"/>
  <c r="L133" i="4"/>
  <c r="K133" i="4"/>
  <c r="J133" i="4"/>
  <c r="F133" i="4"/>
  <c r="B133" i="4"/>
  <c r="G133" i="4" s="1"/>
  <c r="Q132" i="4"/>
  <c r="P132" i="4"/>
  <c r="L132" i="4"/>
  <c r="K132" i="4"/>
  <c r="J132" i="4"/>
  <c r="F132" i="4"/>
  <c r="B132" i="4"/>
  <c r="G132" i="4" s="1"/>
  <c r="Q131" i="4"/>
  <c r="P131" i="4"/>
  <c r="L131" i="4"/>
  <c r="K131" i="4"/>
  <c r="J131" i="4"/>
  <c r="F131" i="4"/>
  <c r="B131" i="4"/>
  <c r="G131" i="4" s="1"/>
  <c r="Q130" i="4"/>
  <c r="P130" i="4"/>
  <c r="L130" i="4"/>
  <c r="K130" i="4"/>
  <c r="J130" i="4"/>
  <c r="F130" i="4"/>
  <c r="B130" i="4"/>
  <c r="G130" i="4" s="1"/>
  <c r="Q129" i="4"/>
  <c r="P129" i="4"/>
  <c r="L129" i="4"/>
  <c r="K129" i="4"/>
  <c r="J129" i="4"/>
  <c r="F129" i="4"/>
  <c r="B129" i="4"/>
  <c r="G129" i="4" s="1"/>
  <c r="Q128" i="4"/>
  <c r="P128" i="4"/>
  <c r="L128" i="4"/>
  <c r="K128" i="4"/>
  <c r="J128" i="4"/>
  <c r="F128" i="4"/>
  <c r="B128" i="4"/>
  <c r="G128" i="4" s="1"/>
  <c r="Q127" i="4"/>
  <c r="P127" i="4"/>
  <c r="L127" i="4"/>
  <c r="K127" i="4"/>
  <c r="J127" i="4"/>
  <c r="F127" i="4"/>
  <c r="B127" i="4"/>
  <c r="G127" i="4" s="1"/>
  <c r="Q126" i="4"/>
  <c r="P126" i="4"/>
  <c r="L126" i="4"/>
  <c r="K126" i="4"/>
  <c r="J126" i="4"/>
  <c r="F126" i="4"/>
  <c r="B126" i="4"/>
  <c r="G126" i="4" s="1"/>
  <c r="Q125" i="4"/>
  <c r="P125" i="4"/>
  <c r="L125" i="4"/>
  <c r="K125" i="4"/>
  <c r="J125" i="4"/>
  <c r="F125" i="4"/>
  <c r="B125" i="4"/>
  <c r="G125" i="4" s="1"/>
  <c r="Q124" i="4"/>
  <c r="P124" i="4"/>
  <c r="L124" i="4"/>
  <c r="K124" i="4"/>
  <c r="J124" i="4"/>
  <c r="F124" i="4"/>
  <c r="B124" i="4"/>
  <c r="G124" i="4" s="1"/>
  <c r="Q123" i="4"/>
  <c r="P123" i="4"/>
  <c r="L123" i="4"/>
  <c r="K123" i="4"/>
  <c r="J123" i="4"/>
  <c r="F123" i="4"/>
  <c r="B123" i="4"/>
  <c r="G123" i="4" s="1"/>
  <c r="Q122" i="4"/>
  <c r="P122" i="4"/>
  <c r="L122" i="4"/>
  <c r="K122" i="4"/>
  <c r="J122" i="4"/>
  <c r="F122" i="4"/>
  <c r="B122" i="4"/>
  <c r="G122" i="4" s="1"/>
  <c r="Q121" i="4"/>
  <c r="P121" i="4"/>
  <c r="L121" i="4"/>
  <c r="K121" i="4"/>
  <c r="J121" i="4"/>
  <c r="F121" i="4"/>
  <c r="B121" i="4"/>
  <c r="G121" i="4" s="1"/>
  <c r="Q120" i="4"/>
  <c r="P120" i="4"/>
  <c r="L120" i="4"/>
  <c r="K120" i="4"/>
  <c r="J120" i="4"/>
  <c r="F120" i="4"/>
  <c r="B120" i="4"/>
  <c r="G120" i="4" s="1"/>
  <c r="Q119" i="4"/>
  <c r="P119" i="4"/>
  <c r="L119" i="4"/>
  <c r="K119" i="4"/>
  <c r="J119" i="4"/>
  <c r="F119" i="4"/>
  <c r="B119" i="4"/>
  <c r="G119" i="4" s="1"/>
  <c r="Q118" i="4"/>
  <c r="P118" i="4"/>
  <c r="L118" i="4"/>
  <c r="K118" i="4"/>
  <c r="J118" i="4"/>
  <c r="F118" i="4"/>
  <c r="B118" i="4"/>
  <c r="G118" i="4" s="1"/>
  <c r="Q117" i="4"/>
  <c r="P117" i="4"/>
  <c r="L117" i="4"/>
  <c r="K117" i="4"/>
  <c r="J117" i="4"/>
  <c r="F117" i="4"/>
  <c r="B117" i="4"/>
  <c r="G117" i="4" s="1"/>
  <c r="Q116" i="4"/>
  <c r="P116" i="4"/>
  <c r="L116" i="4"/>
  <c r="K116" i="4"/>
  <c r="J116" i="4"/>
  <c r="F116" i="4"/>
  <c r="B116" i="4"/>
  <c r="G116" i="4" s="1"/>
  <c r="Q115" i="4"/>
  <c r="P115" i="4"/>
  <c r="L115" i="4"/>
  <c r="K115" i="4"/>
  <c r="J115" i="4"/>
  <c r="F115" i="4"/>
  <c r="B115" i="4"/>
  <c r="G115" i="4" s="1"/>
  <c r="Q114" i="4"/>
  <c r="P114" i="4"/>
  <c r="L114" i="4"/>
  <c r="K114" i="4"/>
  <c r="J114" i="4"/>
  <c r="F114" i="4"/>
  <c r="B114" i="4"/>
  <c r="G114" i="4" s="1"/>
  <c r="Q113" i="4"/>
  <c r="P113" i="4"/>
  <c r="L113" i="4"/>
  <c r="K113" i="4"/>
  <c r="J113" i="4"/>
  <c r="G113" i="4"/>
  <c r="F113" i="4"/>
  <c r="B113" i="4"/>
  <c r="Q112" i="4"/>
  <c r="P112" i="4"/>
  <c r="L112" i="4"/>
  <c r="K112" i="4"/>
  <c r="J112" i="4"/>
  <c r="F112" i="4"/>
  <c r="B112" i="4"/>
  <c r="G112" i="4" s="1"/>
  <c r="Q111" i="4"/>
  <c r="P111" i="4"/>
  <c r="L111" i="4"/>
  <c r="K111" i="4"/>
  <c r="J111" i="4"/>
  <c r="F111" i="4"/>
  <c r="B111" i="4"/>
  <c r="G111" i="4" s="1"/>
  <c r="Q110" i="4"/>
  <c r="P110" i="4"/>
  <c r="L110" i="4"/>
  <c r="K110" i="4"/>
  <c r="J110" i="4"/>
  <c r="F110" i="4"/>
  <c r="B110" i="4"/>
  <c r="G110" i="4" s="1"/>
  <c r="Q109" i="4"/>
  <c r="P109" i="4"/>
  <c r="L109" i="4"/>
  <c r="K109" i="4"/>
  <c r="J109" i="4"/>
  <c r="F109" i="4"/>
  <c r="B109" i="4"/>
  <c r="G109" i="4" s="1"/>
  <c r="Q108" i="4"/>
  <c r="P108" i="4"/>
  <c r="L108" i="4"/>
  <c r="K108" i="4"/>
  <c r="J108" i="4"/>
  <c r="F108" i="4"/>
  <c r="B108" i="4"/>
  <c r="G108" i="4" s="1"/>
  <c r="Q107" i="4"/>
  <c r="P107" i="4"/>
  <c r="L107" i="4"/>
  <c r="K107" i="4"/>
  <c r="J107" i="4"/>
  <c r="F107" i="4"/>
  <c r="B107" i="4"/>
  <c r="G107" i="4" s="1"/>
  <c r="Q106" i="4"/>
  <c r="P106" i="4"/>
  <c r="L106" i="4"/>
  <c r="K106" i="4"/>
  <c r="J106" i="4"/>
  <c r="F106" i="4"/>
  <c r="B106" i="4"/>
  <c r="G106" i="4" s="1"/>
  <c r="Q105" i="4"/>
  <c r="P105" i="4"/>
  <c r="L105" i="4"/>
  <c r="K105" i="4"/>
  <c r="J105" i="4"/>
  <c r="F105" i="4"/>
  <c r="B105" i="4"/>
  <c r="G105" i="4" s="1"/>
  <c r="Q104" i="4"/>
  <c r="P104" i="4"/>
  <c r="L104" i="4"/>
  <c r="K104" i="4"/>
  <c r="J104" i="4"/>
  <c r="F104" i="4"/>
  <c r="B104" i="4"/>
  <c r="G104" i="4" s="1"/>
  <c r="E16" i="10"/>
  <c r="E41" i="10" s="1"/>
  <c r="E17" i="10"/>
  <c r="E42" i="10" s="1"/>
  <c r="E18" i="10"/>
  <c r="E43" i="10" s="1"/>
  <c r="E19" i="10"/>
  <c r="E44" i="10" s="1"/>
  <c r="E20" i="10"/>
  <c r="E45" i="10" s="1"/>
  <c r="E21" i="10"/>
  <c r="E46" i="10" s="1"/>
  <c r="E16" i="8"/>
  <c r="Q103" i="4"/>
  <c r="P103" i="4"/>
  <c r="L103" i="4"/>
  <c r="K103" i="4"/>
  <c r="J103" i="4"/>
  <c r="F103" i="4"/>
  <c r="B103" i="4"/>
  <c r="G103" i="4" s="1"/>
  <c r="Q102" i="4"/>
  <c r="P102" i="4"/>
  <c r="L102" i="4"/>
  <c r="K102" i="4"/>
  <c r="J102" i="4"/>
  <c r="F102" i="4"/>
  <c r="B102" i="4"/>
  <c r="G102" i="4" s="1"/>
  <c r="Q101" i="4"/>
  <c r="P101" i="4"/>
  <c r="L101" i="4"/>
  <c r="K101" i="4"/>
  <c r="J101" i="4"/>
  <c r="F101" i="4"/>
  <c r="B101" i="4"/>
  <c r="G101" i="4" s="1"/>
  <c r="Q71" i="4"/>
  <c r="Q72" i="4"/>
  <c r="Q73" i="4"/>
  <c r="Q74" i="4"/>
  <c r="Q75" i="4"/>
  <c r="Q76" i="4"/>
  <c r="Q77" i="4"/>
  <c r="Q78" i="4"/>
  <c r="Q79" i="4"/>
  <c r="Q80" i="4"/>
  <c r="Q81" i="4"/>
  <c r="Q82" i="4"/>
  <c r="Q83" i="4"/>
  <c r="Q84" i="4"/>
  <c r="Q85" i="4"/>
  <c r="Q86" i="4"/>
  <c r="Q87" i="4"/>
  <c r="Q88" i="4"/>
  <c r="Q89" i="4"/>
  <c r="Q90" i="4"/>
  <c r="Q91" i="4"/>
  <c r="Q92" i="4"/>
  <c r="Q93" i="4"/>
  <c r="Q94" i="4"/>
  <c r="Q95" i="4"/>
  <c r="Q96" i="4"/>
  <c r="Q97" i="4"/>
  <c r="Q98" i="4"/>
  <c r="Q99" i="4"/>
  <c r="Q10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J71" i="4"/>
  <c r="K71" i="4"/>
  <c r="L71" i="4"/>
  <c r="J72" i="4"/>
  <c r="K72" i="4"/>
  <c r="L72" i="4"/>
  <c r="J73" i="4"/>
  <c r="K73" i="4"/>
  <c r="L73" i="4"/>
  <c r="J74" i="4"/>
  <c r="K74" i="4"/>
  <c r="L74" i="4"/>
  <c r="J75" i="4"/>
  <c r="K75" i="4"/>
  <c r="L75" i="4"/>
  <c r="J76" i="4"/>
  <c r="K76" i="4"/>
  <c r="L76" i="4"/>
  <c r="J77" i="4"/>
  <c r="K77" i="4"/>
  <c r="L77" i="4"/>
  <c r="J78" i="4"/>
  <c r="K78" i="4"/>
  <c r="L78" i="4"/>
  <c r="J79" i="4"/>
  <c r="K79" i="4"/>
  <c r="L79" i="4"/>
  <c r="J80" i="4"/>
  <c r="K80" i="4"/>
  <c r="L80" i="4"/>
  <c r="J81" i="4"/>
  <c r="K81" i="4"/>
  <c r="L81" i="4"/>
  <c r="J82" i="4"/>
  <c r="K82" i="4"/>
  <c r="L82" i="4"/>
  <c r="J83" i="4"/>
  <c r="K83" i="4"/>
  <c r="L83" i="4"/>
  <c r="J84" i="4"/>
  <c r="K84" i="4"/>
  <c r="L84" i="4"/>
  <c r="J85" i="4"/>
  <c r="K85" i="4"/>
  <c r="L85" i="4"/>
  <c r="J86" i="4"/>
  <c r="K86" i="4"/>
  <c r="L86" i="4"/>
  <c r="J87" i="4"/>
  <c r="K87" i="4"/>
  <c r="L87" i="4"/>
  <c r="J88" i="4"/>
  <c r="K88" i="4"/>
  <c r="L88" i="4"/>
  <c r="J89" i="4"/>
  <c r="K89" i="4"/>
  <c r="L89" i="4"/>
  <c r="J90" i="4"/>
  <c r="K90" i="4"/>
  <c r="L90" i="4"/>
  <c r="J91" i="4"/>
  <c r="K91" i="4"/>
  <c r="L91" i="4"/>
  <c r="J92" i="4"/>
  <c r="K92" i="4"/>
  <c r="L92" i="4"/>
  <c r="J93" i="4"/>
  <c r="K93" i="4"/>
  <c r="L93" i="4"/>
  <c r="J94" i="4"/>
  <c r="K94" i="4"/>
  <c r="L94" i="4"/>
  <c r="J95" i="4"/>
  <c r="K95" i="4"/>
  <c r="L95" i="4"/>
  <c r="J96" i="4"/>
  <c r="K96" i="4"/>
  <c r="L96" i="4"/>
  <c r="J97" i="4"/>
  <c r="K97" i="4"/>
  <c r="L97" i="4"/>
  <c r="J98" i="4"/>
  <c r="K98" i="4"/>
  <c r="L98" i="4"/>
  <c r="J99" i="4"/>
  <c r="K99" i="4"/>
  <c r="L99" i="4"/>
  <c r="J100" i="4"/>
  <c r="K100" i="4"/>
  <c r="L10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B71" i="4"/>
  <c r="G71" i="4" s="1"/>
  <c r="B72" i="4"/>
  <c r="G72" i="4" s="1"/>
  <c r="B73" i="4"/>
  <c r="G73" i="4" s="1"/>
  <c r="B74" i="4"/>
  <c r="G74" i="4" s="1"/>
  <c r="B75" i="4"/>
  <c r="G75" i="4" s="1"/>
  <c r="B76" i="4"/>
  <c r="G76" i="4" s="1"/>
  <c r="B77" i="4"/>
  <c r="G77" i="4" s="1"/>
  <c r="B78" i="4"/>
  <c r="G78" i="4" s="1"/>
  <c r="B79" i="4"/>
  <c r="G79" i="4" s="1"/>
  <c r="B80" i="4"/>
  <c r="G80" i="4" s="1"/>
  <c r="B81" i="4"/>
  <c r="G81" i="4" s="1"/>
  <c r="B82" i="4"/>
  <c r="G82" i="4" s="1"/>
  <c r="B83" i="4"/>
  <c r="G83" i="4" s="1"/>
  <c r="B84" i="4"/>
  <c r="G84" i="4" s="1"/>
  <c r="B85" i="4"/>
  <c r="G85" i="4" s="1"/>
  <c r="B86" i="4"/>
  <c r="G86" i="4" s="1"/>
  <c r="B87" i="4"/>
  <c r="G87" i="4" s="1"/>
  <c r="B88" i="4"/>
  <c r="G88" i="4" s="1"/>
  <c r="B89" i="4"/>
  <c r="G89" i="4" s="1"/>
  <c r="B90" i="4"/>
  <c r="G90" i="4" s="1"/>
  <c r="B91" i="4"/>
  <c r="G91" i="4" s="1"/>
  <c r="B92" i="4"/>
  <c r="G92" i="4" s="1"/>
  <c r="B93" i="4"/>
  <c r="G93" i="4" s="1"/>
  <c r="B94" i="4"/>
  <c r="G94" i="4" s="1"/>
  <c r="B95" i="4"/>
  <c r="G95" i="4" s="1"/>
  <c r="B96" i="4"/>
  <c r="G96" i="4" s="1"/>
  <c r="B97" i="4"/>
  <c r="G97" i="4" s="1"/>
  <c r="B98" i="4"/>
  <c r="G98" i="4" s="1"/>
  <c r="B99" i="4"/>
  <c r="G99" i="4" s="1"/>
  <c r="B100" i="4"/>
  <c r="G100" i="4" s="1"/>
  <c r="Q3" i="4"/>
  <c r="Q4" i="4"/>
  <c r="Q5" i="4"/>
  <c r="Q6" i="4"/>
  <c r="Q7" i="4"/>
  <c r="Q8" i="4"/>
  <c r="Q9" i="4"/>
  <c r="Q10" i="4"/>
  <c r="Q11" i="4"/>
  <c r="Q12" i="4"/>
  <c r="Q13" i="4"/>
  <c r="Q14" i="4"/>
  <c r="Q15" i="4"/>
  <c r="Q16" i="4"/>
  <c r="Q17" i="4"/>
  <c r="Q18" i="4"/>
  <c r="Q19" i="4"/>
  <c r="Q20" i="4"/>
  <c r="Q21" i="4"/>
  <c r="Q22" i="4"/>
  <c r="Q23" i="4"/>
  <c r="Q24" i="4"/>
  <c r="Q25" i="4"/>
  <c r="Q26" i="4"/>
  <c r="Q27" i="4"/>
  <c r="Q28" i="4"/>
  <c r="Q29" i="4"/>
  <c r="Q30" i="4"/>
  <c r="Q31" i="4"/>
  <c r="Q32" i="4"/>
  <c r="Q33" i="4"/>
  <c r="Q34" i="4"/>
  <c r="Q35" i="4"/>
  <c r="Q36" i="4"/>
  <c r="Q37" i="4"/>
  <c r="Q38" i="4"/>
  <c r="Q39" i="4"/>
  <c r="Q40" i="4"/>
  <c r="Q41" i="4"/>
  <c r="Q42" i="4"/>
  <c r="Q43" i="4"/>
  <c r="Q44" i="4"/>
  <c r="Q45" i="4"/>
  <c r="Q46" i="4"/>
  <c r="Q47" i="4"/>
  <c r="Q48" i="4"/>
  <c r="Q49" i="4"/>
  <c r="Q50" i="4"/>
  <c r="Q51" i="4"/>
  <c r="Q52" i="4"/>
  <c r="Q53" i="4"/>
  <c r="Q54" i="4"/>
  <c r="Q55" i="4"/>
  <c r="Q56" i="4"/>
  <c r="Q57" i="4"/>
  <c r="Q58" i="4"/>
  <c r="Q59" i="4"/>
  <c r="Q60" i="4"/>
  <c r="Q61" i="4"/>
  <c r="Q62" i="4"/>
  <c r="Q63" i="4"/>
  <c r="Q64" i="4"/>
  <c r="Q65" i="4"/>
  <c r="Q66" i="4"/>
  <c r="Q67" i="4"/>
  <c r="Q68" i="4"/>
  <c r="Q69" i="4"/>
  <c r="Q70" i="4"/>
  <c r="Q2" i="4"/>
  <c r="G29" i="8" l="1"/>
  <c r="G31" i="10"/>
  <c r="G34" i="10"/>
  <c r="G30" i="10"/>
  <c r="G35" i="10"/>
  <c r="G40" i="8"/>
  <c r="G24" i="8"/>
  <c r="G32" i="8"/>
  <c r="G33" i="8"/>
  <c r="G39" i="8"/>
  <c r="G38" i="8"/>
  <c r="H134" i="4"/>
  <c r="N134" i="4" s="1"/>
  <c r="G8" i="8" s="1"/>
  <c r="G27" i="8" s="1"/>
  <c r="H132" i="4"/>
  <c r="N132" i="4" s="1"/>
  <c r="F4" i="8" s="1"/>
  <c r="H130" i="4"/>
  <c r="N130" i="4" s="1"/>
  <c r="F7" i="8" s="1"/>
  <c r="H104" i="4"/>
  <c r="N104" i="4" s="1"/>
  <c r="F14" i="8" s="1"/>
  <c r="F36" i="8" s="1"/>
  <c r="H112" i="4"/>
  <c r="N112" i="4" s="1"/>
  <c r="F13" i="8" s="1"/>
  <c r="H120" i="4"/>
  <c r="N120" i="4" s="1"/>
  <c r="F14" i="10" s="1"/>
  <c r="H125" i="4"/>
  <c r="N125" i="4" s="1"/>
  <c r="F11" i="10" s="1"/>
  <c r="H106" i="4"/>
  <c r="N106" i="4" s="1"/>
  <c r="F8" i="10" s="1"/>
  <c r="H114" i="4"/>
  <c r="N114" i="4" s="1"/>
  <c r="F8" i="8" s="1"/>
  <c r="H121" i="4"/>
  <c r="N121" i="4" s="1"/>
  <c r="F20" i="8" s="1"/>
  <c r="H127" i="4"/>
  <c r="N127" i="4" s="1"/>
  <c r="F4" i="10" s="1"/>
  <c r="F29" i="10" s="1"/>
  <c r="H108" i="4"/>
  <c r="N108" i="4" s="1"/>
  <c r="F18" i="8" s="1"/>
  <c r="F43" i="8" s="1"/>
  <c r="H116" i="4"/>
  <c r="N116" i="4" s="1"/>
  <c r="F3" i="10" s="1"/>
  <c r="F28" i="10" s="1"/>
  <c r="H122" i="4"/>
  <c r="N122" i="4" s="1"/>
  <c r="F10" i="8" s="1"/>
  <c r="H129" i="4"/>
  <c r="N129" i="4" s="1"/>
  <c r="F6" i="8" s="1"/>
  <c r="H131" i="4"/>
  <c r="N131" i="4" s="1"/>
  <c r="F12" i="10" s="1"/>
  <c r="H133" i="4"/>
  <c r="N133" i="4" s="1"/>
  <c r="F12" i="8" s="1"/>
  <c r="G8" i="10"/>
  <c r="G38" i="10" s="1"/>
  <c r="H110" i="4"/>
  <c r="N110" i="4" s="1"/>
  <c r="F5" i="8" s="1"/>
  <c r="H118" i="4"/>
  <c r="N118" i="4" s="1"/>
  <c r="F19" i="8" s="1"/>
  <c r="F37" i="8" s="1"/>
  <c r="H123" i="4"/>
  <c r="N123" i="4" s="1"/>
  <c r="F10" i="10" s="1"/>
  <c r="H124" i="4"/>
  <c r="N124" i="4" s="1"/>
  <c r="F3" i="8" s="1"/>
  <c r="H126" i="4"/>
  <c r="N126" i="4" s="1"/>
  <c r="F9" i="8" s="1"/>
  <c r="H128" i="4"/>
  <c r="N128" i="4" s="1"/>
  <c r="F13" i="10" s="1"/>
  <c r="F40" i="10" s="1"/>
  <c r="H105" i="4"/>
  <c r="N105" i="4" s="1"/>
  <c r="F5" i="10" s="1"/>
  <c r="H107" i="4"/>
  <c r="N107" i="4" s="1"/>
  <c r="F7" i="10" s="1"/>
  <c r="H109" i="4"/>
  <c r="N109" i="4" s="1"/>
  <c r="F16" i="8" s="1"/>
  <c r="H111" i="4"/>
  <c r="N111" i="4" s="1"/>
  <c r="F2" i="10" s="1"/>
  <c r="F27" i="10" s="1"/>
  <c r="H113" i="4"/>
  <c r="N113" i="4" s="1"/>
  <c r="F2" i="8" s="1"/>
  <c r="H115" i="4"/>
  <c r="N115" i="4" s="1"/>
  <c r="F11" i="8" s="1"/>
  <c r="H117" i="4"/>
  <c r="N117" i="4" s="1"/>
  <c r="F6" i="10" s="1"/>
  <c r="F32" i="10" s="1"/>
  <c r="H119" i="4"/>
  <c r="N119" i="4" s="1"/>
  <c r="F17" i="8" s="1"/>
  <c r="F40" i="8" s="1"/>
  <c r="H72" i="4"/>
  <c r="N72" i="4" s="1"/>
  <c r="E8" i="8" s="1"/>
  <c r="H100" i="4"/>
  <c r="N100" i="4" s="1"/>
  <c r="E12" i="10" s="1"/>
  <c r="H103" i="4"/>
  <c r="N103" i="4" s="1"/>
  <c r="F9" i="10" s="1"/>
  <c r="H102" i="4"/>
  <c r="N102" i="4" s="1"/>
  <c r="E4" i="8" s="1"/>
  <c r="H101" i="4"/>
  <c r="N101" i="4" s="1"/>
  <c r="E4" i="10" s="1"/>
  <c r="H99" i="4"/>
  <c r="N99" i="4" s="1"/>
  <c r="E5" i="8" s="1"/>
  <c r="H98" i="4"/>
  <c r="N98" i="4" s="1"/>
  <c r="E20" i="8" s="1"/>
  <c r="H97" i="4"/>
  <c r="N97" i="4" s="1"/>
  <c r="E9" i="8" s="1"/>
  <c r="H96" i="4"/>
  <c r="N96" i="4" s="1"/>
  <c r="E6" i="10" s="1"/>
  <c r="H95" i="4"/>
  <c r="N95" i="4" s="1"/>
  <c r="E7" i="8" s="1"/>
  <c r="H94" i="4"/>
  <c r="N94" i="4" s="1"/>
  <c r="E10" i="10" s="1"/>
  <c r="H93" i="4"/>
  <c r="N93" i="4" s="1"/>
  <c r="E14" i="10" s="1"/>
  <c r="H92" i="4"/>
  <c r="N92" i="4" s="1"/>
  <c r="E15" i="10" s="1"/>
  <c r="H91" i="4"/>
  <c r="N91" i="4" s="1"/>
  <c r="E10" i="8" s="1"/>
  <c r="H90" i="4"/>
  <c r="N90" i="4" s="1"/>
  <c r="E6" i="8" s="1"/>
  <c r="H89" i="4"/>
  <c r="N89" i="4" s="1"/>
  <c r="E11" i="10" s="1"/>
  <c r="H88" i="4"/>
  <c r="N88" i="4" s="1"/>
  <c r="E13" i="8" s="1"/>
  <c r="H87" i="4"/>
  <c r="N87" i="4" s="1"/>
  <c r="E17" i="8" s="1"/>
  <c r="H86" i="4"/>
  <c r="N86" i="4" s="1"/>
  <c r="E9" i="10" s="1"/>
  <c r="E34" i="10" s="1"/>
  <c r="H85" i="4"/>
  <c r="N85" i="4" s="1"/>
  <c r="E11" i="8" s="1"/>
  <c r="H84" i="4"/>
  <c r="N84" i="4" s="1"/>
  <c r="E3" i="8" s="1"/>
  <c r="H83" i="4"/>
  <c r="N83" i="4" s="1"/>
  <c r="E12" i="8" s="1"/>
  <c r="H82" i="4"/>
  <c r="N82" i="4" s="1"/>
  <c r="E2" i="10" s="1"/>
  <c r="H81" i="4"/>
  <c r="N81" i="4" s="1"/>
  <c r="E18" i="8" s="1"/>
  <c r="H80" i="4"/>
  <c r="N80" i="4" s="1"/>
  <c r="E3" i="10" s="1"/>
  <c r="H79" i="4"/>
  <c r="N79" i="4" s="1"/>
  <c r="E14" i="8" s="1"/>
  <c r="H78" i="4"/>
  <c r="N78" i="4" s="1"/>
  <c r="E7" i="10" s="1"/>
  <c r="H77" i="4"/>
  <c r="N77" i="4" s="1"/>
  <c r="E13" i="10" s="1"/>
  <c r="H76" i="4"/>
  <c r="N76" i="4" s="1"/>
  <c r="E2" i="8" s="1"/>
  <c r="E25" i="8" s="1"/>
  <c r="H75" i="4"/>
  <c r="N75" i="4" s="1"/>
  <c r="E5" i="10" s="1"/>
  <c r="H74" i="4"/>
  <c r="N74" i="4" s="1"/>
  <c r="E19" i="8" s="1"/>
  <c r="E41" i="8" s="1"/>
  <c r="H73" i="4"/>
  <c r="N73" i="4" s="1"/>
  <c r="E21" i="8" s="1"/>
  <c r="H71" i="4"/>
  <c r="N71" i="4" s="1"/>
  <c r="E8" i="10" s="1"/>
  <c r="D16" i="10"/>
  <c r="D17" i="10"/>
  <c r="D18" i="10"/>
  <c r="D19" i="10"/>
  <c r="D20" i="10"/>
  <c r="D21" i="10"/>
  <c r="D46" i="10" s="1"/>
  <c r="C20" i="10"/>
  <c r="C21" i="10"/>
  <c r="D21" i="8"/>
  <c r="C20" i="8"/>
  <c r="C18" i="8"/>
  <c r="C19" i="8"/>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J37" i="4"/>
  <c r="K37" i="4"/>
  <c r="L37" i="4"/>
  <c r="J38" i="4"/>
  <c r="K38" i="4"/>
  <c r="L38" i="4"/>
  <c r="J39" i="4"/>
  <c r="K39" i="4"/>
  <c r="L39" i="4"/>
  <c r="J40" i="4"/>
  <c r="K40" i="4"/>
  <c r="L40" i="4"/>
  <c r="J41" i="4"/>
  <c r="K41" i="4"/>
  <c r="L41" i="4"/>
  <c r="J42" i="4"/>
  <c r="K42" i="4"/>
  <c r="L42" i="4"/>
  <c r="J43" i="4"/>
  <c r="K43" i="4"/>
  <c r="L43" i="4"/>
  <c r="J44" i="4"/>
  <c r="K44" i="4"/>
  <c r="L44" i="4"/>
  <c r="J45" i="4"/>
  <c r="K45" i="4"/>
  <c r="L45" i="4"/>
  <c r="J46" i="4"/>
  <c r="K46" i="4"/>
  <c r="L46" i="4"/>
  <c r="J47" i="4"/>
  <c r="K47" i="4"/>
  <c r="L47" i="4"/>
  <c r="J48" i="4"/>
  <c r="K48" i="4"/>
  <c r="L48" i="4"/>
  <c r="J49" i="4"/>
  <c r="K49" i="4"/>
  <c r="L49" i="4"/>
  <c r="J50" i="4"/>
  <c r="K50" i="4"/>
  <c r="L50" i="4"/>
  <c r="J51" i="4"/>
  <c r="K51" i="4"/>
  <c r="L51" i="4"/>
  <c r="J52" i="4"/>
  <c r="K52" i="4"/>
  <c r="L52" i="4"/>
  <c r="J53" i="4"/>
  <c r="K53" i="4"/>
  <c r="L53" i="4"/>
  <c r="J54" i="4"/>
  <c r="K54" i="4"/>
  <c r="L54" i="4"/>
  <c r="J55" i="4"/>
  <c r="K55" i="4"/>
  <c r="L55" i="4"/>
  <c r="J56" i="4"/>
  <c r="K56" i="4"/>
  <c r="L56" i="4"/>
  <c r="J57" i="4"/>
  <c r="K57" i="4"/>
  <c r="L57" i="4"/>
  <c r="J58" i="4"/>
  <c r="K58" i="4"/>
  <c r="L58" i="4"/>
  <c r="J59" i="4"/>
  <c r="K59" i="4"/>
  <c r="L59" i="4"/>
  <c r="J60" i="4"/>
  <c r="K60" i="4"/>
  <c r="L60" i="4"/>
  <c r="J61" i="4"/>
  <c r="K61" i="4"/>
  <c r="L61" i="4"/>
  <c r="J62" i="4"/>
  <c r="K62" i="4"/>
  <c r="L62" i="4"/>
  <c r="J63" i="4"/>
  <c r="K63" i="4"/>
  <c r="L63" i="4"/>
  <c r="J64" i="4"/>
  <c r="K64" i="4"/>
  <c r="L64" i="4"/>
  <c r="J65" i="4"/>
  <c r="K65" i="4"/>
  <c r="L65" i="4"/>
  <c r="J66" i="4"/>
  <c r="K66" i="4"/>
  <c r="L66" i="4"/>
  <c r="J67" i="4"/>
  <c r="K67" i="4"/>
  <c r="L67" i="4"/>
  <c r="J68" i="4"/>
  <c r="K68" i="4"/>
  <c r="L68" i="4"/>
  <c r="J69" i="4"/>
  <c r="K69" i="4"/>
  <c r="L69" i="4"/>
  <c r="J70" i="4"/>
  <c r="K70" i="4"/>
  <c r="L70"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B57" i="4"/>
  <c r="G57" i="4" s="1"/>
  <c r="B58" i="4"/>
  <c r="G58" i="4" s="1"/>
  <c r="B59" i="4"/>
  <c r="G59" i="4" s="1"/>
  <c r="B60" i="4"/>
  <c r="G60" i="4" s="1"/>
  <c r="B61" i="4"/>
  <c r="G61" i="4" s="1"/>
  <c r="B62" i="4"/>
  <c r="G62" i="4" s="1"/>
  <c r="B63" i="4"/>
  <c r="G63" i="4" s="1"/>
  <c r="B64" i="4"/>
  <c r="G64" i="4" s="1"/>
  <c r="B65" i="4"/>
  <c r="G65" i="4" s="1"/>
  <c r="B66" i="4"/>
  <c r="G66" i="4" s="1"/>
  <c r="B67" i="4"/>
  <c r="G67" i="4" s="1"/>
  <c r="B68" i="4"/>
  <c r="G68" i="4" s="1"/>
  <c r="B69" i="4"/>
  <c r="G69" i="4" s="1"/>
  <c r="B70" i="4"/>
  <c r="G70" i="4" s="1"/>
  <c r="B37" i="4"/>
  <c r="G37" i="4" s="1"/>
  <c r="B38" i="4"/>
  <c r="G38" i="4" s="1"/>
  <c r="B39" i="4"/>
  <c r="G39" i="4" s="1"/>
  <c r="B40" i="4"/>
  <c r="G40" i="4" s="1"/>
  <c r="B41" i="4"/>
  <c r="G41" i="4" s="1"/>
  <c r="B42" i="4"/>
  <c r="G42" i="4" s="1"/>
  <c r="B43" i="4"/>
  <c r="G43" i="4" s="1"/>
  <c r="B44" i="4"/>
  <c r="G44" i="4" s="1"/>
  <c r="B45" i="4"/>
  <c r="G45" i="4" s="1"/>
  <c r="B46" i="4"/>
  <c r="G46" i="4" s="1"/>
  <c r="B47" i="4"/>
  <c r="G47" i="4" s="1"/>
  <c r="B48" i="4"/>
  <c r="G48" i="4" s="1"/>
  <c r="B49" i="4"/>
  <c r="G49" i="4" s="1"/>
  <c r="B50" i="4"/>
  <c r="G50" i="4" s="1"/>
  <c r="B51" i="4"/>
  <c r="G51" i="4" s="1"/>
  <c r="B52" i="4"/>
  <c r="G52" i="4" s="1"/>
  <c r="B53" i="4"/>
  <c r="G53" i="4" s="1"/>
  <c r="B54" i="4"/>
  <c r="G54" i="4" s="1"/>
  <c r="B55" i="4"/>
  <c r="G55" i="4" s="1"/>
  <c r="B56" i="4"/>
  <c r="G56" i="4" s="1"/>
  <c r="F31" i="10" l="1"/>
  <c r="F25" i="8"/>
  <c r="E40" i="10"/>
  <c r="E30" i="10"/>
  <c r="E39" i="8"/>
  <c r="F41" i="8"/>
  <c r="F33" i="8"/>
  <c r="E40" i="8"/>
  <c r="E39" i="10"/>
  <c r="E32" i="10"/>
  <c r="F34" i="10"/>
  <c r="F33" i="10"/>
  <c r="G33" i="10"/>
  <c r="F38" i="10"/>
  <c r="F30" i="10"/>
  <c r="F37" i="10"/>
  <c r="F39" i="10"/>
  <c r="F24" i="8"/>
  <c r="F31" i="8"/>
  <c r="F39" i="8"/>
  <c r="F42" i="8"/>
  <c r="E24" i="8"/>
  <c r="E43" i="8"/>
  <c r="G30" i="8"/>
  <c r="F38" i="8"/>
  <c r="F32" i="8"/>
  <c r="F35" i="8"/>
  <c r="F36" i="10"/>
  <c r="F34" i="8"/>
  <c r="F26" i="8"/>
  <c r="F28" i="8"/>
  <c r="F30" i="8"/>
  <c r="F35" i="10"/>
  <c r="E33" i="10"/>
  <c r="F29" i="8"/>
  <c r="F27" i="8"/>
  <c r="E27" i="10"/>
  <c r="E35" i="8"/>
  <c r="E36" i="10"/>
  <c r="E29" i="8"/>
  <c r="E31" i="10"/>
  <c r="E33" i="8"/>
  <c r="E30" i="8"/>
  <c r="E29" i="10"/>
  <c r="E26" i="8"/>
  <c r="E35" i="10"/>
  <c r="E38" i="10"/>
  <c r="E37" i="10"/>
  <c r="E28" i="10"/>
  <c r="E27" i="8"/>
  <c r="E38" i="8"/>
  <c r="E34" i="8"/>
  <c r="E31" i="8"/>
  <c r="E42" i="8"/>
  <c r="E28" i="8"/>
  <c r="D44" i="10"/>
  <c r="D45" i="10"/>
  <c r="D41" i="10"/>
  <c r="H53" i="4"/>
  <c r="N53" i="4" s="1"/>
  <c r="D2" i="10" s="1"/>
  <c r="H49" i="4"/>
  <c r="N49" i="4" s="1"/>
  <c r="D13" i="10" s="1"/>
  <c r="H45" i="4"/>
  <c r="N45" i="4" s="1"/>
  <c r="D13" i="8" s="1"/>
  <c r="H41" i="4"/>
  <c r="N41" i="4" s="1"/>
  <c r="D14" i="8" s="1"/>
  <c r="H48" i="4"/>
  <c r="N48" i="4" s="1"/>
  <c r="D8" i="8" s="1"/>
  <c r="H44" i="4"/>
  <c r="N44" i="4" s="1"/>
  <c r="D5" i="10" s="1"/>
  <c r="H40" i="4"/>
  <c r="N40" i="4" s="1"/>
  <c r="D3" i="8" s="1"/>
  <c r="H37" i="4"/>
  <c r="N37" i="4" s="1"/>
  <c r="D9" i="10" s="1"/>
  <c r="H67" i="4"/>
  <c r="N67" i="4" s="1"/>
  <c r="D17" i="8" s="1"/>
  <c r="H63" i="4"/>
  <c r="N63" i="4" s="1"/>
  <c r="D7" i="10" s="1"/>
  <c r="D43" i="10" s="1"/>
  <c r="H55" i="4"/>
  <c r="N55" i="4" s="1"/>
  <c r="D20" i="8" s="1"/>
  <c r="H51" i="4"/>
  <c r="N51" i="4" s="1"/>
  <c r="D15" i="8" s="1"/>
  <c r="H47" i="4"/>
  <c r="N47" i="4" s="1"/>
  <c r="D11" i="10" s="1"/>
  <c r="H43" i="4"/>
  <c r="N43" i="4" s="1"/>
  <c r="D16" i="8" s="1"/>
  <c r="H39" i="4"/>
  <c r="N39" i="4" s="1"/>
  <c r="D5" i="8" s="1"/>
  <c r="H70" i="4"/>
  <c r="N70" i="4" s="1"/>
  <c r="E15" i="8" s="1"/>
  <c r="E32" i="8" s="1"/>
  <c r="H66" i="4"/>
  <c r="N66" i="4" s="1"/>
  <c r="D12" i="8" s="1"/>
  <c r="H62" i="4"/>
  <c r="N62" i="4" s="1"/>
  <c r="D7" i="8" s="1"/>
  <c r="H58" i="4"/>
  <c r="N58" i="4" s="1"/>
  <c r="D14" i="10" s="1"/>
  <c r="D42" i="10" s="1"/>
  <c r="H54" i="4"/>
  <c r="N54" i="4" s="1"/>
  <c r="D12" i="10" s="1"/>
  <c r="H50" i="4"/>
  <c r="N50" i="4" s="1"/>
  <c r="D4" i="10" s="1"/>
  <c r="H46" i="4"/>
  <c r="N46" i="4" s="1"/>
  <c r="D10" i="8" s="1"/>
  <c r="H42" i="4"/>
  <c r="N42" i="4" s="1"/>
  <c r="D2" i="8" s="1"/>
  <c r="D25" i="8" s="1"/>
  <c r="H69" i="4"/>
  <c r="N69" i="4" s="1"/>
  <c r="D19" i="8" s="1"/>
  <c r="H65" i="4"/>
  <c r="N65" i="4" s="1"/>
  <c r="D4" i="8" s="1"/>
  <c r="H61" i="4"/>
  <c r="N61" i="4" s="1"/>
  <c r="D10" i="10" s="1"/>
  <c r="H57" i="4"/>
  <c r="N57" i="4" s="1"/>
  <c r="D15" i="10" s="1"/>
  <c r="H38" i="4"/>
  <c r="N38" i="4" s="1"/>
  <c r="D18" i="8" s="1"/>
  <c r="H68" i="4"/>
  <c r="N68" i="4" s="1"/>
  <c r="D8" i="10" s="1"/>
  <c r="H64" i="4"/>
  <c r="N64" i="4" s="1"/>
  <c r="D6" i="8" s="1"/>
  <c r="H60" i="4"/>
  <c r="N60" i="4" s="1"/>
  <c r="D6" i="10" s="1"/>
  <c r="H52" i="4"/>
  <c r="N52" i="4" s="1"/>
  <c r="D3" i="10" s="1"/>
  <c r="H59" i="4"/>
  <c r="N59" i="4" s="1"/>
  <c r="D11" i="8" s="1"/>
  <c r="H56" i="4"/>
  <c r="N56" i="4" s="1"/>
  <c r="D9" i="8" s="1"/>
  <c r="D24" i="8" l="1"/>
  <c r="E37" i="8"/>
  <c r="D29" i="10"/>
  <c r="E36" i="8"/>
  <c r="D28" i="10"/>
  <c r="D42" i="8"/>
  <c r="D40" i="8"/>
  <c r="D38" i="8"/>
  <c r="D41" i="8"/>
  <c r="D37" i="8"/>
  <c r="D36" i="8"/>
  <c r="D35" i="8"/>
  <c r="D32" i="10"/>
  <c r="D36" i="10"/>
  <c r="D28" i="8"/>
  <c r="D29" i="8"/>
  <c r="D27" i="8"/>
  <c r="D39" i="8"/>
  <c r="D26" i="8"/>
  <c r="D43" i="8"/>
  <c r="D34" i="8"/>
  <c r="D32" i="8"/>
  <c r="D30" i="8"/>
  <c r="D35" i="10"/>
  <c r="D37" i="10"/>
  <c r="D38" i="10"/>
  <c r="D39" i="10"/>
  <c r="D33" i="8"/>
  <c r="D30" i="10"/>
  <c r="D33" i="10"/>
  <c r="D31" i="10"/>
  <c r="D27" i="10"/>
  <c r="D40" i="10"/>
  <c r="D34" i="10"/>
  <c r="D31" i="8"/>
  <c r="B28" i="10"/>
  <c r="B29" i="10"/>
  <c r="B30" i="10"/>
  <c r="B31" i="10"/>
  <c r="B32" i="10"/>
  <c r="B33" i="10"/>
  <c r="B34" i="10"/>
  <c r="B35" i="10"/>
  <c r="B36" i="10"/>
  <c r="B37" i="10"/>
  <c r="B38" i="10"/>
  <c r="B39" i="10"/>
  <c r="B40" i="10"/>
  <c r="B41" i="10"/>
  <c r="B42" i="10"/>
  <c r="B43" i="10"/>
  <c r="B44" i="10"/>
  <c r="B27" i="10"/>
  <c r="B25" i="8"/>
  <c r="B26" i="8"/>
  <c r="B27" i="8"/>
  <c r="B28" i="8"/>
  <c r="B29" i="8"/>
  <c r="B30" i="8"/>
  <c r="B31" i="8"/>
  <c r="B32" i="8"/>
  <c r="B33" i="8"/>
  <c r="B34" i="8"/>
  <c r="B35" i="8"/>
  <c r="B36" i="8"/>
  <c r="B37" i="8"/>
  <c r="B38" i="8"/>
  <c r="B39" i="8"/>
  <c r="B40" i="8"/>
  <c r="B41" i="8"/>
  <c r="B42" i="8"/>
  <c r="B43" i="8"/>
  <c r="B24" i="8"/>
  <c r="F36" i="4" l="1"/>
  <c r="B36" i="4"/>
  <c r="G36" i="4" s="1"/>
  <c r="H36" i="4" l="1"/>
  <c r="J31" i="4"/>
  <c r="K31" i="4"/>
  <c r="L31" i="4"/>
  <c r="P31" i="4"/>
  <c r="J32" i="4"/>
  <c r="K32" i="4"/>
  <c r="L32" i="4"/>
  <c r="P32" i="4"/>
  <c r="J33" i="4"/>
  <c r="K33" i="4"/>
  <c r="L33" i="4"/>
  <c r="P33" i="4"/>
  <c r="J34" i="4"/>
  <c r="K34" i="4"/>
  <c r="L34" i="4"/>
  <c r="P34" i="4"/>
  <c r="J35" i="4"/>
  <c r="K35" i="4"/>
  <c r="L35" i="4"/>
  <c r="P35" i="4"/>
  <c r="J36" i="4"/>
  <c r="K36" i="4"/>
  <c r="L36" i="4"/>
  <c r="P36" i="4"/>
  <c r="F31" i="4"/>
  <c r="F32" i="4"/>
  <c r="F33" i="4"/>
  <c r="F34" i="4"/>
  <c r="F35" i="4"/>
  <c r="B31" i="4"/>
  <c r="G31" i="4" s="1"/>
  <c r="B32" i="4"/>
  <c r="G32" i="4" s="1"/>
  <c r="B33" i="4"/>
  <c r="G33" i="4" s="1"/>
  <c r="B34" i="4"/>
  <c r="G34" i="4" s="1"/>
  <c r="B35" i="4"/>
  <c r="G35" i="4" s="1"/>
  <c r="F23" i="4"/>
  <c r="P12" i="4"/>
  <c r="P13" i="4"/>
  <c r="P14" i="4"/>
  <c r="P15" i="4"/>
  <c r="P16" i="4"/>
  <c r="P17" i="4"/>
  <c r="P18" i="4"/>
  <c r="P19" i="4"/>
  <c r="P20" i="4"/>
  <c r="P21" i="4"/>
  <c r="P22" i="4"/>
  <c r="P23" i="4"/>
  <c r="P24" i="4"/>
  <c r="P25" i="4"/>
  <c r="P26" i="4"/>
  <c r="P27" i="4"/>
  <c r="P28" i="4"/>
  <c r="P29" i="4"/>
  <c r="P30" i="4"/>
  <c r="J12" i="4"/>
  <c r="K12" i="4"/>
  <c r="L12" i="4"/>
  <c r="J13" i="4"/>
  <c r="K13" i="4"/>
  <c r="L13" i="4"/>
  <c r="J14" i="4"/>
  <c r="K14" i="4"/>
  <c r="L14" i="4"/>
  <c r="J15" i="4"/>
  <c r="K15" i="4"/>
  <c r="L15" i="4"/>
  <c r="J16" i="4"/>
  <c r="K16" i="4"/>
  <c r="L16" i="4"/>
  <c r="J17" i="4"/>
  <c r="K17" i="4"/>
  <c r="L17" i="4"/>
  <c r="J18" i="4"/>
  <c r="K18" i="4"/>
  <c r="L18" i="4"/>
  <c r="J19" i="4"/>
  <c r="K19" i="4"/>
  <c r="L19" i="4"/>
  <c r="J20" i="4"/>
  <c r="K20" i="4"/>
  <c r="L20" i="4"/>
  <c r="J21" i="4"/>
  <c r="K21" i="4"/>
  <c r="L21" i="4"/>
  <c r="J22" i="4"/>
  <c r="K22" i="4"/>
  <c r="L22" i="4"/>
  <c r="J23" i="4"/>
  <c r="K23" i="4"/>
  <c r="L23" i="4"/>
  <c r="J24" i="4"/>
  <c r="K24" i="4"/>
  <c r="L24" i="4"/>
  <c r="J25" i="4"/>
  <c r="K25" i="4"/>
  <c r="L25" i="4"/>
  <c r="J26" i="4"/>
  <c r="K26" i="4"/>
  <c r="L26" i="4"/>
  <c r="J27" i="4"/>
  <c r="K27" i="4"/>
  <c r="L27" i="4"/>
  <c r="J28" i="4"/>
  <c r="K28" i="4"/>
  <c r="L28" i="4"/>
  <c r="J29" i="4"/>
  <c r="K29" i="4"/>
  <c r="L29" i="4"/>
  <c r="J30" i="4"/>
  <c r="K30" i="4"/>
  <c r="L30" i="4"/>
  <c r="F12" i="4"/>
  <c r="F13" i="4"/>
  <c r="F14" i="4"/>
  <c r="F15" i="4"/>
  <c r="F16" i="4"/>
  <c r="F17" i="4"/>
  <c r="F18" i="4"/>
  <c r="F19" i="4"/>
  <c r="F20" i="4"/>
  <c r="F21" i="4"/>
  <c r="F22" i="4"/>
  <c r="F24" i="4"/>
  <c r="F25" i="4"/>
  <c r="F26" i="4"/>
  <c r="F27" i="4"/>
  <c r="F28" i="4"/>
  <c r="F29" i="4"/>
  <c r="F30" i="4"/>
  <c r="B12" i="4"/>
  <c r="G12" i="4" s="1"/>
  <c r="B13" i="4"/>
  <c r="G13" i="4" s="1"/>
  <c r="B14" i="4"/>
  <c r="G14" i="4" s="1"/>
  <c r="B15" i="4"/>
  <c r="G15" i="4" s="1"/>
  <c r="B16" i="4"/>
  <c r="G16" i="4" s="1"/>
  <c r="B17" i="4"/>
  <c r="G17" i="4" s="1"/>
  <c r="B18" i="4"/>
  <c r="G18" i="4" s="1"/>
  <c r="B19" i="4"/>
  <c r="G19" i="4" s="1"/>
  <c r="B20" i="4"/>
  <c r="G20" i="4" s="1"/>
  <c r="B21" i="4"/>
  <c r="G21" i="4" s="1"/>
  <c r="B22" i="4"/>
  <c r="G22" i="4" s="1"/>
  <c r="B23" i="4"/>
  <c r="G23" i="4" s="1"/>
  <c r="B24" i="4"/>
  <c r="G24" i="4" s="1"/>
  <c r="B25" i="4"/>
  <c r="G25" i="4" s="1"/>
  <c r="B26" i="4"/>
  <c r="G26" i="4" s="1"/>
  <c r="B27" i="4"/>
  <c r="G27" i="4" s="1"/>
  <c r="B28" i="4"/>
  <c r="G28" i="4" s="1"/>
  <c r="B29" i="4"/>
  <c r="G29" i="4" s="1"/>
  <c r="B30" i="4"/>
  <c r="G30" i="4" s="1"/>
  <c r="P5" i="4"/>
  <c r="P6" i="4"/>
  <c r="P7" i="4"/>
  <c r="P8" i="4"/>
  <c r="P9" i="4"/>
  <c r="P10" i="4"/>
  <c r="P11" i="4"/>
  <c r="J5" i="4"/>
  <c r="K5" i="4"/>
  <c r="L5" i="4"/>
  <c r="J6" i="4"/>
  <c r="K6" i="4"/>
  <c r="L6" i="4"/>
  <c r="J7" i="4"/>
  <c r="K7" i="4"/>
  <c r="L7" i="4"/>
  <c r="J8" i="4"/>
  <c r="K8" i="4"/>
  <c r="L8" i="4"/>
  <c r="J9" i="4"/>
  <c r="K9" i="4"/>
  <c r="L9" i="4"/>
  <c r="J10" i="4"/>
  <c r="K10" i="4"/>
  <c r="L10" i="4"/>
  <c r="J11" i="4"/>
  <c r="K11" i="4"/>
  <c r="L11" i="4"/>
  <c r="F5" i="4"/>
  <c r="F6" i="4"/>
  <c r="F7" i="4"/>
  <c r="F8" i="4"/>
  <c r="F9" i="4"/>
  <c r="F10" i="4"/>
  <c r="F11" i="4"/>
  <c r="B5" i="4"/>
  <c r="G5" i="4" s="1"/>
  <c r="B6" i="4"/>
  <c r="G6" i="4" s="1"/>
  <c r="B7" i="4"/>
  <c r="G7" i="4" s="1"/>
  <c r="B8" i="4"/>
  <c r="G8" i="4" s="1"/>
  <c r="B9" i="4"/>
  <c r="G9" i="4" s="1"/>
  <c r="B10" i="4"/>
  <c r="G10" i="4" s="1"/>
  <c r="B11" i="4"/>
  <c r="G11" i="4" s="1"/>
  <c r="J4" i="4"/>
  <c r="K4" i="4"/>
  <c r="L4" i="4"/>
  <c r="P4" i="4"/>
  <c r="F4" i="4"/>
  <c r="B4" i="4"/>
  <c r="G4" i="4" s="1"/>
  <c r="P3" i="4"/>
  <c r="J3" i="4"/>
  <c r="K3" i="4"/>
  <c r="L3" i="4"/>
  <c r="F3" i="4"/>
  <c r="B3" i="4"/>
  <c r="G3" i="4" s="1"/>
  <c r="S21" i="10"/>
  <c r="S46" i="10" s="1"/>
  <c r="S17" i="10"/>
  <c r="S18" i="10"/>
  <c r="S13" i="10"/>
  <c r="S12" i="10"/>
  <c r="S4" i="10"/>
  <c r="S2" i="10"/>
  <c r="S9" i="10"/>
  <c r="S8" i="10"/>
  <c r="S3" i="10"/>
  <c r="S6" i="10"/>
  <c r="S19" i="10"/>
  <c r="S44" i="10" s="1"/>
  <c r="S15" i="10"/>
  <c r="S7" i="10"/>
  <c r="S11" i="10"/>
  <c r="S14" i="10"/>
  <c r="S20" i="10"/>
  <c r="S45" i="10" s="1"/>
  <c r="S16" i="10"/>
  <c r="S5" i="10"/>
  <c r="S10" i="10"/>
  <c r="S8" i="8"/>
  <c r="S7" i="8"/>
  <c r="S4" i="8"/>
  <c r="S9" i="8"/>
  <c r="S13" i="8"/>
  <c r="S15" i="8"/>
  <c r="S16" i="8"/>
  <c r="S3" i="8"/>
  <c r="S10" i="8"/>
  <c r="S2" i="8"/>
  <c r="S5" i="8"/>
  <c r="S20" i="8"/>
  <c r="S12" i="8"/>
  <c r="S14" i="8"/>
  <c r="S21" i="8"/>
  <c r="S11" i="8"/>
  <c r="S18" i="8"/>
  <c r="S17" i="8"/>
  <c r="S19" i="8"/>
  <c r="S6" i="8"/>
  <c r="B2" i="4"/>
  <c r="G2" i="4" s="1"/>
  <c r="J2" i="4"/>
  <c r="P2" i="4"/>
  <c r="L2" i="4"/>
  <c r="K2" i="4"/>
  <c r="F2" i="4"/>
  <c r="S24" i="8" l="1"/>
  <c r="S40" i="8"/>
  <c r="S43" i="8"/>
  <c r="S29" i="8"/>
  <c r="S37" i="8"/>
  <c r="S37" i="10"/>
  <c r="S30" i="8"/>
  <c r="S33" i="10"/>
  <c r="S42" i="8"/>
  <c r="S28" i="8"/>
  <c r="S34" i="8"/>
  <c r="S36" i="8"/>
  <c r="S31" i="8"/>
  <c r="S32" i="10"/>
  <c r="S30" i="10"/>
  <c r="S34" i="10"/>
  <c r="S36" i="10"/>
  <c r="S43" i="10"/>
  <c r="S41" i="10"/>
  <c r="S27" i="10"/>
  <c r="S29" i="10"/>
  <c r="S39" i="10"/>
  <c r="S31" i="10"/>
  <c r="S42" i="10"/>
  <c r="S40" i="10"/>
  <c r="S28" i="10"/>
  <c r="S35" i="10"/>
  <c r="S38" i="10"/>
  <c r="S26" i="8"/>
  <c r="S33" i="8"/>
  <c r="S41" i="8"/>
  <c r="S25" i="8"/>
  <c r="S32" i="8"/>
  <c r="S35" i="8"/>
  <c r="S27" i="8"/>
  <c r="S38" i="8"/>
  <c r="S39" i="8"/>
  <c r="R19" i="8"/>
  <c r="R18" i="8"/>
  <c r="R20" i="8"/>
  <c r="R20" i="10"/>
  <c r="C45" i="10"/>
  <c r="R45" i="10" s="1"/>
  <c r="N36" i="4"/>
  <c r="C4" i="8" s="1"/>
  <c r="R21" i="10"/>
  <c r="C46" i="10"/>
  <c r="R46" i="10" s="1"/>
  <c r="H15" i="4"/>
  <c r="N15" i="4" s="1"/>
  <c r="C14" i="8" s="1"/>
  <c r="H4" i="4"/>
  <c r="N4" i="4" s="1"/>
  <c r="C13" i="10" s="1"/>
  <c r="H33" i="4"/>
  <c r="N33" i="4" s="1"/>
  <c r="C4" i="10" s="1"/>
  <c r="H7" i="4"/>
  <c r="N7" i="4" s="1"/>
  <c r="C8" i="10" s="1"/>
  <c r="H16" i="4"/>
  <c r="N16" i="4" s="1"/>
  <c r="C11" i="10" s="1"/>
  <c r="H32" i="4"/>
  <c r="N32" i="4" s="1"/>
  <c r="C9" i="8" s="1"/>
  <c r="H34" i="4"/>
  <c r="H35" i="4"/>
  <c r="H3" i="4"/>
  <c r="N3" i="4" s="1"/>
  <c r="C10" i="10" s="1"/>
  <c r="H8" i="4"/>
  <c r="N8" i="4" s="1"/>
  <c r="C12" i="10" s="1"/>
  <c r="H25" i="4"/>
  <c r="N25" i="4" s="1"/>
  <c r="C10" i="8" s="1"/>
  <c r="H17" i="4"/>
  <c r="N17" i="4" s="1"/>
  <c r="C12" i="8" s="1"/>
  <c r="H30" i="4"/>
  <c r="N30" i="4" s="1"/>
  <c r="C17" i="8" s="1"/>
  <c r="H26" i="4"/>
  <c r="N26" i="4" s="1"/>
  <c r="C19" i="10" s="1"/>
  <c r="H22" i="4"/>
  <c r="N22" i="4" s="1"/>
  <c r="C13" i="8" s="1"/>
  <c r="H31" i="4"/>
  <c r="H29" i="4"/>
  <c r="H28" i="4"/>
  <c r="H27" i="4"/>
  <c r="H24" i="4"/>
  <c r="H23" i="4"/>
  <c r="H21" i="4"/>
  <c r="N21" i="4" s="1"/>
  <c r="C14" i="10" s="1"/>
  <c r="H20" i="4"/>
  <c r="H19" i="4"/>
  <c r="H18" i="4"/>
  <c r="H14" i="4"/>
  <c r="N14" i="4" s="1"/>
  <c r="C5" i="8" s="1"/>
  <c r="H13" i="4"/>
  <c r="H12" i="4"/>
  <c r="H10" i="4"/>
  <c r="N10" i="4" s="1"/>
  <c r="C16" i="10" s="1"/>
  <c r="H11" i="4"/>
  <c r="H9" i="4"/>
  <c r="H6" i="4"/>
  <c r="H5" i="4"/>
  <c r="N5" i="4" s="1"/>
  <c r="C7" i="10" s="1"/>
  <c r="H2" i="4"/>
  <c r="N2" i="4" s="1"/>
  <c r="C9" i="10" s="1"/>
  <c r="R14" i="8" l="1"/>
  <c r="R10" i="10"/>
  <c r="R13" i="10"/>
  <c r="R13" i="8"/>
  <c r="R12" i="8"/>
  <c r="R10" i="8"/>
  <c r="R19" i="10"/>
  <c r="C44" i="10"/>
  <c r="R44" i="10" s="1"/>
  <c r="R4" i="8"/>
  <c r="R17" i="8"/>
  <c r="R9" i="8"/>
  <c r="R4" i="10"/>
  <c r="C35" i="10"/>
  <c r="R35" i="10" s="1"/>
  <c r="N31" i="4"/>
  <c r="C15" i="10" s="1"/>
  <c r="R11" i="10"/>
  <c r="C37" i="10"/>
  <c r="R37" i="10" s="1"/>
  <c r="N13" i="4"/>
  <c r="C18" i="10" s="1"/>
  <c r="C43" i="10" s="1"/>
  <c r="R43" i="10" s="1"/>
  <c r="N11" i="4"/>
  <c r="C2" i="10" s="1"/>
  <c r="N24" i="4"/>
  <c r="C17" i="10" s="1"/>
  <c r="N19" i="4"/>
  <c r="C15" i="8" s="1"/>
  <c r="N18" i="4"/>
  <c r="C8" i="8" s="1"/>
  <c r="N23" i="4"/>
  <c r="C11" i="8" s="1"/>
  <c r="N20" i="4"/>
  <c r="C5" i="10" s="1"/>
  <c r="N27" i="4"/>
  <c r="C3" i="10" s="1"/>
  <c r="N9" i="4"/>
  <c r="C3" i="8" s="1"/>
  <c r="N34" i="4"/>
  <c r="C6" i="10" s="1"/>
  <c r="N6" i="4"/>
  <c r="C21" i="8" s="1"/>
  <c r="C43" i="8" s="1"/>
  <c r="R43" i="8" s="1"/>
  <c r="N28" i="4"/>
  <c r="C6" i="8" s="1"/>
  <c r="C36" i="8" s="1"/>
  <c r="R36" i="8" s="1"/>
  <c r="N29" i="4"/>
  <c r="C16" i="8" s="1"/>
  <c r="C41" i="8" s="1"/>
  <c r="R41" i="8" s="1"/>
  <c r="N35" i="4"/>
  <c r="C7" i="8" s="1"/>
  <c r="C40" i="8" s="1"/>
  <c r="R40" i="8" s="1"/>
  <c r="N12" i="4"/>
  <c r="C2" i="8" s="1"/>
  <c r="C25" i="8" l="1"/>
  <c r="R25" i="8" s="1"/>
  <c r="C42" i="8"/>
  <c r="R42" i="8" s="1"/>
  <c r="C34" i="8"/>
  <c r="R34" i="8" s="1"/>
  <c r="C27" i="8"/>
  <c r="R27" i="8" s="1"/>
  <c r="C36" i="10"/>
  <c r="R36" i="10" s="1"/>
  <c r="C28" i="8"/>
  <c r="R28" i="8" s="1"/>
  <c r="C38" i="8"/>
  <c r="R38" i="8" s="1"/>
  <c r="R2" i="8"/>
  <c r="C29" i="8"/>
  <c r="R29" i="8" s="1"/>
  <c r="R5" i="10"/>
  <c r="C41" i="10"/>
  <c r="R41" i="10" s="1"/>
  <c r="R17" i="10"/>
  <c r="C38" i="10"/>
  <c r="R38" i="10" s="1"/>
  <c r="R21" i="8"/>
  <c r="C32" i="8"/>
  <c r="R32" i="8" s="1"/>
  <c r="R6" i="10"/>
  <c r="C27" i="10"/>
  <c r="R27" i="10" s="1"/>
  <c r="R11" i="8"/>
  <c r="C33" i="8"/>
  <c r="R33" i="8" s="1"/>
  <c r="R16" i="8"/>
  <c r="C37" i="8"/>
  <c r="R37" i="8" s="1"/>
  <c r="R8" i="8"/>
  <c r="C31" i="8"/>
  <c r="R31" i="8" s="1"/>
  <c r="R18" i="10"/>
  <c r="C39" i="10"/>
  <c r="R39" i="10" s="1"/>
  <c r="R15" i="10"/>
  <c r="C34" i="10"/>
  <c r="R34" i="10" s="1"/>
  <c r="R3" i="8"/>
  <c r="C24" i="8"/>
  <c r="R24" i="8" s="1"/>
  <c r="R6" i="8"/>
  <c r="C26" i="8"/>
  <c r="R26" i="8" s="1"/>
  <c r="R3" i="10"/>
  <c r="C28" i="10"/>
  <c r="R28" i="10" s="1"/>
  <c r="R15" i="8"/>
  <c r="C30" i="8"/>
  <c r="R30" i="8" s="1"/>
  <c r="R8" i="10"/>
  <c r="C32" i="10"/>
  <c r="R32" i="10" s="1"/>
  <c r="R7" i="8"/>
  <c r="C39" i="8"/>
  <c r="R39" i="8" s="1"/>
  <c r="R14" i="10"/>
  <c r="C31" i="10"/>
  <c r="R31" i="10" s="1"/>
  <c r="R2" i="10"/>
  <c r="C29" i="10"/>
  <c r="R29" i="10" s="1"/>
  <c r="R12" i="10"/>
  <c r="C30" i="10"/>
  <c r="R30" i="10" s="1"/>
  <c r="R5" i="8"/>
  <c r="C35" i="8"/>
  <c r="R35" i="8" s="1"/>
  <c r="R9" i="10"/>
  <c r="C42" i="10"/>
  <c r="R42" i="10" s="1"/>
  <c r="R16" i="10"/>
  <c r="C33" i="10"/>
  <c r="R33" i="10" s="1"/>
  <c r="R7" i="10"/>
  <c r="C40" i="10"/>
  <c r="R40" i="10" s="1"/>
</calcChain>
</file>

<file path=xl/sharedStrings.xml><?xml version="1.0" encoding="utf-8"?>
<sst xmlns="http://schemas.openxmlformats.org/spreadsheetml/2006/main" count="663" uniqueCount="232">
  <si>
    <t>Editie pilot</t>
  </si>
  <si>
    <t>Casu Igor</t>
  </si>
  <si>
    <t>Florin Ionita</t>
  </si>
  <si>
    <t>Adrian Chiru</t>
  </si>
  <si>
    <t>Editia 1</t>
  </si>
  <si>
    <t>decembrie 2017</t>
  </si>
  <si>
    <t>Cristina Man</t>
  </si>
  <si>
    <t>Eduard Ene</t>
  </si>
  <si>
    <t>Silviu Burcea</t>
  </si>
  <si>
    <t>ian-mar 2018</t>
  </si>
  <si>
    <t>Editia 2</t>
  </si>
  <si>
    <t>Editia 3</t>
  </si>
  <si>
    <t>apr-iun 2018</t>
  </si>
  <si>
    <t>Cristian Dumitru C</t>
  </si>
  <si>
    <t>3. Cum se desfasoara? O ETAPA PE SAPTAMANA (luni-duminica) cu cate o singura alergare care puncteaza la categoriile: distanta, viteza si prezentare (vezi mai jos baremul)</t>
  </si>
  <si>
    <t>5. Ca să punctezi la viteză, trebuie să ai și distanță de minim 1p.</t>
  </si>
  <si>
    <t>6. Sunt avantajati vitezistii sau long-runnerii? Nu, pentru ca ponderea criteriilor care puncteaza va fi diferita, de la o etapa la alta (50%, 30%, 20%), avand totusi un echilibru pe tot sezonul intre categorii</t>
  </si>
  <si>
    <t>Sistem de punctaj: </t>
  </si>
  <si>
    <t>Distanta: </t>
  </si>
  <si>
    <t>Puncte Fete/Baieti</t>
  </si>
  <si>
    <t>Viteza (min/km) </t>
  </si>
  <si>
    <t>Puncte Fete Baieti</t>
  </si>
  <si>
    <t>5 max 4:30/max 4:00</t>
  </si>
  <si>
    <t>4.5 max 4.45/max 4:15</t>
  </si>
  <si>
    <t>4 max 5:00/max 4:30</t>
  </si>
  <si>
    <t>3.5 max 5:15/max 4:45</t>
  </si>
  <si>
    <t>3 max 5:30/max 5:00</t>
  </si>
  <si>
    <t>2.5 max 5:45/max 5:15</t>
  </si>
  <si>
    <t>2 max 6:00/max 5:30</t>
  </si>
  <si>
    <t>1.5 max 6:30/max 6:00</t>
  </si>
  <si>
    <t>1 max 8:00/ max 7:00</t>
  </si>
  <si>
    <t>Prezentare (punctaj comun, acordat in prima zi dupa etapa: luni) </t>
  </si>
  <si>
    <t>Hashtagul de #LigaSYR</t>
  </si>
  <si>
    <t>se posteaza o singura data. Dacă ați postat de mai multe ori eu o sa iau in calcul prima alergare așa că dacă postați o alergare mai buna intrați pe postarea veche și ștergeți hashtag-ul.</t>
  </si>
  <si>
    <t>Deadline postari alergari</t>
  </si>
  <si>
    <t>In fiecare LUNI, ora 23:59 (ora Romaniei). Ce se posteaza dupa aceasta data/ora nu va fi luat in considerare</t>
  </si>
  <si>
    <t>min</t>
  </si>
  <si>
    <t>pct/dist</t>
  </si>
  <si>
    <t>max</t>
  </si>
  <si>
    <t>pct/viteza</t>
  </si>
  <si>
    <t>Etapa</t>
  </si>
  <si>
    <t>F</t>
  </si>
  <si>
    <t>M</t>
  </si>
  <si>
    <t>Nume</t>
  </si>
  <si>
    <t>M/F</t>
  </si>
  <si>
    <t>Distanta</t>
  </si>
  <si>
    <t>Timp</t>
  </si>
  <si>
    <t>Viteza</t>
  </si>
  <si>
    <t>Pct distanta</t>
  </si>
  <si>
    <t>Pct viteza</t>
  </si>
  <si>
    <t>Pct prezentare</t>
  </si>
  <si>
    <t>%D</t>
  </si>
  <si>
    <t>%V</t>
  </si>
  <si>
    <t>%P</t>
  </si>
  <si>
    <t>TOTAL ETAPA</t>
  </si>
  <si>
    <t>Ziua postarii</t>
  </si>
  <si>
    <t>Check single entry</t>
  </si>
  <si>
    <t>oct-dec 2018</t>
  </si>
  <si>
    <t>Catalin Holban</t>
  </si>
  <si>
    <t>Ana-Maria Rusu</t>
  </si>
  <si>
    <t>Gorci Flor Ionut</t>
  </si>
  <si>
    <t>Catalin Tintareanu</t>
  </si>
  <si>
    <t>Oana Elena</t>
  </si>
  <si>
    <t>Oana Trif</t>
  </si>
  <si>
    <t>Andrei Mezofii</t>
  </si>
  <si>
    <t>Steven White</t>
  </si>
  <si>
    <t>Dan Spataru</t>
  </si>
  <si>
    <t>Ovidiu Gavrilovici</t>
  </si>
  <si>
    <t>Ester Breban</t>
  </si>
  <si>
    <t>Robert Herman</t>
  </si>
  <si>
    <t>Andrei Diaconescu</t>
  </si>
  <si>
    <t>Bogdan Tala</t>
  </si>
  <si>
    <t>Anamaria Catalina</t>
  </si>
  <si>
    <t>Codrin Constantin</t>
  </si>
  <si>
    <t>Constandan Cornelius</t>
  </si>
  <si>
    <t>Cristian Iancu</t>
  </si>
  <si>
    <t>Cristian Iosep</t>
  </si>
  <si>
    <t>Dorin Casu</t>
  </si>
  <si>
    <t>Marius Iulian Alecu</t>
  </si>
  <si>
    <t>Alex Ionut Husariu</t>
  </si>
  <si>
    <t>***</t>
  </si>
  <si>
    <t>Cosmin Niculescu</t>
  </si>
  <si>
    <t>Borza Ionut</t>
  </si>
  <si>
    <t>Adrico Adrian</t>
  </si>
  <si>
    <t>Flo Dum</t>
  </si>
  <si>
    <t>Oana Subtirica</t>
  </si>
  <si>
    <t>Hamza Marinela-Cristina</t>
  </si>
  <si>
    <t>Raluca M. Paun</t>
  </si>
  <si>
    <t>Vasi Minzatu</t>
  </si>
  <si>
    <t>Angelica Ispas</t>
  </si>
  <si>
    <t>Jully CB</t>
  </si>
  <si>
    <t>Elena Juganaru</t>
  </si>
  <si>
    <t>Razvan Herlea</t>
  </si>
  <si>
    <t>Codruta Holban</t>
  </si>
  <si>
    <t>Adrian Brezeanu</t>
  </si>
  <si>
    <t>Dan Mihaescu</t>
  </si>
  <si>
    <t>Toma Valentin</t>
  </si>
  <si>
    <t>Letitia Provian</t>
  </si>
  <si>
    <t>Bianca Manea</t>
  </si>
  <si>
    <t>Tudor Cristian</t>
  </si>
  <si>
    <t>Adrian Ganta</t>
  </si>
  <si>
    <t>Giuliana Sadovei</t>
  </si>
  <si>
    <t>Tudor Atanasiu</t>
  </si>
  <si>
    <t>Alin Nanu</t>
  </si>
  <si>
    <t>Marius Enescu</t>
  </si>
  <si>
    <t>DIAMOND</t>
  </si>
  <si>
    <t>GOLD</t>
  </si>
  <si>
    <t>SILVER</t>
  </si>
  <si>
    <t>Other (abandonuri etc)</t>
  </si>
  <si>
    <t>9. Cum se face departajarea, in caz de egalitate de puncte? Distanta mai mare alergata, in cursul sezonului</t>
  </si>
  <si>
    <t>5 puncte</t>
  </si>
  <si>
    <t>4 puncte</t>
  </si>
  <si>
    <t>3 puncte</t>
  </si>
  <si>
    <t>2 puncte</t>
  </si>
  <si>
    <t>1 punct</t>
  </si>
  <si>
    <t>doar cateva cuvinte</t>
  </si>
  <si>
    <t>0 puncte</t>
  </si>
  <si>
    <t>simpla mentionare a #ligaSYR</t>
  </si>
  <si>
    <t>Scurta prezentare</t>
  </si>
  <si>
    <t>Prezentare de nivel mediu</t>
  </si>
  <si>
    <t>Se dau de la 1 la 5 puncte cu plusuri pentru: descriere frumoasa, ceva amuzant, poze, nr de like-uri, conditii speciale, traseu desenat etc. Aici e la latitudinea fiecaruia sa impresioneze cum stie, iar eu voi incerca sa fiu cat mai "obiectiv". Ca orientare, criteriile sunt ca mai jos, dar aici nu e nimic exact si nu ma voi apuca sa le bifez la fiecare</t>
  </si>
  <si>
    <t>Prezentare completa si frumoasa, eventual amuzanta, elemente deosebite de povestire, fotografii, filmulete, conditii speciale de mediu etc</t>
  </si>
  <si>
    <t xml:space="preserve">Prezentare interesanta, poze etc </t>
  </si>
  <si>
    <t>7. Care e structura diviziilor? In functie de clasamentul editiei a 3-a, se vor alcatui doua divizii (Super#ligaSYR cu 20 de membri si Mini#ligaSYR cu restul de membri)</t>
  </si>
  <si>
    <t>1. Cine participa? Oricine, membru al grupului Share your run.</t>
  </si>
  <si>
    <t>Super#ligaSYR</t>
  </si>
  <si>
    <t>Mini#ligaSYR</t>
  </si>
  <si>
    <t>14-20 ianuarie</t>
  </si>
  <si>
    <t>21-27 ianuarie</t>
  </si>
  <si>
    <t>28 ian-3 feb</t>
  </si>
  <si>
    <t>4-10 februarie</t>
  </si>
  <si>
    <t>11-17 februarie</t>
  </si>
  <si>
    <t>18-24 februarie</t>
  </si>
  <si>
    <t>25 feb-3 mar</t>
  </si>
  <si>
    <t>4-10 martie</t>
  </si>
  <si>
    <t>11-17 martie</t>
  </si>
  <si>
    <t>18-24 martie</t>
  </si>
  <si>
    <t>25-31 martie</t>
  </si>
  <si>
    <t>1-7 aprilie</t>
  </si>
  <si>
    <t>8-14 aprilie</t>
  </si>
  <si>
    <t>15-21 aprilie</t>
  </si>
  <si>
    <t>22-28 aprilie</t>
  </si>
  <si>
    <t>8b. Nu se mai promoveaza/retrogradeaza la jumatatea sezonului, ci doar la final, indiferent daca sunt abandonuri sau nu.</t>
  </si>
  <si>
    <t>2. Cand ma pot inscrie? ORICAND, fiind alocat in ultima divizie: Mini#ligaSYR</t>
  </si>
  <si>
    <t>8. Promovare/retrogradare: la finalul celor 15 etape, ultimii 6 din Super #ligaSYR retrogradeaza, iar din Mini #ligaSYR promoveaza primii 5 plus un wild card (încă nu am criteriile pentru acesta). De asemenea, vor mai fi promovari extra pentru a completa Super#ligaSYR până la 20.</t>
  </si>
  <si>
    <t>ok</t>
  </si>
  <si>
    <t>Mihai Ilie</t>
  </si>
  <si>
    <t>Andrei Pana</t>
  </si>
  <si>
    <t>Cosmin Constantin Popa</t>
  </si>
  <si>
    <t>no</t>
  </si>
  <si>
    <t>Joker cu dublare pct</t>
  </si>
  <si>
    <t>0,5 pct in plus la 25 km fete si 30 baieti</t>
  </si>
  <si>
    <t>extra bonus la elevatii</t>
  </si>
  <si>
    <t>schimbare barem distanta</t>
  </si>
  <si>
    <t>Silvia Medinschi</t>
  </si>
  <si>
    <t>6b. Aranjarea baremului pe saptamani se va face random, fara a tine cont de anumite competitii. Ar dezavantaja neparticipantii.</t>
  </si>
  <si>
    <t xml:space="preserve">4. Cum se puncteaza? Fiecare va posta alergarile (in ziua in care au fost facute, indiferent daca sunt antrenamente sau curse), ca si pana acum, OBLIGATORIU TREBUIND SA MENTIONEZE CU CARE PARTICIPA (HASTAG #ligaSYR). IN CAZ DE LIPSA HASTAG, NU SE VA PUNCTA!!!. </t>
  </si>
  <si>
    <t>Bonusuri</t>
  </si>
  <si>
    <t>Premii</t>
  </si>
  <si>
    <t>La tragerea la sorti participa toti concurentii cu minim 10 etape participate (dar care nu au renuntat fix la etapa 10). Toata lumea din Mini #ligaSYR are cate o sansa, iar cei din Super #ligaSYR au cate doua. Primii 3 au mai multe: cei din Superliga 10, 7  si 5 sanse, iar cei din Miniliga 4, 3 si 2 sanse.</t>
  </si>
  <si>
    <t>1 min 2km/min 3km</t>
  </si>
  <si>
    <t>2 min 5km/min 7km</t>
  </si>
  <si>
    <t>3 min 8 km/min 12km</t>
  </si>
  <si>
    <t>4 min 13km/min 18km</t>
  </si>
  <si>
    <t>5 min 17km/min 25km</t>
  </si>
  <si>
    <t>schimbare</t>
  </si>
  <si>
    <t>introdusa</t>
  </si>
  <si>
    <t>bonus prezenta</t>
  </si>
  <si>
    <t>nu, pt ca nu poate fiecare sa fie online sambata</t>
  </si>
  <si>
    <t>pusa in schimbarea de la distanta</t>
  </si>
  <si>
    <t>1b. Poti participa la cate etape doresti/poti (nu mai eliminam pe motiv de absente, ci doar dam bonusuri de prezenta - vezi mai jos)</t>
  </si>
  <si>
    <t>Pentru diferenta de nivel pozitiva (elevation): 0,5p pt +500m, 1p pentru +1000m si 1,5p pentru &gt; +1500m
Se acorda la fiecare etapa in plus fata de punctajul calculat obisnuit, drept compensatie pentru scaderea de viteza pe urcare
Recomandabil sa se mentioneze in prezentare ca a fost cu diferenta de nivel</t>
  </si>
  <si>
    <t>Daniel Moldoveanu</t>
  </si>
  <si>
    <t>Regulament:</t>
  </si>
  <si>
    <t xml:space="preserve">5b. Se accepta orice aplicatie (Garmin, Strava, Endomondo, Runtastic etc), recomandat fiind sa faceti si o descriere, puneti cateva poze, chestii amuzante etc pentru a lua puncte la prezentare. ATENTIE! POSTAREA SA FIE VIZIBILA DE CATRE TOTI si, de preferat, fara print screen, ci doar link din aplicatie. 
Se accepta si alergari pe banda, dar nu introduse manual in aplicatie. 
De asemenea, nu se accepta folosirea pauzei la ceas la intervale, etc, ci doar in situatii exceptionale (stat la semafor), dar acestea trebuie limitate la minimum. </t>
  </si>
  <si>
    <t>Se acorda prin tragere la sorti 3 premii: o inscriere la alegere intre Predeal Forest Run (29 iunie) sau Baneasa Forest Run (noiembrie), o inscriere la alegere din cursele de la Istrita Escape (10km, semi sau maraton, in septembrie) si un tricou de la Infinityrun</t>
  </si>
  <si>
    <t>Se va acorda si un premiu surpriza pentru fair play, in plus fata de cele de mai sus</t>
  </si>
  <si>
    <t xml:space="preserve">Prezenta: 5p pentru postare in toate cele 15 etape, 3p pentru 14 etape si 1 punct pentru 13 etape. </t>
  </si>
  <si>
    <t>Nu se acorda bonus pentru participare la competitii.</t>
  </si>
  <si>
    <t>1,5 min 3,5km/min 5km</t>
  </si>
  <si>
    <t>2,5 min 6,5km/min 9,5km</t>
  </si>
  <si>
    <t>3,5 min 10,5km/min 15km</t>
  </si>
  <si>
    <t>Edi Hirjoi</t>
  </si>
  <si>
    <t>Prezentare</t>
  </si>
  <si>
    <t>Data</t>
  </si>
  <si>
    <t>4,5 min 15km/min 21km</t>
  </si>
  <si>
    <t>Loc</t>
  </si>
  <si>
    <t>DISTANTA</t>
  </si>
  <si>
    <t>TOTAL</t>
  </si>
  <si>
    <t>Stefan Gabriel Ciubuc</t>
  </si>
  <si>
    <t>VITEZA</t>
  </si>
  <si>
    <t>Et</t>
  </si>
  <si>
    <t>Florin</t>
  </si>
  <si>
    <t>Catalin</t>
  </si>
  <si>
    <t>Ovidiu</t>
  </si>
  <si>
    <t>Ester</t>
  </si>
  <si>
    <t>Robert</t>
  </si>
  <si>
    <t>Bogdan</t>
  </si>
  <si>
    <t>Anamaria</t>
  </si>
  <si>
    <t>Flo</t>
  </si>
  <si>
    <t>Vasi</t>
  </si>
  <si>
    <t>Angelica</t>
  </si>
  <si>
    <t>Jully</t>
  </si>
  <si>
    <t>Razvan</t>
  </si>
  <si>
    <t>Marius</t>
  </si>
  <si>
    <t>Mihai</t>
  </si>
  <si>
    <t>Cristina</t>
  </si>
  <si>
    <t>Silvia</t>
  </si>
  <si>
    <t>Daniel</t>
  </si>
  <si>
    <t>Edi</t>
  </si>
  <si>
    <t>Oana E</t>
  </si>
  <si>
    <t>Oana T</t>
  </si>
  <si>
    <t>Silviu B</t>
  </si>
  <si>
    <t>Andrei M</t>
  </si>
  <si>
    <t>Andrei D</t>
  </si>
  <si>
    <t>Cristian I</t>
  </si>
  <si>
    <t>Cosmin N</t>
  </si>
  <si>
    <t>Dan S</t>
  </si>
  <si>
    <t>Dan M</t>
  </si>
  <si>
    <t>Andrei P</t>
  </si>
  <si>
    <t>Cornelius</t>
  </si>
  <si>
    <t>Alex</t>
  </si>
  <si>
    <t>Adrian</t>
  </si>
  <si>
    <t>Marinela</t>
  </si>
  <si>
    <t>Raluca</t>
  </si>
  <si>
    <t>Cosmin P</t>
  </si>
  <si>
    <t>Ana-Maria</t>
  </si>
  <si>
    <t>Cristian D</t>
  </si>
  <si>
    <t>Giuliana</t>
  </si>
  <si>
    <t>Stefan</t>
  </si>
  <si>
    <t>Bonus elevatie</t>
  </si>
  <si>
    <t>liga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</si>
</sst>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h:mm:ss;@"/>
    <numFmt numFmtId="165" formatCode="_(* #,##0.0_);_(* \(#,##0.0\);_(* &quot;-&quot;??_);_(@_)"/>
  </numFmts>
  <fonts count="15" x14ac:knownFonts="1">
    <font>
      <sz val="11"/>
      <color theme="1"/>
      <name val="Calibri"/>
      <family val="2"/>
      <scheme val="minor"/>
    </font>
    <font>
      <sz val="9"/>
      <color rgb="FF1D2129"/>
      <name val="Calibri"/>
      <family val="2"/>
      <scheme val="minor"/>
    </font>
    <font>
      <sz val="9"/>
      <color theme="1"/>
      <name val="Calibri"/>
      <family val="2"/>
      <scheme val="minor"/>
    </font>
    <font>
      <b/>
      <sz val="9"/>
      <color rgb="FF1D2129"/>
      <name val="Calibri"/>
      <family val="2"/>
      <scheme val="minor"/>
    </font>
    <font>
      <b/>
      <sz val="9"/>
      <color rgb="FFFF0000"/>
      <name val="Calibri"/>
      <family val="2"/>
      <scheme val="minor"/>
    </font>
    <font>
      <sz val="9"/>
      <color rgb="FFFF0000"/>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s>
  <fills count="13">
    <fill>
      <patternFill patternType="none"/>
    </fill>
    <fill>
      <patternFill patternType="gray125"/>
    </fill>
    <fill>
      <patternFill patternType="solid">
        <fgColor rgb="FFFFFFFF"/>
        <bgColor indexed="64"/>
      </patternFill>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rgb="FFFFFFCC"/>
        <bgColor indexed="64"/>
      </patternFill>
    </fill>
    <fill>
      <patternFill patternType="solid">
        <fgColor theme="9" tint="0.59999389629810485"/>
        <bgColor indexed="64"/>
      </patternFill>
    </fill>
  </fills>
  <borders count="1">
    <border>
      <left/>
      <right/>
      <top/>
      <bottom/>
      <diagonal/>
    </border>
  </borders>
  <cellStyleXfs count="2">
    <xf numFmtId="0" fontId="0" fillId="0" borderId="0"/>
    <xf numFmtId="43" fontId="14" fillId="0" borderId="0" applyFont="0" applyFill="0" applyBorder="0" applyAlignment="0" applyProtection="0"/>
  </cellStyleXfs>
  <cellXfs count="64">
    <xf numFmtId="0" fontId="0" fillId="0" borderId="0" xfId="0"/>
    <xf numFmtId="17" fontId="0" fillId="0" borderId="0" xfId="0" quotePrefix="1" applyNumberFormat="1"/>
    <xf numFmtId="0" fontId="1" fillId="0" borderId="0" xfId="0" applyFont="1" applyBorder="1" applyAlignment="1">
      <alignment vertical="center"/>
    </xf>
    <xf numFmtId="0" fontId="2" fillId="0" borderId="0" xfId="0" applyFont="1" applyBorder="1"/>
    <xf numFmtId="0" fontId="1" fillId="2" borderId="0" xfId="0" applyFont="1" applyFill="1" applyBorder="1" applyAlignment="1">
      <alignment vertical="center"/>
    </xf>
    <xf numFmtId="0" fontId="3" fillId="0" borderId="0" xfId="0" applyFont="1" applyBorder="1" applyAlignment="1">
      <alignment vertical="center"/>
    </xf>
    <xf numFmtId="0" fontId="2" fillId="0" borderId="0" xfId="0" applyFont="1"/>
    <xf numFmtId="0" fontId="6" fillId="3" borderId="0" xfId="0" applyFont="1" applyFill="1" applyBorder="1" applyAlignment="1">
      <alignment horizontal="center" wrapText="1"/>
    </xf>
    <xf numFmtId="0" fontId="6" fillId="3" borderId="0" xfId="0" applyFont="1" applyFill="1" applyBorder="1" applyAlignment="1">
      <alignment horizontal="right" wrapText="1"/>
    </xf>
    <xf numFmtId="0" fontId="2" fillId="0" borderId="0" xfId="0" applyFont="1" applyBorder="1" applyAlignment="1">
      <alignment wrapText="1"/>
    </xf>
    <xf numFmtId="0" fontId="2" fillId="4" borderId="0" xfId="0" applyFont="1" applyFill="1" applyBorder="1" applyAlignment="1">
      <alignment wrapText="1"/>
    </xf>
    <xf numFmtId="0" fontId="6" fillId="4" borderId="0" xfId="0" applyFont="1" applyFill="1" applyBorder="1" applyAlignment="1">
      <alignment horizontal="center" wrapText="1"/>
    </xf>
    <xf numFmtId="0" fontId="6" fillId="0" borderId="0" xfId="0" applyFont="1" applyBorder="1" applyAlignment="1">
      <alignment horizontal="right" wrapText="1"/>
    </xf>
    <xf numFmtId="0" fontId="7" fillId="5" borderId="0" xfId="0" applyFont="1" applyFill="1" applyBorder="1" applyAlignment="1">
      <alignment wrapText="1"/>
    </xf>
    <xf numFmtId="0" fontId="7" fillId="5" borderId="0" xfId="0" applyFont="1" applyFill="1" applyBorder="1" applyAlignment="1">
      <alignment horizontal="right" wrapText="1"/>
    </xf>
    <xf numFmtId="0" fontId="7" fillId="6" borderId="0" xfId="0" applyFont="1" applyFill="1" applyBorder="1" applyAlignment="1">
      <alignment wrapText="1"/>
    </xf>
    <xf numFmtId="21" fontId="7" fillId="6" borderId="0" xfId="0" applyNumberFormat="1" applyFont="1" applyFill="1" applyBorder="1" applyAlignment="1">
      <alignment horizontal="right" wrapText="1"/>
    </xf>
    <xf numFmtId="0" fontId="7" fillId="6" borderId="0" xfId="0" applyFont="1" applyFill="1" applyBorder="1" applyAlignment="1">
      <alignment horizontal="right" wrapText="1"/>
    </xf>
    <xf numFmtId="0" fontId="2" fillId="0" borderId="0" xfId="0" applyFont="1" applyBorder="1" applyAlignment="1">
      <alignment horizontal="right" wrapText="1"/>
    </xf>
    <xf numFmtId="9" fontId="7" fillId="0" borderId="0" xfId="0" applyNumberFormat="1" applyFont="1" applyBorder="1" applyAlignment="1">
      <alignment horizontal="right" wrapText="1"/>
    </xf>
    <xf numFmtId="0" fontId="2" fillId="6" borderId="0" xfId="0" applyFont="1" applyFill="1" applyBorder="1" applyAlignment="1">
      <alignment wrapText="1"/>
    </xf>
    <xf numFmtId="0" fontId="6" fillId="4" borderId="0" xfId="0" applyFont="1" applyFill="1" applyBorder="1" applyAlignment="1">
      <alignment wrapText="1"/>
    </xf>
    <xf numFmtId="0" fontId="6" fillId="0" borderId="0" xfId="0" applyFont="1" applyBorder="1" applyAlignment="1">
      <alignment wrapText="1"/>
    </xf>
    <xf numFmtId="0" fontId="7" fillId="4" borderId="0" xfId="0" applyFont="1" applyFill="1" applyBorder="1" applyAlignment="1">
      <alignment wrapText="1"/>
    </xf>
    <xf numFmtId="0" fontId="7" fillId="4" borderId="0" xfId="0" applyFont="1" applyFill="1" applyBorder="1" applyAlignment="1">
      <alignment horizontal="right" wrapText="1"/>
    </xf>
    <xf numFmtId="21" fontId="7" fillId="4" borderId="0" xfId="0" applyNumberFormat="1" applyFont="1" applyFill="1" applyBorder="1" applyAlignment="1">
      <alignment horizontal="right" wrapText="1"/>
    </xf>
    <xf numFmtId="164" fontId="2" fillId="0" borderId="0" xfId="0" applyNumberFormat="1" applyFont="1"/>
    <xf numFmtId="0" fontId="8" fillId="0" borderId="0" xfId="0" applyFont="1"/>
    <xf numFmtId="0" fontId="1" fillId="7" borderId="0" xfId="0" applyFont="1" applyFill="1" applyBorder="1" applyAlignment="1">
      <alignment vertical="center"/>
    </xf>
    <xf numFmtId="0" fontId="9" fillId="0" borderId="0" xfId="0" applyFont="1"/>
    <xf numFmtId="16" fontId="2" fillId="0" borderId="0" xfId="0" applyNumberFormat="1" applyFont="1" applyBorder="1" applyAlignment="1">
      <alignment wrapText="1"/>
    </xf>
    <xf numFmtId="0" fontId="9" fillId="7" borderId="0" xfId="0" applyFont="1" applyFill="1"/>
    <xf numFmtId="0" fontId="0" fillId="7" borderId="0" xfId="0" applyFill="1"/>
    <xf numFmtId="0" fontId="4" fillId="0" borderId="0" xfId="0" applyFont="1" applyBorder="1" applyAlignment="1">
      <alignment vertical="center"/>
    </xf>
    <xf numFmtId="0" fontId="5" fillId="0" borderId="0" xfId="0" applyFont="1" applyBorder="1" applyAlignment="1">
      <alignment vertical="center"/>
    </xf>
    <xf numFmtId="0" fontId="4" fillId="7" borderId="0" xfId="0" applyFont="1" applyFill="1" applyBorder="1" applyAlignment="1">
      <alignment vertical="center"/>
    </xf>
    <xf numFmtId="0" fontId="5" fillId="7" borderId="0" xfId="0" applyFont="1" applyFill="1" applyBorder="1" applyAlignment="1">
      <alignment vertical="center"/>
    </xf>
    <xf numFmtId="0" fontId="9" fillId="8" borderId="0" xfId="0" applyFont="1" applyFill="1"/>
    <xf numFmtId="0" fontId="10" fillId="0" borderId="0" xfId="0" applyFont="1" applyBorder="1" applyAlignment="1">
      <alignment wrapText="1"/>
    </xf>
    <xf numFmtId="0" fontId="11" fillId="0" borderId="0" xfId="0" applyFont="1"/>
    <xf numFmtId="0" fontId="7" fillId="0" borderId="0" xfId="0" applyFont="1" applyFill="1" applyBorder="1" applyAlignment="1">
      <alignment wrapText="1"/>
    </xf>
    <xf numFmtId="0" fontId="6" fillId="0" borderId="0" xfId="0" applyFont="1" applyFill="1" applyBorder="1" applyAlignment="1">
      <alignment wrapText="1"/>
    </xf>
    <xf numFmtId="0" fontId="12" fillId="9" borderId="0" xfId="0" applyFont="1" applyFill="1"/>
    <xf numFmtId="0" fontId="13" fillId="9" borderId="0" xfId="0" applyFont="1" applyFill="1"/>
    <xf numFmtId="0" fontId="13" fillId="10" borderId="0" xfId="0" applyFont="1" applyFill="1"/>
    <xf numFmtId="0" fontId="13" fillId="11" borderId="0" xfId="0" applyFont="1" applyFill="1"/>
    <xf numFmtId="0" fontId="10" fillId="3" borderId="0" xfId="0" applyFont="1" applyFill="1" applyBorder="1" applyAlignment="1">
      <alignment wrapText="1"/>
    </xf>
    <xf numFmtId="0" fontId="10" fillId="4" borderId="0" xfId="0" applyFont="1" applyFill="1" applyBorder="1" applyAlignment="1">
      <alignment wrapText="1"/>
    </xf>
    <xf numFmtId="165" fontId="2" fillId="0" borderId="0" xfId="1" applyNumberFormat="1" applyFont="1" applyBorder="1"/>
    <xf numFmtId="43" fontId="6" fillId="0" borderId="0" xfId="1" applyNumberFormat="1" applyFont="1" applyBorder="1" applyAlignment="1">
      <alignment wrapText="1"/>
    </xf>
    <xf numFmtId="43" fontId="7" fillId="0" borderId="0" xfId="1" applyNumberFormat="1" applyFont="1" applyBorder="1" applyAlignment="1">
      <alignment horizontal="right" wrapText="1"/>
    </xf>
    <xf numFmtId="43" fontId="2" fillId="0" borderId="0" xfId="1" applyNumberFormat="1" applyFont="1" applyBorder="1"/>
    <xf numFmtId="165" fontId="6" fillId="4" borderId="0" xfId="1" applyNumberFormat="1" applyFont="1" applyFill="1" applyBorder="1" applyAlignment="1">
      <alignment wrapText="1"/>
    </xf>
    <xf numFmtId="165" fontId="7" fillId="4" borderId="0" xfId="1" applyNumberFormat="1" applyFont="1" applyFill="1" applyBorder="1" applyAlignment="1">
      <alignment horizontal="right" wrapText="1"/>
    </xf>
    <xf numFmtId="0" fontId="2" fillId="0" borderId="0" xfId="0" applyFont="1" applyFill="1" applyBorder="1"/>
    <xf numFmtId="0" fontId="6" fillId="12" borderId="0" xfId="0" applyFont="1" applyFill="1" applyBorder="1" applyAlignment="1">
      <alignment wrapText="1"/>
    </xf>
    <xf numFmtId="14" fontId="7" fillId="12" borderId="0" xfId="0" applyNumberFormat="1" applyFont="1" applyFill="1" applyBorder="1" applyAlignment="1">
      <alignment horizontal="right" wrapText="1"/>
    </xf>
    <xf numFmtId="14" fontId="2" fillId="12" borderId="0" xfId="0" applyNumberFormat="1" applyFont="1" applyFill="1" applyBorder="1"/>
    <xf numFmtId="0" fontId="5" fillId="7" borderId="0" xfId="0" applyFont="1" applyFill="1" applyBorder="1"/>
    <xf numFmtId="0" fontId="5" fillId="0" borderId="0" xfId="0" applyFont="1" applyBorder="1"/>
    <xf numFmtId="43" fontId="7" fillId="7" borderId="0" xfId="1" applyNumberFormat="1" applyFont="1" applyFill="1" applyBorder="1" applyAlignment="1">
      <alignment horizontal="right" wrapText="1"/>
    </xf>
    <xf numFmtId="0" fontId="2" fillId="7" borderId="0" xfId="0" applyFont="1" applyFill="1" applyBorder="1" applyAlignment="1">
      <alignment horizontal="right" wrapText="1"/>
    </xf>
    <xf numFmtId="0" fontId="2" fillId="7" borderId="0" xfId="0" applyFont="1" applyFill="1" applyBorder="1" applyAlignment="1">
      <alignment wrapText="1"/>
    </xf>
    <xf numFmtId="9" fontId="7" fillId="7" borderId="0" xfId="0" applyNumberFormat="1" applyFont="1" applyFill="1" applyBorder="1" applyAlignment="1">
      <alignment horizontal="right" wrapText="1"/>
    </xf>
  </cellXfs>
  <cellStyles count="2">
    <cellStyle name="Comma" xfId="1" builtinId="3"/>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topLeftCell="A19" workbookViewId="0">
      <selection activeCell="C86" sqref="C86"/>
    </sheetView>
  </sheetViews>
  <sheetFormatPr defaultRowHeight="15" x14ac:dyDescent="0.25"/>
  <cols>
    <col min="2" max="2" width="20.5703125" customWidth="1"/>
    <col min="4" max="4" width="22.28515625" customWidth="1"/>
    <col min="5" max="5" width="23.140625" customWidth="1"/>
  </cols>
  <sheetData>
    <row r="1" spans="1:1" x14ac:dyDescent="0.25">
      <c r="A1" s="5" t="s">
        <v>173</v>
      </c>
    </row>
    <row r="2" spans="1:1" x14ac:dyDescent="0.25">
      <c r="A2" s="2" t="s">
        <v>124</v>
      </c>
    </row>
    <row r="3" spans="1:1" x14ac:dyDescent="0.25">
      <c r="A3" s="28" t="s">
        <v>170</v>
      </c>
    </row>
    <row r="4" spans="1:1" x14ac:dyDescent="0.25">
      <c r="A4" s="2" t="s">
        <v>143</v>
      </c>
    </row>
    <row r="5" spans="1:1" x14ac:dyDescent="0.25">
      <c r="A5" s="2" t="s">
        <v>14</v>
      </c>
    </row>
    <row r="6" spans="1:1" x14ac:dyDescent="0.25">
      <c r="A6" s="2" t="s">
        <v>156</v>
      </c>
    </row>
    <row r="7" spans="1:1" x14ac:dyDescent="0.25">
      <c r="A7" s="2" t="s">
        <v>15</v>
      </c>
    </row>
    <row r="8" spans="1:1" x14ac:dyDescent="0.25">
      <c r="A8" s="2" t="s">
        <v>174</v>
      </c>
    </row>
    <row r="9" spans="1:1" x14ac:dyDescent="0.25">
      <c r="A9" s="2" t="s">
        <v>16</v>
      </c>
    </row>
    <row r="10" spans="1:1" x14ac:dyDescent="0.25">
      <c r="A10" s="2" t="s">
        <v>155</v>
      </c>
    </row>
    <row r="11" spans="1:1" x14ac:dyDescent="0.25">
      <c r="A11" s="28" t="s">
        <v>123</v>
      </c>
    </row>
    <row r="12" spans="1:1" x14ac:dyDescent="0.25">
      <c r="A12" s="28" t="s">
        <v>144</v>
      </c>
    </row>
    <row r="13" spans="1:1" x14ac:dyDescent="0.25">
      <c r="A13" s="28" t="s">
        <v>142</v>
      </c>
    </row>
    <row r="14" spans="1:1" x14ac:dyDescent="0.25">
      <c r="A14" s="4" t="s">
        <v>109</v>
      </c>
    </row>
    <row r="15" spans="1:1" x14ac:dyDescent="0.25">
      <c r="A15" s="3"/>
    </row>
    <row r="16" spans="1:1" x14ac:dyDescent="0.25">
      <c r="A16" s="5" t="s">
        <v>17</v>
      </c>
    </row>
    <row r="17" spans="1:2" x14ac:dyDescent="0.25">
      <c r="A17" s="35" t="s">
        <v>18</v>
      </c>
      <c r="B17" s="31"/>
    </row>
    <row r="18" spans="1:2" x14ac:dyDescent="0.25">
      <c r="A18" s="36" t="s">
        <v>19</v>
      </c>
      <c r="B18" s="31"/>
    </row>
    <row r="19" spans="1:2" x14ac:dyDescent="0.25">
      <c r="A19" s="36" t="s">
        <v>164</v>
      </c>
      <c r="B19" s="31"/>
    </row>
    <row r="20" spans="1:2" x14ac:dyDescent="0.25">
      <c r="A20" s="36" t="s">
        <v>185</v>
      </c>
      <c r="B20" s="31"/>
    </row>
    <row r="21" spans="1:2" x14ac:dyDescent="0.25">
      <c r="A21" s="36" t="s">
        <v>163</v>
      </c>
      <c r="B21" s="31"/>
    </row>
    <row r="22" spans="1:2" x14ac:dyDescent="0.25">
      <c r="A22" s="36" t="s">
        <v>181</v>
      </c>
      <c r="B22" s="31"/>
    </row>
    <row r="23" spans="1:2" x14ac:dyDescent="0.25">
      <c r="A23" s="36" t="s">
        <v>162</v>
      </c>
      <c r="B23" s="31"/>
    </row>
    <row r="24" spans="1:2" x14ac:dyDescent="0.25">
      <c r="A24" s="36" t="s">
        <v>180</v>
      </c>
      <c r="B24" s="31"/>
    </row>
    <row r="25" spans="1:2" x14ac:dyDescent="0.25">
      <c r="A25" s="36" t="s">
        <v>161</v>
      </c>
      <c r="B25" s="31"/>
    </row>
    <row r="26" spans="1:2" x14ac:dyDescent="0.25">
      <c r="A26" s="36" t="s">
        <v>179</v>
      </c>
      <c r="B26" s="31"/>
    </row>
    <row r="27" spans="1:2" x14ac:dyDescent="0.25">
      <c r="A27" s="36" t="s">
        <v>160</v>
      </c>
      <c r="B27" s="31"/>
    </row>
    <row r="28" spans="1:2" x14ac:dyDescent="0.25">
      <c r="A28" s="5" t="s">
        <v>20</v>
      </c>
    </row>
    <row r="29" spans="1:2" x14ac:dyDescent="0.25">
      <c r="A29" s="2" t="s">
        <v>21</v>
      </c>
    </row>
    <row r="30" spans="1:2" x14ac:dyDescent="0.25">
      <c r="A30" s="2" t="s">
        <v>22</v>
      </c>
    </row>
    <row r="31" spans="1:2" x14ac:dyDescent="0.25">
      <c r="A31" s="2" t="s">
        <v>23</v>
      </c>
    </row>
    <row r="32" spans="1:2" x14ac:dyDescent="0.25">
      <c r="A32" s="2" t="s">
        <v>24</v>
      </c>
    </row>
    <row r="33" spans="1:3" x14ac:dyDescent="0.25">
      <c r="A33" s="2" t="s">
        <v>25</v>
      </c>
    </row>
    <row r="34" spans="1:3" x14ac:dyDescent="0.25">
      <c r="A34" s="2" t="s">
        <v>26</v>
      </c>
    </row>
    <row r="35" spans="1:3" x14ac:dyDescent="0.25">
      <c r="A35" s="2" t="s">
        <v>27</v>
      </c>
    </row>
    <row r="36" spans="1:3" x14ac:dyDescent="0.25">
      <c r="A36" s="2" t="s">
        <v>28</v>
      </c>
    </row>
    <row r="37" spans="1:3" x14ac:dyDescent="0.25">
      <c r="A37" s="2" t="s">
        <v>29</v>
      </c>
    </row>
    <row r="38" spans="1:3" x14ac:dyDescent="0.25">
      <c r="A38" s="2" t="s">
        <v>30</v>
      </c>
    </row>
    <row r="39" spans="1:3" x14ac:dyDescent="0.25">
      <c r="A39" s="5" t="s">
        <v>31</v>
      </c>
    </row>
    <row r="40" spans="1:3" x14ac:dyDescent="0.25">
      <c r="A40" s="2" t="s">
        <v>120</v>
      </c>
      <c r="B40" s="2"/>
      <c r="C40" s="2"/>
    </row>
    <row r="41" spans="1:3" x14ac:dyDescent="0.25">
      <c r="A41" s="2" t="s">
        <v>110</v>
      </c>
      <c r="B41" s="2" t="s">
        <v>121</v>
      </c>
      <c r="C41" s="2"/>
    </row>
    <row r="42" spans="1:3" x14ac:dyDescent="0.25">
      <c r="A42" s="2" t="s">
        <v>111</v>
      </c>
      <c r="B42" s="2" t="s">
        <v>122</v>
      </c>
      <c r="C42" s="2"/>
    </row>
    <row r="43" spans="1:3" x14ac:dyDescent="0.25">
      <c r="A43" s="2" t="s">
        <v>112</v>
      </c>
      <c r="B43" s="2" t="s">
        <v>119</v>
      </c>
      <c r="C43" s="2"/>
    </row>
    <row r="44" spans="1:3" x14ac:dyDescent="0.25">
      <c r="A44" s="2" t="s">
        <v>113</v>
      </c>
      <c r="B44" s="2" t="s">
        <v>118</v>
      </c>
      <c r="C44" s="2"/>
    </row>
    <row r="45" spans="1:3" x14ac:dyDescent="0.25">
      <c r="A45" s="2" t="s">
        <v>114</v>
      </c>
      <c r="B45" s="2" t="s">
        <v>115</v>
      </c>
      <c r="C45" s="2"/>
    </row>
    <row r="46" spans="1:3" x14ac:dyDescent="0.25">
      <c r="A46" s="2" t="s">
        <v>116</v>
      </c>
      <c r="B46" s="2" t="s">
        <v>117</v>
      </c>
      <c r="C46" s="2"/>
    </row>
    <row r="47" spans="1:3" x14ac:dyDescent="0.25">
      <c r="A47" s="33" t="s">
        <v>157</v>
      </c>
      <c r="B47" s="2"/>
      <c r="C47" s="2"/>
    </row>
    <row r="48" spans="1:3" x14ac:dyDescent="0.25">
      <c r="A48" s="34" t="s">
        <v>177</v>
      </c>
      <c r="B48" s="2"/>
      <c r="C48" s="2"/>
    </row>
    <row r="49" spans="1:11" x14ac:dyDescent="0.25">
      <c r="A49" s="34" t="s">
        <v>171</v>
      </c>
      <c r="B49" s="2"/>
      <c r="C49" s="2"/>
    </row>
    <row r="50" spans="1:11" x14ac:dyDescent="0.25">
      <c r="A50" s="2"/>
      <c r="B50" s="2"/>
      <c r="C50" s="2"/>
    </row>
    <row r="51" spans="1:11" x14ac:dyDescent="0.25">
      <c r="A51" s="5" t="s">
        <v>32</v>
      </c>
    </row>
    <row r="52" spans="1:11" x14ac:dyDescent="0.25">
      <c r="A52" s="2" t="s">
        <v>33</v>
      </c>
    </row>
    <row r="53" spans="1:11" x14ac:dyDescent="0.25">
      <c r="A53" s="5" t="s">
        <v>34</v>
      </c>
    </row>
    <row r="54" spans="1:11" x14ac:dyDescent="0.25">
      <c r="A54" s="2" t="s">
        <v>35</v>
      </c>
    </row>
    <row r="55" spans="1:11" x14ac:dyDescent="0.25">
      <c r="A55" s="33" t="s">
        <v>158</v>
      </c>
    </row>
    <row r="56" spans="1:11" x14ac:dyDescent="0.25">
      <c r="A56" s="34" t="s">
        <v>175</v>
      </c>
    </row>
    <row r="57" spans="1:11" x14ac:dyDescent="0.25">
      <c r="A57" s="34" t="s">
        <v>159</v>
      </c>
    </row>
    <row r="58" spans="1:11" x14ac:dyDescent="0.25">
      <c r="A58" s="34" t="s">
        <v>176</v>
      </c>
    </row>
    <row r="59" spans="1:11" x14ac:dyDescent="0.25">
      <c r="A59" s="34" t="s">
        <v>178</v>
      </c>
    </row>
    <row r="61" spans="1:11" x14ac:dyDescent="0.25">
      <c r="A61" s="27" t="s">
        <v>125</v>
      </c>
      <c r="B61" s="27"/>
      <c r="D61" s="27"/>
      <c r="E61" s="27" t="s">
        <v>126</v>
      </c>
      <c r="J61" t="s">
        <v>58</v>
      </c>
      <c r="K61" s="31" t="s">
        <v>149</v>
      </c>
    </row>
    <row r="62" spans="1:11" x14ac:dyDescent="0.25">
      <c r="A62">
        <v>1</v>
      </c>
      <c r="B62" t="s">
        <v>60</v>
      </c>
      <c r="C62" t="s">
        <v>145</v>
      </c>
      <c r="D62">
        <v>1</v>
      </c>
      <c r="E62" t="s">
        <v>66</v>
      </c>
      <c r="F62" t="s">
        <v>145</v>
      </c>
      <c r="J62" t="s">
        <v>59</v>
      </c>
      <c r="K62" s="31" t="s">
        <v>149</v>
      </c>
    </row>
    <row r="63" spans="1:11" x14ac:dyDescent="0.25">
      <c r="A63">
        <v>2</v>
      </c>
      <c r="B63" t="s">
        <v>61</v>
      </c>
      <c r="C63" t="s">
        <v>145</v>
      </c>
      <c r="D63">
        <v>2</v>
      </c>
      <c r="E63" t="s">
        <v>87</v>
      </c>
      <c r="F63" t="s">
        <v>145</v>
      </c>
      <c r="J63" t="s">
        <v>13</v>
      </c>
      <c r="K63" s="31" t="s">
        <v>149</v>
      </c>
    </row>
    <row r="64" spans="1:11" x14ac:dyDescent="0.25">
      <c r="A64">
        <v>3</v>
      </c>
      <c r="B64" t="s">
        <v>62</v>
      </c>
      <c r="C64" t="s">
        <v>145</v>
      </c>
      <c r="D64">
        <v>3</v>
      </c>
      <c r="E64" t="s">
        <v>88</v>
      </c>
      <c r="F64" t="s">
        <v>145</v>
      </c>
      <c r="J64" t="s">
        <v>65</v>
      </c>
      <c r="K64" s="31" t="s">
        <v>149</v>
      </c>
    </row>
    <row r="65" spans="1:11" x14ac:dyDescent="0.25">
      <c r="A65">
        <v>4</v>
      </c>
      <c r="B65" t="s">
        <v>63</v>
      </c>
      <c r="C65" t="s">
        <v>145</v>
      </c>
      <c r="D65">
        <v>4</v>
      </c>
      <c r="E65" t="s">
        <v>89</v>
      </c>
      <c r="F65" t="s">
        <v>145</v>
      </c>
      <c r="J65" t="s">
        <v>73</v>
      </c>
      <c r="K65" s="31" t="s">
        <v>149</v>
      </c>
    </row>
    <row r="66" spans="1:11" x14ac:dyDescent="0.25">
      <c r="A66">
        <v>5</v>
      </c>
      <c r="B66" t="s">
        <v>8</v>
      </c>
      <c r="C66" t="s">
        <v>145</v>
      </c>
      <c r="D66">
        <v>5</v>
      </c>
      <c r="E66" t="s">
        <v>90</v>
      </c>
      <c r="F66" t="s">
        <v>145</v>
      </c>
      <c r="J66" t="s">
        <v>77</v>
      </c>
      <c r="K66" s="31" t="s">
        <v>149</v>
      </c>
    </row>
    <row r="67" spans="1:11" x14ac:dyDescent="0.25">
      <c r="A67">
        <v>6</v>
      </c>
      <c r="B67" t="s">
        <v>64</v>
      </c>
      <c r="C67" t="s">
        <v>145</v>
      </c>
      <c r="D67">
        <v>6</v>
      </c>
      <c r="E67" s="29" t="s">
        <v>92</v>
      </c>
      <c r="F67" t="s">
        <v>145</v>
      </c>
    </row>
    <row r="68" spans="1:11" x14ac:dyDescent="0.25">
      <c r="A68">
        <v>7</v>
      </c>
      <c r="B68" t="s">
        <v>67</v>
      </c>
      <c r="C68" t="s">
        <v>145</v>
      </c>
      <c r="D68">
        <v>7</v>
      </c>
      <c r="E68" s="29" t="s">
        <v>95</v>
      </c>
      <c r="F68" t="s">
        <v>145</v>
      </c>
      <c r="J68" t="s">
        <v>85</v>
      </c>
      <c r="K68" s="31" t="s">
        <v>149</v>
      </c>
    </row>
    <row r="69" spans="1:11" x14ac:dyDescent="0.25">
      <c r="A69">
        <v>8</v>
      </c>
      <c r="B69" t="s">
        <v>68</v>
      </c>
      <c r="C69" t="s">
        <v>145</v>
      </c>
      <c r="D69">
        <v>8</v>
      </c>
      <c r="E69" s="29" t="s">
        <v>104</v>
      </c>
      <c r="F69" t="s">
        <v>145</v>
      </c>
      <c r="J69" s="29" t="s">
        <v>91</v>
      </c>
    </row>
    <row r="70" spans="1:11" x14ac:dyDescent="0.25">
      <c r="A70">
        <v>9</v>
      </c>
      <c r="B70" t="s">
        <v>69</v>
      </c>
      <c r="C70" t="s">
        <v>145</v>
      </c>
      <c r="D70">
        <v>9</v>
      </c>
      <c r="E70" s="29" t="s">
        <v>146</v>
      </c>
      <c r="F70" t="s">
        <v>145</v>
      </c>
      <c r="J70" s="29" t="s">
        <v>93</v>
      </c>
      <c r="K70" s="31" t="s">
        <v>149</v>
      </c>
    </row>
    <row r="71" spans="1:11" x14ac:dyDescent="0.25">
      <c r="A71">
        <v>10</v>
      </c>
      <c r="B71" t="s">
        <v>70</v>
      </c>
      <c r="C71" t="s">
        <v>145</v>
      </c>
      <c r="D71">
        <v>10</v>
      </c>
      <c r="E71" s="29" t="s">
        <v>147</v>
      </c>
      <c r="F71" t="s">
        <v>145</v>
      </c>
      <c r="J71" s="29" t="s">
        <v>94</v>
      </c>
    </row>
    <row r="72" spans="1:11" x14ac:dyDescent="0.25">
      <c r="A72">
        <v>11</v>
      </c>
      <c r="B72" t="s">
        <v>71</v>
      </c>
      <c r="C72" t="s">
        <v>145</v>
      </c>
      <c r="D72">
        <v>11</v>
      </c>
      <c r="E72" s="29" t="s">
        <v>148</v>
      </c>
      <c r="F72" t="s">
        <v>145</v>
      </c>
      <c r="J72" s="29" t="s">
        <v>96</v>
      </c>
    </row>
    <row r="73" spans="1:11" x14ac:dyDescent="0.25">
      <c r="A73">
        <v>12</v>
      </c>
      <c r="B73" t="s">
        <v>72</v>
      </c>
      <c r="C73" t="s">
        <v>145</v>
      </c>
      <c r="D73">
        <v>12</v>
      </c>
      <c r="E73" s="29" t="s">
        <v>6</v>
      </c>
      <c r="F73" t="s">
        <v>145</v>
      </c>
      <c r="J73" s="29" t="s">
        <v>97</v>
      </c>
    </row>
    <row r="74" spans="1:11" x14ac:dyDescent="0.25">
      <c r="A74">
        <v>13</v>
      </c>
      <c r="B74" t="s">
        <v>74</v>
      </c>
      <c r="C74" t="s">
        <v>145</v>
      </c>
      <c r="D74">
        <v>13</v>
      </c>
      <c r="E74" s="29" t="s">
        <v>154</v>
      </c>
      <c r="F74" t="s">
        <v>145</v>
      </c>
      <c r="J74" s="29" t="s">
        <v>98</v>
      </c>
    </row>
    <row r="75" spans="1:11" x14ac:dyDescent="0.25">
      <c r="A75">
        <v>14</v>
      </c>
      <c r="B75" t="s">
        <v>75</v>
      </c>
      <c r="C75" t="s">
        <v>145</v>
      </c>
      <c r="D75">
        <v>14</v>
      </c>
      <c r="E75" s="29" t="s">
        <v>172</v>
      </c>
      <c r="F75" t="s">
        <v>145</v>
      </c>
      <c r="J75" s="29" t="s">
        <v>99</v>
      </c>
    </row>
    <row r="76" spans="1:11" x14ac:dyDescent="0.25">
      <c r="A76">
        <v>15</v>
      </c>
      <c r="B76" t="s">
        <v>78</v>
      </c>
      <c r="C76" t="s">
        <v>145</v>
      </c>
      <c r="D76">
        <v>15</v>
      </c>
      <c r="E76" s="29" t="s">
        <v>182</v>
      </c>
      <c r="F76" t="s">
        <v>145</v>
      </c>
      <c r="J76" s="29" t="s">
        <v>100</v>
      </c>
    </row>
    <row r="77" spans="1:11" x14ac:dyDescent="0.25">
      <c r="A77">
        <v>16</v>
      </c>
      <c r="B77" t="s">
        <v>79</v>
      </c>
      <c r="C77" t="s">
        <v>145</v>
      </c>
      <c r="D77">
        <v>16</v>
      </c>
      <c r="E77" s="29" t="s">
        <v>59</v>
      </c>
      <c r="J77" s="29" t="s">
        <v>101</v>
      </c>
    </row>
    <row r="78" spans="1:11" x14ac:dyDescent="0.25">
      <c r="A78">
        <v>17</v>
      </c>
      <c r="B78" t="s">
        <v>81</v>
      </c>
      <c r="C78" t="s">
        <v>145</v>
      </c>
      <c r="D78">
        <v>17</v>
      </c>
      <c r="E78" s="29" t="s">
        <v>13</v>
      </c>
      <c r="J78" s="29" t="s">
        <v>102</v>
      </c>
    </row>
    <row r="79" spans="1:11" x14ac:dyDescent="0.25">
      <c r="A79">
        <v>18</v>
      </c>
      <c r="B79" t="s">
        <v>83</v>
      </c>
      <c r="C79" t="s">
        <v>145</v>
      </c>
      <c r="J79" s="29" t="s">
        <v>103</v>
      </c>
    </row>
    <row r="80" spans="1:11" x14ac:dyDescent="0.25">
      <c r="A80">
        <v>19</v>
      </c>
      <c r="B80" t="s">
        <v>84</v>
      </c>
      <c r="C80" t="s">
        <v>145</v>
      </c>
      <c r="J80" s="29" t="s">
        <v>2</v>
      </c>
    </row>
    <row r="81" spans="1:10" x14ac:dyDescent="0.25">
      <c r="A81">
        <v>20</v>
      </c>
      <c r="B81" t="s">
        <v>86</v>
      </c>
      <c r="C81" t="s">
        <v>145</v>
      </c>
      <c r="J81" s="29" t="s">
        <v>3</v>
      </c>
    </row>
    <row r="84" spans="1:10" x14ac:dyDescent="0.25">
      <c r="B84" t="s">
        <v>150</v>
      </c>
      <c r="C84" t="s">
        <v>168</v>
      </c>
    </row>
    <row r="85" spans="1:10" x14ac:dyDescent="0.25">
      <c r="B85" t="s">
        <v>151</v>
      </c>
      <c r="C85" t="s">
        <v>169</v>
      </c>
    </row>
    <row r="86" spans="1:10" x14ac:dyDescent="0.25">
      <c r="B86" t="s">
        <v>153</v>
      </c>
      <c r="C86" s="32" t="s">
        <v>165</v>
      </c>
    </row>
    <row r="87" spans="1:10" x14ac:dyDescent="0.25">
      <c r="B87" t="s">
        <v>152</v>
      </c>
      <c r="C87" s="37" t="s">
        <v>166</v>
      </c>
    </row>
    <row r="88" spans="1:10" x14ac:dyDescent="0.25">
      <c r="B88" t="s">
        <v>167</v>
      </c>
      <c r="C88" s="32" t="s">
        <v>166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workbookViewId="0">
      <selection activeCell="C22" sqref="C22"/>
    </sheetView>
  </sheetViews>
  <sheetFormatPr defaultRowHeight="15" x14ac:dyDescent="0.25"/>
  <cols>
    <col min="1" max="1" width="10.7109375" bestFit="1" customWidth="1"/>
    <col min="2" max="2" width="15.140625" bestFit="1" customWidth="1"/>
    <col min="3" max="3" width="12" bestFit="1" customWidth="1"/>
    <col min="4" max="4" width="17.28515625" bestFit="1" customWidth="1"/>
    <col min="5" max="5" width="12.28515625" bestFit="1" customWidth="1"/>
    <col min="8" max="8" width="29.28515625" customWidth="1"/>
  </cols>
  <sheetData>
    <row r="1" spans="1:8" x14ac:dyDescent="0.25">
      <c r="C1">
        <v>1</v>
      </c>
      <c r="D1">
        <v>2</v>
      </c>
      <c r="E1">
        <v>3</v>
      </c>
    </row>
    <row r="2" spans="1:8" x14ac:dyDescent="0.25">
      <c r="A2" t="s">
        <v>0</v>
      </c>
      <c r="B2" s="1" t="s">
        <v>5</v>
      </c>
      <c r="C2" t="s">
        <v>1</v>
      </c>
      <c r="D2" t="s">
        <v>2</v>
      </c>
      <c r="E2" t="s">
        <v>3</v>
      </c>
    </row>
    <row r="3" spans="1:8" x14ac:dyDescent="0.25">
      <c r="A3" t="s">
        <v>4</v>
      </c>
      <c r="B3" t="s">
        <v>9</v>
      </c>
      <c r="C3" t="s">
        <v>6</v>
      </c>
      <c r="D3" t="s">
        <v>7</v>
      </c>
      <c r="E3" t="s">
        <v>8</v>
      </c>
    </row>
    <row r="4" spans="1:8" x14ac:dyDescent="0.25">
      <c r="A4" t="s">
        <v>10</v>
      </c>
      <c r="B4" t="s">
        <v>12</v>
      </c>
      <c r="C4" t="s">
        <v>8</v>
      </c>
      <c r="D4" t="s">
        <v>13</v>
      </c>
    </row>
    <row r="5" spans="1:8" x14ac:dyDescent="0.25">
      <c r="A5" t="s">
        <v>11</v>
      </c>
      <c r="B5" t="s">
        <v>57</v>
      </c>
      <c r="C5" t="s">
        <v>58</v>
      </c>
      <c r="D5" t="s">
        <v>59</v>
      </c>
      <c r="E5" t="s">
        <v>60</v>
      </c>
    </row>
    <row r="6" spans="1:8" x14ac:dyDescent="0.25">
      <c r="H6" s="27" t="s">
        <v>105</v>
      </c>
    </row>
    <row r="7" spans="1:8" ht="14.25" customHeight="1" x14ac:dyDescent="0.25">
      <c r="G7">
        <v>1</v>
      </c>
      <c r="H7" t="s">
        <v>58</v>
      </c>
    </row>
    <row r="8" spans="1:8" ht="14.25" customHeight="1" x14ac:dyDescent="0.25">
      <c r="G8">
        <v>2</v>
      </c>
      <c r="H8" t="s">
        <v>59</v>
      </c>
    </row>
    <row r="9" spans="1:8" ht="14.25" customHeight="1" x14ac:dyDescent="0.25">
      <c r="G9">
        <v>3</v>
      </c>
      <c r="H9" t="s">
        <v>60</v>
      </c>
    </row>
    <row r="10" spans="1:8" ht="14.25" customHeight="1" x14ac:dyDescent="0.25">
      <c r="G10">
        <v>4</v>
      </c>
      <c r="H10" t="s">
        <v>61</v>
      </c>
    </row>
    <row r="11" spans="1:8" ht="14.25" customHeight="1" x14ac:dyDescent="0.25">
      <c r="G11">
        <v>5</v>
      </c>
      <c r="H11" t="s">
        <v>62</v>
      </c>
    </row>
    <row r="12" spans="1:8" ht="14.25" customHeight="1" x14ac:dyDescent="0.25">
      <c r="G12">
        <v>6</v>
      </c>
      <c r="H12" t="s">
        <v>63</v>
      </c>
    </row>
    <row r="13" spans="1:8" ht="14.25" customHeight="1" x14ac:dyDescent="0.25">
      <c r="G13">
        <v>7</v>
      </c>
      <c r="H13" t="s">
        <v>8</v>
      </c>
    </row>
    <row r="14" spans="1:8" ht="14.25" customHeight="1" x14ac:dyDescent="0.25">
      <c r="G14">
        <v>8</v>
      </c>
      <c r="H14" t="s">
        <v>13</v>
      </c>
    </row>
    <row r="15" spans="1:8" ht="14.25" customHeight="1" x14ac:dyDescent="0.25">
      <c r="G15">
        <v>9</v>
      </c>
      <c r="H15" t="s">
        <v>64</v>
      </c>
    </row>
    <row r="16" spans="1:8" ht="14.25" customHeight="1" x14ac:dyDescent="0.25">
      <c r="G16">
        <v>10</v>
      </c>
      <c r="H16" t="s">
        <v>65</v>
      </c>
    </row>
    <row r="17" spans="7:9" ht="14.25" customHeight="1" x14ac:dyDescent="0.25">
      <c r="G17">
        <v>11</v>
      </c>
      <c r="H17" t="s">
        <v>66</v>
      </c>
    </row>
    <row r="18" spans="7:9" ht="14.25" customHeight="1" x14ac:dyDescent="0.25">
      <c r="G18">
        <v>12</v>
      </c>
      <c r="H18" t="s">
        <v>67</v>
      </c>
    </row>
    <row r="19" spans="7:9" ht="14.25" customHeight="1" x14ac:dyDescent="0.25">
      <c r="G19">
        <v>13</v>
      </c>
      <c r="H19" t="s">
        <v>68</v>
      </c>
    </row>
    <row r="20" spans="7:9" x14ac:dyDescent="0.25">
      <c r="H20" s="27" t="s">
        <v>106</v>
      </c>
    </row>
    <row r="21" spans="7:9" x14ac:dyDescent="0.25">
      <c r="G21">
        <v>1</v>
      </c>
      <c r="H21" t="s">
        <v>69</v>
      </c>
    </row>
    <row r="22" spans="7:9" x14ac:dyDescent="0.25">
      <c r="G22">
        <v>2</v>
      </c>
      <c r="H22" t="s">
        <v>70</v>
      </c>
    </row>
    <row r="23" spans="7:9" x14ac:dyDescent="0.25">
      <c r="G23">
        <v>3</v>
      </c>
      <c r="H23" t="s">
        <v>71</v>
      </c>
    </row>
    <row r="24" spans="7:9" x14ac:dyDescent="0.25">
      <c r="G24">
        <v>4</v>
      </c>
      <c r="H24" t="s">
        <v>72</v>
      </c>
    </row>
    <row r="25" spans="7:9" x14ac:dyDescent="0.25">
      <c r="G25">
        <v>5</v>
      </c>
      <c r="H25" t="s">
        <v>73</v>
      </c>
    </row>
    <row r="26" spans="7:9" x14ac:dyDescent="0.25">
      <c r="G26">
        <v>6</v>
      </c>
      <c r="H26" t="s">
        <v>74</v>
      </c>
    </row>
    <row r="27" spans="7:9" x14ac:dyDescent="0.25">
      <c r="G27">
        <v>7</v>
      </c>
      <c r="H27" t="s">
        <v>75</v>
      </c>
    </row>
    <row r="28" spans="7:9" x14ac:dyDescent="0.25">
      <c r="G28">
        <v>8</v>
      </c>
      <c r="H28" t="s">
        <v>76</v>
      </c>
      <c r="I28" t="s">
        <v>80</v>
      </c>
    </row>
    <row r="29" spans="7:9" x14ac:dyDescent="0.25">
      <c r="G29">
        <v>9</v>
      </c>
      <c r="H29" t="s">
        <v>77</v>
      </c>
    </row>
    <row r="30" spans="7:9" x14ac:dyDescent="0.25">
      <c r="G30">
        <v>10</v>
      </c>
      <c r="H30" t="s">
        <v>78</v>
      </c>
    </row>
    <row r="31" spans="7:9" x14ac:dyDescent="0.25">
      <c r="G31">
        <v>11</v>
      </c>
      <c r="H31" t="s">
        <v>79</v>
      </c>
    </row>
    <row r="32" spans="7:9" x14ac:dyDescent="0.25">
      <c r="H32" s="27" t="s">
        <v>107</v>
      </c>
    </row>
    <row r="33" spans="7:8" x14ac:dyDescent="0.25">
      <c r="G33">
        <v>1</v>
      </c>
      <c r="H33" t="s">
        <v>81</v>
      </c>
    </row>
    <row r="34" spans="7:8" x14ac:dyDescent="0.25">
      <c r="G34">
        <v>2</v>
      </c>
      <c r="H34" t="s">
        <v>82</v>
      </c>
    </row>
    <row r="35" spans="7:8" x14ac:dyDescent="0.25">
      <c r="G35">
        <v>3</v>
      </c>
      <c r="H35" t="s">
        <v>83</v>
      </c>
    </row>
    <row r="36" spans="7:8" x14ac:dyDescent="0.25">
      <c r="G36">
        <v>4</v>
      </c>
      <c r="H36" t="s">
        <v>84</v>
      </c>
    </row>
    <row r="37" spans="7:8" x14ac:dyDescent="0.25">
      <c r="G37">
        <v>5</v>
      </c>
      <c r="H37" t="s">
        <v>85</v>
      </c>
    </row>
    <row r="38" spans="7:8" x14ac:dyDescent="0.25">
      <c r="G38">
        <v>6</v>
      </c>
      <c r="H38" t="s">
        <v>86</v>
      </c>
    </row>
    <row r="39" spans="7:8" x14ac:dyDescent="0.25">
      <c r="G39">
        <v>7</v>
      </c>
      <c r="H39" t="s">
        <v>87</v>
      </c>
    </row>
    <row r="40" spans="7:8" x14ac:dyDescent="0.25">
      <c r="G40">
        <v>8</v>
      </c>
      <c r="H40" t="s">
        <v>88</v>
      </c>
    </row>
    <row r="41" spans="7:8" x14ac:dyDescent="0.25">
      <c r="G41">
        <v>9</v>
      </c>
      <c r="H41" t="s">
        <v>89</v>
      </c>
    </row>
    <row r="42" spans="7:8" x14ac:dyDescent="0.25">
      <c r="G42">
        <v>10</v>
      </c>
      <c r="H42" t="s">
        <v>90</v>
      </c>
    </row>
    <row r="43" spans="7:8" x14ac:dyDescent="0.25">
      <c r="H43" s="27" t="s">
        <v>108</v>
      </c>
    </row>
    <row r="44" spans="7:8" x14ac:dyDescent="0.25">
      <c r="H44" t="s">
        <v>91</v>
      </c>
    </row>
    <row r="45" spans="7:8" x14ac:dyDescent="0.25">
      <c r="H45" t="s">
        <v>92</v>
      </c>
    </row>
    <row r="46" spans="7:8" x14ac:dyDescent="0.25">
      <c r="H46" t="s">
        <v>93</v>
      </c>
    </row>
    <row r="47" spans="7:8" x14ac:dyDescent="0.25">
      <c r="H47" t="s">
        <v>94</v>
      </c>
    </row>
    <row r="48" spans="7:8" x14ac:dyDescent="0.25">
      <c r="H48" t="s">
        <v>95</v>
      </c>
    </row>
    <row r="49" spans="8:8" x14ac:dyDescent="0.25">
      <c r="H49" t="s">
        <v>96</v>
      </c>
    </row>
    <row r="50" spans="8:8" x14ac:dyDescent="0.25">
      <c r="H50" t="s">
        <v>97</v>
      </c>
    </row>
    <row r="51" spans="8:8" x14ac:dyDescent="0.25">
      <c r="H51" t="s">
        <v>98</v>
      </c>
    </row>
    <row r="52" spans="8:8" x14ac:dyDescent="0.25">
      <c r="H52" t="s">
        <v>99</v>
      </c>
    </row>
    <row r="53" spans="8:8" x14ac:dyDescent="0.25">
      <c r="H53" t="s">
        <v>100</v>
      </c>
    </row>
    <row r="54" spans="8:8" x14ac:dyDescent="0.25">
      <c r="H54" t="s">
        <v>101</v>
      </c>
    </row>
    <row r="55" spans="8:8" x14ac:dyDescent="0.25">
      <c r="H55" t="s">
        <v>102</v>
      </c>
    </row>
    <row r="56" spans="8:8" x14ac:dyDescent="0.25">
      <c r="H56" t="s">
        <v>103</v>
      </c>
    </row>
    <row r="57" spans="8:8" x14ac:dyDescent="0.25">
      <c r="H57" t="s">
        <v>104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election activeCell="H26" sqref="H26"/>
    </sheetView>
  </sheetViews>
  <sheetFormatPr defaultRowHeight="12" customHeight="1" x14ac:dyDescent="0.2"/>
  <cols>
    <col min="1" max="11" width="9.140625" style="3"/>
    <col min="12" max="12" width="2.7109375" style="3" bestFit="1" customWidth="1"/>
    <col min="13" max="13" width="13.85546875" style="3" bestFit="1" customWidth="1"/>
    <col min="14" max="16384" width="9.140625" style="3"/>
  </cols>
  <sheetData>
    <row r="1" spans="1:16" ht="12" customHeight="1" x14ac:dyDescent="0.2">
      <c r="A1" s="46" t="s">
        <v>187</v>
      </c>
      <c r="B1" s="7" t="s">
        <v>36</v>
      </c>
      <c r="C1" s="8" t="s">
        <v>37</v>
      </c>
      <c r="D1" s="7" t="s">
        <v>38</v>
      </c>
      <c r="E1" s="9"/>
      <c r="F1" s="47" t="s">
        <v>190</v>
      </c>
      <c r="G1" s="11" t="s">
        <v>36</v>
      </c>
      <c r="H1" s="10" t="s">
        <v>39</v>
      </c>
      <c r="I1" s="11" t="s">
        <v>38</v>
      </c>
      <c r="J1" s="9"/>
      <c r="K1" s="9"/>
      <c r="L1" s="38" t="s">
        <v>191</v>
      </c>
      <c r="M1" s="38" t="s">
        <v>184</v>
      </c>
      <c r="N1" s="12" t="s">
        <v>45</v>
      </c>
      <c r="O1" s="12" t="s">
        <v>47</v>
      </c>
      <c r="P1" s="12" t="s">
        <v>183</v>
      </c>
    </row>
    <row r="2" spans="1:16" ht="12" customHeight="1" x14ac:dyDescent="0.2">
      <c r="A2" s="13" t="s">
        <v>41</v>
      </c>
      <c r="B2" s="14">
        <v>0</v>
      </c>
      <c r="C2" s="14">
        <v>0</v>
      </c>
      <c r="D2" s="14">
        <v>1.99</v>
      </c>
      <c r="E2" s="9"/>
      <c r="F2" s="15" t="s">
        <v>41</v>
      </c>
      <c r="G2" s="16">
        <v>1.1574074074074073E-5</v>
      </c>
      <c r="H2" s="17">
        <v>5</v>
      </c>
      <c r="I2" s="16">
        <v>3.1249999999999997E-3</v>
      </c>
      <c r="J2" s="9"/>
      <c r="K2" s="9"/>
      <c r="L2" s="18">
        <v>1</v>
      </c>
      <c r="M2" s="9" t="s">
        <v>127</v>
      </c>
      <c r="N2" s="19">
        <v>0.3</v>
      </c>
      <c r="O2" s="19">
        <v>0.2</v>
      </c>
      <c r="P2" s="19">
        <v>0.5</v>
      </c>
    </row>
    <row r="3" spans="1:16" ht="12" customHeight="1" x14ac:dyDescent="0.2">
      <c r="A3" s="13" t="s">
        <v>41</v>
      </c>
      <c r="B3" s="14">
        <v>2</v>
      </c>
      <c r="C3" s="14">
        <v>1</v>
      </c>
      <c r="D3" s="14">
        <v>2.4900000000000002</v>
      </c>
      <c r="E3" s="9"/>
      <c r="F3" s="15" t="s">
        <v>41</v>
      </c>
      <c r="G3" s="16">
        <v>3.1365740740740742E-3</v>
      </c>
      <c r="H3" s="17">
        <v>4.5</v>
      </c>
      <c r="I3" s="16">
        <v>3.2986111111111111E-3</v>
      </c>
      <c r="J3" s="9"/>
      <c r="K3" s="9"/>
      <c r="L3" s="18">
        <v>2</v>
      </c>
      <c r="M3" s="9" t="s">
        <v>128</v>
      </c>
      <c r="N3" s="19">
        <v>0.5</v>
      </c>
      <c r="O3" s="19">
        <v>0.2</v>
      </c>
      <c r="P3" s="19">
        <v>0.3</v>
      </c>
    </row>
    <row r="4" spans="1:16" ht="12" customHeight="1" x14ac:dyDescent="0.2">
      <c r="A4" s="13" t="s">
        <v>41</v>
      </c>
      <c r="B4" s="14">
        <v>2.5</v>
      </c>
      <c r="C4" s="14">
        <v>1.5</v>
      </c>
      <c r="D4" s="14">
        <v>4.99</v>
      </c>
      <c r="E4" s="9"/>
      <c r="F4" s="15" t="s">
        <v>41</v>
      </c>
      <c r="G4" s="16">
        <v>3.3101851851851851E-3</v>
      </c>
      <c r="H4" s="17">
        <v>4</v>
      </c>
      <c r="I4" s="16">
        <v>3.472222222222222E-3</v>
      </c>
      <c r="J4" s="9"/>
      <c r="K4" s="9"/>
      <c r="L4" s="18">
        <v>3</v>
      </c>
      <c r="M4" s="9" t="s">
        <v>129</v>
      </c>
      <c r="N4" s="19">
        <v>0.2</v>
      </c>
      <c r="O4" s="19">
        <v>0.5</v>
      </c>
      <c r="P4" s="19">
        <v>0.3</v>
      </c>
    </row>
    <row r="5" spans="1:16" ht="12" customHeight="1" x14ac:dyDescent="0.2">
      <c r="A5" s="13" t="s">
        <v>41</v>
      </c>
      <c r="B5" s="14">
        <v>5</v>
      </c>
      <c r="C5" s="14">
        <v>2</v>
      </c>
      <c r="D5" s="14">
        <v>6.49</v>
      </c>
      <c r="E5" s="9"/>
      <c r="F5" s="15" t="s">
        <v>41</v>
      </c>
      <c r="G5" s="16">
        <v>3.483796296296296E-3</v>
      </c>
      <c r="H5" s="17">
        <v>3.5</v>
      </c>
      <c r="I5" s="16">
        <v>3.645833333333333E-3</v>
      </c>
      <c r="J5" s="9"/>
      <c r="K5" s="9"/>
      <c r="L5" s="18">
        <v>4</v>
      </c>
      <c r="M5" s="9" t="s">
        <v>130</v>
      </c>
      <c r="N5" s="19">
        <v>0.2</v>
      </c>
      <c r="O5" s="19">
        <v>0.3</v>
      </c>
      <c r="P5" s="19">
        <v>0.5</v>
      </c>
    </row>
    <row r="6" spans="1:16" ht="12" customHeight="1" x14ac:dyDescent="0.2">
      <c r="A6" s="13" t="s">
        <v>41</v>
      </c>
      <c r="B6" s="14">
        <v>6.5</v>
      </c>
      <c r="C6" s="14">
        <v>2.5</v>
      </c>
      <c r="D6" s="14">
        <v>7.99</v>
      </c>
      <c r="E6" s="9"/>
      <c r="F6" s="15" t="s">
        <v>41</v>
      </c>
      <c r="G6" s="16">
        <v>3.6574074074074074E-3</v>
      </c>
      <c r="H6" s="17">
        <v>3</v>
      </c>
      <c r="I6" s="16">
        <v>3.8194444444444443E-3</v>
      </c>
      <c r="J6" s="9"/>
      <c r="K6" s="9"/>
      <c r="L6" s="61">
        <v>5</v>
      </c>
      <c r="M6" s="62" t="s">
        <v>131</v>
      </c>
      <c r="N6" s="63">
        <v>0.5</v>
      </c>
      <c r="O6" s="63">
        <v>0.3</v>
      </c>
      <c r="P6" s="63">
        <v>0.2</v>
      </c>
    </row>
    <row r="7" spans="1:16" ht="12" customHeight="1" x14ac:dyDescent="0.2">
      <c r="A7" s="13" t="s">
        <v>41</v>
      </c>
      <c r="B7" s="14">
        <v>8</v>
      </c>
      <c r="C7" s="14">
        <v>3</v>
      </c>
      <c r="D7" s="14">
        <v>10.49</v>
      </c>
      <c r="E7" s="9"/>
      <c r="F7" s="15" t="s">
        <v>41</v>
      </c>
      <c r="G7" s="16">
        <v>3.8310185185185183E-3</v>
      </c>
      <c r="H7" s="17">
        <v>2.5</v>
      </c>
      <c r="I7" s="16">
        <v>3.9930555555555561E-3</v>
      </c>
      <c r="J7" s="9"/>
      <c r="K7" s="9"/>
      <c r="L7" s="18">
        <v>6</v>
      </c>
      <c r="M7" s="9" t="s">
        <v>132</v>
      </c>
      <c r="N7" s="19">
        <v>0.3</v>
      </c>
      <c r="O7" s="19">
        <v>0.5</v>
      </c>
      <c r="P7" s="19">
        <v>0.2</v>
      </c>
    </row>
    <row r="8" spans="1:16" ht="12" customHeight="1" x14ac:dyDescent="0.2">
      <c r="A8" s="13" t="s">
        <v>41</v>
      </c>
      <c r="B8" s="14">
        <v>10.5</v>
      </c>
      <c r="C8" s="14">
        <v>3.5</v>
      </c>
      <c r="D8" s="14">
        <v>12.99</v>
      </c>
      <c r="E8" s="9"/>
      <c r="F8" s="15" t="s">
        <v>41</v>
      </c>
      <c r="G8" s="16">
        <v>4.0046296296296297E-3</v>
      </c>
      <c r="H8" s="17">
        <v>2</v>
      </c>
      <c r="I8" s="16">
        <v>4.1666666666666666E-3</v>
      </c>
      <c r="J8" s="9"/>
      <c r="K8" s="9"/>
      <c r="L8" s="18">
        <v>7</v>
      </c>
      <c r="M8" s="9" t="s">
        <v>133</v>
      </c>
      <c r="N8" s="19">
        <v>0.3</v>
      </c>
      <c r="O8" s="19">
        <v>0.2</v>
      </c>
      <c r="P8" s="19">
        <v>0.5</v>
      </c>
    </row>
    <row r="9" spans="1:16" ht="12" customHeight="1" x14ac:dyDescent="0.2">
      <c r="A9" s="13" t="s">
        <v>41</v>
      </c>
      <c r="B9" s="14">
        <v>13</v>
      </c>
      <c r="C9" s="14">
        <v>4</v>
      </c>
      <c r="D9" s="14">
        <v>14.99</v>
      </c>
      <c r="E9" s="9"/>
      <c r="F9" s="15" t="s">
        <v>41</v>
      </c>
      <c r="G9" s="16">
        <v>4.1782407407407402E-3</v>
      </c>
      <c r="H9" s="17">
        <v>1.5</v>
      </c>
      <c r="I9" s="16">
        <v>4.5138888888888893E-3</v>
      </c>
      <c r="J9" s="9"/>
      <c r="K9" s="9"/>
      <c r="L9" s="18">
        <v>8</v>
      </c>
      <c r="M9" s="9" t="s">
        <v>134</v>
      </c>
      <c r="N9" s="19">
        <v>0.5</v>
      </c>
      <c r="O9" s="19">
        <v>0.2</v>
      </c>
      <c r="P9" s="19">
        <v>0.3</v>
      </c>
    </row>
    <row r="10" spans="1:16" ht="12" customHeight="1" x14ac:dyDescent="0.2">
      <c r="A10" s="13" t="s">
        <v>41</v>
      </c>
      <c r="B10" s="14">
        <v>15</v>
      </c>
      <c r="C10" s="14">
        <v>4.5</v>
      </c>
      <c r="D10" s="14">
        <v>16.989999999999998</v>
      </c>
      <c r="E10" s="9"/>
      <c r="F10" s="15" t="s">
        <v>41</v>
      </c>
      <c r="G10" s="16">
        <v>4.5254629629629629E-3</v>
      </c>
      <c r="H10" s="17">
        <v>1</v>
      </c>
      <c r="I10" s="16">
        <v>5.5555555555555558E-3</v>
      </c>
      <c r="J10" s="9"/>
      <c r="K10" s="9"/>
      <c r="L10" s="18">
        <v>9</v>
      </c>
      <c r="M10" s="9" t="s">
        <v>135</v>
      </c>
      <c r="N10" s="19">
        <v>0.2</v>
      </c>
      <c r="O10" s="19">
        <v>0.5</v>
      </c>
      <c r="P10" s="19">
        <v>0.3</v>
      </c>
    </row>
    <row r="11" spans="1:16" ht="12" customHeight="1" x14ac:dyDescent="0.2">
      <c r="A11" s="13" t="s">
        <v>41</v>
      </c>
      <c r="B11" s="14">
        <v>17</v>
      </c>
      <c r="C11" s="14">
        <v>5</v>
      </c>
      <c r="D11" s="13"/>
      <c r="E11" s="9"/>
      <c r="F11" s="15" t="s">
        <v>41</v>
      </c>
      <c r="G11" s="16">
        <v>5.5671296296296302E-3</v>
      </c>
      <c r="H11" s="17">
        <v>0</v>
      </c>
      <c r="I11" s="20"/>
      <c r="J11" s="9"/>
      <c r="K11" s="9"/>
      <c r="L11" s="18">
        <v>10</v>
      </c>
      <c r="M11" s="9" t="s">
        <v>136</v>
      </c>
      <c r="N11" s="19">
        <v>0.2</v>
      </c>
      <c r="O11" s="19">
        <v>0.3</v>
      </c>
      <c r="P11" s="19">
        <v>0.5</v>
      </c>
    </row>
    <row r="12" spans="1:16" ht="12" customHeight="1" x14ac:dyDescent="0.2">
      <c r="A12" s="13" t="s">
        <v>42</v>
      </c>
      <c r="B12" s="14">
        <v>0</v>
      </c>
      <c r="C12" s="14">
        <v>0</v>
      </c>
      <c r="D12" s="14">
        <v>2.99</v>
      </c>
      <c r="E12" s="9"/>
      <c r="F12" s="15" t="s">
        <v>42</v>
      </c>
      <c r="G12" s="16">
        <v>1.1574074074074073E-5</v>
      </c>
      <c r="H12" s="17">
        <v>5</v>
      </c>
      <c r="I12" s="16">
        <v>2.7777777777777779E-3</v>
      </c>
      <c r="J12" s="9"/>
      <c r="K12" s="9"/>
      <c r="L12" s="18">
        <v>11</v>
      </c>
      <c r="M12" s="30" t="s">
        <v>137</v>
      </c>
      <c r="N12" s="19">
        <v>0.5</v>
      </c>
      <c r="O12" s="19">
        <v>0.3</v>
      </c>
      <c r="P12" s="19">
        <v>0.2</v>
      </c>
    </row>
    <row r="13" spans="1:16" ht="12" customHeight="1" x14ac:dyDescent="0.2">
      <c r="A13" s="13" t="s">
        <v>42</v>
      </c>
      <c r="B13" s="14">
        <v>3</v>
      </c>
      <c r="C13" s="14">
        <v>1</v>
      </c>
      <c r="D13" s="14">
        <v>4.99</v>
      </c>
      <c r="E13" s="9"/>
      <c r="F13" s="15" t="s">
        <v>42</v>
      </c>
      <c r="G13" s="16">
        <v>2.7893518518518519E-3</v>
      </c>
      <c r="H13" s="17">
        <v>4.5</v>
      </c>
      <c r="I13" s="16">
        <v>2.9513888888888888E-3</v>
      </c>
      <c r="J13" s="9"/>
      <c r="K13" s="9"/>
      <c r="L13" s="18">
        <v>12</v>
      </c>
      <c r="M13" s="9" t="s">
        <v>138</v>
      </c>
      <c r="N13" s="19">
        <v>0.3</v>
      </c>
      <c r="O13" s="19">
        <v>0.5</v>
      </c>
      <c r="P13" s="19">
        <v>0.2</v>
      </c>
    </row>
    <row r="14" spans="1:16" ht="12" customHeight="1" x14ac:dyDescent="0.2">
      <c r="A14" s="13" t="s">
        <v>42</v>
      </c>
      <c r="B14" s="14">
        <v>5</v>
      </c>
      <c r="C14" s="14">
        <v>1.5</v>
      </c>
      <c r="D14" s="14">
        <v>6.99</v>
      </c>
      <c r="E14" s="9"/>
      <c r="F14" s="15" t="s">
        <v>42</v>
      </c>
      <c r="G14" s="16">
        <v>2.9629629629629628E-3</v>
      </c>
      <c r="H14" s="17">
        <v>4</v>
      </c>
      <c r="I14" s="16">
        <v>3.1249999999999997E-3</v>
      </c>
      <c r="J14" s="9"/>
      <c r="K14" s="9"/>
      <c r="L14" s="18">
        <v>13</v>
      </c>
      <c r="M14" s="9" t="s">
        <v>139</v>
      </c>
      <c r="N14" s="19">
        <v>0.3</v>
      </c>
      <c r="O14" s="19">
        <v>0.2</v>
      </c>
      <c r="P14" s="19">
        <v>0.5</v>
      </c>
    </row>
    <row r="15" spans="1:16" ht="12" customHeight="1" x14ac:dyDescent="0.2">
      <c r="A15" s="13" t="s">
        <v>42</v>
      </c>
      <c r="B15" s="14">
        <v>7</v>
      </c>
      <c r="C15" s="14">
        <v>2</v>
      </c>
      <c r="D15" s="14">
        <v>9.49</v>
      </c>
      <c r="E15" s="9"/>
      <c r="F15" s="15" t="s">
        <v>42</v>
      </c>
      <c r="G15" s="16">
        <v>3.1365740740740742E-3</v>
      </c>
      <c r="H15" s="17">
        <v>3.5</v>
      </c>
      <c r="I15" s="16">
        <v>3.2986111111111111E-3</v>
      </c>
      <c r="J15" s="9"/>
      <c r="K15" s="9"/>
      <c r="L15" s="18">
        <v>14</v>
      </c>
      <c r="M15" s="9" t="s">
        <v>140</v>
      </c>
      <c r="N15" s="19">
        <v>0.5</v>
      </c>
      <c r="O15" s="19">
        <v>0.2</v>
      </c>
      <c r="P15" s="19">
        <v>0.3</v>
      </c>
    </row>
    <row r="16" spans="1:16" ht="12" customHeight="1" x14ac:dyDescent="0.2">
      <c r="A16" s="13" t="s">
        <v>42</v>
      </c>
      <c r="B16" s="14">
        <v>9.5</v>
      </c>
      <c r="C16" s="14">
        <v>2.5</v>
      </c>
      <c r="D16" s="14">
        <v>11.99</v>
      </c>
      <c r="E16" s="9"/>
      <c r="F16" s="15" t="s">
        <v>42</v>
      </c>
      <c r="G16" s="16">
        <v>3.3101851851851851E-3</v>
      </c>
      <c r="H16" s="17">
        <v>3</v>
      </c>
      <c r="I16" s="16">
        <v>3.472222222222222E-3</v>
      </c>
      <c r="J16" s="9"/>
      <c r="K16" s="9"/>
      <c r="L16" s="18">
        <v>15</v>
      </c>
      <c r="M16" s="9" t="s">
        <v>141</v>
      </c>
      <c r="N16" s="19">
        <v>0.2</v>
      </c>
      <c r="O16" s="19">
        <v>0.5</v>
      </c>
      <c r="P16" s="19">
        <v>0.3</v>
      </c>
    </row>
    <row r="17" spans="1:16" ht="12" customHeight="1" x14ac:dyDescent="0.2">
      <c r="A17" s="13" t="s">
        <v>42</v>
      </c>
      <c r="B17" s="14">
        <v>12</v>
      </c>
      <c r="C17" s="14">
        <v>3</v>
      </c>
      <c r="D17" s="14">
        <v>14.99</v>
      </c>
      <c r="E17" s="9"/>
      <c r="F17" s="15" t="s">
        <v>42</v>
      </c>
      <c r="G17" s="16">
        <v>3.483796296296296E-3</v>
      </c>
      <c r="H17" s="17">
        <v>2.5</v>
      </c>
      <c r="I17" s="16">
        <v>3.645833333333333E-3</v>
      </c>
      <c r="J17" s="9"/>
      <c r="K17" s="9"/>
      <c r="L17" s="9"/>
      <c r="M17" s="9"/>
    </row>
    <row r="18" spans="1:16" ht="12" customHeight="1" x14ac:dyDescent="0.2">
      <c r="A18" s="13" t="s">
        <v>42</v>
      </c>
      <c r="B18" s="14">
        <v>15</v>
      </c>
      <c r="C18" s="14">
        <v>3.5</v>
      </c>
      <c r="D18" s="14">
        <v>17.989999999999998</v>
      </c>
      <c r="E18" s="9"/>
      <c r="F18" s="15" t="s">
        <v>42</v>
      </c>
      <c r="G18" s="16">
        <v>3.6574074074074074E-3</v>
      </c>
      <c r="H18" s="17">
        <v>2</v>
      </c>
      <c r="I18" s="16">
        <v>3.8194444444444443E-3</v>
      </c>
      <c r="J18" s="9"/>
      <c r="K18" s="9"/>
      <c r="L18" s="9"/>
      <c r="M18" s="9"/>
    </row>
    <row r="19" spans="1:16" ht="12" customHeight="1" x14ac:dyDescent="0.2">
      <c r="A19" s="13" t="s">
        <v>42</v>
      </c>
      <c r="B19" s="14">
        <v>18</v>
      </c>
      <c r="C19" s="14">
        <v>4</v>
      </c>
      <c r="D19" s="14">
        <v>20.99</v>
      </c>
      <c r="E19" s="9"/>
      <c r="F19" s="15" t="s">
        <v>42</v>
      </c>
      <c r="G19" s="16">
        <v>3.8310185185185183E-3</v>
      </c>
      <c r="H19" s="17">
        <v>1.5</v>
      </c>
      <c r="I19" s="16">
        <v>4.1666666666666666E-3</v>
      </c>
      <c r="J19" s="9"/>
      <c r="K19" s="9"/>
      <c r="L19" s="9"/>
      <c r="M19" s="9"/>
      <c r="N19" s="19"/>
      <c r="O19" s="19"/>
      <c r="P19" s="19"/>
    </row>
    <row r="20" spans="1:16" ht="12" customHeight="1" x14ac:dyDescent="0.2">
      <c r="A20" s="13" t="s">
        <v>42</v>
      </c>
      <c r="B20" s="14">
        <v>21</v>
      </c>
      <c r="C20" s="14">
        <v>4.5</v>
      </c>
      <c r="D20" s="14">
        <v>24.99</v>
      </c>
      <c r="E20" s="9"/>
      <c r="F20" s="15" t="s">
        <v>42</v>
      </c>
      <c r="G20" s="16">
        <v>4.1782407407407402E-3</v>
      </c>
      <c r="H20" s="17">
        <v>1</v>
      </c>
      <c r="I20" s="16">
        <v>4.8611111111111112E-3</v>
      </c>
      <c r="J20" s="9"/>
      <c r="K20" s="9"/>
      <c r="L20" s="9"/>
      <c r="M20" s="9"/>
      <c r="N20" s="19"/>
      <c r="O20" s="19"/>
      <c r="P20" s="19"/>
    </row>
    <row r="21" spans="1:16" ht="12" customHeight="1" x14ac:dyDescent="0.2">
      <c r="A21" s="13" t="s">
        <v>42</v>
      </c>
      <c r="B21" s="14">
        <v>25</v>
      </c>
      <c r="C21" s="14">
        <v>5</v>
      </c>
      <c r="D21" s="13"/>
      <c r="E21" s="9"/>
      <c r="F21" s="15" t="s">
        <v>42</v>
      </c>
      <c r="G21" s="16">
        <v>4.8726851851851856E-3</v>
      </c>
      <c r="H21" s="17">
        <v>0</v>
      </c>
      <c r="I21" s="20"/>
      <c r="J21" s="9"/>
      <c r="K21" s="9"/>
      <c r="L21" s="9"/>
      <c r="M21" s="9"/>
      <c r="N21" s="19"/>
      <c r="O21" s="19"/>
      <c r="P21" s="19"/>
    </row>
    <row r="22" spans="1:16" ht="12" customHeight="1" x14ac:dyDescent="0.2">
      <c r="A22" s="9"/>
      <c r="B22" s="9"/>
      <c r="C22" s="9"/>
      <c r="D22" s="9"/>
      <c r="N22" s="19"/>
      <c r="O22" s="19"/>
      <c r="P22" s="19"/>
    </row>
    <row r="23" spans="1:16" ht="12" customHeight="1" x14ac:dyDescent="0.2">
      <c r="A23" s="9"/>
      <c r="B23" s="9"/>
      <c r="C23" s="9"/>
      <c r="D23" s="9"/>
      <c r="N23" s="19"/>
      <c r="O23" s="19"/>
      <c r="P23" s="19"/>
    </row>
    <row r="24" spans="1:16" ht="12" customHeight="1" x14ac:dyDescent="0.2">
      <c r="A24" s="9"/>
      <c r="B24" s="9"/>
      <c r="C24" s="9"/>
      <c r="D24" s="9"/>
      <c r="N24" s="19"/>
      <c r="O24" s="19"/>
      <c r="P24" s="19"/>
    </row>
    <row r="25" spans="1:16" ht="12" customHeight="1" x14ac:dyDescent="0.2">
      <c r="A25" s="9"/>
      <c r="B25" s="9"/>
      <c r="C25" s="9"/>
      <c r="D25" s="9"/>
    </row>
    <row r="26" spans="1:16" ht="12" customHeight="1" x14ac:dyDescent="0.2">
      <c r="A26" s="9"/>
      <c r="B26" s="9"/>
      <c r="C26" s="9"/>
      <c r="D26" s="9"/>
    </row>
    <row r="27" spans="1:16" ht="12" customHeight="1" x14ac:dyDescent="0.2">
      <c r="A27" s="9"/>
      <c r="B27" s="9"/>
      <c r="C27" s="9"/>
      <c r="D27" s="9"/>
    </row>
    <row r="28" spans="1:16" ht="12" customHeight="1" x14ac:dyDescent="0.2">
      <c r="A28" s="9"/>
      <c r="B28" s="9"/>
      <c r="C28" s="9"/>
      <c r="D28" s="9"/>
    </row>
    <row r="29" spans="1:16" ht="12" customHeight="1" x14ac:dyDescent="0.2">
      <c r="A29" s="9"/>
      <c r="B29" s="9"/>
      <c r="C29" s="9"/>
      <c r="D29" s="9"/>
    </row>
  </sheetData>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tabSelected="1" workbookViewId="0">
      <pane ySplit="1" topLeftCell="A2" activePane="bottomLeft" state="frozen"/>
      <selection pane="bottomLeft" activeCell="H23" sqref="H23"/>
    </sheetView>
  </sheetViews>
  <sheetFormatPr defaultRowHeight="12" x14ac:dyDescent="0.2"/>
  <cols>
    <col min="1" max="1" width="22.28515625" style="3" customWidth="1"/>
    <col min="2" max="2" width="5" style="3" customWidth="1"/>
    <col min="3" max="3" width="7.140625" style="3" bestFit="1" customWidth="1"/>
    <col min="4" max="6" width="9.140625" style="3"/>
    <col min="7" max="7" width="6.5703125" style="3" customWidth="1"/>
    <col min="8" max="8" width="5.85546875" style="3" customWidth="1"/>
    <col min="9" max="9" width="8.140625" style="3" customWidth="1"/>
    <col min="10" max="10" width="5.5703125" style="3" bestFit="1" customWidth="1"/>
    <col min="11" max="11" width="5.42578125" style="3" bestFit="1" customWidth="1"/>
    <col min="12" max="12" width="5.28515625" style="3" bestFit="1" customWidth="1"/>
    <col min="13" max="13" width="6.140625" style="48" customWidth="1"/>
    <col min="14" max="14" width="9.140625" style="51"/>
    <col min="15" max="15" width="9.140625" style="54"/>
    <col min="16" max="16" width="6.7109375" style="3" customWidth="1"/>
    <col min="17" max="17" width="9.140625" style="3"/>
    <col min="18" max="18" width="9.140625" style="59"/>
    <col min="19" max="16384" width="9.140625" style="3"/>
  </cols>
  <sheetData>
    <row r="1" spans="1:17" ht="23.25" customHeight="1" x14ac:dyDescent="0.2">
      <c r="A1" s="21" t="s">
        <v>43</v>
      </c>
      <c r="B1" s="41" t="s">
        <v>44</v>
      </c>
      <c r="C1" s="21" t="s">
        <v>40</v>
      </c>
      <c r="D1" s="21" t="s">
        <v>45</v>
      </c>
      <c r="E1" s="21" t="s">
        <v>46</v>
      </c>
      <c r="F1" s="22" t="s">
        <v>47</v>
      </c>
      <c r="G1" s="22" t="s">
        <v>48</v>
      </c>
      <c r="H1" s="22" t="s">
        <v>49</v>
      </c>
      <c r="I1" s="21" t="s">
        <v>50</v>
      </c>
      <c r="J1" s="22" t="s">
        <v>51</v>
      </c>
      <c r="K1" s="22" t="s">
        <v>52</v>
      </c>
      <c r="L1" s="22" t="s">
        <v>53</v>
      </c>
      <c r="M1" s="52" t="s">
        <v>230</v>
      </c>
      <c r="N1" s="49" t="s">
        <v>54</v>
      </c>
      <c r="O1" s="55" t="s">
        <v>55</v>
      </c>
      <c r="P1" s="22" t="s">
        <v>56</v>
      </c>
      <c r="Q1" s="3" t="s">
        <v>231</v>
      </c>
    </row>
    <row r="2" spans="1:17" x14ac:dyDescent="0.2">
      <c r="A2" s="23" t="s">
        <v>172</v>
      </c>
      <c r="B2" s="40" t="str">
        <f>VLOOKUP(A2,Participanti!A:B,2,0)</f>
        <v>M</v>
      </c>
      <c r="C2" s="24">
        <v>1</v>
      </c>
      <c r="D2" s="24">
        <v>12.02</v>
      </c>
      <c r="E2" s="25">
        <v>5.4988425925925927E-2</v>
      </c>
      <c r="F2" s="26">
        <f>E2/D2</f>
        <v>4.5747442534048192E-3</v>
      </c>
      <c r="G2" s="18">
        <f>IF(B2="F",VLOOKUP(D2,Barem!$B$2:$C$11,2,1),VLOOKUP(D2,Barem!$B$12:$C$21,2,1))</f>
        <v>3</v>
      </c>
      <c r="H2" s="18">
        <f>IF(G2=0,0,IF(B2="F",VLOOKUP(F2,Barem!$G$2:$H$11,2,1),VLOOKUP(F2,Barem!$G$12:$H$21,2,1)))</f>
        <v>1</v>
      </c>
      <c r="I2" s="24">
        <v>2</v>
      </c>
      <c r="J2" s="19">
        <f>VLOOKUP($C2, Barem!$L:$N,3,0)</f>
        <v>0.3</v>
      </c>
      <c r="K2" s="19">
        <f>VLOOKUP($C2, Barem!$L:$O,4,0)</f>
        <v>0.2</v>
      </c>
      <c r="L2" s="19">
        <f>VLOOKUP($C2, Barem!$L:$P,5,0)</f>
        <v>0.5</v>
      </c>
      <c r="M2" s="53"/>
      <c r="N2" s="50">
        <f>G2*J2+H2*K2+I2*L2+M2</f>
        <v>2.0999999999999996</v>
      </c>
      <c r="O2" s="56">
        <v>43479</v>
      </c>
      <c r="P2" s="18">
        <f>COUNTIFS(A:A,A2,C:C,C2)</f>
        <v>1</v>
      </c>
      <c r="Q2" s="3" t="str">
        <f>IFERROR(VLOOKUP(A2,'Super#ligaSYR'!$B$2:$B$21,1,0),"Mini")</f>
        <v>Mini</v>
      </c>
    </row>
    <row r="3" spans="1:17" x14ac:dyDescent="0.2">
      <c r="A3" s="23" t="s">
        <v>87</v>
      </c>
      <c r="B3" s="40" t="str">
        <f>VLOOKUP(A3,Participanti!A:B,2,0)</f>
        <v>F</v>
      </c>
      <c r="C3" s="24">
        <v>1</v>
      </c>
      <c r="D3" s="24">
        <v>15.1</v>
      </c>
      <c r="E3" s="25">
        <v>6.3715277777777787E-2</v>
      </c>
      <c r="F3" s="26">
        <f>E3/D3</f>
        <v>4.2195548197203831E-3</v>
      </c>
      <c r="G3" s="18">
        <f>IF(B3="F",VLOOKUP(D3,Barem!$B$2:$C$11,2,1),VLOOKUP(D3,Barem!$B$12:$C$21,2,1))</f>
        <v>4.5</v>
      </c>
      <c r="H3" s="18">
        <f>IF(G3=0,0,IF(B3="F",VLOOKUP(F3,Barem!$G$2:$H$11,2,1),VLOOKUP(F3,Barem!$G$12:$H$21,2,1)))</f>
        <v>1.5</v>
      </c>
      <c r="I3" s="24">
        <v>2</v>
      </c>
      <c r="J3" s="19">
        <f>VLOOKUP($C3, Barem!$L:$N,3,0)</f>
        <v>0.3</v>
      </c>
      <c r="K3" s="19">
        <f>VLOOKUP($C3, Barem!$L:$O,4,0)</f>
        <v>0.2</v>
      </c>
      <c r="L3" s="19">
        <f>VLOOKUP($C3, Barem!$L:$P,5,0)</f>
        <v>0.5</v>
      </c>
      <c r="M3" s="53"/>
      <c r="N3" s="50">
        <f t="shared" ref="N3:N65" si="0">G3*J3+H3*K3+I3*L3+M3</f>
        <v>2.65</v>
      </c>
      <c r="O3" s="56">
        <v>43479</v>
      </c>
      <c r="P3" s="18">
        <f>COUNTIFS(A:A,A3,C:C,C3)</f>
        <v>1</v>
      </c>
      <c r="Q3" s="3" t="str">
        <f>IFERROR(VLOOKUP(A3,'Super#ligaSYR'!$B$2:$B$21,1,0),"Mini")</f>
        <v>Mini</v>
      </c>
    </row>
    <row r="4" spans="1:17" x14ac:dyDescent="0.2">
      <c r="A4" s="23" t="s">
        <v>66</v>
      </c>
      <c r="B4" s="40" t="str">
        <f>VLOOKUP(A4,Participanti!A:B,2,0)</f>
        <v>M</v>
      </c>
      <c r="C4" s="24">
        <v>1</v>
      </c>
      <c r="D4" s="24">
        <v>12.8</v>
      </c>
      <c r="E4" s="25">
        <v>5.0486111111111114E-2</v>
      </c>
      <c r="F4" s="26">
        <f>E4/D4</f>
        <v>3.9442274305555554E-3</v>
      </c>
      <c r="G4" s="18">
        <f>IF(B4="F",VLOOKUP(D4,Barem!$B$2:$C$11,2,1),VLOOKUP(D4,Barem!$B$12:$C$21,2,1))</f>
        <v>3</v>
      </c>
      <c r="H4" s="18">
        <f>IF(G4=0,0,IF(B4="F",VLOOKUP(F4,Barem!$G$2:$H$11,2,1),VLOOKUP(F4,Barem!$G$12:$H$21,2,1)))</f>
        <v>1.5</v>
      </c>
      <c r="I4" s="24">
        <v>1</v>
      </c>
      <c r="J4" s="19">
        <f>VLOOKUP($C4, Barem!$L:$N,3,0)</f>
        <v>0.3</v>
      </c>
      <c r="K4" s="19">
        <f>VLOOKUP($C4, Barem!$L:$O,4,0)</f>
        <v>0.2</v>
      </c>
      <c r="L4" s="19">
        <f>VLOOKUP($C4, Barem!$L:$P,5,0)</f>
        <v>0.5</v>
      </c>
      <c r="M4" s="53"/>
      <c r="N4" s="50">
        <f t="shared" si="0"/>
        <v>1.7</v>
      </c>
      <c r="O4" s="56">
        <v>43480</v>
      </c>
      <c r="P4" s="18">
        <f>COUNTIFS(A:A,A4,C:C,C4)</f>
        <v>1</v>
      </c>
      <c r="Q4" s="3" t="str">
        <f>IFERROR(VLOOKUP(A4,'Super#ligaSYR'!$B$2:$B$21,1,0),"Mini")</f>
        <v>Mini</v>
      </c>
    </row>
    <row r="5" spans="1:17" x14ac:dyDescent="0.2">
      <c r="A5" s="23" t="s">
        <v>104</v>
      </c>
      <c r="B5" s="40" t="str">
        <f>VLOOKUP(A5,Participanti!A:B,2,0)</f>
        <v>M</v>
      </c>
      <c r="C5" s="24">
        <v>1</v>
      </c>
      <c r="D5" s="24">
        <v>5.55</v>
      </c>
      <c r="E5" s="25">
        <v>1.9340277777777779E-2</v>
      </c>
      <c r="F5" s="26">
        <f t="shared" ref="F5:F11" si="1">E5/D5</f>
        <v>3.484734734734735E-3</v>
      </c>
      <c r="G5" s="18">
        <f>IF(B5="F",VLOOKUP(D5,Barem!$B$2:$C$11,2,1),VLOOKUP(D5,Barem!$B$12:$C$21,2,1))</f>
        <v>1.5</v>
      </c>
      <c r="H5" s="18">
        <f>IF(G5=0,0,IF(B5="F",VLOOKUP(F5,Barem!$G$2:$H$11,2,1),VLOOKUP(F5,Barem!$G$12:$H$21,2,1)))</f>
        <v>2.5</v>
      </c>
      <c r="I5" s="24">
        <v>3</v>
      </c>
      <c r="J5" s="19">
        <f>VLOOKUP($C5, Barem!$L:$N,3,0)</f>
        <v>0.3</v>
      </c>
      <c r="K5" s="19">
        <f>VLOOKUP($C5, Barem!$L:$O,4,0)</f>
        <v>0.2</v>
      </c>
      <c r="L5" s="19">
        <f>VLOOKUP($C5, Barem!$L:$P,5,0)</f>
        <v>0.5</v>
      </c>
      <c r="M5" s="53"/>
      <c r="N5" s="50">
        <f t="shared" si="0"/>
        <v>2.4500000000000002</v>
      </c>
      <c r="O5" s="56">
        <v>43480</v>
      </c>
      <c r="P5" s="18">
        <f>COUNTIFS(A:A,A5,C:C,C5)</f>
        <v>1</v>
      </c>
      <c r="Q5" s="3" t="str">
        <f>IFERROR(VLOOKUP(A5,'Super#ligaSYR'!$B$2:$B$21,1,0),"Mini")</f>
        <v>Mini</v>
      </c>
    </row>
    <row r="6" spans="1:17" x14ac:dyDescent="0.2">
      <c r="A6" s="23" t="s">
        <v>79</v>
      </c>
      <c r="B6" s="40" t="str">
        <f>VLOOKUP(A6,Participanti!A:B,2,0)</f>
        <v>M</v>
      </c>
      <c r="C6" s="24">
        <v>1</v>
      </c>
      <c r="D6" s="24">
        <v>10.06</v>
      </c>
      <c r="E6" s="25">
        <v>3.0694444444444444E-2</v>
      </c>
      <c r="F6" s="26">
        <f t="shared" si="1"/>
        <v>3.0511376187320519E-3</v>
      </c>
      <c r="G6" s="18">
        <f>IF(B6="F",VLOOKUP(D6,Barem!$B$2:$C$11,2,1),VLOOKUP(D6,Barem!$B$12:$C$21,2,1))</f>
        <v>2.5</v>
      </c>
      <c r="H6" s="18">
        <f>IF(G6=0,0,IF(B6="F",VLOOKUP(F6,Barem!$G$2:$H$11,2,1),VLOOKUP(F6,Barem!$G$12:$H$21,2,1)))</f>
        <v>4</v>
      </c>
      <c r="I6" s="24">
        <v>3</v>
      </c>
      <c r="J6" s="19">
        <f>VLOOKUP($C6, Barem!$L:$N,3,0)</f>
        <v>0.3</v>
      </c>
      <c r="K6" s="19">
        <f>VLOOKUP($C6, Barem!$L:$O,4,0)</f>
        <v>0.2</v>
      </c>
      <c r="L6" s="19">
        <f>VLOOKUP($C6, Barem!$L:$P,5,0)</f>
        <v>0.5</v>
      </c>
      <c r="M6" s="53"/>
      <c r="N6" s="50">
        <f t="shared" si="0"/>
        <v>3.05</v>
      </c>
      <c r="O6" s="56">
        <v>43480</v>
      </c>
      <c r="P6" s="18">
        <f>COUNTIFS(A:A,A6,C:C,C6)</f>
        <v>1</v>
      </c>
      <c r="Q6" s="3" t="str">
        <f>IFERROR(VLOOKUP(A6,'Super#ligaSYR'!$B$2:$B$21,1,0),"Mini")</f>
        <v>Alex Ionut Husariu</v>
      </c>
    </row>
    <row r="7" spans="1:17" x14ac:dyDescent="0.2">
      <c r="A7" s="23" t="s">
        <v>154</v>
      </c>
      <c r="B7" s="40" t="str">
        <f>VLOOKUP(A7,Participanti!A:B,2,0)</f>
        <v>F</v>
      </c>
      <c r="C7" s="24">
        <v>1</v>
      </c>
      <c r="D7" s="24">
        <v>8.31</v>
      </c>
      <c r="E7" s="25">
        <v>4.1840277777777775E-2</v>
      </c>
      <c r="F7" s="26">
        <f t="shared" si="1"/>
        <v>5.0349311405268075E-3</v>
      </c>
      <c r="G7" s="18">
        <f>IF(B7="F",VLOOKUP(D7,Barem!$B$2:$C$11,2,1),VLOOKUP(D7,Barem!$B$12:$C$21,2,1))</f>
        <v>3</v>
      </c>
      <c r="H7" s="18">
        <f>IF(G7=0,0,IF(B7="F",VLOOKUP(F7,Barem!$G$2:$H$11,2,1),VLOOKUP(F7,Barem!$G$12:$H$21,2,1)))</f>
        <v>1</v>
      </c>
      <c r="I7" s="24">
        <v>4</v>
      </c>
      <c r="J7" s="19">
        <f>VLOOKUP($C7, Barem!$L:$N,3,0)</f>
        <v>0.3</v>
      </c>
      <c r="K7" s="19">
        <f>VLOOKUP($C7, Barem!$L:$O,4,0)</f>
        <v>0.2</v>
      </c>
      <c r="L7" s="19">
        <f>VLOOKUP($C7, Barem!$L:$P,5,0)</f>
        <v>0.5</v>
      </c>
      <c r="M7" s="53"/>
      <c r="N7" s="50">
        <f t="shared" si="0"/>
        <v>3.0999999999999996</v>
      </c>
      <c r="O7" s="56">
        <v>43481</v>
      </c>
      <c r="P7" s="18">
        <f>COUNTIFS(A:A,A7,C:C,C7)</f>
        <v>1</v>
      </c>
      <c r="Q7" s="3" t="str">
        <f>IFERROR(VLOOKUP(A7,'Super#ligaSYR'!$B$2:$B$21,1,0),"Mini")</f>
        <v>Mini</v>
      </c>
    </row>
    <row r="8" spans="1:17" x14ac:dyDescent="0.2">
      <c r="A8" s="23" t="s">
        <v>13</v>
      </c>
      <c r="B8" s="40" t="str">
        <f>VLOOKUP(A8,Participanti!A:B,2,0)</f>
        <v>M</v>
      </c>
      <c r="C8" s="24">
        <v>1</v>
      </c>
      <c r="D8" s="24">
        <v>13</v>
      </c>
      <c r="E8" s="25">
        <v>5.6307870370370362E-2</v>
      </c>
      <c r="F8" s="26">
        <f t="shared" si="1"/>
        <v>4.3313746438746435E-3</v>
      </c>
      <c r="G8" s="18">
        <f>IF(B8="F",VLOOKUP(D8,Barem!$B$2:$C$11,2,1),VLOOKUP(D8,Barem!$B$12:$C$21,2,1))</f>
        <v>3</v>
      </c>
      <c r="H8" s="18">
        <f>IF(G8=0,0,IF(B8="F",VLOOKUP(F8,Barem!$G$2:$H$11,2,1),VLOOKUP(F8,Barem!$G$12:$H$21,2,1)))</f>
        <v>1</v>
      </c>
      <c r="I8" s="24">
        <v>5</v>
      </c>
      <c r="J8" s="19">
        <f>VLOOKUP($C8, Barem!$L:$N,3,0)</f>
        <v>0.3</v>
      </c>
      <c r="K8" s="19">
        <f>VLOOKUP($C8, Barem!$L:$O,4,0)</f>
        <v>0.2</v>
      </c>
      <c r="L8" s="19">
        <f>VLOOKUP($C8, Barem!$L:$P,5,0)</f>
        <v>0.5</v>
      </c>
      <c r="M8" s="53"/>
      <c r="N8" s="50">
        <f t="shared" si="0"/>
        <v>3.5999999999999996</v>
      </c>
      <c r="O8" s="56">
        <v>43481</v>
      </c>
      <c r="P8" s="18">
        <f>COUNTIFS(A:A,A8,C:C,C8)</f>
        <v>1</v>
      </c>
      <c r="Q8" s="3" t="str">
        <f>IFERROR(VLOOKUP(A8,'Super#ligaSYR'!$B$2:$B$21,1,0),"Mini")</f>
        <v>Mini</v>
      </c>
    </row>
    <row r="9" spans="1:17" x14ac:dyDescent="0.2">
      <c r="A9" s="23" t="s">
        <v>69</v>
      </c>
      <c r="B9" s="40" t="str">
        <f>VLOOKUP(A9,Participanti!A:B,2,0)</f>
        <v>M</v>
      </c>
      <c r="C9" s="24">
        <v>1</v>
      </c>
      <c r="D9" s="24">
        <v>21.61</v>
      </c>
      <c r="E9" s="25">
        <v>8.340277777777777E-2</v>
      </c>
      <c r="F9" s="26">
        <f t="shared" si="1"/>
        <v>3.8594529281711139E-3</v>
      </c>
      <c r="G9" s="18">
        <f>IF(B9="F",VLOOKUP(D9,Barem!$B$2:$C$11,2,1),VLOOKUP(D9,Barem!$B$12:$C$21,2,1))</f>
        <v>4.5</v>
      </c>
      <c r="H9" s="18">
        <f>IF(G9=0,0,IF(B9="F",VLOOKUP(F9,Barem!$G$2:$H$11,2,1),VLOOKUP(F9,Barem!$G$12:$H$21,2,1)))</f>
        <v>1.5</v>
      </c>
      <c r="I9" s="24">
        <v>5</v>
      </c>
      <c r="J9" s="19">
        <f>VLOOKUP($C9, Barem!$L:$N,3,0)</f>
        <v>0.3</v>
      </c>
      <c r="K9" s="19">
        <f>VLOOKUP($C9, Barem!$L:$O,4,0)</f>
        <v>0.2</v>
      </c>
      <c r="L9" s="19">
        <f>VLOOKUP($C9, Barem!$L:$P,5,0)</f>
        <v>0.5</v>
      </c>
      <c r="M9" s="53"/>
      <c r="N9" s="50">
        <f t="shared" si="0"/>
        <v>4.1500000000000004</v>
      </c>
      <c r="O9" s="56">
        <v>43481</v>
      </c>
      <c r="P9" s="18">
        <f>COUNTIFS(A:A,A9,C:C,C9)</f>
        <v>1</v>
      </c>
      <c r="Q9" s="3" t="str">
        <f>IFERROR(VLOOKUP(A9,'Super#ligaSYR'!$B$2:$B$21,1,0),"Mini")</f>
        <v>Robert Herman</v>
      </c>
    </row>
    <row r="10" spans="1:17" x14ac:dyDescent="0.2">
      <c r="A10" s="23" t="s">
        <v>89</v>
      </c>
      <c r="B10" s="40" t="str">
        <f>VLOOKUP(A10,Participanti!A:B,2,0)</f>
        <v>F</v>
      </c>
      <c r="C10" s="24">
        <v>1</v>
      </c>
      <c r="D10" s="24">
        <v>10.3</v>
      </c>
      <c r="E10" s="25">
        <v>3.9895833333333332E-2</v>
      </c>
      <c r="F10" s="26">
        <f t="shared" si="1"/>
        <v>3.8733818770226532E-3</v>
      </c>
      <c r="G10" s="18">
        <f>IF(B10="F",VLOOKUP(D10,Barem!$B$2:$C$11,2,1),VLOOKUP(D10,Barem!$B$12:$C$21,2,1))</f>
        <v>3</v>
      </c>
      <c r="H10" s="18">
        <f>IF(G10=0,0,IF(B10="F",VLOOKUP(F10,Barem!$G$2:$H$11,2,1),VLOOKUP(F10,Barem!$G$12:$H$21,2,1)))</f>
        <v>2.5</v>
      </c>
      <c r="I10" s="24">
        <v>3</v>
      </c>
      <c r="J10" s="19">
        <f>VLOOKUP($C10, Barem!$L:$N,3,0)</f>
        <v>0.3</v>
      </c>
      <c r="K10" s="19">
        <f>VLOOKUP($C10, Barem!$L:$O,4,0)</f>
        <v>0.2</v>
      </c>
      <c r="L10" s="19">
        <f>VLOOKUP($C10, Barem!$L:$P,5,0)</f>
        <v>0.5</v>
      </c>
      <c r="M10" s="53"/>
      <c r="N10" s="50">
        <f t="shared" si="0"/>
        <v>2.9</v>
      </c>
      <c r="O10" s="56">
        <v>43481</v>
      </c>
      <c r="P10" s="18">
        <f>COUNTIFS(A:A,A10,C:C,C10)</f>
        <v>1</v>
      </c>
      <c r="Q10" s="3" t="str">
        <f>IFERROR(VLOOKUP(A10,'Super#ligaSYR'!$B$2:$B$21,1,0),"Mini")</f>
        <v>Mini</v>
      </c>
    </row>
    <row r="11" spans="1:17" x14ac:dyDescent="0.2">
      <c r="A11" s="23" t="s">
        <v>182</v>
      </c>
      <c r="B11" s="40" t="str">
        <f>VLOOKUP(A11,Participanti!A:B,2,0)</f>
        <v>M</v>
      </c>
      <c r="C11" s="24">
        <v>1</v>
      </c>
      <c r="D11" s="24">
        <v>22.25</v>
      </c>
      <c r="E11" s="25">
        <v>8.621527777777778E-2</v>
      </c>
      <c r="F11" s="26">
        <f t="shared" si="1"/>
        <v>3.8748439450686642E-3</v>
      </c>
      <c r="G11" s="18">
        <f>IF(B11="F",VLOOKUP(D11,Barem!$B$2:$C$11,2,1),VLOOKUP(D11,Barem!$B$12:$C$21,2,1))</f>
        <v>4.5</v>
      </c>
      <c r="H11" s="18">
        <f>IF(G11=0,0,IF(B11="F",VLOOKUP(F11,Barem!$G$2:$H$11,2,1),VLOOKUP(F11,Barem!$G$12:$H$21,2,1)))</f>
        <v>1.5</v>
      </c>
      <c r="I11" s="24">
        <v>4</v>
      </c>
      <c r="J11" s="19">
        <f>VLOOKUP($C11, Barem!$L:$N,3,0)</f>
        <v>0.3</v>
      </c>
      <c r="K11" s="19">
        <f>VLOOKUP($C11, Barem!$L:$O,4,0)</f>
        <v>0.2</v>
      </c>
      <c r="L11" s="19">
        <f>VLOOKUP($C11, Barem!$L:$P,5,0)</f>
        <v>0.5</v>
      </c>
      <c r="M11" s="53"/>
      <c r="N11" s="50">
        <f t="shared" si="0"/>
        <v>3.65</v>
      </c>
      <c r="O11" s="56">
        <v>43481</v>
      </c>
      <c r="P11" s="18">
        <f>COUNTIFS(A:A,A11,C:C,C11)</f>
        <v>1</v>
      </c>
      <c r="Q11" s="3" t="str">
        <f>IFERROR(VLOOKUP(A11,'Super#ligaSYR'!$B$2:$B$21,1,0),"Mini")</f>
        <v>Mini</v>
      </c>
    </row>
    <row r="12" spans="1:17" x14ac:dyDescent="0.2">
      <c r="A12" s="23" t="s">
        <v>71</v>
      </c>
      <c r="B12" s="40" t="str">
        <f>VLOOKUP(A12,Participanti!A:B,2,0)</f>
        <v>M</v>
      </c>
      <c r="C12" s="24">
        <v>1</v>
      </c>
      <c r="D12" s="24">
        <v>15.02</v>
      </c>
      <c r="E12" s="25">
        <v>6.6643518518518519E-2</v>
      </c>
      <c r="F12" s="26">
        <f t="shared" ref="F12:F30" si="2">E12/D12</f>
        <v>4.4369852542289296E-3</v>
      </c>
      <c r="G12" s="18">
        <f>IF(B12="F",VLOOKUP(D12,Barem!$B$2:$C$11,2,1),VLOOKUP(D12,Barem!$B$12:$C$21,2,1))</f>
        <v>3.5</v>
      </c>
      <c r="H12" s="18">
        <f>IF(G12=0,0,IF(B12="F",VLOOKUP(F12,Barem!$G$2:$H$11,2,1),VLOOKUP(F12,Barem!$G$12:$H$21,2,1)))</f>
        <v>1</v>
      </c>
      <c r="I12" s="24">
        <v>4</v>
      </c>
      <c r="J12" s="19">
        <f>VLOOKUP($C12, Barem!$L:$N,3,0)</f>
        <v>0.3</v>
      </c>
      <c r="K12" s="19">
        <f>VLOOKUP($C12, Barem!$L:$O,4,0)</f>
        <v>0.2</v>
      </c>
      <c r="L12" s="19">
        <f>VLOOKUP($C12, Barem!$L:$P,5,0)</f>
        <v>0.5</v>
      </c>
      <c r="M12" s="53"/>
      <c r="N12" s="50">
        <f t="shared" si="0"/>
        <v>3.25</v>
      </c>
      <c r="O12" s="57">
        <v>43484</v>
      </c>
      <c r="P12" s="18">
        <f>COUNTIFS(A:A,A12,C:C,C12)</f>
        <v>1</v>
      </c>
      <c r="Q12" s="3" t="str">
        <f>IFERROR(VLOOKUP(A12,'Super#ligaSYR'!$B$2:$B$21,1,0),"Mini")</f>
        <v>Bogdan Tala</v>
      </c>
    </row>
    <row r="13" spans="1:17" x14ac:dyDescent="0.2">
      <c r="A13" s="23" t="s">
        <v>101</v>
      </c>
      <c r="B13" s="40" t="str">
        <f>VLOOKUP(A13,Participanti!A:B,2,0)</f>
        <v>F</v>
      </c>
      <c r="C13" s="24">
        <v>1</v>
      </c>
      <c r="D13" s="24">
        <v>15.4</v>
      </c>
      <c r="E13" s="25">
        <v>7.7800925925925926E-2</v>
      </c>
      <c r="F13" s="26">
        <f t="shared" si="2"/>
        <v>5.0520081770081765E-3</v>
      </c>
      <c r="G13" s="18">
        <f>IF(B13="F",VLOOKUP(D13,Barem!$B$2:$C$11,2,1),VLOOKUP(D13,Barem!$B$12:$C$21,2,1))</f>
        <v>4.5</v>
      </c>
      <c r="H13" s="18">
        <f>IF(G13=0,0,IF(B13="F",VLOOKUP(F13,Barem!$G$2:$H$11,2,1),VLOOKUP(F13,Barem!$G$12:$H$21,2,1)))</f>
        <v>1</v>
      </c>
      <c r="I13" s="24">
        <v>2</v>
      </c>
      <c r="J13" s="19">
        <f>VLOOKUP($C13, Barem!$L:$N,3,0)</f>
        <v>0.3</v>
      </c>
      <c r="K13" s="19">
        <f>VLOOKUP($C13, Barem!$L:$O,4,0)</f>
        <v>0.2</v>
      </c>
      <c r="L13" s="19">
        <f>VLOOKUP($C13, Barem!$L:$P,5,0)</f>
        <v>0.5</v>
      </c>
      <c r="M13" s="53"/>
      <c r="N13" s="50">
        <f t="shared" si="0"/>
        <v>2.5499999999999998</v>
      </c>
      <c r="O13" s="57">
        <v>43484</v>
      </c>
      <c r="P13" s="18">
        <f>COUNTIFS(A:A,A13,C:C,C13)</f>
        <v>1</v>
      </c>
      <c r="Q13" s="3" t="str">
        <f>IFERROR(VLOOKUP(A13,'Super#ligaSYR'!$B$2:$B$21,1,0),"Mini")</f>
        <v>Mini</v>
      </c>
    </row>
    <row r="14" spans="1:17" x14ac:dyDescent="0.2">
      <c r="A14" s="23" t="s">
        <v>72</v>
      </c>
      <c r="B14" s="40" t="str">
        <f>VLOOKUP(A14,Participanti!A:B,2,0)</f>
        <v>F</v>
      </c>
      <c r="C14" s="24">
        <v>1</v>
      </c>
      <c r="D14" s="24">
        <v>12</v>
      </c>
      <c r="E14" s="25">
        <v>5.5219907407407405E-2</v>
      </c>
      <c r="F14" s="26">
        <f t="shared" si="2"/>
        <v>4.6016589506172835E-3</v>
      </c>
      <c r="G14" s="18">
        <f>IF(B14="F",VLOOKUP(D14,Barem!$B$2:$C$11,2,1),VLOOKUP(D14,Barem!$B$12:$C$21,2,1))</f>
        <v>3.5</v>
      </c>
      <c r="H14" s="18">
        <f>IF(G14=0,0,IF(B14="F",VLOOKUP(F14,Barem!$G$2:$H$11,2,1),VLOOKUP(F14,Barem!$G$12:$H$21,2,1)))</f>
        <v>1</v>
      </c>
      <c r="I14" s="24">
        <v>3</v>
      </c>
      <c r="J14" s="19">
        <f>VLOOKUP($C14, Barem!$L:$N,3,0)</f>
        <v>0.3</v>
      </c>
      <c r="K14" s="19">
        <f>VLOOKUP($C14, Barem!$L:$O,4,0)</f>
        <v>0.2</v>
      </c>
      <c r="L14" s="19">
        <f>VLOOKUP($C14, Barem!$L:$P,5,0)</f>
        <v>0.5</v>
      </c>
      <c r="M14" s="53"/>
      <c r="N14" s="50">
        <f t="shared" si="0"/>
        <v>2.75</v>
      </c>
      <c r="O14" s="57">
        <v>43484</v>
      </c>
      <c r="P14" s="18">
        <f>COUNTIFS(A:A,A14,C:C,C14)</f>
        <v>1</v>
      </c>
      <c r="Q14" s="3" t="str">
        <f>IFERROR(VLOOKUP(A14,'Super#ligaSYR'!$B$2:$B$21,1,0),"Mini")</f>
        <v>Anamaria Catalina</v>
      </c>
    </row>
    <row r="15" spans="1:17" x14ac:dyDescent="0.2">
      <c r="A15" s="23" t="s">
        <v>78</v>
      </c>
      <c r="B15" s="40" t="str">
        <f>VLOOKUP(A15,Participanti!A:B,2,0)</f>
        <v>M</v>
      </c>
      <c r="C15" s="24">
        <v>1</v>
      </c>
      <c r="D15" s="24">
        <v>22.35</v>
      </c>
      <c r="E15" s="25">
        <v>9.5520833333333333E-2</v>
      </c>
      <c r="F15" s="26">
        <f t="shared" si="2"/>
        <v>4.2738627889634595E-3</v>
      </c>
      <c r="G15" s="18">
        <f>IF(B15="F",VLOOKUP(D15,Barem!$B$2:$C$11,2,1),VLOOKUP(D15,Barem!$B$12:$C$21,2,1))</f>
        <v>4.5</v>
      </c>
      <c r="H15" s="18">
        <f>IF(G15=0,0,IF(B15="F",VLOOKUP(F15,Barem!$G$2:$H$11,2,1),VLOOKUP(F15,Barem!$G$12:$H$21,2,1)))</f>
        <v>1</v>
      </c>
      <c r="I15" s="24">
        <v>2</v>
      </c>
      <c r="J15" s="19">
        <f>VLOOKUP($C15, Barem!$L:$N,3,0)</f>
        <v>0.3</v>
      </c>
      <c r="K15" s="19">
        <f>VLOOKUP($C15, Barem!$L:$O,4,0)</f>
        <v>0.2</v>
      </c>
      <c r="L15" s="19">
        <f>VLOOKUP($C15, Barem!$L:$P,5,0)</f>
        <v>0.5</v>
      </c>
      <c r="M15" s="53"/>
      <c r="N15" s="50">
        <f t="shared" si="0"/>
        <v>2.5499999999999998</v>
      </c>
      <c r="O15" s="57">
        <v>43484</v>
      </c>
      <c r="P15" s="18">
        <f>COUNTIFS(A:A,A15,C:C,C15)</f>
        <v>1</v>
      </c>
      <c r="Q15" s="3" t="str">
        <f>IFERROR(VLOOKUP(A15,'Super#ligaSYR'!$B$2:$B$21,1,0),"Mini")</f>
        <v>Marius Iulian Alecu</v>
      </c>
    </row>
    <row r="16" spans="1:17" x14ac:dyDescent="0.2">
      <c r="A16" s="23" t="s">
        <v>95</v>
      </c>
      <c r="B16" s="40" t="str">
        <f>VLOOKUP(A16,Participanti!A:B,2,0)</f>
        <v>M</v>
      </c>
      <c r="C16" s="24">
        <v>1</v>
      </c>
      <c r="D16" s="24">
        <v>14.59</v>
      </c>
      <c r="E16" s="25">
        <v>4.7696759259259258E-2</v>
      </c>
      <c r="F16" s="26">
        <f t="shared" si="2"/>
        <v>3.2691404564262685E-3</v>
      </c>
      <c r="G16" s="18">
        <f>IF(B16="F",VLOOKUP(D16,Barem!$B$2:$C$11,2,1),VLOOKUP(D16,Barem!$B$12:$C$21,2,1))</f>
        <v>3</v>
      </c>
      <c r="H16" s="18">
        <f>IF(G16=0,0,IF(B16="F",VLOOKUP(F16,Barem!$G$2:$H$11,2,1),VLOOKUP(F16,Barem!$G$12:$H$21,2,1)))</f>
        <v>3.5</v>
      </c>
      <c r="I16" s="24">
        <v>2</v>
      </c>
      <c r="J16" s="19">
        <f>VLOOKUP($C16, Barem!$L:$N,3,0)</f>
        <v>0.3</v>
      </c>
      <c r="K16" s="19">
        <f>VLOOKUP($C16, Barem!$L:$O,4,0)</f>
        <v>0.2</v>
      </c>
      <c r="L16" s="19">
        <f>VLOOKUP($C16, Barem!$L:$P,5,0)</f>
        <v>0.5</v>
      </c>
      <c r="M16" s="53"/>
      <c r="N16" s="50">
        <f t="shared" si="0"/>
        <v>2.6</v>
      </c>
      <c r="O16" s="57">
        <v>43484</v>
      </c>
      <c r="P16" s="18">
        <f>COUNTIFS(A:A,A16,C:C,C16)</f>
        <v>1</v>
      </c>
      <c r="Q16" s="3" t="str">
        <f>IFERROR(VLOOKUP(A16,'Super#ligaSYR'!$B$2:$B$21,1,0),"Mini")</f>
        <v>Mini</v>
      </c>
    </row>
    <row r="17" spans="1:17" x14ac:dyDescent="0.2">
      <c r="A17" s="23" t="s">
        <v>75</v>
      </c>
      <c r="B17" s="40" t="str">
        <f>VLOOKUP(A17,Participanti!A:B,2,0)</f>
        <v>M</v>
      </c>
      <c r="C17" s="24">
        <v>1</v>
      </c>
      <c r="D17" s="24">
        <v>18.010000000000002</v>
      </c>
      <c r="E17" s="25">
        <v>6.1875000000000006E-2</v>
      </c>
      <c r="F17" s="26">
        <f t="shared" si="2"/>
        <v>3.4355913381454747E-3</v>
      </c>
      <c r="G17" s="18">
        <f>IF(B17="F",VLOOKUP(D17,Barem!$B$2:$C$11,2,1),VLOOKUP(D17,Barem!$B$12:$C$21,2,1))</f>
        <v>4</v>
      </c>
      <c r="H17" s="18">
        <f>IF(G17=0,0,IF(B17="F",VLOOKUP(F17,Barem!$G$2:$H$11,2,1),VLOOKUP(F17,Barem!$G$12:$H$21,2,1)))</f>
        <v>3</v>
      </c>
      <c r="I17" s="24">
        <v>3</v>
      </c>
      <c r="J17" s="19">
        <f>VLOOKUP($C17, Barem!$L:$N,3,0)</f>
        <v>0.3</v>
      </c>
      <c r="K17" s="19">
        <f>VLOOKUP($C17, Barem!$L:$O,4,0)</f>
        <v>0.2</v>
      </c>
      <c r="L17" s="19">
        <f>VLOOKUP($C17, Barem!$L:$P,5,0)</f>
        <v>0.5</v>
      </c>
      <c r="M17" s="53"/>
      <c r="N17" s="50">
        <f t="shared" si="0"/>
        <v>3.3</v>
      </c>
      <c r="O17" s="57">
        <v>43484</v>
      </c>
      <c r="P17" s="18">
        <f>COUNTIFS(A:A,A17,C:C,C17)</f>
        <v>1</v>
      </c>
      <c r="Q17" s="3" t="str">
        <f>IFERROR(VLOOKUP(A17,'Super#ligaSYR'!$B$2:$B$21,1,0),"Mini")</f>
        <v>Cristian Iancu</v>
      </c>
    </row>
    <row r="18" spans="1:17" x14ac:dyDescent="0.2">
      <c r="A18" s="23" t="s">
        <v>61</v>
      </c>
      <c r="B18" s="40" t="str">
        <f>VLOOKUP(A18,Participanti!A:B,2,0)</f>
        <v>M</v>
      </c>
      <c r="C18" s="24">
        <v>1</v>
      </c>
      <c r="D18" s="24">
        <v>15.13</v>
      </c>
      <c r="E18" s="25">
        <v>7.8113425925925919E-2</v>
      </c>
      <c r="F18" s="26">
        <f t="shared" si="2"/>
        <v>5.1628173116937152E-3</v>
      </c>
      <c r="G18" s="18">
        <f>IF(B18="F",VLOOKUP(D18,Barem!$B$2:$C$11,2,1),VLOOKUP(D18,Barem!$B$12:$C$21,2,1))</f>
        <v>3.5</v>
      </c>
      <c r="H18" s="18">
        <f>IF(G18=0,0,IF(B18="F",VLOOKUP(F18,Barem!$G$2:$H$11,2,1),VLOOKUP(F18,Barem!$G$12:$H$21,2,1)))</f>
        <v>0</v>
      </c>
      <c r="I18" s="24">
        <v>4</v>
      </c>
      <c r="J18" s="19">
        <f>VLOOKUP($C18, Barem!$L:$N,3,0)</f>
        <v>0.3</v>
      </c>
      <c r="K18" s="19">
        <f>VLOOKUP($C18, Barem!$L:$O,4,0)</f>
        <v>0.2</v>
      </c>
      <c r="L18" s="19">
        <f>VLOOKUP($C18, Barem!$L:$P,5,0)</f>
        <v>0.5</v>
      </c>
      <c r="M18" s="53"/>
      <c r="N18" s="50">
        <f t="shared" si="0"/>
        <v>3.05</v>
      </c>
      <c r="O18" s="57">
        <v>43484</v>
      </c>
      <c r="P18" s="18">
        <f>COUNTIFS(A:A,A18,C:C,C18)</f>
        <v>1</v>
      </c>
      <c r="Q18" s="3" t="str">
        <f>IFERROR(VLOOKUP(A18,'Super#ligaSYR'!$B$2:$B$21,1,0),"Mini")</f>
        <v>Catalin Tintareanu</v>
      </c>
    </row>
    <row r="19" spans="1:17" x14ac:dyDescent="0.2">
      <c r="A19" s="23" t="s">
        <v>67</v>
      </c>
      <c r="B19" s="40" t="str">
        <f>VLOOKUP(A19,Participanti!A:B,2,0)</f>
        <v>M</v>
      </c>
      <c r="C19" s="24">
        <v>1</v>
      </c>
      <c r="D19" s="24">
        <v>22.44</v>
      </c>
      <c r="E19" s="25">
        <v>0.10432870370370372</v>
      </c>
      <c r="F19" s="26">
        <f t="shared" si="2"/>
        <v>4.6492292203076518E-3</v>
      </c>
      <c r="G19" s="18">
        <f>IF(B19="F",VLOOKUP(D19,Barem!$B$2:$C$11,2,1),VLOOKUP(D19,Barem!$B$12:$C$21,2,1))</f>
        <v>4.5</v>
      </c>
      <c r="H19" s="18">
        <f>IF(G19=0,0,IF(B19="F",VLOOKUP(F19,Barem!$G$2:$H$11,2,1),VLOOKUP(F19,Barem!$G$12:$H$21,2,1)))</f>
        <v>1</v>
      </c>
      <c r="I19" s="24">
        <v>3</v>
      </c>
      <c r="J19" s="19">
        <f>VLOOKUP($C19, Barem!$L:$N,3,0)</f>
        <v>0.3</v>
      </c>
      <c r="K19" s="19">
        <f>VLOOKUP($C19, Barem!$L:$O,4,0)</f>
        <v>0.2</v>
      </c>
      <c r="L19" s="19">
        <f>VLOOKUP($C19, Barem!$L:$P,5,0)</f>
        <v>0.5</v>
      </c>
      <c r="M19" s="53"/>
      <c r="N19" s="50">
        <f t="shared" si="0"/>
        <v>3.05</v>
      </c>
      <c r="O19" s="57">
        <v>43485</v>
      </c>
      <c r="P19" s="18">
        <f>COUNTIFS(A:A,A19,C:C,C19)</f>
        <v>1</v>
      </c>
      <c r="Q19" s="3" t="str">
        <f>IFERROR(VLOOKUP(A19,'Super#ligaSYR'!$B$2:$B$21,1,0),"Mini")</f>
        <v>Ovidiu Gavrilovici</v>
      </c>
    </row>
    <row r="20" spans="1:17" x14ac:dyDescent="0.2">
      <c r="A20" s="23" t="s">
        <v>88</v>
      </c>
      <c r="B20" s="40" t="str">
        <f>VLOOKUP(A20,Participanti!A:B,2,0)</f>
        <v>M</v>
      </c>
      <c r="C20" s="24">
        <v>1</v>
      </c>
      <c r="D20" s="24">
        <v>14.87</v>
      </c>
      <c r="E20" s="25">
        <v>7.8194444444444441E-2</v>
      </c>
      <c r="F20" s="26">
        <f t="shared" si="2"/>
        <v>5.2585369498617651E-3</v>
      </c>
      <c r="G20" s="18">
        <f>IF(B20="F",VLOOKUP(D20,Barem!$B$2:$C$11,2,1),VLOOKUP(D20,Barem!$B$12:$C$21,2,1))</f>
        <v>3</v>
      </c>
      <c r="H20" s="18">
        <f>IF(G20=0,0,IF(B20="F",VLOOKUP(F20,Barem!$G$2:$H$11,2,1),VLOOKUP(F20,Barem!$G$12:$H$21,2,1)))</f>
        <v>0</v>
      </c>
      <c r="I20" s="24">
        <v>3</v>
      </c>
      <c r="J20" s="19">
        <f>VLOOKUP($C20, Barem!$L:$N,3,0)</f>
        <v>0.3</v>
      </c>
      <c r="K20" s="19">
        <f>VLOOKUP($C20, Barem!$L:$O,4,0)</f>
        <v>0.2</v>
      </c>
      <c r="L20" s="19">
        <f>VLOOKUP($C20, Barem!$L:$P,5,0)</f>
        <v>0.5</v>
      </c>
      <c r="M20" s="53"/>
      <c r="N20" s="50">
        <f t="shared" si="0"/>
        <v>2.4</v>
      </c>
      <c r="O20" s="57">
        <v>43485</v>
      </c>
      <c r="P20" s="18">
        <f>COUNTIFS(A:A,A20,C:C,C20)</f>
        <v>1</v>
      </c>
      <c r="Q20" s="3" t="str">
        <f>IFERROR(VLOOKUP(A20,'Super#ligaSYR'!$B$2:$B$21,1,0),"Mini")</f>
        <v>Mini</v>
      </c>
    </row>
    <row r="21" spans="1:17" x14ac:dyDescent="0.2">
      <c r="A21" s="23" t="s">
        <v>92</v>
      </c>
      <c r="B21" s="40" t="str">
        <f>VLOOKUP(A21,Participanti!A:B,2,0)</f>
        <v>M</v>
      </c>
      <c r="C21" s="24">
        <v>1</v>
      </c>
      <c r="D21" s="24">
        <v>10</v>
      </c>
      <c r="E21" s="25">
        <v>3.3877314814814811E-2</v>
      </c>
      <c r="F21" s="26">
        <f t="shared" si="2"/>
        <v>3.3877314814814811E-3</v>
      </c>
      <c r="G21" s="18">
        <f>IF(B21="F",VLOOKUP(D21,Barem!$B$2:$C$11,2,1),VLOOKUP(D21,Barem!$B$12:$C$21,2,1))</f>
        <v>2.5</v>
      </c>
      <c r="H21" s="18">
        <f>IF(G21=0,0,IF(B21="F",VLOOKUP(F21,Barem!$G$2:$H$11,2,1),VLOOKUP(F21,Barem!$G$12:$H$21,2,1)))</f>
        <v>3</v>
      </c>
      <c r="I21" s="24">
        <v>4</v>
      </c>
      <c r="J21" s="19">
        <f>VLOOKUP($C21, Barem!$L:$N,3,0)</f>
        <v>0.3</v>
      </c>
      <c r="K21" s="19">
        <f>VLOOKUP($C21, Barem!$L:$O,4,0)</f>
        <v>0.2</v>
      </c>
      <c r="L21" s="19">
        <f>VLOOKUP($C21, Barem!$L:$P,5,0)</f>
        <v>0.5</v>
      </c>
      <c r="M21" s="53"/>
      <c r="N21" s="50">
        <f t="shared" si="0"/>
        <v>3.35</v>
      </c>
      <c r="O21" s="57">
        <v>43485</v>
      </c>
      <c r="P21" s="18">
        <f>COUNTIFS(A:A,A21,C:C,C21)</f>
        <v>1</v>
      </c>
      <c r="Q21" s="3" t="str">
        <f>IFERROR(VLOOKUP(A21,'Super#ligaSYR'!$B$2:$B$21,1,0),"Mini")</f>
        <v>Mini</v>
      </c>
    </row>
    <row r="22" spans="1:17" x14ac:dyDescent="0.2">
      <c r="A22" s="23" t="s">
        <v>64</v>
      </c>
      <c r="B22" s="40" t="str">
        <f>VLOOKUP(A22,Participanti!A:B,2,0)</f>
        <v>M</v>
      </c>
      <c r="C22" s="24">
        <v>1</v>
      </c>
      <c r="D22" s="24">
        <v>27</v>
      </c>
      <c r="E22" s="25">
        <v>8.9212962962962952E-2</v>
      </c>
      <c r="F22" s="26">
        <f t="shared" si="2"/>
        <v>3.3041838134430725E-3</v>
      </c>
      <c r="G22" s="18">
        <f>IF(B22="F",VLOOKUP(D22,Barem!$B$2:$C$11,2,1),VLOOKUP(D22,Barem!$B$12:$C$21,2,1))</f>
        <v>5</v>
      </c>
      <c r="H22" s="18">
        <f>IF(G22=0,0,IF(B22="F",VLOOKUP(F22,Barem!$G$2:$H$11,2,1),VLOOKUP(F22,Barem!$G$12:$H$21,2,1)))</f>
        <v>3.5</v>
      </c>
      <c r="I22" s="24">
        <v>1</v>
      </c>
      <c r="J22" s="19">
        <f>VLOOKUP($C22, Barem!$L:$N,3,0)</f>
        <v>0.3</v>
      </c>
      <c r="K22" s="19">
        <f>VLOOKUP($C22, Barem!$L:$O,4,0)</f>
        <v>0.2</v>
      </c>
      <c r="L22" s="19">
        <f>VLOOKUP($C22, Barem!$L:$P,5,0)</f>
        <v>0.5</v>
      </c>
      <c r="M22" s="53"/>
      <c r="N22" s="50">
        <f t="shared" si="0"/>
        <v>2.7</v>
      </c>
      <c r="O22" s="57">
        <v>43485</v>
      </c>
      <c r="P22" s="18">
        <f>COUNTIFS(A:A,A22,C:C,C22)</f>
        <v>1</v>
      </c>
      <c r="Q22" s="3" t="str">
        <f>IFERROR(VLOOKUP(A22,'Super#ligaSYR'!$B$2:$B$21,1,0),"Mini")</f>
        <v>Andrei Mezofii</v>
      </c>
    </row>
    <row r="23" spans="1:17" x14ac:dyDescent="0.2">
      <c r="A23" s="23" t="s">
        <v>81</v>
      </c>
      <c r="B23" s="40" t="str">
        <f>VLOOKUP(A23,Participanti!A:B,2,0)</f>
        <v>M</v>
      </c>
      <c r="C23" s="24">
        <v>1</v>
      </c>
      <c r="D23" s="24">
        <v>10.23</v>
      </c>
      <c r="E23" s="25">
        <v>4.5428240740740734E-2</v>
      </c>
      <c r="F23" s="26">
        <f t="shared" si="2"/>
        <v>4.4406882444516845E-3</v>
      </c>
      <c r="G23" s="18">
        <f>IF(B23="F",VLOOKUP(D23,Barem!$B$2:$C$11,2,1),VLOOKUP(D23,Barem!$B$12:$C$21,2,1))</f>
        <v>2.5</v>
      </c>
      <c r="H23" s="18">
        <f>IF(G23=0,0,IF(B23="F",VLOOKUP(F23,Barem!$G$2:$H$11,2,1),VLOOKUP(F23,Barem!$G$12:$H$21,2,1)))</f>
        <v>1</v>
      </c>
      <c r="I23" s="24">
        <v>4</v>
      </c>
      <c r="J23" s="19">
        <f>VLOOKUP($C23, Barem!$L:$N,3,0)</f>
        <v>0.3</v>
      </c>
      <c r="K23" s="19">
        <f>VLOOKUP($C23, Barem!$L:$O,4,0)</f>
        <v>0.2</v>
      </c>
      <c r="L23" s="19">
        <f>VLOOKUP($C23, Barem!$L:$P,5,0)</f>
        <v>0.5</v>
      </c>
      <c r="M23" s="53"/>
      <c r="N23" s="50">
        <f t="shared" si="0"/>
        <v>2.95</v>
      </c>
      <c r="O23" s="57">
        <v>43485</v>
      </c>
      <c r="P23" s="18">
        <f>COUNTIFS(A:A,A23,C:C,C23)</f>
        <v>1</v>
      </c>
      <c r="Q23" s="3" t="str">
        <f>IFERROR(VLOOKUP(A23,'Super#ligaSYR'!$B$2:$B$21,1,0),"Mini")</f>
        <v>Cosmin Niculescu</v>
      </c>
    </row>
    <row r="24" spans="1:17" x14ac:dyDescent="0.2">
      <c r="A24" s="23" t="s">
        <v>189</v>
      </c>
      <c r="B24" s="40" t="str">
        <f>VLOOKUP(A24,Participanti!A:B,2,0)</f>
        <v>M</v>
      </c>
      <c r="C24" s="24">
        <v>1</v>
      </c>
      <c r="D24" s="24">
        <v>16.14</v>
      </c>
      <c r="E24" s="25">
        <v>5.7650462962962966E-2</v>
      </c>
      <c r="F24" s="26">
        <f t="shared" si="2"/>
        <v>3.5718998118316582E-3</v>
      </c>
      <c r="G24" s="18">
        <f>IF(B24="F",VLOOKUP(D24,Barem!$B$2:$C$11,2,1),VLOOKUP(D24,Barem!$B$12:$C$21,2,1))</f>
        <v>3.5</v>
      </c>
      <c r="H24" s="18">
        <f>IF(G24=0,0,IF(B24="F",VLOOKUP(F24,Barem!$G$2:$H$11,2,1),VLOOKUP(F24,Barem!$G$12:$H$21,2,1)))</f>
        <v>2.5</v>
      </c>
      <c r="I24" s="24">
        <v>2</v>
      </c>
      <c r="J24" s="19">
        <f>VLOOKUP($C24, Barem!$L:$N,3,0)</f>
        <v>0.3</v>
      </c>
      <c r="K24" s="19">
        <f>VLOOKUP($C24, Barem!$L:$O,4,0)</f>
        <v>0.2</v>
      </c>
      <c r="L24" s="19">
        <f>VLOOKUP($C24, Barem!$L:$P,5,0)</f>
        <v>0.5</v>
      </c>
      <c r="M24" s="53"/>
      <c r="N24" s="50">
        <f t="shared" si="0"/>
        <v>2.5499999999999998</v>
      </c>
      <c r="O24" s="57">
        <v>43485</v>
      </c>
      <c r="P24" s="18">
        <f>COUNTIFS(A:A,A24,C:C,C24)</f>
        <v>1</v>
      </c>
      <c r="Q24" s="3" t="str">
        <f>IFERROR(VLOOKUP(A24,'Super#ligaSYR'!$B$2:$B$21,1,0),"Mini")</f>
        <v>Mini</v>
      </c>
    </row>
    <row r="25" spans="1:17" x14ac:dyDescent="0.2">
      <c r="A25" s="23" t="s">
        <v>70</v>
      </c>
      <c r="B25" s="40" t="str">
        <f>VLOOKUP(A25,Participanti!A:B,2,0)</f>
        <v>M</v>
      </c>
      <c r="C25" s="24">
        <v>1</v>
      </c>
      <c r="D25" s="24">
        <v>15.13</v>
      </c>
      <c r="E25" s="25">
        <v>5.8298611111111114E-2</v>
      </c>
      <c r="F25" s="26">
        <f t="shared" si="2"/>
        <v>3.8531798487185134E-3</v>
      </c>
      <c r="G25" s="18">
        <f>IF(B25="F",VLOOKUP(D25,Barem!$B$2:$C$11,2,1),VLOOKUP(D25,Barem!$B$12:$C$21,2,1))</f>
        <v>3.5</v>
      </c>
      <c r="H25" s="18">
        <f>IF(G25=0,0,IF(B25="F",VLOOKUP(F25,Barem!$G$2:$H$11,2,1),VLOOKUP(F25,Barem!$G$12:$H$21,2,1)))</f>
        <v>1.5</v>
      </c>
      <c r="I25" s="24">
        <v>3</v>
      </c>
      <c r="J25" s="19">
        <f>VLOOKUP($C25, Barem!$L:$N,3,0)</f>
        <v>0.3</v>
      </c>
      <c r="K25" s="19">
        <f>VLOOKUP($C25, Barem!$L:$O,4,0)</f>
        <v>0.2</v>
      </c>
      <c r="L25" s="19">
        <f>VLOOKUP($C25, Barem!$L:$P,5,0)</f>
        <v>0.5</v>
      </c>
      <c r="M25" s="53"/>
      <c r="N25" s="50">
        <f t="shared" si="0"/>
        <v>2.85</v>
      </c>
      <c r="O25" s="57">
        <v>43485</v>
      </c>
      <c r="P25" s="18">
        <f>COUNTIFS(A:A,A25,C:C,C25)</f>
        <v>1</v>
      </c>
      <c r="Q25" s="3" t="str">
        <f>IFERROR(VLOOKUP(A25,'Super#ligaSYR'!$B$2:$B$21,1,0),"Mini")</f>
        <v>Andrei Diaconescu</v>
      </c>
    </row>
    <row r="26" spans="1:17" x14ac:dyDescent="0.2">
      <c r="A26" s="23" t="s">
        <v>147</v>
      </c>
      <c r="B26" s="40" t="str">
        <f>VLOOKUP(A26,Participanti!A:B,2,0)</f>
        <v>M</v>
      </c>
      <c r="C26" s="24">
        <v>1</v>
      </c>
      <c r="D26" s="24">
        <v>9.3800000000000008</v>
      </c>
      <c r="E26" s="25">
        <v>3.802083333333333E-2</v>
      </c>
      <c r="F26" s="26">
        <f t="shared" si="2"/>
        <v>4.0533937455579242E-3</v>
      </c>
      <c r="G26" s="18">
        <f>IF(B26="F",VLOOKUP(D26,Barem!$B$2:$C$11,2,1),VLOOKUP(D26,Barem!$B$12:$C$21,2,1))</f>
        <v>2</v>
      </c>
      <c r="H26" s="18">
        <f>IF(G26=0,0,IF(B26="F",VLOOKUP(F26,Barem!$G$2:$H$11,2,1),VLOOKUP(F26,Barem!$G$12:$H$21,2,1)))</f>
        <v>1.5</v>
      </c>
      <c r="I26" s="24">
        <v>1</v>
      </c>
      <c r="J26" s="19">
        <f>VLOOKUP($C26, Barem!$L:$N,3,0)</f>
        <v>0.3</v>
      </c>
      <c r="K26" s="19">
        <f>VLOOKUP($C26, Barem!$L:$O,4,0)</f>
        <v>0.2</v>
      </c>
      <c r="L26" s="19">
        <f>VLOOKUP($C26, Barem!$L:$P,5,0)</f>
        <v>0.5</v>
      </c>
      <c r="M26" s="53"/>
      <c r="N26" s="50">
        <f t="shared" si="0"/>
        <v>1.4</v>
      </c>
      <c r="O26" s="57">
        <v>43485</v>
      </c>
      <c r="P26" s="18">
        <f>COUNTIFS(A:A,A26,C:C,C26)</f>
        <v>1</v>
      </c>
      <c r="Q26" s="3" t="str">
        <f>IFERROR(VLOOKUP(A26,'Super#ligaSYR'!$B$2:$B$21,1,0),"Mini")</f>
        <v>Mini</v>
      </c>
    </row>
    <row r="27" spans="1:17" x14ac:dyDescent="0.2">
      <c r="A27" s="23" t="s">
        <v>6</v>
      </c>
      <c r="B27" s="40" t="str">
        <f>VLOOKUP(A27,Participanti!A:B,2,0)</f>
        <v>F</v>
      </c>
      <c r="C27" s="24">
        <v>1</v>
      </c>
      <c r="D27" s="24">
        <v>13.03</v>
      </c>
      <c r="E27" s="25">
        <v>4.8784722222222222E-2</v>
      </c>
      <c r="F27" s="26">
        <f t="shared" si="2"/>
        <v>3.7440308689349368E-3</v>
      </c>
      <c r="G27" s="18">
        <f>IF(B27="F",VLOOKUP(D27,Barem!$B$2:$C$11,2,1),VLOOKUP(D27,Barem!$B$12:$C$21,2,1))</f>
        <v>4</v>
      </c>
      <c r="H27" s="18">
        <f>IF(G27=0,0,IF(B27="F",VLOOKUP(F27,Barem!$G$2:$H$11,2,1),VLOOKUP(F27,Barem!$G$12:$H$21,2,1)))</f>
        <v>3</v>
      </c>
      <c r="I27" s="24">
        <v>4</v>
      </c>
      <c r="J27" s="19">
        <f>VLOOKUP($C27, Barem!$L:$N,3,0)</f>
        <v>0.3</v>
      </c>
      <c r="K27" s="19">
        <f>VLOOKUP($C27, Barem!$L:$O,4,0)</f>
        <v>0.2</v>
      </c>
      <c r="L27" s="19">
        <f>VLOOKUP($C27, Barem!$L:$P,5,0)</f>
        <v>0.5</v>
      </c>
      <c r="M27" s="53"/>
      <c r="N27" s="50">
        <f t="shared" si="0"/>
        <v>3.8</v>
      </c>
      <c r="O27" s="57">
        <v>43485</v>
      </c>
      <c r="P27" s="18">
        <f>COUNTIFS(A:A,A27,C:C,C27)</f>
        <v>1</v>
      </c>
      <c r="Q27" s="3" t="str">
        <f>IFERROR(VLOOKUP(A27,'Super#ligaSYR'!$B$2:$B$21,1,0),"Mini")</f>
        <v>Mini</v>
      </c>
    </row>
    <row r="28" spans="1:17" x14ac:dyDescent="0.2">
      <c r="A28" s="23" t="s">
        <v>60</v>
      </c>
      <c r="B28" s="40" t="str">
        <f>VLOOKUP(A28,Participanti!A:B,2,0)</f>
        <v>M</v>
      </c>
      <c r="C28" s="24">
        <v>1</v>
      </c>
      <c r="D28" s="24">
        <v>15.09</v>
      </c>
      <c r="E28" s="25">
        <v>4.4895833333333329E-2</v>
      </c>
      <c r="F28" s="26">
        <f t="shared" si="2"/>
        <v>2.975204329578087E-3</v>
      </c>
      <c r="G28" s="18">
        <f>IF(B28="F",VLOOKUP(D28,Barem!$B$2:$C$11,2,1),VLOOKUP(D28,Barem!$B$12:$C$21,2,1))</f>
        <v>3.5</v>
      </c>
      <c r="H28" s="18">
        <f>IF(G28=0,0,IF(B28="F",VLOOKUP(F28,Barem!$G$2:$H$11,2,1),VLOOKUP(F28,Barem!$G$12:$H$21,2,1)))</f>
        <v>4</v>
      </c>
      <c r="I28" s="24">
        <v>3</v>
      </c>
      <c r="J28" s="19">
        <f>VLOOKUP($C28, Barem!$L:$N,3,0)</f>
        <v>0.3</v>
      </c>
      <c r="K28" s="19">
        <f>VLOOKUP($C28, Barem!$L:$O,4,0)</f>
        <v>0.2</v>
      </c>
      <c r="L28" s="19">
        <f>VLOOKUP($C28, Barem!$L:$P,5,0)</f>
        <v>0.5</v>
      </c>
      <c r="M28" s="53"/>
      <c r="N28" s="50">
        <f t="shared" si="0"/>
        <v>3.35</v>
      </c>
      <c r="O28" s="57">
        <v>43485</v>
      </c>
      <c r="P28" s="18">
        <f>COUNTIFS(A:A,A28,C:C,C28)</f>
        <v>1</v>
      </c>
      <c r="Q28" s="3" t="str">
        <f>IFERROR(VLOOKUP(A28,'Super#ligaSYR'!$B$2:$B$21,1,0),"Mini")</f>
        <v>Gorci Flor Ionut</v>
      </c>
    </row>
    <row r="29" spans="1:17" x14ac:dyDescent="0.2">
      <c r="A29" s="23" t="s">
        <v>68</v>
      </c>
      <c r="B29" s="40" t="str">
        <f>VLOOKUP(A29,Participanti!A:B,2,0)</f>
        <v>F</v>
      </c>
      <c r="C29" s="24">
        <v>1</v>
      </c>
      <c r="D29" s="24">
        <v>6.52</v>
      </c>
      <c r="E29" s="25">
        <v>2.7106481481481481E-2</v>
      </c>
      <c r="F29" s="26">
        <f t="shared" si="2"/>
        <v>4.1574358100431724E-3</v>
      </c>
      <c r="G29" s="18">
        <f>IF(B29="F",VLOOKUP(D29,Barem!$B$2:$C$11,2,1),VLOOKUP(D29,Barem!$B$12:$C$21,2,1))</f>
        <v>2.5</v>
      </c>
      <c r="H29" s="18">
        <f>IF(G29=0,0,IF(B29="F",VLOOKUP(F29,Barem!$G$2:$H$11,2,1),VLOOKUP(F29,Barem!$G$12:$H$21,2,1)))</f>
        <v>2</v>
      </c>
      <c r="I29" s="24">
        <v>3</v>
      </c>
      <c r="J29" s="19">
        <f>VLOOKUP($C29, Barem!$L:$N,3,0)</f>
        <v>0.3</v>
      </c>
      <c r="K29" s="19">
        <f>VLOOKUP($C29, Barem!$L:$O,4,0)</f>
        <v>0.2</v>
      </c>
      <c r="L29" s="19">
        <f>VLOOKUP($C29, Barem!$L:$P,5,0)</f>
        <v>0.5</v>
      </c>
      <c r="M29" s="53"/>
      <c r="N29" s="50">
        <f t="shared" si="0"/>
        <v>2.65</v>
      </c>
      <c r="O29" s="57">
        <v>43482</v>
      </c>
      <c r="P29" s="18">
        <f>COUNTIFS(A:A,A29,C:C,C29)</f>
        <v>1</v>
      </c>
      <c r="Q29" s="3" t="str">
        <f>IFERROR(VLOOKUP(A29,'Super#ligaSYR'!$B$2:$B$21,1,0),"Mini")</f>
        <v>Ester Breban</v>
      </c>
    </row>
    <row r="30" spans="1:17" x14ac:dyDescent="0.2">
      <c r="A30" s="23" t="s">
        <v>84</v>
      </c>
      <c r="B30" s="40" t="str">
        <f>VLOOKUP(A30,Participanti!A:B,2,0)</f>
        <v>M</v>
      </c>
      <c r="C30" s="24">
        <v>1</v>
      </c>
      <c r="D30" s="24">
        <v>10.029999999999999</v>
      </c>
      <c r="E30" s="25">
        <v>4.1701388888888885E-2</v>
      </c>
      <c r="F30" s="26">
        <f t="shared" si="2"/>
        <v>4.1576658912152427E-3</v>
      </c>
      <c r="G30" s="18">
        <f>IF(B30="F",VLOOKUP(D30,Barem!$B$2:$C$11,2,1),VLOOKUP(D30,Barem!$B$12:$C$21,2,1))</f>
        <v>2.5</v>
      </c>
      <c r="H30" s="18">
        <f>IF(G30=0,0,IF(B30="F",VLOOKUP(F30,Barem!$G$2:$H$11,2,1),VLOOKUP(F30,Barem!$G$12:$H$21,2,1)))</f>
        <v>1.5</v>
      </c>
      <c r="I30" s="24">
        <v>2</v>
      </c>
      <c r="J30" s="19">
        <f>VLOOKUP($C30, Barem!$L:$N,3,0)</f>
        <v>0.3</v>
      </c>
      <c r="K30" s="19">
        <f>VLOOKUP($C30, Barem!$L:$O,4,0)</f>
        <v>0.2</v>
      </c>
      <c r="L30" s="19">
        <f>VLOOKUP($C30, Barem!$L:$P,5,0)</f>
        <v>0.5</v>
      </c>
      <c r="M30" s="53"/>
      <c r="N30" s="50">
        <f t="shared" si="0"/>
        <v>2.0499999999999998</v>
      </c>
      <c r="O30" s="56">
        <v>43481</v>
      </c>
      <c r="P30" s="18">
        <f>COUNTIFS(A:A,A30,C:C,C30)</f>
        <v>1</v>
      </c>
      <c r="Q30" s="3" t="str">
        <f>IFERROR(VLOOKUP(A30,'Super#ligaSYR'!$B$2:$B$21,1,0),"Mini")</f>
        <v>Flo Dum</v>
      </c>
    </row>
    <row r="31" spans="1:17" x14ac:dyDescent="0.2">
      <c r="A31" s="23" t="s">
        <v>146</v>
      </c>
      <c r="B31" s="40" t="str">
        <f>VLOOKUP(A31,Participanti!A:B,2,0)</f>
        <v>M</v>
      </c>
      <c r="C31" s="24">
        <v>1</v>
      </c>
      <c r="D31" s="24">
        <v>11.16</v>
      </c>
      <c r="E31" s="25">
        <v>3.965277777777778E-2</v>
      </c>
      <c r="F31" s="26">
        <f t="shared" ref="F31:F35" si="3">E31/D31</f>
        <v>3.5531162883313421E-3</v>
      </c>
      <c r="G31" s="18">
        <f>IF(B31="F",VLOOKUP(D31,Barem!$B$2:$C$11,2,1),VLOOKUP(D31,Barem!$B$12:$C$21,2,1))</f>
        <v>2.5</v>
      </c>
      <c r="H31" s="18">
        <f>IF(G31=0,0,IF(B31="F",VLOOKUP(F31,Barem!$G$2:$H$11,2,1),VLOOKUP(F31,Barem!$G$12:$H$21,2,1)))</f>
        <v>2.5</v>
      </c>
      <c r="I31" s="24">
        <v>3</v>
      </c>
      <c r="J31" s="19">
        <f>VLOOKUP($C31, Barem!$L:$N,3,0)</f>
        <v>0.3</v>
      </c>
      <c r="K31" s="19">
        <f>VLOOKUP($C31, Barem!$L:$O,4,0)</f>
        <v>0.2</v>
      </c>
      <c r="L31" s="19">
        <f>VLOOKUP($C31, Barem!$L:$P,5,0)</f>
        <v>0.5</v>
      </c>
      <c r="M31" s="53"/>
      <c r="N31" s="50">
        <f t="shared" si="0"/>
        <v>2.75</v>
      </c>
      <c r="O31" s="56">
        <v>43483</v>
      </c>
      <c r="P31" s="18">
        <f>COUNTIFS(A:A,A31,C:C,C31)</f>
        <v>1</v>
      </c>
      <c r="Q31" s="3" t="str">
        <f>IFERROR(VLOOKUP(A31,'Super#ligaSYR'!$B$2:$B$21,1,0),"Mini")</f>
        <v>Mini</v>
      </c>
    </row>
    <row r="32" spans="1:17" x14ac:dyDescent="0.2">
      <c r="A32" s="23" t="s">
        <v>8</v>
      </c>
      <c r="B32" s="40" t="str">
        <f>VLOOKUP(A32,Participanti!A:B,2,0)</f>
        <v>M</v>
      </c>
      <c r="C32" s="24">
        <v>1</v>
      </c>
      <c r="D32" s="24">
        <v>13.43</v>
      </c>
      <c r="E32" s="25">
        <v>4.2013888888888885E-2</v>
      </c>
      <c r="F32" s="26">
        <f t="shared" si="3"/>
        <v>3.1283610490609745E-3</v>
      </c>
      <c r="G32" s="18">
        <f>IF(B32="F",VLOOKUP(D32,Barem!$B$2:$C$11,2,1),VLOOKUP(D32,Barem!$B$12:$C$21,2,1))</f>
        <v>3</v>
      </c>
      <c r="H32" s="18">
        <f>IF(G32=0,0,IF(B32="F",VLOOKUP(F32,Barem!$G$2:$H$11,2,1),VLOOKUP(F32,Barem!$G$12:$H$21,2,1)))</f>
        <v>4</v>
      </c>
      <c r="I32" s="24">
        <v>4</v>
      </c>
      <c r="J32" s="19">
        <f>VLOOKUP($C32, Barem!$L:$N,3,0)</f>
        <v>0.3</v>
      </c>
      <c r="K32" s="19">
        <f>VLOOKUP($C32, Barem!$L:$O,4,0)</f>
        <v>0.2</v>
      </c>
      <c r="L32" s="19">
        <f>VLOOKUP($C32, Barem!$L:$P,5,0)</f>
        <v>0.5</v>
      </c>
      <c r="M32" s="53"/>
      <c r="N32" s="50">
        <f t="shared" si="0"/>
        <v>3.7</v>
      </c>
      <c r="O32" s="56">
        <v>43481</v>
      </c>
      <c r="P32" s="18">
        <f>COUNTIFS(A:A,A32,C:C,C32)</f>
        <v>1</v>
      </c>
      <c r="Q32" s="3" t="str">
        <f>IFERROR(VLOOKUP(A32,'Super#ligaSYR'!$B$2:$B$21,1,0),"Mini")</f>
        <v>Silviu Burcea</v>
      </c>
    </row>
    <row r="33" spans="1:18" x14ac:dyDescent="0.2">
      <c r="A33" s="23" t="s">
        <v>59</v>
      </c>
      <c r="B33" s="40" t="str">
        <f>VLOOKUP(A33,Participanti!A:B,2,0)</f>
        <v>F</v>
      </c>
      <c r="C33" s="24">
        <v>1</v>
      </c>
      <c r="D33" s="24">
        <v>3.01</v>
      </c>
      <c r="E33" s="25">
        <v>1.0289351851851852E-2</v>
      </c>
      <c r="F33" s="26">
        <f t="shared" si="3"/>
        <v>3.4183893195521104E-3</v>
      </c>
      <c r="G33" s="18">
        <f>IF(B33="F",VLOOKUP(D33,Barem!$B$2:$C$11,2,1),VLOOKUP(D33,Barem!$B$12:$C$21,2,1))</f>
        <v>1.5</v>
      </c>
      <c r="H33" s="18">
        <f>IF(G33=0,0,IF(B33="F",VLOOKUP(F33,Barem!$G$2:$H$11,2,1),VLOOKUP(F33,Barem!$G$12:$H$21,2,1)))</f>
        <v>4</v>
      </c>
      <c r="I33" s="24">
        <v>3</v>
      </c>
      <c r="J33" s="19">
        <f>VLOOKUP($C33, Barem!$L:$N,3,0)</f>
        <v>0.3</v>
      </c>
      <c r="K33" s="19">
        <f>VLOOKUP($C33, Barem!$L:$O,4,0)</f>
        <v>0.2</v>
      </c>
      <c r="L33" s="19">
        <f>VLOOKUP($C33, Barem!$L:$P,5,0)</f>
        <v>0.5</v>
      </c>
      <c r="M33" s="53"/>
      <c r="N33" s="50">
        <f t="shared" si="0"/>
        <v>2.75</v>
      </c>
      <c r="O33" s="56">
        <v>43480</v>
      </c>
      <c r="P33" s="18">
        <f>COUNTIFS(A:A,A33,C:C,C33)</f>
        <v>1</v>
      </c>
      <c r="Q33" s="3" t="str">
        <f>IFERROR(VLOOKUP(A33,'Super#ligaSYR'!$B$2:$B$21,1,0),"Mini")</f>
        <v>Mini</v>
      </c>
    </row>
    <row r="34" spans="1:18" x14ac:dyDescent="0.2">
      <c r="A34" s="23" t="s">
        <v>148</v>
      </c>
      <c r="B34" s="40" t="str">
        <f>VLOOKUP(A34,Participanti!A:B,2,0)</f>
        <v>M</v>
      </c>
      <c r="C34" s="24">
        <v>1</v>
      </c>
      <c r="D34" s="24">
        <v>25.14</v>
      </c>
      <c r="E34" s="25">
        <v>0.13111111111111109</v>
      </c>
      <c r="F34" s="26">
        <f t="shared" si="3"/>
        <v>5.2152391054539017E-3</v>
      </c>
      <c r="G34" s="18">
        <f>IF(B34="F",VLOOKUP(D34,Barem!$B$2:$C$11,2,1),VLOOKUP(D34,Barem!$B$12:$C$21,2,1))</f>
        <v>5</v>
      </c>
      <c r="H34" s="18">
        <f>IF(G34=0,0,IF(B34="F",VLOOKUP(F34,Barem!$G$2:$H$11,2,1),VLOOKUP(F34,Barem!$G$12:$H$21,2,1)))</f>
        <v>0</v>
      </c>
      <c r="I34" s="24">
        <v>5</v>
      </c>
      <c r="J34" s="19">
        <f>VLOOKUP($C34, Barem!$L:$N,3,0)</f>
        <v>0.3</v>
      </c>
      <c r="K34" s="19">
        <f>VLOOKUP($C34, Barem!$L:$O,4,0)</f>
        <v>0.2</v>
      </c>
      <c r="L34" s="19">
        <f>VLOOKUP($C34, Barem!$L:$P,5,0)</f>
        <v>0.5</v>
      </c>
      <c r="M34" s="53"/>
      <c r="N34" s="50">
        <f t="shared" si="0"/>
        <v>4</v>
      </c>
      <c r="O34" s="57">
        <v>43485</v>
      </c>
      <c r="P34" s="18">
        <f>COUNTIFS(A:A,A34,C:C,C34)</f>
        <v>1</v>
      </c>
      <c r="Q34" s="3" t="str">
        <f>IFERROR(VLOOKUP(A34,'Super#ligaSYR'!$B$2:$B$21,1,0),"Mini")</f>
        <v>Mini</v>
      </c>
    </row>
    <row r="35" spans="1:18" x14ac:dyDescent="0.2">
      <c r="A35" s="23" t="s">
        <v>62</v>
      </c>
      <c r="B35" s="40" t="str">
        <f>VLOOKUP(A35,Participanti!A:B,2,0)</f>
        <v>F</v>
      </c>
      <c r="C35" s="24">
        <v>1</v>
      </c>
      <c r="D35" s="24">
        <v>3.05</v>
      </c>
      <c r="E35" s="25">
        <v>1.1481481481481483E-2</v>
      </c>
      <c r="F35" s="26">
        <f t="shared" si="3"/>
        <v>3.7644201578627815E-3</v>
      </c>
      <c r="G35" s="18">
        <f>IF(B35="F",VLOOKUP(D35,Barem!$B$2:$C$11,2,1),VLOOKUP(D35,Barem!$B$12:$C$21,2,1))</f>
        <v>1.5</v>
      </c>
      <c r="H35" s="18">
        <f>IF(G35=0,0,IF(B35="F",VLOOKUP(F35,Barem!$G$2:$H$11,2,1),VLOOKUP(F35,Barem!$G$12:$H$21,2,1)))</f>
        <v>3</v>
      </c>
      <c r="I35" s="24">
        <v>3</v>
      </c>
      <c r="J35" s="19">
        <f>VLOOKUP($C35, Barem!$L:$N,3,0)</f>
        <v>0.3</v>
      </c>
      <c r="K35" s="19">
        <f>VLOOKUP($C35, Barem!$L:$O,4,0)</f>
        <v>0.2</v>
      </c>
      <c r="L35" s="19">
        <f>VLOOKUP($C35, Barem!$L:$P,5,0)</f>
        <v>0.5</v>
      </c>
      <c r="M35" s="53"/>
      <c r="N35" s="50">
        <f t="shared" si="0"/>
        <v>2.5499999999999998</v>
      </c>
      <c r="O35" s="56">
        <v>43481</v>
      </c>
      <c r="P35" s="18">
        <f>COUNTIFS(A:A,A35,C:C,C35)</f>
        <v>1</v>
      </c>
      <c r="Q35" s="3" t="str">
        <f>IFERROR(VLOOKUP(A35,'Super#ligaSYR'!$B$2:$B$21,1,0),"Mini")</f>
        <v>Oana Elena</v>
      </c>
    </row>
    <row r="36" spans="1:18" x14ac:dyDescent="0.2">
      <c r="A36" s="23" t="s">
        <v>63</v>
      </c>
      <c r="B36" s="40" t="str">
        <f>VLOOKUP(A36,Participanti!A:B,2,0)</f>
        <v>F</v>
      </c>
      <c r="C36" s="24">
        <v>1</v>
      </c>
      <c r="D36" s="24">
        <v>12</v>
      </c>
      <c r="E36" s="25">
        <v>5.0520833333333327E-2</v>
      </c>
      <c r="F36" s="26">
        <f>E36/D36</f>
        <v>4.2100694444444442E-3</v>
      </c>
      <c r="G36" s="18">
        <f>IF(B36="F",VLOOKUP(D36,Barem!$B$2:$C$11,2,1),VLOOKUP(D36,Barem!$B$12:$C$21,2,1))</f>
        <v>3.5</v>
      </c>
      <c r="H36" s="18">
        <f>IF(G36=0,0,IF(B36="F",VLOOKUP(F36,Barem!$G$2:$H$11,2,1),VLOOKUP(F36,Barem!$G$12:$H$21,2,1)))</f>
        <v>1.5</v>
      </c>
      <c r="I36" s="24">
        <v>4</v>
      </c>
      <c r="J36" s="19">
        <f>VLOOKUP($C36, Barem!$L:$N,3,0)</f>
        <v>0.3</v>
      </c>
      <c r="K36" s="19">
        <f>VLOOKUP($C36, Barem!$L:$O,4,0)</f>
        <v>0.2</v>
      </c>
      <c r="L36" s="19">
        <f>VLOOKUP($C36, Barem!$L:$P,5,0)</f>
        <v>0.5</v>
      </c>
      <c r="M36" s="53"/>
      <c r="N36" s="50">
        <f t="shared" si="0"/>
        <v>3.35</v>
      </c>
      <c r="O36" s="57">
        <v>43485</v>
      </c>
      <c r="P36" s="18">
        <f>COUNTIFS(A:A,A36,C:C,C36)</f>
        <v>1</v>
      </c>
      <c r="Q36" s="3" t="str">
        <f>IFERROR(VLOOKUP(A36,'Super#ligaSYR'!$B$2:$B$21,1,0),"Mini")</f>
        <v>Oana Trif</v>
      </c>
    </row>
    <row r="37" spans="1:18" x14ac:dyDescent="0.2">
      <c r="A37" s="23" t="s">
        <v>172</v>
      </c>
      <c r="B37" s="40" t="str">
        <f>VLOOKUP(A37,Participanti!A:B,2,0)</f>
        <v>M</v>
      </c>
      <c r="C37" s="24">
        <v>2</v>
      </c>
      <c r="D37" s="24">
        <v>21.02</v>
      </c>
      <c r="E37" s="25">
        <v>7.1087962962962964E-2</v>
      </c>
      <c r="F37" s="26">
        <f t="shared" ref="F37:F70" si="4">E37/D37</f>
        <v>3.3819202170772104E-3</v>
      </c>
      <c r="G37" s="18">
        <f>IF(B37="F",VLOOKUP(D37,Barem!$B$2:$C$11,2,1),VLOOKUP(D37,Barem!$B$12:$C$21,2,1))</f>
        <v>4.5</v>
      </c>
      <c r="H37" s="18">
        <f>IF(G37=0,0,IF(B37="F",VLOOKUP(F37,Barem!$G$2:$H$11,2,1),VLOOKUP(F37,Barem!$G$12:$H$21,2,1)))</f>
        <v>3</v>
      </c>
      <c r="I37" s="24">
        <v>2</v>
      </c>
      <c r="J37" s="19">
        <f>VLOOKUP($C37, Barem!$L:$N,3,0)</f>
        <v>0.5</v>
      </c>
      <c r="K37" s="19">
        <f>VLOOKUP($C37, Barem!$L:$O,4,0)</f>
        <v>0.2</v>
      </c>
      <c r="L37" s="19">
        <f>VLOOKUP($C37, Barem!$L:$P,5,0)</f>
        <v>0.3</v>
      </c>
      <c r="M37" s="53"/>
      <c r="N37" s="50">
        <f t="shared" si="0"/>
        <v>3.45</v>
      </c>
      <c r="O37" s="57">
        <v>43487</v>
      </c>
      <c r="P37" s="18">
        <f>COUNTIFS(A:A,A37,C:C,C37)</f>
        <v>1</v>
      </c>
      <c r="Q37" s="3" t="str">
        <f>IFERROR(VLOOKUP(A37,'Super#ligaSYR'!$B$2:$B$21,1,0),"Mini")</f>
        <v>Mini</v>
      </c>
    </row>
    <row r="38" spans="1:18" x14ac:dyDescent="0.2">
      <c r="A38" s="23" t="s">
        <v>83</v>
      </c>
      <c r="B38" s="40" t="str">
        <f>VLOOKUP(A38,Participanti!A:B,2,0)</f>
        <v>M</v>
      </c>
      <c r="C38" s="24">
        <v>2</v>
      </c>
      <c r="D38" s="24">
        <v>10.11</v>
      </c>
      <c r="E38" s="25">
        <v>3.9398148148148147E-2</v>
      </c>
      <c r="F38" s="26">
        <f t="shared" si="4"/>
        <v>3.8969483826061472E-3</v>
      </c>
      <c r="G38" s="18">
        <f>IF(B38="F",VLOOKUP(D38,Barem!$B$2:$C$11,2,1),VLOOKUP(D38,Barem!$B$12:$C$21,2,1))</f>
        <v>2.5</v>
      </c>
      <c r="H38" s="18">
        <f>IF(G38=0,0,IF(B38="F",VLOOKUP(F38,Barem!$G$2:$H$11,2,1),VLOOKUP(F38,Barem!$G$12:$H$21,2,1)))</f>
        <v>1.5</v>
      </c>
      <c r="I38" s="24">
        <v>2</v>
      </c>
      <c r="J38" s="19">
        <f>VLOOKUP($C38, Barem!$L:$N,3,0)</f>
        <v>0.5</v>
      </c>
      <c r="K38" s="19">
        <f>VLOOKUP($C38, Barem!$L:$O,4,0)</f>
        <v>0.2</v>
      </c>
      <c r="L38" s="19">
        <f>VLOOKUP($C38, Barem!$L:$P,5,0)</f>
        <v>0.3</v>
      </c>
      <c r="M38" s="53"/>
      <c r="N38" s="50">
        <f t="shared" si="0"/>
        <v>2.15</v>
      </c>
      <c r="O38" s="57">
        <v>43488</v>
      </c>
      <c r="P38" s="18">
        <f>COUNTIFS(A:A,A38,C:C,C38)</f>
        <v>1</v>
      </c>
      <c r="Q38" s="3" t="str">
        <f>IFERROR(VLOOKUP(A38,'Super#ligaSYR'!$B$2:$B$21,1,0),"Mini")</f>
        <v>Adrico Adrian</v>
      </c>
    </row>
    <row r="39" spans="1:18" x14ac:dyDescent="0.2">
      <c r="A39" s="23" t="s">
        <v>72</v>
      </c>
      <c r="B39" s="40" t="str">
        <f>VLOOKUP(A39,Participanti!A:B,2,0)</f>
        <v>F</v>
      </c>
      <c r="C39" s="24">
        <v>2</v>
      </c>
      <c r="D39" s="24">
        <v>25.01</v>
      </c>
      <c r="E39" s="25">
        <v>0.11890046296296297</v>
      </c>
      <c r="F39" s="26">
        <f t="shared" si="4"/>
        <v>4.7541168717698109E-3</v>
      </c>
      <c r="G39" s="18">
        <f>IF(B39="F",VLOOKUP(D39,Barem!$B$2:$C$11,2,1),VLOOKUP(D39,Barem!$B$12:$C$21,2,1))</f>
        <v>5</v>
      </c>
      <c r="H39" s="18">
        <f>IF(G39=0,0,IF(B39="F",VLOOKUP(F39,Barem!$G$2:$H$11,2,1),VLOOKUP(F39,Barem!$G$12:$H$21,2,1)))</f>
        <v>1</v>
      </c>
      <c r="I39" s="24">
        <v>3</v>
      </c>
      <c r="J39" s="19">
        <f>VLOOKUP($C39, Barem!$L:$N,3,0)</f>
        <v>0.5</v>
      </c>
      <c r="K39" s="19">
        <f>VLOOKUP($C39, Barem!$L:$O,4,0)</f>
        <v>0.2</v>
      </c>
      <c r="L39" s="19">
        <f>VLOOKUP($C39, Barem!$L:$P,5,0)</f>
        <v>0.3</v>
      </c>
      <c r="M39" s="53"/>
      <c r="N39" s="50">
        <f t="shared" si="0"/>
        <v>3.6</v>
      </c>
      <c r="O39" s="57">
        <v>43489</v>
      </c>
      <c r="P39" s="18">
        <f>COUNTIFS(A:A,A39,C:C,C39)</f>
        <v>1</v>
      </c>
      <c r="Q39" s="3" t="str">
        <f>IFERROR(VLOOKUP(A39,'Super#ligaSYR'!$B$2:$B$21,1,0),"Mini")</f>
        <v>Anamaria Catalina</v>
      </c>
    </row>
    <row r="40" spans="1:18" x14ac:dyDescent="0.2">
      <c r="A40" s="23" t="s">
        <v>69</v>
      </c>
      <c r="B40" s="40" t="str">
        <f>VLOOKUP(A40,Participanti!A:B,2,0)</f>
        <v>M</v>
      </c>
      <c r="C40" s="24">
        <v>2</v>
      </c>
      <c r="D40" s="24">
        <v>21.01</v>
      </c>
      <c r="E40" s="25">
        <v>7.2210648148148149E-2</v>
      </c>
      <c r="F40" s="26">
        <f t="shared" si="4"/>
        <v>3.4369656424630243E-3</v>
      </c>
      <c r="G40" s="18">
        <f>IF(B40="F",VLOOKUP(D40,Barem!$B$2:$C$11,2,1),VLOOKUP(D40,Barem!$B$12:$C$21,2,1))</f>
        <v>4.5</v>
      </c>
      <c r="H40" s="18">
        <f>IF(G40=0,0,IF(B40="F",VLOOKUP(F40,Barem!$G$2:$H$11,2,1),VLOOKUP(F40,Barem!$G$12:$H$21,2,1)))</f>
        <v>3</v>
      </c>
      <c r="I40" s="24">
        <v>4</v>
      </c>
      <c r="J40" s="19">
        <f>VLOOKUP($C40, Barem!$L:$N,3,0)</f>
        <v>0.5</v>
      </c>
      <c r="K40" s="19">
        <f>VLOOKUP($C40, Barem!$L:$O,4,0)</f>
        <v>0.2</v>
      </c>
      <c r="L40" s="19">
        <f>VLOOKUP($C40, Barem!$L:$P,5,0)</f>
        <v>0.3</v>
      </c>
      <c r="M40" s="53"/>
      <c r="N40" s="50">
        <f t="shared" si="0"/>
        <v>4.05</v>
      </c>
      <c r="O40" s="57">
        <v>43489</v>
      </c>
      <c r="P40" s="18">
        <f>COUNTIFS(A:A,A40,C:C,C40)</f>
        <v>1</v>
      </c>
      <c r="Q40" s="3" t="str">
        <f>IFERROR(VLOOKUP(A40,'Super#ligaSYR'!$B$2:$B$21,1,0),"Mini")</f>
        <v>Robert Herman</v>
      </c>
    </row>
    <row r="41" spans="1:18" x14ac:dyDescent="0.2">
      <c r="A41" s="23" t="s">
        <v>78</v>
      </c>
      <c r="B41" s="40" t="str">
        <f>VLOOKUP(A41,Participanti!A:B,2,0)</f>
        <v>M</v>
      </c>
      <c r="C41" s="24">
        <v>2</v>
      </c>
      <c r="D41" s="24">
        <v>21.14</v>
      </c>
      <c r="E41" s="25">
        <v>0.10334490740740741</v>
      </c>
      <c r="F41" s="26">
        <f t="shared" si="4"/>
        <v>4.8885954308139738E-3</v>
      </c>
      <c r="G41" s="18">
        <f>IF(B41="F",VLOOKUP(D41,Barem!$B$2:$C$11,2,1),VLOOKUP(D41,Barem!$B$12:$C$21,2,1))</f>
        <v>4.5</v>
      </c>
      <c r="H41" s="18">
        <f>IF(G41=0,0,IF(B41="F",VLOOKUP(F41,Barem!$G$2:$H$11,2,1),VLOOKUP(F41,Barem!$G$12:$H$21,2,1)))</f>
        <v>0</v>
      </c>
      <c r="I41" s="24">
        <v>2</v>
      </c>
      <c r="J41" s="19">
        <f>VLOOKUP($C41, Barem!$L:$N,3,0)</f>
        <v>0.5</v>
      </c>
      <c r="K41" s="19">
        <f>VLOOKUP($C41, Barem!$L:$O,4,0)</f>
        <v>0.2</v>
      </c>
      <c r="L41" s="19">
        <f>VLOOKUP($C41, Barem!$L:$P,5,0)</f>
        <v>0.3</v>
      </c>
      <c r="M41" s="53"/>
      <c r="N41" s="50">
        <f t="shared" si="0"/>
        <v>2.85</v>
      </c>
      <c r="O41" s="57">
        <v>43491</v>
      </c>
      <c r="P41" s="18">
        <f>COUNTIFS(A:A,A41,C:C,C41)</f>
        <v>1</v>
      </c>
      <c r="Q41" s="3" t="str">
        <f>IFERROR(VLOOKUP(A41,'Super#ligaSYR'!$B$2:$B$21,1,0),"Mini")</f>
        <v>Marius Iulian Alecu</v>
      </c>
    </row>
    <row r="42" spans="1:18" x14ac:dyDescent="0.2">
      <c r="A42" s="23" t="s">
        <v>71</v>
      </c>
      <c r="B42" s="40" t="str">
        <f>VLOOKUP(A42,Participanti!A:B,2,0)</f>
        <v>M</v>
      </c>
      <c r="C42" s="24">
        <v>2</v>
      </c>
      <c r="D42" s="24">
        <v>15.07</v>
      </c>
      <c r="E42" s="25">
        <v>5.2210648148148152E-2</v>
      </c>
      <c r="F42" s="26">
        <f t="shared" si="4"/>
        <v>3.464542013812087E-3</v>
      </c>
      <c r="G42" s="18">
        <f>IF(B42="F",VLOOKUP(D42,Barem!$B$2:$C$11,2,1),VLOOKUP(D42,Barem!$B$12:$C$21,2,1))</f>
        <v>3.5</v>
      </c>
      <c r="H42" s="18">
        <f>IF(G42=0,0,IF(B42="F",VLOOKUP(F42,Barem!$G$2:$H$11,2,1),VLOOKUP(F42,Barem!$G$12:$H$21,2,1)))</f>
        <v>3</v>
      </c>
      <c r="I42" s="24">
        <v>4</v>
      </c>
      <c r="J42" s="19">
        <f>VLOOKUP($C42, Barem!$L:$N,3,0)</f>
        <v>0.5</v>
      </c>
      <c r="K42" s="19">
        <f>VLOOKUP($C42, Barem!$L:$O,4,0)</f>
        <v>0.2</v>
      </c>
      <c r="L42" s="19">
        <f>VLOOKUP($C42, Barem!$L:$P,5,0)</f>
        <v>0.3</v>
      </c>
      <c r="M42" s="53">
        <v>0.5</v>
      </c>
      <c r="N42" s="50">
        <f t="shared" si="0"/>
        <v>4.05</v>
      </c>
      <c r="O42" s="57">
        <v>43491</v>
      </c>
      <c r="P42" s="18">
        <f>COUNTIFS(A:A,A42,C:C,C42)</f>
        <v>1</v>
      </c>
      <c r="Q42" s="3" t="str">
        <f>IFERROR(VLOOKUP(A42,'Super#ligaSYR'!$B$2:$B$21,1,0),"Mini")</f>
        <v>Bogdan Tala</v>
      </c>
      <c r="R42" s="58"/>
    </row>
    <row r="43" spans="1:18" x14ac:dyDescent="0.2">
      <c r="A43" s="23" t="s">
        <v>68</v>
      </c>
      <c r="B43" s="40" t="str">
        <f>VLOOKUP(A43,Participanti!A:B,2,0)</f>
        <v>F</v>
      </c>
      <c r="C43" s="24">
        <v>2</v>
      </c>
      <c r="D43" s="24">
        <v>7</v>
      </c>
      <c r="E43" s="25">
        <v>3.951388888888889E-2</v>
      </c>
      <c r="F43" s="26">
        <f t="shared" si="4"/>
        <v>5.6448412698412703E-3</v>
      </c>
      <c r="G43" s="18">
        <f>IF(B43="F",VLOOKUP(D43,Barem!$B$2:$C$11,2,1),VLOOKUP(D43,Barem!$B$12:$C$21,2,1))</f>
        <v>2.5</v>
      </c>
      <c r="H43" s="18">
        <f>IF(G43=0,0,IF(B43="F",VLOOKUP(F43,Barem!$G$2:$H$11,2,1),VLOOKUP(F43,Barem!$G$12:$H$21,2,1)))</f>
        <v>0</v>
      </c>
      <c r="I43" s="24">
        <v>3</v>
      </c>
      <c r="J43" s="19">
        <f>VLOOKUP($C43, Barem!$L:$N,3,0)</f>
        <v>0.5</v>
      </c>
      <c r="K43" s="19">
        <f>VLOOKUP($C43, Barem!$L:$O,4,0)</f>
        <v>0.2</v>
      </c>
      <c r="L43" s="19">
        <f>VLOOKUP($C43, Barem!$L:$P,5,0)</f>
        <v>0.3</v>
      </c>
      <c r="M43" s="53"/>
      <c r="N43" s="50">
        <f t="shared" si="0"/>
        <v>2.15</v>
      </c>
      <c r="O43" s="57">
        <v>43491</v>
      </c>
      <c r="P43" s="18">
        <f>COUNTIFS(A:A,A43,C:C,C43)</f>
        <v>1</v>
      </c>
      <c r="Q43" s="3" t="str">
        <f>IFERROR(VLOOKUP(A43,'Super#ligaSYR'!$B$2:$B$21,1,0),"Mini")</f>
        <v>Ester Breban</v>
      </c>
    </row>
    <row r="44" spans="1:18" x14ac:dyDescent="0.2">
      <c r="A44" s="23" t="s">
        <v>88</v>
      </c>
      <c r="B44" s="40" t="str">
        <f>VLOOKUP(A44,Participanti!A:B,2,0)</f>
        <v>M</v>
      </c>
      <c r="C44" s="24">
        <v>2</v>
      </c>
      <c r="D44" s="24">
        <v>14.96</v>
      </c>
      <c r="E44" s="25">
        <v>6.2465277777777772E-2</v>
      </c>
      <c r="F44" s="26">
        <f t="shared" si="4"/>
        <v>4.175486482471776E-3</v>
      </c>
      <c r="G44" s="18">
        <f>IF(B44="F",VLOOKUP(D44,Barem!$B$2:$C$11,2,1),VLOOKUP(D44,Barem!$B$12:$C$21,2,1))</f>
        <v>3</v>
      </c>
      <c r="H44" s="18">
        <f>IF(G44=0,0,IF(B44="F",VLOOKUP(F44,Barem!$G$2:$H$11,2,1),VLOOKUP(F44,Barem!$G$12:$H$21,2,1)))</f>
        <v>1.5</v>
      </c>
      <c r="I44" s="24">
        <v>2</v>
      </c>
      <c r="J44" s="19">
        <f>VLOOKUP($C44, Barem!$L:$N,3,0)</f>
        <v>0.5</v>
      </c>
      <c r="K44" s="19">
        <f>VLOOKUP($C44, Barem!$L:$O,4,0)</f>
        <v>0.2</v>
      </c>
      <c r="L44" s="19">
        <f>VLOOKUP($C44, Barem!$L:$P,5,0)</f>
        <v>0.3</v>
      </c>
      <c r="M44" s="53">
        <v>0.5</v>
      </c>
      <c r="N44" s="50">
        <f t="shared" si="0"/>
        <v>2.9</v>
      </c>
      <c r="O44" s="57">
        <v>43491</v>
      </c>
      <c r="P44" s="18">
        <f>COUNTIFS(A:A,A44,C:C,C44)</f>
        <v>1</v>
      </c>
      <c r="Q44" s="3" t="str">
        <f>IFERROR(VLOOKUP(A44,'Super#ligaSYR'!$B$2:$B$21,1,0),"Mini")</f>
        <v>Mini</v>
      </c>
      <c r="R44" s="58"/>
    </row>
    <row r="45" spans="1:18" x14ac:dyDescent="0.2">
      <c r="A45" s="23" t="s">
        <v>64</v>
      </c>
      <c r="B45" s="40" t="str">
        <f>VLOOKUP(A45,Participanti!A:B,2,0)</f>
        <v>M</v>
      </c>
      <c r="C45" s="24">
        <v>2</v>
      </c>
      <c r="D45" s="24">
        <v>12.09</v>
      </c>
      <c r="E45" s="25">
        <v>3.9988425925925927E-2</v>
      </c>
      <c r="F45" s="26">
        <f t="shared" si="4"/>
        <v>3.3075621113255525E-3</v>
      </c>
      <c r="G45" s="18">
        <f>IF(B45="F",VLOOKUP(D45,Barem!$B$2:$C$11,2,1),VLOOKUP(D45,Barem!$B$12:$C$21,2,1))</f>
        <v>3</v>
      </c>
      <c r="H45" s="18">
        <f>IF(G45=0,0,IF(B45="F",VLOOKUP(F45,Barem!$G$2:$H$11,2,1),VLOOKUP(F45,Barem!$G$12:$H$21,2,1)))</f>
        <v>3.5</v>
      </c>
      <c r="I45" s="24">
        <v>2</v>
      </c>
      <c r="J45" s="19">
        <f>VLOOKUP($C45, Barem!$L:$N,3,0)</f>
        <v>0.5</v>
      </c>
      <c r="K45" s="19">
        <f>VLOOKUP($C45, Barem!$L:$O,4,0)</f>
        <v>0.2</v>
      </c>
      <c r="L45" s="19">
        <f>VLOOKUP($C45, Barem!$L:$P,5,0)</f>
        <v>0.3</v>
      </c>
      <c r="M45" s="53"/>
      <c r="N45" s="50">
        <f t="shared" si="0"/>
        <v>2.8000000000000003</v>
      </c>
      <c r="O45" s="57">
        <v>43491</v>
      </c>
      <c r="P45" s="18">
        <f>COUNTIFS(A:A,A45,C:C,C45)</f>
        <v>1</v>
      </c>
      <c r="Q45" s="3" t="str">
        <f>IFERROR(VLOOKUP(A45,'Super#ligaSYR'!$B$2:$B$21,1,0),"Mini")</f>
        <v>Andrei Mezofii</v>
      </c>
    </row>
    <row r="46" spans="1:18" x14ac:dyDescent="0.2">
      <c r="A46" s="23" t="s">
        <v>70</v>
      </c>
      <c r="B46" s="40" t="str">
        <f>VLOOKUP(A46,Participanti!A:B,2,0)</f>
        <v>M</v>
      </c>
      <c r="C46" s="24">
        <v>2</v>
      </c>
      <c r="D46" s="24">
        <v>21.65</v>
      </c>
      <c r="E46" s="25">
        <v>8.1157407407407414E-2</v>
      </c>
      <c r="F46" s="26">
        <f t="shared" si="4"/>
        <v>3.7486100419125831E-3</v>
      </c>
      <c r="G46" s="18">
        <f>IF(B46="F",VLOOKUP(D46,Barem!$B$2:$C$11,2,1),VLOOKUP(D46,Barem!$B$12:$C$21,2,1))</f>
        <v>4.5</v>
      </c>
      <c r="H46" s="18">
        <f>IF(G46=0,0,IF(B46="F",VLOOKUP(F46,Barem!$G$2:$H$11,2,1),VLOOKUP(F46,Barem!$G$12:$H$21,2,1)))</f>
        <v>2</v>
      </c>
      <c r="I46" s="24">
        <v>3</v>
      </c>
      <c r="J46" s="19">
        <f>VLOOKUP($C46, Barem!$L:$N,3,0)</f>
        <v>0.5</v>
      </c>
      <c r="K46" s="19">
        <f>VLOOKUP($C46, Barem!$L:$O,4,0)</f>
        <v>0.2</v>
      </c>
      <c r="L46" s="19">
        <f>VLOOKUP($C46, Barem!$L:$P,5,0)</f>
        <v>0.3</v>
      </c>
      <c r="M46" s="53"/>
      <c r="N46" s="50">
        <f t="shared" si="0"/>
        <v>3.55</v>
      </c>
      <c r="O46" s="57">
        <v>43491</v>
      </c>
      <c r="P46" s="18">
        <f>COUNTIFS(A:A,A46,C:C,C46)</f>
        <v>1</v>
      </c>
      <c r="Q46" s="3" t="str">
        <f>IFERROR(VLOOKUP(A46,'Super#ligaSYR'!$B$2:$B$21,1,0),"Mini")</f>
        <v>Andrei Diaconescu</v>
      </c>
    </row>
    <row r="47" spans="1:18" x14ac:dyDescent="0.2">
      <c r="A47" s="23" t="s">
        <v>95</v>
      </c>
      <c r="B47" s="40" t="str">
        <f>VLOOKUP(A47,Participanti!A:B,2,0)</f>
        <v>M</v>
      </c>
      <c r="C47" s="24">
        <v>2</v>
      </c>
      <c r="D47" s="24">
        <v>11.28</v>
      </c>
      <c r="E47" s="25">
        <v>3.3437500000000002E-2</v>
      </c>
      <c r="F47" s="26">
        <f t="shared" si="4"/>
        <v>2.9643173758865252E-3</v>
      </c>
      <c r="G47" s="18">
        <f>IF(B47="F",VLOOKUP(D47,Barem!$B$2:$C$11,2,1),VLOOKUP(D47,Barem!$B$12:$C$21,2,1))</f>
        <v>2.5</v>
      </c>
      <c r="H47" s="18">
        <f>IF(G47=0,0,IF(B47="F",VLOOKUP(F47,Barem!$G$2:$H$11,2,1),VLOOKUP(F47,Barem!$G$12:$H$21,2,1)))</f>
        <v>4</v>
      </c>
      <c r="I47" s="24">
        <v>2</v>
      </c>
      <c r="J47" s="19">
        <f>VLOOKUP($C47, Barem!$L:$N,3,0)</f>
        <v>0.5</v>
      </c>
      <c r="K47" s="19">
        <f>VLOOKUP($C47, Barem!$L:$O,4,0)</f>
        <v>0.2</v>
      </c>
      <c r="L47" s="19">
        <f>VLOOKUP($C47, Barem!$L:$P,5,0)</f>
        <v>0.3</v>
      </c>
      <c r="M47" s="53"/>
      <c r="N47" s="50">
        <f t="shared" si="0"/>
        <v>2.65</v>
      </c>
      <c r="O47" s="57">
        <v>43491</v>
      </c>
      <c r="P47" s="18">
        <f>COUNTIFS(A:A,A47,C:C,C47)</f>
        <v>1</v>
      </c>
      <c r="Q47" s="3" t="str">
        <f>IFERROR(VLOOKUP(A47,'Super#ligaSYR'!$B$2:$B$21,1,0),"Mini")</f>
        <v>Mini</v>
      </c>
    </row>
    <row r="48" spans="1:18" x14ac:dyDescent="0.2">
      <c r="A48" s="23" t="s">
        <v>61</v>
      </c>
      <c r="B48" s="40" t="str">
        <f>VLOOKUP(A48,Participanti!A:B,2,0)</f>
        <v>M</v>
      </c>
      <c r="C48" s="24">
        <v>2</v>
      </c>
      <c r="D48" s="24">
        <v>21.2</v>
      </c>
      <c r="E48" s="25">
        <v>9.6562499999999996E-2</v>
      </c>
      <c r="F48" s="26">
        <f t="shared" si="4"/>
        <v>4.5548349056603772E-3</v>
      </c>
      <c r="G48" s="18">
        <f>IF(B48="F",VLOOKUP(D48,Barem!$B$2:$C$11,2,1),VLOOKUP(D48,Barem!$B$12:$C$21,2,1))</f>
        <v>4.5</v>
      </c>
      <c r="H48" s="18">
        <f>IF(G48=0,0,IF(B48="F",VLOOKUP(F48,Barem!$G$2:$H$11,2,1),VLOOKUP(F48,Barem!$G$12:$H$21,2,1)))</f>
        <v>1</v>
      </c>
      <c r="I48" s="24">
        <v>3</v>
      </c>
      <c r="J48" s="19">
        <f>VLOOKUP($C48, Barem!$L:$N,3,0)</f>
        <v>0.5</v>
      </c>
      <c r="K48" s="19">
        <f>VLOOKUP($C48, Barem!$L:$O,4,0)</f>
        <v>0.2</v>
      </c>
      <c r="L48" s="19">
        <f>VLOOKUP($C48, Barem!$L:$P,5,0)</f>
        <v>0.3</v>
      </c>
      <c r="M48" s="53"/>
      <c r="N48" s="50">
        <f t="shared" si="0"/>
        <v>3.35</v>
      </c>
      <c r="O48" s="57">
        <v>43491</v>
      </c>
      <c r="P48" s="18">
        <f>COUNTIFS(A:A,A48,C:C,C48)</f>
        <v>1</v>
      </c>
      <c r="Q48" s="3" t="str">
        <f>IFERROR(VLOOKUP(A48,'Super#ligaSYR'!$B$2:$B$21,1,0),"Mini")</f>
        <v>Catalin Tintareanu</v>
      </c>
    </row>
    <row r="49" spans="1:17" x14ac:dyDescent="0.2">
      <c r="A49" s="23" t="s">
        <v>66</v>
      </c>
      <c r="B49" s="40" t="str">
        <f>VLOOKUP(A49,Participanti!A:B,2,0)</f>
        <v>M</v>
      </c>
      <c r="C49" s="24">
        <v>2</v>
      </c>
      <c r="D49" s="24">
        <v>10.8</v>
      </c>
      <c r="E49" s="25">
        <v>3.4108796296296297E-2</v>
      </c>
      <c r="F49" s="26">
        <f t="shared" si="4"/>
        <v>3.1582218792866939E-3</v>
      </c>
      <c r="G49" s="18">
        <f>IF(B49="F",VLOOKUP(D49,Barem!$B$2:$C$11,2,1),VLOOKUP(D49,Barem!$B$12:$C$21,2,1))</f>
        <v>2.5</v>
      </c>
      <c r="H49" s="18">
        <f>IF(G49=0,0,IF(B49="F",VLOOKUP(F49,Barem!$G$2:$H$11,2,1),VLOOKUP(F49,Barem!$G$12:$H$21,2,1)))</f>
        <v>3.5</v>
      </c>
      <c r="I49" s="24">
        <v>1</v>
      </c>
      <c r="J49" s="19">
        <f>VLOOKUP($C49, Barem!$L:$N,3,0)</f>
        <v>0.5</v>
      </c>
      <c r="K49" s="19">
        <f>VLOOKUP($C49, Barem!$L:$O,4,0)</f>
        <v>0.2</v>
      </c>
      <c r="L49" s="19">
        <f>VLOOKUP($C49, Barem!$L:$P,5,0)</f>
        <v>0.3</v>
      </c>
      <c r="M49" s="53"/>
      <c r="N49" s="50">
        <f t="shared" si="0"/>
        <v>2.25</v>
      </c>
      <c r="O49" s="57">
        <v>43491</v>
      </c>
      <c r="P49" s="18">
        <f>COUNTIFS(A:A,A49,C:C,C49)</f>
        <v>1</v>
      </c>
      <c r="Q49" s="3" t="str">
        <f>IFERROR(VLOOKUP(A49,'Super#ligaSYR'!$B$2:$B$21,1,0),"Mini")</f>
        <v>Mini</v>
      </c>
    </row>
    <row r="50" spans="1:17" x14ac:dyDescent="0.2">
      <c r="A50" s="23" t="s">
        <v>59</v>
      </c>
      <c r="B50" s="40" t="str">
        <f>VLOOKUP(A50,Participanti!A:B,2,0)</f>
        <v>F</v>
      </c>
      <c r="C50" s="24">
        <v>2</v>
      </c>
      <c r="D50" s="24">
        <v>21.09</v>
      </c>
      <c r="E50" s="25">
        <v>7.7800925925925926E-2</v>
      </c>
      <c r="F50" s="26">
        <f t="shared" si="4"/>
        <v>3.6889960135574173E-3</v>
      </c>
      <c r="G50" s="18">
        <f>IF(B50="F",VLOOKUP(D50,Barem!$B$2:$C$11,2,1),VLOOKUP(D50,Barem!$B$12:$C$21,2,1))</f>
        <v>5</v>
      </c>
      <c r="H50" s="18">
        <f>IF(G50=0,0,IF(B50="F",VLOOKUP(F50,Barem!$G$2:$H$11,2,1),VLOOKUP(F50,Barem!$G$12:$H$21,2,1)))</f>
        <v>3</v>
      </c>
      <c r="I50" s="24">
        <v>3</v>
      </c>
      <c r="J50" s="19">
        <f>VLOOKUP($C50, Barem!$L:$N,3,0)</f>
        <v>0.5</v>
      </c>
      <c r="K50" s="19">
        <f>VLOOKUP($C50, Barem!$L:$O,4,0)</f>
        <v>0.2</v>
      </c>
      <c r="L50" s="19">
        <f>VLOOKUP($C50, Barem!$L:$P,5,0)</f>
        <v>0.3</v>
      </c>
      <c r="M50" s="53"/>
      <c r="N50" s="50">
        <f t="shared" si="0"/>
        <v>4</v>
      </c>
      <c r="O50" s="57">
        <v>43491</v>
      </c>
      <c r="P50" s="18">
        <f>COUNTIFS(A:A,A50,C:C,C50)</f>
        <v>1</v>
      </c>
      <c r="Q50" s="3" t="str">
        <f>IFERROR(VLOOKUP(A50,'Super#ligaSYR'!$B$2:$B$21,1,0),"Mini")</f>
        <v>Mini</v>
      </c>
    </row>
    <row r="51" spans="1:17" x14ac:dyDescent="0.2">
      <c r="A51" s="23" t="s">
        <v>67</v>
      </c>
      <c r="B51" s="40" t="str">
        <f>VLOOKUP(A51,Participanti!A:B,2,0)</f>
        <v>M</v>
      </c>
      <c r="C51" s="24">
        <v>2</v>
      </c>
      <c r="D51" s="24">
        <v>18.510000000000002</v>
      </c>
      <c r="E51" s="25">
        <v>8.6331018518518529E-2</v>
      </c>
      <c r="F51" s="26">
        <f t="shared" si="4"/>
        <v>4.6640204494067276E-3</v>
      </c>
      <c r="G51" s="18">
        <f>IF(B51="F",VLOOKUP(D51,Barem!$B$2:$C$11,2,1),VLOOKUP(D51,Barem!$B$12:$C$21,2,1))</f>
        <v>4</v>
      </c>
      <c r="H51" s="18">
        <f>IF(G51=0,0,IF(B51="F",VLOOKUP(F51,Barem!$G$2:$H$11,2,1),VLOOKUP(F51,Barem!$G$12:$H$21,2,1)))</f>
        <v>1</v>
      </c>
      <c r="I51" s="24">
        <v>3</v>
      </c>
      <c r="J51" s="19">
        <f>VLOOKUP($C51, Barem!$L:$N,3,0)</f>
        <v>0.5</v>
      </c>
      <c r="K51" s="19">
        <f>VLOOKUP($C51, Barem!$L:$O,4,0)</f>
        <v>0.2</v>
      </c>
      <c r="L51" s="19">
        <f>VLOOKUP($C51, Barem!$L:$P,5,0)</f>
        <v>0.3</v>
      </c>
      <c r="M51" s="53"/>
      <c r="N51" s="50">
        <f t="shared" si="0"/>
        <v>3.1</v>
      </c>
      <c r="O51" s="57">
        <v>43492</v>
      </c>
      <c r="P51" s="18">
        <f>COUNTIFS(A:A,A51,C:C,C51)</f>
        <v>1</v>
      </c>
      <c r="Q51" s="3" t="str">
        <f>IFERROR(VLOOKUP(A51,'Super#ligaSYR'!$B$2:$B$21,1,0),"Mini")</f>
        <v>Ovidiu Gavrilovici</v>
      </c>
    </row>
    <row r="52" spans="1:17" x14ac:dyDescent="0.2">
      <c r="A52" s="23" t="s">
        <v>6</v>
      </c>
      <c r="B52" s="40" t="str">
        <f>VLOOKUP(A52,Participanti!A:B,2,0)</f>
        <v>F</v>
      </c>
      <c r="C52" s="24">
        <v>2</v>
      </c>
      <c r="D52" s="24">
        <v>10.64</v>
      </c>
      <c r="E52" s="25">
        <v>3.5810185185185188E-2</v>
      </c>
      <c r="F52" s="26">
        <f t="shared" si="4"/>
        <v>3.3656189083820665E-3</v>
      </c>
      <c r="G52" s="18">
        <f>IF(B52="F",VLOOKUP(D52,Barem!$B$2:$C$11,2,1),VLOOKUP(D52,Barem!$B$12:$C$21,2,1))</f>
        <v>3.5</v>
      </c>
      <c r="H52" s="18">
        <f>IF(G52=0,0,IF(B52="F",VLOOKUP(F52,Barem!$G$2:$H$11,2,1),VLOOKUP(F52,Barem!$G$12:$H$21,2,1)))</f>
        <v>4</v>
      </c>
      <c r="I52" s="24">
        <v>4</v>
      </c>
      <c r="J52" s="19">
        <f>VLOOKUP($C52, Barem!$L:$N,3,0)</f>
        <v>0.5</v>
      </c>
      <c r="K52" s="19">
        <f>VLOOKUP($C52, Barem!$L:$O,4,0)</f>
        <v>0.2</v>
      </c>
      <c r="L52" s="19">
        <f>VLOOKUP($C52, Barem!$L:$P,5,0)</f>
        <v>0.3</v>
      </c>
      <c r="M52" s="53"/>
      <c r="N52" s="50">
        <f t="shared" si="0"/>
        <v>3.75</v>
      </c>
      <c r="O52" s="57">
        <v>43491</v>
      </c>
      <c r="P52" s="18">
        <f>COUNTIFS(A:A,A52,C:C,C52)</f>
        <v>1</v>
      </c>
      <c r="Q52" s="3" t="str">
        <f>IFERROR(VLOOKUP(A52,'Super#ligaSYR'!$B$2:$B$21,1,0),"Mini")</f>
        <v>Mini</v>
      </c>
    </row>
    <row r="53" spans="1:17" x14ac:dyDescent="0.2">
      <c r="A53" s="23" t="s">
        <v>182</v>
      </c>
      <c r="B53" s="40" t="str">
        <f>VLOOKUP(A53,Participanti!A:B,2,0)</f>
        <v>M</v>
      </c>
      <c r="C53" s="24">
        <v>2</v>
      </c>
      <c r="D53" s="24">
        <v>12.22</v>
      </c>
      <c r="E53" s="25">
        <v>4.2013888888888885E-2</v>
      </c>
      <c r="F53" s="26">
        <f t="shared" si="4"/>
        <v>3.438125113657028E-3</v>
      </c>
      <c r="G53" s="18">
        <f>IF(B53="F",VLOOKUP(D53,Barem!$B$2:$C$11,2,1),VLOOKUP(D53,Barem!$B$12:$C$21,2,1))</f>
        <v>3</v>
      </c>
      <c r="H53" s="18">
        <f>IF(G53=0,0,IF(B53="F",VLOOKUP(F53,Barem!$G$2:$H$11,2,1),VLOOKUP(F53,Barem!$G$12:$H$21,2,1)))</f>
        <v>3</v>
      </c>
      <c r="I53" s="24">
        <v>4</v>
      </c>
      <c r="J53" s="19">
        <f>VLOOKUP($C53, Barem!$L:$N,3,0)</f>
        <v>0.5</v>
      </c>
      <c r="K53" s="19">
        <f>VLOOKUP($C53, Barem!$L:$O,4,0)</f>
        <v>0.2</v>
      </c>
      <c r="L53" s="19">
        <f>VLOOKUP($C53, Barem!$L:$P,5,0)</f>
        <v>0.3</v>
      </c>
      <c r="M53" s="53"/>
      <c r="N53" s="50">
        <f t="shared" si="0"/>
        <v>3.3</v>
      </c>
      <c r="O53" s="57">
        <v>43491</v>
      </c>
      <c r="P53" s="18">
        <f>COUNTIFS(A:A,A53,C:C,C53)</f>
        <v>1</v>
      </c>
      <c r="Q53" s="3" t="str">
        <f>IFERROR(VLOOKUP(A53,'Super#ligaSYR'!$B$2:$B$21,1,0),"Mini")</f>
        <v>Mini</v>
      </c>
    </row>
    <row r="54" spans="1:17" x14ac:dyDescent="0.2">
      <c r="A54" s="23" t="s">
        <v>13</v>
      </c>
      <c r="B54" s="40" t="str">
        <f>VLOOKUP(A54,Participanti!A:B,2,0)</f>
        <v>M</v>
      </c>
      <c r="C54" s="24">
        <v>2</v>
      </c>
      <c r="D54" s="24">
        <v>21.31</v>
      </c>
      <c r="E54" s="25">
        <v>8.4814814814814801E-2</v>
      </c>
      <c r="F54" s="26">
        <f t="shared" si="4"/>
        <v>3.9800476215304933E-3</v>
      </c>
      <c r="G54" s="18">
        <f>IF(B54="F",VLOOKUP(D54,Barem!$B$2:$C$11,2,1),VLOOKUP(D54,Barem!$B$12:$C$21,2,1))</f>
        <v>4.5</v>
      </c>
      <c r="H54" s="18">
        <f>IF(G54=0,0,IF(B54="F",VLOOKUP(F54,Barem!$G$2:$H$11,2,1),VLOOKUP(F54,Barem!$G$12:$H$21,2,1)))</f>
        <v>1.5</v>
      </c>
      <c r="I54" s="24">
        <v>3</v>
      </c>
      <c r="J54" s="19">
        <f>VLOOKUP($C54, Barem!$L:$N,3,0)</f>
        <v>0.5</v>
      </c>
      <c r="K54" s="19">
        <f>VLOOKUP($C54, Barem!$L:$O,4,0)</f>
        <v>0.2</v>
      </c>
      <c r="L54" s="19">
        <f>VLOOKUP($C54, Barem!$L:$P,5,0)</f>
        <v>0.3</v>
      </c>
      <c r="M54" s="53"/>
      <c r="N54" s="50">
        <f t="shared" si="0"/>
        <v>3.4499999999999997</v>
      </c>
      <c r="O54" s="57">
        <v>43491</v>
      </c>
      <c r="P54" s="18">
        <f>COUNTIFS(A:A,A54,C:C,C54)</f>
        <v>1</v>
      </c>
      <c r="Q54" s="3" t="str">
        <f>IFERROR(VLOOKUP(A54,'Super#ligaSYR'!$B$2:$B$21,1,0),"Mini")</f>
        <v>Mini</v>
      </c>
    </row>
    <row r="55" spans="1:17" x14ac:dyDescent="0.2">
      <c r="A55" s="23" t="s">
        <v>74</v>
      </c>
      <c r="B55" s="40" t="str">
        <f>VLOOKUP(A55,Participanti!A:B,2,0)</f>
        <v>M</v>
      </c>
      <c r="C55" s="24">
        <v>2</v>
      </c>
      <c r="D55" s="24">
        <v>21.11</v>
      </c>
      <c r="E55" s="25">
        <v>0.10204861111111112</v>
      </c>
      <c r="F55" s="26">
        <f t="shared" si="4"/>
        <v>4.8341360071582715E-3</v>
      </c>
      <c r="G55" s="18">
        <f>IF(B55="F",VLOOKUP(D55,Barem!$B$2:$C$11,2,1),VLOOKUP(D55,Barem!$B$12:$C$21,2,1))</f>
        <v>4.5</v>
      </c>
      <c r="H55" s="18">
        <f>IF(G55=0,0,IF(B55="F",VLOOKUP(F55,Barem!$G$2:$H$11,2,1),VLOOKUP(F55,Barem!$G$12:$H$21,2,1)))</f>
        <v>1</v>
      </c>
      <c r="I55" s="24">
        <v>3</v>
      </c>
      <c r="J55" s="19">
        <f>VLOOKUP($C55, Barem!$L:$N,3,0)</f>
        <v>0.5</v>
      </c>
      <c r="K55" s="19">
        <f>VLOOKUP($C55, Barem!$L:$O,4,0)</f>
        <v>0.2</v>
      </c>
      <c r="L55" s="19">
        <f>VLOOKUP($C55, Barem!$L:$P,5,0)</f>
        <v>0.3</v>
      </c>
      <c r="M55" s="53"/>
      <c r="N55" s="50">
        <f t="shared" si="0"/>
        <v>3.35</v>
      </c>
      <c r="O55" s="57">
        <v>43492</v>
      </c>
      <c r="P55" s="18">
        <f>COUNTIFS(A:A,A55,C:C,C55)</f>
        <v>1</v>
      </c>
      <c r="Q55" s="3" t="str">
        <f>IFERROR(VLOOKUP(A55,'Super#ligaSYR'!$B$2:$B$21,1,0),"Mini")</f>
        <v>Constandan Cornelius</v>
      </c>
    </row>
    <row r="56" spans="1:17" x14ac:dyDescent="0.2">
      <c r="A56" s="23" t="s">
        <v>8</v>
      </c>
      <c r="B56" s="40" t="str">
        <f>VLOOKUP(A56,Participanti!A:B,2,0)</f>
        <v>M</v>
      </c>
      <c r="C56" s="24">
        <v>2</v>
      </c>
      <c r="D56" s="24">
        <v>7.1</v>
      </c>
      <c r="E56" s="25">
        <v>2.5011574074074075E-2</v>
      </c>
      <c r="F56" s="26">
        <f t="shared" si="4"/>
        <v>3.5227569118414194E-3</v>
      </c>
      <c r="G56" s="18">
        <f>IF(B56="F",VLOOKUP(D56,Barem!$B$2:$C$11,2,1),VLOOKUP(D56,Barem!$B$12:$C$21,2,1))</f>
        <v>2</v>
      </c>
      <c r="H56" s="18">
        <f>IF(G56=0,0,IF(B56="F",VLOOKUP(F56,Barem!$G$2:$H$11,2,1),VLOOKUP(F56,Barem!$G$12:$H$21,2,1)))</f>
        <v>2.5</v>
      </c>
      <c r="I56" s="24">
        <v>3</v>
      </c>
      <c r="J56" s="19">
        <f>VLOOKUP($C56, Barem!$L:$N,3,0)</f>
        <v>0.5</v>
      </c>
      <c r="K56" s="19">
        <f>VLOOKUP($C56, Barem!$L:$O,4,0)</f>
        <v>0.2</v>
      </c>
      <c r="L56" s="19">
        <f>VLOOKUP($C56, Barem!$L:$P,5,0)</f>
        <v>0.3</v>
      </c>
      <c r="M56" s="53"/>
      <c r="N56" s="50">
        <f t="shared" si="0"/>
        <v>2.4</v>
      </c>
      <c r="O56" s="57">
        <v>43491</v>
      </c>
      <c r="P56" s="18">
        <f>COUNTIFS(A:A,A56,C:C,C56)</f>
        <v>1</v>
      </c>
      <c r="Q56" s="3" t="str">
        <f>IFERROR(VLOOKUP(A56,'Super#ligaSYR'!$B$2:$B$21,1,0),"Mini")</f>
        <v>Silviu Burcea</v>
      </c>
    </row>
    <row r="57" spans="1:17" x14ac:dyDescent="0.2">
      <c r="A57" s="23" t="s">
        <v>146</v>
      </c>
      <c r="B57" s="40" t="str">
        <f>VLOOKUP(A57,Participanti!A:B,2,0)</f>
        <v>M</v>
      </c>
      <c r="C57" s="24">
        <v>2</v>
      </c>
      <c r="D57" s="24">
        <v>8.5399999999999991</v>
      </c>
      <c r="E57" s="25">
        <v>3.1030092592592592E-2</v>
      </c>
      <c r="F57" s="26">
        <f t="shared" si="4"/>
        <v>3.6335003035822709E-3</v>
      </c>
      <c r="G57" s="18">
        <f>IF(B57="F",VLOOKUP(D57,Barem!$B$2:$C$11,2,1),VLOOKUP(D57,Barem!$B$12:$C$21,2,1))</f>
        <v>2</v>
      </c>
      <c r="H57" s="18">
        <f>IF(G57=0,0,IF(B57="F",VLOOKUP(F57,Barem!$G$2:$H$11,2,1),VLOOKUP(F57,Barem!$G$12:$H$21,2,1)))</f>
        <v>2.5</v>
      </c>
      <c r="I57" s="24">
        <v>3</v>
      </c>
      <c r="J57" s="19">
        <f>VLOOKUP($C57, Barem!$L:$N,3,0)</f>
        <v>0.5</v>
      </c>
      <c r="K57" s="19">
        <f>VLOOKUP($C57, Barem!$L:$O,4,0)</f>
        <v>0.2</v>
      </c>
      <c r="L57" s="19">
        <f>VLOOKUP($C57, Barem!$L:$P,5,0)</f>
        <v>0.3</v>
      </c>
      <c r="M57" s="53"/>
      <c r="N57" s="50">
        <f t="shared" si="0"/>
        <v>2.4</v>
      </c>
      <c r="O57" s="57">
        <v>43491</v>
      </c>
      <c r="P57" s="18">
        <f>COUNTIFS(A:A,A57,C:C,C57)</f>
        <v>1</v>
      </c>
      <c r="Q57" s="3" t="str">
        <f>IFERROR(VLOOKUP(A57,'Super#ligaSYR'!$B$2:$B$21,1,0),"Mini")</f>
        <v>Mini</v>
      </c>
    </row>
    <row r="58" spans="1:17" x14ac:dyDescent="0.2">
      <c r="A58" s="23" t="s">
        <v>92</v>
      </c>
      <c r="B58" s="40" t="str">
        <f>VLOOKUP(A58,Participanti!A:B,2,0)</f>
        <v>M</v>
      </c>
      <c r="C58" s="24">
        <v>2</v>
      </c>
      <c r="D58" s="24">
        <v>10.01</v>
      </c>
      <c r="E58" s="25">
        <v>4.1296296296296296E-2</v>
      </c>
      <c r="F58" s="26">
        <f t="shared" si="4"/>
        <v>4.1255041255041256E-3</v>
      </c>
      <c r="G58" s="18">
        <f>IF(B58="F",VLOOKUP(D58,Barem!$B$2:$C$11,2,1),VLOOKUP(D58,Barem!$B$12:$C$21,2,1))</f>
        <v>2.5</v>
      </c>
      <c r="H58" s="18">
        <f>IF(G58=0,0,IF(B58="F",VLOOKUP(F58,Barem!$G$2:$H$11,2,1),VLOOKUP(F58,Barem!$G$12:$H$21,2,1)))</f>
        <v>1.5</v>
      </c>
      <c r="I58" s="24">
        <v>2</v>
      </c>
      <c r="J58" s="19">
        <f>VLOOKUP($C58, Barem!$L:$N,3,0)</f>
        <v>0.5</v>
      </c>
      <c r="K58" s="19">
        <f>VLOOKUP($C58, Barem!$L:$O,4,0)</f>
        <v>0.2</v>
      </c>
      <c r="L58" s="19">
        <f>VLOOKUP($C58, Barem!$L:$P,5,0)</f>
        <v>0.3</v>
      </c>
      <c r="M58" s="53"/>
      <c r="N58" s="50">
        <f t="shared" si="0"/>
        <v>2.15</v>
      </c>
      <c r="O58" s="57">
        <v>43491</v>
      </c>
      <c r="P58" s="18">
        <f>COUNTIFS(A:A,A58,C:C,C58)</f>
        <v>1</v>
      </c>
      <c r="Q58" s="3" t="str">
        <f>IFERROR(VLOOKUP(A58,'Super#ligaSYR'!$B$2:$B$21,1,0),"Mini")</f>
        <v>Mini</v>
      </c>
    </row>
    <row r="59" spans="1:17" x14ac:dyDescent="0.2">
      <c r="A59" s="23" t="s">
        <v>81</v>
      </c>
      <c r="B59" s="40" t="str">
        <f>VLOOKUP(A59,Participanti!A:B,2,0)</f>
        <v>M</v>
      </c>
      <c r="C59" s="24">
        <v>2</v>
      </c>
      <c r="D59" s="24">
        <v>12.99</v>
      </c>
      <c r="E59" s="25">
        <v>7.2835648148148149E-2</v>
      </c>
      <c r="F59" s="26">
        <f t="shared" si="4"/>
        <v>5.6070552846919286E-3</v>
      </c>
      <c r="G59" s="18">
        <f>IF(B59="F",VLOOKUP(D59,Barem!$B$2:$C$11,2,1),VLOOKUP(D59,Barem!$B$12:$C$21,2,1))</f>
        <v>3</v>
      </c>
      <c r="H59" s="18">
        <f>IF(G59=0,0,IF(B59="F",VLOOKUP(F59,Barem!$G$2:$H$11,2,1),VLOOKUP(F59,Barem!$G$12:$H$21,2,1)))</f>
        <v>0</v>
      </c>
      <c r="I59" s="24">
        <v>5</v>
      </c>
      <c r="J59" s="19">
        <f>VLOOKUP($C59, Barem!$L:$N,3,0)</f>
        <v>0.5</v>
      </c>
      <c r="K59" s="19">
        <f>VLOOKUP($C59, Barem!$L:$O,4,0)</f>
        <v>0.2</v>
      </c>
      <c r="L59" s="19">
        <f>VLOOKUP($C59, Barem!$L:$P,5,0)</f>
        <v>0.3</v>
      </c>
      <c r="M59" s="53"/>
      <c r="N59" s="50">
        <f t="shared" si="0"/>
        <v>3</v>
      </c>
      <c r="O59" s="57">
        <v>43492</v>
      </c>
      <c r="P59" s="18">
        <f>COUNTIFS(A:A,A59,C:C,C59)</f>
        <v>1</v>
      </c>
      <c r="Q59" s="3" t="str">
        <f>IFERROR(VLOOKUP(A59,'Super#ligaSYR'!$B$2:$B$21,1,0),"Mini")</f>
        <v>Cosmin Niculescu</v>
      </c>
    </row>
    <row r="60" spans="1:17" x14ac:dyDescent="0.2">
      <c r="A60" s="23" t="s">
        <v>148</v>
      </c>
      <c r="B60" s="40" t="str">
        <f>VLOOKUP(A60,Participanti!A:B,2,0)</f>
        <v>M</v>
      </c>
      <c r="C60" s="24">
        <v>2</v>
      </c>
      <c r="D60" s="24">
        <v>5.27</v>
      </c>
      <c r="E60" s="25">
        <v>2.3703703703703703E-2</v>
      </c>
      <c r="F60" s="26">
        <f t="shared" si="4"/>
        <v>4.4978564902663576E-3</v>
      </c>
      <c r="G60" s="18">
        <f>IF(B60="F",VLOOKUP(D60,Barem!$B$2:$C$11,2,1),VLOOKUP(D60,Barem!$B$12:$C$21,2,1))</f>
        <v>1.5</v>
      </c>
      <c r="H60" s="18">
        <f>IF(G60=0,0,IF(B60="F",VLOOKUP(F60,Barem!$G$2:$H$11,2,1),VLOOKUP(F60,Barem!$G$12:$H$21,2,1)))</f>
        <v>1</v>
      </c>
      <c r="I60" s="24">
        <v>5</v>
      </c>
      <c r="J60" s="19">
        <f>VLOOKUP($C60, Barem!$L:$N,3,0)</f>
        <v>0.5</v>
      </c>
      <c r="K60" s="19">
        <f>VLOOKUP($C60, Barem!$L:$O,4,0)</f>
        <v>0.2</v>
      </c>
      <c r="L60" s="19">
        <f>VLOOKUP($C60, Barem!$L:$P,5,0)</f>
        <v>0.3</v>
      </c>
      <c r="M60" s="53"/>
      <c r="N60" s="50">
        <f t="shared" si="0"/>
        <v>2.4500000000000002</v>
      </c>
      <c r="O60" s="57">
        <v>43492</v>
      </c>
      <c r="P60" s="18">
        <f>COUNTIFS(A:A,A60,C:C,C60)</f>
        <v>1</v>
      </c>
      <c r="Q60" s="3" t="str">
        <f>IFERROR(VLOOKUP(A60,'Super#ligaSYR'!$B$2:$B$21,1,0),"Mini")</f>
        <v>Mini</v>
      </c>
    </row>
    <row r="61" spans="1:17" x14ac:dyDescent="0.2">
      <c r="A61" s="23" t="s">
        <v>87</v>
      </c>
      <c r="B61" s="40" t="str">
        <f>VLOOKUP(A61,Participanti!A:B,2,0)</f>
        <v>F</v>
      </c>
      <c r="C61" s="24">
        <v>2</v>
      </c>
      <c r="D61" s="24">
        <v>12.2</v>
      </c>
      <c r="E61" s="25">
        <v>5.4502314814814816E-2</v>
      </c>
      <c r="F61" s="26">
        <f t="shared" si="4"/>
        <v>4.4674028536733461E-3</v>
      </c>
      <c r="G61" s="18">
        <f>IF(B61="F",VLOOKUP(D61,Barem!$B$2:$C$11,2,1),VLOOKUP(D61,Barem!$B$12:$C$21,2,1))</f>
        <v>3.5</v>
      </c>
      <c r="H61" s="18">
        <f>IF(G61=0,0,IF(B61="F",VLOOKUP(F61,Barem!$G$2:$H$11,2,1),VLOOKUP(F61,Barem!$G$12:$H$21,2,1)))</f>
        <v>1.5</v>
      </c>
      <c r="I61" s="24">
        <v>2</v>
      </c>
      <c r="J61" s="19">
        <f>VLOOKUP($C61, Barem!$L:$N,3,0)</f>
        <v>0.5</v>
      </c>
      <c r="K61" s="19">
        <f>VLOOKUP($C61, Barem!$L:$O,4,0)</f>
        <v>0.2</v>
      </c>
      <c r="L61" s="19">
        <f>VLOOKUP($C61, Barem!$L:$P,5,0)</f>
        <v>0.3</v>
      </c>
      <c r="M61" s="53"/>
      <c r="N61" s="50">
        <f t="shared" si="0"/>
        <v>2.65</v>
      </c>
      <c r="O61" s="57">
        <v>43490</v>
      </c>
      <c r="P61" s="18">
        <f>COUNTIFS(A:A,A61,C:C,C61)</f>
        <v>1</v>
      </c>
      <c r="Q61" s="3" t="str">
        <f>IFERROR(VLOOKUP(A61,'Super#ligaSYR'!$B$2:$B$21,1,0),"Mini")</f>
        <v>Mini</v>
      </c>
    </row>
    <row r="62" spans="1:17" x14ac:dyDescent="0.2">
      <c r="A62" s="23" t="s">
        <v>62</v>
      </c>
      <c r="B62" s="40" t="str">
        <f>VLOOKUP(A62,Participanti!A:B,2,0)</f>
        <v>F</v>
      </c>
      <c r="C62" s="24">
        <v>2</v>
      </c>
      <c r="D62" s="24">
        <v>21.35</v>
      </c>
      <c r="E62" s="25">
        <v>9.7256944444444438E-2</v>
      </c>
      <c r="F62" s="26">
        <f t="shared" si="4"/>
        <v>4.5553603955243291E-3</v>
      </c>
      <c r="G62" s="18">
        <f>IF(B62="F",VLOOKUP(D62,Barem!$B$2:$C$11,2,1),VLOOKUP(D62,Barem!$B$12:$C$21,2,1))</f>
        <v>5</v>
      </c>
      <c r="H62" s="18">
        <f>IF(G62=0,0,IF(B62="F",VLOOKUP(F62,Barem!$G$2:$H$11,2,1),VLOOKUP(F62,Barem!$G$12:$H$21,2,1)))</f>
        <v>1</v>
      </c>
      <c r="I62" s="24">
        <v>4</v>
      </c>
      <c r="J62" s="19">
        <f>VLOOKUP($C62, Barem!$L:$N,3,0)</f>
        <v>0.5</v>
      </c>
      <c r="K62" s="19">
        <f>VLOOKUP($C62, Barem!$L:$O,4,0)</f>
        <v>0.2</v>
      </c>
      <c r="L62" s="19">
        <f>VLOOKUP($C62, Barem!$L:$P,5,0)</f>
        <v>0.3</v>
      </c>
      <c r="M62" s="53"/>
      <c r="N62" s="50">
        <f t="shared" si="0"/>
        <v>3.9000000000000004</v>
      </c>
      <c r="O62" s="57">
        <v>43491</v>
      </c>
      <c r="P62" s="18">
        <f>COUNTIFS(A:A,A62,C:C,C62)</f>
        <v>1</v>
      </c>
      <c r="Q62" s="3" t="str">
        <f>IFERROR(VLOOKUP(A62,'Super#ligaSYR'!$B$2:$B$21,1,0),"Mini")</f>
        <v>Oana Elena</v>
      </c>
    </row>
    <row r="63" spans="1:17" x14ac:dyDescent="0.2">
      <c r="A63" s="23" t="s">
        <v>104</v>
      </c>
      <c r="B63" s="40" t="str">
        <f>VLOOKUP(A63,Participanti!A:B,2,0)</f>
        <v>M</v>
      </c>
      <c r="C63" s="24">
        <v>2</v>
      </c>
      <c r="D63" s="24">
        <v>10.59</v>
      </c>
      <c r="E63" s="25">
        <v>3.2152777777777773E-2</v>
      </c>
      <c r="F63" s="26">
        <f t="shared" si="4"/>
        <v>3.0361452103661733E-3</v>
      </c>
      <c r="G63" s="18">
        <f>IF(B63="F",VLOOKUP(D63,Barem!$B$2:$C$11,2,1),VLOOKUP(D63,Barem!$B$12:$C$21,2,1))</f>
        <v>2.5</v>
      </c>
      <c r="H63" s="18">
        <f>IF(G63=0,0,IF(B63="F",VLOOKUP(F63,Barem!$G$2:$H$11,2,1),VLOOKUP(F63,Barem!$G$12:$H$21,2,1)))</f>
        <v>4</v>
      </c>
      <c r="I63" s="24">
        <v>4</v>
      </c>
      <c r="J63" s="19">
        <f>VLOOKUP($C63, Barem!$L:$N,3,0)</f>
        <v>0.5</v>
      </c>
      <c r="K63" s="19">
        <f>VLOOKUP($C63, Barem!$L:$O,4,0)</f>
        <v>0.2</v>
      </c>
      <c r="L63" s="19">
        <f>VLOOKUP($C63, Barem!$L:$P,5,0)</f>
        <v>0.3</v>
      </c>
      <c r="M63" s="53"/>
      <c r="N63" s="50">
        <f t="shared" si="0"/>
        <v>3.25</v>
      </c>
      <c r="O63" s="57">
        <v>43491</v>
      </c>
      <c r="P63" s="18">
        <f>COUNTIFS(A:A,A63,C:C,C63)</f>
        <v>1</v>
      </c>
      <c r="Q63" s="3" t="str">
        <f>IFERROR(VLOOKUP(A63,'Super#ligaSYR'!$B$2:$B$21,1,0),"Mini")</f>
        <v>Mini</v>
      </c>
    </row>
    <row r="64" spans="1:17" x14ac:dyDescent="0.2">
      <c r="A64" s="23" t="s">
        <v>60</v>
      </c>
      <c r="B64" s="40" t="str">
        <f>VLOOKUP(A64,Participanti!A:B,2,0)</f>
        <v>M</v>
      </c>
      <c r="C64" s="24">
        <v>2</v>
      </c>
      <c r="D64" s="24">
        <v>9.1199999999999992</v>
      </c>
      <c r="E64" s="25">
        <v>2.6932870370370371E-2</v>
      </c>
      <c r="F64" s="26">
        <f t="shared" si="4"/>
        <v>2.9531656107862252E-3</v>
      </c>
      <c r="G64" s="18">
        <f>IF(B64="F",VLOOKUP(D64,Barem!$B$2:$C$11,2,1),VLOOKUP(D64,Barem!$B$12:$C$21,2,1))</f>
        <v>2</v>
      </c>
      <c r="H64" s="18">
        <f>IF(G64=0,0,IF(B64="F",VLOOKUP(F64,Barem!$G$2:$H$11,2,1),VLOOKUP(F64,Barem!$G$12:$H$21,2,1)))</f>
        <v>4.5</v>
      </c>
      <c r="I64" s="24">
        <v>4</v>
      </c>
      <c r="J64" s="19">
        <f>VLOOKUP($C64, Barem!$L:$N,3,0)</f>
        <v>0.5</v>
      </c>
      <c r="K64" s="19">
        <f>VLOOKUP($C64, Barem!$L:$O,4,0)</f>
        <v>0.2</v>
      </c>
      <c r="L64" s="19">
        <f>VLOOKUP($C64, Barem!$L:$P,5,0)</f>
        <v>0.3</v>
      </c>
      <c r="M64" s="53"/>
      <c r="N64" s="50">
        <f t="shared" si="0"/>
        <v>3.0999999999999996</v>
      </c>
      <c r="O64" s="57">
        <v>43492</v>
      </c>
      <c r="P64" s="18">
        <f>COUNTIFS(A:A,A64,C:C,C64)</f>
        <v>1</v>
      </c>
      <c r="Q64" s="3" t="str">
        <f>IFERROR(VLOOKUP(A64,'Super#ligaSYR'!$B$2:$B$21,1,0),"Mini")</f>
        <v>Gorci Flor Ionut</v>
      </c>
    </row>
    <row r="65" spans="1:17" x14ac:dyDescent="0.2">
      <c r="A65" s="23" t="s">
        <v>63</v>
      </c>
      <c r="B65" s="40" t="str">
        <f>VLOOKUP(A65,Participanti!A:B,2,0)</f>
        <v>F</v>
      </c>
      <c r="C65" s="24">
        <v>2</v>
      </c>
      <c r="D65" s="24">
        <v>10.57</v>
      </c>
      <c r="E65" s="25">
        <v>4.3564814814814813E-2</v>
      </c>
      <c r="F65" s="26">
        <f t="shared" si="4"/>
        <v>4.1215529626125649E-3</v>
      </c>
      <c r="G65" s="18">
        <f>IF(B65="F",VLOOKUP(D65,Barem!$B$2:$C$11,2,1),VLOOKUP(D65,Barem!$B$12:$C$21,2,1))</f>
        <v>3.5</v>
      </c>
      <c r="H65" s="18">
        <f>IF(G65=0,0,IF(B65="F",VLOOKUP(F65,Barem!$G$2:$H$11,2,1),VLOOKUP(F65,Barem!$G$12:$H$21,2,1)))</f>
        <v>2</v>
      </c>
      <c r="I65" s="24">
        <v>4</v>
      </c>
      <c r="J65" s="19">
        <f>VLOOKUP($C65, Barem!$L:$N,3,0)</f>
        <v>0.5</v>
      </c>
      <c r="K65" s="19">
        <f>VLOOKUP($C65, Barem!$L:$O,4,0)</f>
        <v>0.2</v>
      </c>
      <c r="L65" s="19">
        <f>VLOOKUP($C65, Barem!$L:$P,5,0)</f>
        <v>0.3</v>
      </c>
      <c r="M65" s="53"/>
      <c r="N65" s="50">
        <f t="shared" si="0"/>
        <v>3.3499999999999996</v>
      </c>
      <c r="O65" s="57">
        <v>43491</v>
      </c>
      <c r="P65" s="18">
        <f>COUNTIFS(A:A,A65,C:C,C65)</f>
        <v>1</v>
      </c>
      <c r="Q65" s="3" t="str">
        <f>IFERROR(VLOOKUP(A65,'Super#ligaSYR'!$B$2:$B$21,1,0),"Mini")</f>
        <v>Oana Trif</v>
      </c>
    </row>
    <row r="66" spans="1:17" x14ac:dyDescent="0.2">
      <c r="A66" s="23" t="s">
        <v>75</v>
      </c>
      <c r="B66" s="40" t="str">
        <f>VLOOKUP(A66,Participanti!A:B,2,0)</f>
        <v>M</v>
      </c>
      <c r="C66" s="24">
        <v>2</v>
      </c>
      <c r="D66" s="24">
        <v>10.01</v>
      </c>
      <c r="E66" s="25">
        <v>3.8807870370370375E-2</v>
      </c>
      <c r="F66" s="26">
        <f t="shared" si="4"/>
        <v>3.8769101269101273E-3</v>
      </c>
      <c r="G66" s="18">
        <f>IF(B66="F",VLOOKUP(D66,Barem!$B$2:$C$11,2,1),VLOOKUP(D66,Barem!$B$12:$C$21,2,1))</f>
        <v>2.5</v>
      </c>
      <c r="H66" s="18">
        <f>IF(G66=0,0,IF(B66="F",VLOOKUP(F66,Barem!$G$2:$H$11,2,1),VLOOKUP(F66,Barem!$G$12:$H$21,2,1)))</f>
        <v>1.5</v>
      </c>
      <c r="I66" s="24">
        <v>2</v>
      </c>
      <c r="J66" s="19">
        <f>VLOOKUP($C66, Barem!$L:$N,3,0)</f>
        <v>0.5</v>
      </c>
      <c r="K66" s="19">
        <f>VLOOKUP($C66, Barem!$L:$O,4,0)</f>
        <v>0.2</v>
      </c>
      <c r="L66" s="19">
        <f>VLOOKUP($C66, Barem!$L:$P,5,0)</f>
        <v>0.3</v>
      </c>
      <c r="M66" s="53"/>
      <c r="N66" s="50">
        <f t="shared" ref="N66:N100" si="5">G66*J66+H66*K66+I66*L66+M66</f>
        <v>2.15</v>
      </c>
      <c r="O66" s="57">
        <v>43486</v>
      </c>
      <c r="P66" s="18">
        <f>COUNTIFS(A:A,A66,C:C,C66)</f>
        <v>1</v>
      </c>
      <c r="Q66" s="3" t="str">
        <f>IFERROR(VLOOKUP(A66,'Super#ligaSYR'!$B$2:$B$21,1,0),"Mini")</f>
        <v>Cristian Iancu</v>
      </c>
    </row>
    <row r="67" spans="1:17" x14ac:dyDescent="0.2">
      <c r="A67" s="23" t="s">
        <v>84</v>
      </c>
      <c r="B67" s="40" t="str">
        <f>VLOOKUP(A67,Participanti!A:B,2,0)</f>
        <v>M</v>
      </c>
      <c r="C67" s="24">
        <v>2</v>
      </c>
      <c r="D67" s="24">
        <v>10.73</v>
      </c>
      <c r="E67" s="25">
        <v>4.6678240740740735E-2</v>
      </c>
      <c r="F67" s="26">
        <f t="shared" si="4"/>
        <v>4.3502554278416344E-3</v>
      </c>
      <c r="G67" s="18">
        <f>IF(B67="F",VLOOKUP(D67,Barem!$B$2:$C$11,2,1),VLOOKUP(D67,Barem!$B$12:$C$21,2,1))</f>
        <v>2.5</v>
      </c>
      <c r="H67" s="18">
        <f>IF(G67=0,0,IF(B67="F",VLOOKUP(F67,Barem!$G$2:$H$11,2,1),VLOOKUP(F67,Barem!$G$12:$H$21,2,1)))</f>
        <v>1</v>
      </c>
      <c r="I67" s="24">
        <v>1</v>
      </c>
      <c r="J67" s="19">
        <f>VLOOKUP($C67, Barem!$L:$N,3,0)</f>
        <v>0.5</v>
      </c>
      <c r="K67" s="19">
        <f>VLOOKUP($C67, Barem!$L:$O,4,0)</f>
        <v>0.2</v>
      </c>
      <c r="L67" s="19">
        <f>VLOOKUP($C67, Barem!$L:$P,5,0)</f>
        <v>0.3</v>
      </c>
      <c r="M67" s="53"/>
      <c r="N67" s="50">
        <f t="shared" si="5"/>
        <v>1.75</v>
      </c>
      <c r="O67" s="57">
        <v>43492</v>
      </c>
      <c r="P67" s="18">
        <f>COUNTIFS(A:A,A67,C:C,C67)</f>
        <v>1</v>
      </c>
      <c r="Q67" s="3" t="str">
        <f>IFERROR(VLOOKUP(A67,'Super#ligaSYR'!$B$2:$B$21,1,0),"Mini")</f>
        <v>Flo Dum</v>
      </c>
    </row>
    <row r="68" spans="1:17" x14ac:dyDescent="0.2">
      <c r="A68" s="23" t="s">
        <v>154</v>
      </c>
      <c r="B68" s="40" t="str">
        <f>VLOOKUP(A68,Participanti!A:B,2,0)</f>
        <v>F</v>
      </c>
      <c r="C68" s="24">
        <v>2</v>
      </c>
      <c r="D68" s="24">
        <v>12</v>
      </c>
      <c r="E68" s="25">
        <v>5.9386574074074071E-2</v>
      </c>
      <c r="F68" s="26">
        <f t="shared" si="4"/>
        <v>4.9488811728395062E-3</v>
      </c>
      <c r="G68" s="18">
        <f>IF(B68="F",VLOOKUP(D68,Barem!$B$2:$C$11,2,1),VLOOKUP(D68,Barem!$B$12:$C$21,2,1))</f>
        <v>3.5</v>
      </c>
      <c r="H68" s="18">
        <f>IF(G68=0,0,IF(B68="F",VLOOKUP(F68,Barem!$G$2:$H$11,2,1),VLOOKUP(F68,Barem!$G$12:$H$21,2,1)))</f>
        <v>1</v>
      </c>
      <c r="I68" s="24">
        <v>2</v>
      </c>
      <c r="J68" s="19">
        <f>VLOOKUP($C68, Barem!$L:$N,3,0)</f>
        <v>0.5</v>
      </c>
      <c r="K68" s="19">
        <f>VLOOKUP($C68, Barem!$L:$O,4,0)</f>
        <v>0.2</v>
      </c>
      <c r="L68" s="19">
        <f>VLOOKUP($C68, Barem!$L:$P,5,0)</f>
        <v>0.3</v>
      </c>
      <c r="M68" s="53"/>
      <c r="N68" s="50">
        <f t="shared" si="5"/>
        <v>2.5499999999999998</v>
      </c>
      <c r="O68" s="57">
        <v>43486</v>
      </c>
      <c r="P68" s="18">
        <f>COUNTIFS(A:A,A68,C:C,C68)</f>
        <v>1</v>
      </c>
      <c r="Q68" s="3" t="str">
        <f>IFERROR(VLOOKUP(A68,'Super#ligaSYR'!$B$2:$B$21,1,0),"Mini")</f>
        <v>Mini</v>
      </c>
    </row>
    <row r="69" spans="1:17" x14ac:dyDescent="0.2">
      <c r="A69" s="23" t="s">
        <v>86</v>
      </c>
      <c r="B69" s="40" t="str">
        <f>VLOOKUP(A69,Participanti!A:B,2,0)</f>
        <v>F</v>
      </c>
      <c r="C69" s="24">
        <v>2</v>
      </c>
      <c r="D69" s="24">
        <v>21.09</v>
      </c>
      <c r="E69" s="25">
        <v>8.7303240740740737E-2</v>
      </c>
      <c r="F69" s="26">
        <f t="shared" si="4"/>
        <v>4.1395562228895557E-3</v>
      </c>
      <c r="G69" s="18">
        <f>IF(B69="F",VLOOKUP(D69,Barem!$B$2:$C$11,2,1),VLOOKUP(D69,Barem!$B$12:$C$21,2,1))</f>
        <v>5</v>
      </c>
      <c r="H69" s="18">
        <f>IF(G69=0,0,IF(B69="F",VLOOKUP(F69,Barem!$G$2:$H$11,2,1),VLOOKUP(F69,Barem!$G$12:$H$21,2,1)))</f>
        <v>2</v>
      </c>
      <c r="I69" s="24">
        <v>1</v>
      </c>
      <c r="J69" s="19">
        <f>VLOOKUP($C69, Barem!$L:$N,3,0)</f>
        <v>0.5</v>
      </c>
      <c r="K69" s="19">
        <f>VLOOKUP($C69, Barem!$L:$O,4,0)</f>
        <v>0.2</v>
      </c>
      <c r="L69" s="19">
        <f>VLOOKUP($C69, Barem!$L:$P,5,0)</f>
        <v>0.3</v>
      </c>
      <c r="M69" s="53"/>
      <c r="N69" s="50">
        <f t="shared" si="5"/>
        <v>3.1999999999999997</v>
      </c>
      <c r="O69" s="57">
        <v>43491</v>
      </c>
      <c r="P69" s="18">
        <f>COUNTIFS(A:A,A69,C:C,C69)</f>
        <v>1</v>
      </c>
      <c r="Q69" s="3" t="str">
        <f>IFERROR(VLOOKUP(A69,'Super#ligaSYR'!$B$2:$B$21,1,0),"Mini")</f>
        <v>Hamza Marinela-Cristina</v>
      </c>
    </row>
    <row r="70" spans="1:17" x14ac:dyDescent="0.2">
      <c r="A70" s="23" t="s">
        <v>67</v>
      </c>
      <c r="B70" s="40" t="str">
        <f>VLOOKUP(A70,Participanti!A:B,2,0)</f>
        <v>M</v>
      </c>
      <c r="C70" s="24">
        <v>3</v>
      </c>
      <c r="D70" s="24">
        <v>7.61</v>
      </c>
      <c r="E70" s="25">
        <v>2.6585648148148146E-2</v>
      </c>
      <c r="F70" s="26">
        <f t="shared" si="4"/>
        <v>3.4935148683506102E-3</v>
      </c>
      <c r="G70" s="18">
        <f>IF(B70="F",VLOOKUP(D70,Barem!$B$2:$C$11,2,1),VLOOKUP(D70,Barem!$B$12:$C$21,2,1))</f>
        <v>2</v>
      </c>
      <c r="H70" s="18">
        <f>IF(G70=0,0,IF(B70="F",VLOOKUP(F70,Barem!$G$2:$H$11,2,1),VLOOKUP(F70,Barem!$G$12:$H$21,2,1)))</f>
        <v>2.5</v>
      </c>
      <c r="I70" s="24">
        <v>2</v>
      </c>
      <c r="J70" s="19">
        <f>VLOOKUP($C70, Barem!$L:$N,3,0)</f>
        <v>0.2</v>
      </c>
      <c r="K70" s="19">
        <f>VLOOKUP($C70, Barem!$L:$O,4,0)</f>
        <v>0.5</v>
      </c>
      <c r="L70" s="19">
        <f>VLOOKUP($C70, Barem!$L:$P,5,0)</f>
        <v>0.3</v>
      </c>
      <c r="M70" s="53"/>
      <c r="N70" s="50">
        <f t="shared" si="5"/>
        <v>2.25</v>
      </c>
      <c r="O70" s="57">
        <v>43494</v>
      </c>
      <c r="P70" s="18">
        <f>COUNTIFS(A:A,A70,C:C,C70)</f>
        <v>1</v>
      </c>
      <c r="Q70" s="3" t="str">
        <f>IFERROR(VLOOKUP(A70,'Super#ligaSYR'!$B$2:$B$21,1,0),"Mini")</f>
        <v>Ovidiu Gavrilovici</v>
      </c>
    </row>
    <row r="71" spans="1:17" x14ac:dyDescent="0.2">
      <c r="A71" s="23" t="s">
        <v>154</v>
      </c>
      <c r="B71" s="40" t="str">
        <f>VLOOKUP(A71,Participanti!A:B,2,0)</f>
        <v>F</v>
      </c>
      <c r="C71" s="24">
        <v>3</v>
      </c>
      <c r="D71" s="24">
        <v>10.23</v>
      </c>
      <c r="E71" s="25">
        <v>5.0393518518518511E-2</v>
      </c>
      <c r="F71" s="26">
        <f t="shared" ref="F71:F100" si="6">E71/D71</f>
        <v>4.9260526411064034E-3</v>
      </c>
      <c r="G71" s="18">
        <f>IF(B71="F",VLOOKUP(D71,Barem!$B$2:$C$11,2,1),VLOOKUP(D71,Barem!$B$12:$C$21,2,1))</f>
        <v>3</v>
      </c>
      <c r="H71" s="18">
        <f>IF(G71=0,0,IF(B71="F",VLOOKUP(F71,Barem!$G$2:$H$11,2,1),VLOOKUP(F71,Barem!$G$12:$H$21,2,1)))</f>
        <v>1</v>
      </c>
      <c r="I71" s="24">
        <v>3</v>
      </c>
      <c r="J71" s="19">
        <f>VLOOKUP($C71, Barem!$L:$N,3,0)</f>
        <v>0.2</v>
      </c>
      <c r="K71" s="19">
        <f>VLOOKUP($C71, Barem!$L:$O,4,0)</f>
        <v>0.5</v>
      </c>
      <c r="L71" s="19">
        <f>VLOOKUP($C71, Barem!$L:$P,5,0)</f>
        <v>0.3</v>
      </c>
      <c r="M71" s="53"/>
      <c r="N71" s="50">
        <f t="shared" si="5"/>
        <v>2</v>
      </c>
      <c r="O71" s="57">
        <v>43494</v>
      </c>
      <c r="P71" s="18">
        <f>COUNTIFS(A:A,A71,C:C,C71)</f>
        <v>1</v>
      </c>
      <c r="Q71" s="3" t="str">
        <f>IFERROR(VLOOKUP(A71,'Super#ligaSYR'!$B$2:$B$21,1,0),"Mini")</f>
        <v>Mini</v>
      </c>
    </row>
    <row r="72" spans="1:17" x14ac:dyDescent="0.2">
      <c r="A72" s="23" t="s">
        <v>61</v>
      </c>
      <c r="B72" s="40" t="str">
        <f>VLOOKUP(A72,Participanti!A:B,2,0)</f>
        <v>M</v>
      </c>
      <c r="C72" s="24">
        <v>3</v>
      </c>
      <c r="D72" s="24">
        <v>16</v>
      </c>
      <c r="E72" s="25">
        <v>5.8333333333333327E-2</v>
      </c>
      <c r="F72" s="26">
        <f t="shared" si="6"/>
        <v>3.645833333333333E-3</v>
      </c>
      <c r="G72" s="18">
        <f>IF(B72="F",VLOOKUP(D72,Barem!$B$2:$C$11,2,1),VLOOKUP(D72,Barem!$B$12:$C$21,2,1))</f>
        <v>3.5</v>
      </c>
      <c r="H72" s="18">
        <f>IF(G72=0,0,IF(B72="F",VLOOKUP(F72,Barem!$G$2:$H$11,2,1),VLOOKUP(F72,Barem!$G$12:$H$21,2,1)))</f>
        <v>2.5</v>
      </c>
      <c r="I72" s="24">
        <v>2</v>
      </c>
      <c r="J72" s="19">
        <f>VLOOKUP($C72, Barem!$L:$N,3,0)</f>
        <v>0.2</v>
      </c>
      <c r="K72" s="19">
        <f>VLOOKUP($C72, Barem!$L:$O,4,0)</f>
        <v>0.5</v>
      </c>
      <c r="L72" s="19">
        <f>VLOOKUP($C72, Barem!$L:$P,5,0)</f>
        <v>0.3</v>
      </c>
      <c r="M72" s="53"/>
      <c r="N72" s="50">
        <f t="shared" si="5"/>
        <v>2.5500000000000003</v>
      </c>
      <c r="O72" s="57">
        <v>43494</v>
      </c>
      <c r="P72" s="18">
        <f>COUNTIFS(A:A,A72,C:C,C72)</f>
        <v>1</v>
      </c>
      <c r="Q72" s="3" t="str">
        <f>IFERROR(VLOOKUP(A72,'Super#ligaSYR'!$B$2:$B$21,1,0),"Mini")</f>
        <v>Catalin Tintareanu</v>
      </c>
    </row>
    <row r="73" spans="1:17" x14ac:dyDescent="0.2">
      <c r="A73" s="23" t="s">
        <v>79</v>
      </c>
      <c r="B73" s="40" t="str">
        <f>VLOOKUP(A73,Participanti!A:B,2,0)</f>
        <v>M</v>
      </c>
      <c r="C73" s="24">
        <v>3</v>
      </c>
      <c r="D73" s="24">
        <v>14.06</v>
      </c>
      <c r="E73" s="25">
        <v>4.2789351851851849E-2</v>
      </c>
      <c r="F73" s="26">
        <f t="shared" si="6"/>
        <v>3.0433393920236023E-3</v>
      </c>
      <c r="G73" s="18">
        <f>IF(B73="F",VLOOKUP(D73,Barem!$B$2:$C$11,2,1),VLOOKUP(D73,Barem!$B$12:$C$21,2,1))</f>
        <v>3</v>
      </c>
      <c r="H73" s="18">
        <f>IF(G73=0,0,IF(B73="F",VLOOKUP(F73,Barem!$G$2:$H$11,2,1),VLOOKUP(F73,Barem!$G$12:$H$21,2,1)))</f>
        <v>4</v>
      </c>
      <c r="I73" s="24">
        <v>3</v>
      </c>
      <c r="J73" s="19">
        <f>VLOOKUP($C73, Barem!$L:$N,3,0)</f>
        <v>0.2</v>
      </c>
      <c r="K73" s="19">
        <f>VLOOKUP($C73, Barem!$L:$O,4,0)</f>
        <v>0.5</v>
      </c>
      <c r="L73" s="19">
        <f>VLOOKUP($C73, Barem!$L:$P,5,0)</f>
        <v>0.3</v>
      </c>
      <c r="M73" s="53"/>
      <c r="N73" s="50">
        <f t="shared" si="5"/>
        <v>3.5</v>
      </c>
      <c r="O73" s="57">
        <v>43495</v>
      </c>
      <c r="P73" s="18">
        <f>COUNTIFS(A:A,A73,C:C,C73)</f>
        <v>1</v>
      </c>
      <c r="Q73" s="3" t="str">
        <f>IFERROR(VLOOKUP(A73,'Super#ligaSYR'!$B$2:$B$21,1,0),"Mini")</f>
        <v>Alex Ionut Husariu</v>
      </c>
    </row>
    <row r="74" spans="1:17" x14ac:dyDescent="0.2">
      <c r="A74" s="23" t="s">
        <v>86</v>
      </c>
      <c r="B74" s="40" t="str">
        <f>VLOOKUP(A74,Participanti!A:B,2,0)</f>
        <v>F</v>
      </c>
      <c r="C74" s="24">
        <v>3</v>
      </c>
      <c r="D74" s="24">
        <v>11.01</v>
      </c>
      <c r="E74" s="25">
        <v>4.3287037037037041E-2</v>
      </c>
      <c r="F74" s="26">
        <f t="shared" si="6"/>
        <v>3.9316109933730282E-3</v>
      </c>
      <c r="G74" s="18">
        <f>IF(B74="F",VLOOKUP(D74,Barem!$B$2:$C$11,2,1),VLOOKUP(D74,Barem!$B$12:$C$21,2,1))</f>
        <v>3.5</v>
      </c>
      <c r="H74" s="18">
        <f>IF(G74=0,0,IF(B74="F",VLOOKUP(F74,Barem!$G$2:$H$11,2,1),VLOOKUP(F74,Barem!$G$12:$H$21,2,1)))</f>
        <v>2.5</v>
      </c>
      <c r="I74" s="24">
        <v>1</v>
      </c>
      <c r="J74" s="19">
        <f>VLOOKUP($C74, Barem!$L:$N,3,0)</f>
        <v>0.2</v>
      </c>
      <c r="K74" s="19">
        <f>VLOOKUP($C74, Barem!$L:$O,4,0)</f>
        <v>0.5</v>
      </c>
      <c r="L74" s="19">
        <f>VLOOKUP($C74, Barem!$L:$P,5,0)</f>
        <v>0.3</v>
      </c>
      <c r="M74" s="53"/>
      <c r="N74" s="50">
        <f t="shared" si="5"/>
        <v>2.25</v>
      </c>
      <c r="O74" s="57">
        <v>43495</v>
      </c>
      <c r="P74" s="18">
        <f>COUNTIFS(A:A,A74,C:C,C74)</f>
        <v>1</v>
      </c>
      <c r="Q74" s="3" t="str">
        <f>IFERROR(VLOOKUP(A74,'Super#ligaSYR'!$B$2:$B$21,1,0),"Mini")</f>
        <v>Hamza Marinela-Cristina</v>
      </c>
    </row>
    <row r="75" spans="1:17" x14ac:dyDescent="0.2">
      <c r="A75" s="23" t="s">
        <v>88</v>
      </c>
      <c r="B75" s="40" t="str">
        <f>VLOOKUP(A75,Participanti!A:B,2,0)</f>
        <v>M</v>
      </c>
      <c r="C75" s="24">
        <v>3</v>
      </c>
      <c r="D75" s="24">
        <v>11.64</v>
      </c>
      <c r="E75" s="25">
        <v>3.6296296296296292E-2</v>
      </c>
      <c r="F75" s="26">
        <f t="shared" si="6"/>
        <v>3.1182385134275164E-3</v>
      </c>
      <c r="G75" s="18">
        <f>IF(B75="F",VLOOKUP(D75,Barem!$B$2:$C$11,2,1),VLOOKUP(D75,Barem!$B$12:$C$21,2,1))</f>
        <v>2.5</v>
      </c>
      <c r="H75" s="18">
        <f>IF(G75=0,0,IF(B75="F",VLOOKUP(F75,Barem!$G$2:$H$11,2,1),VLOOKUP(F75,Barem!$G$12:$H$21,2,1)))</f>
        <v>4</v>
      </c>
      <c r="I75" s="24">
        <v>3</v>
      </c>
      <c r="J75" s="19">
        <f>VLOOKUP($C75, Barem!$L:$N,3,0)</f>
        <v>0.2</v>
      </c>
      <c r="K75" s="19">
        <f>VLOOKUP($C75, Barem!$L:$O,4,0)</f>
        <v>0.5</v>
      </c>
      <c r="L75" s="19">
        <f>VLOOKUP($C75, Barem!$L:$P,5,0)</f>
        <v>0.3</v>
      </c>
      <c r="M75" s="53"/>
      <c r="N75" s="50">
        <f t="shared" si="5"/>
        <v>3.4</v>
      </c>
      <c r="O75" s="57">
        <v>43495</v>
      </c>
      <c r="P75" s="18">
        <f>COUNTIFS(A:A,A75,C:C,C75)</f>
        <v>1</v>
      </c>
      <c r="Q75" s="3" t="str">
        <f>IFERROR(VLOOKUP(A75,'Super#ligaSYR'!$B$2:$B$21,1,0),"Mini")</f>
        <v>Mini</v>
      </c>
    </row>
    <row r="76" spans="1:17" x14ac:dyDescent="0.2">
      <c r="A76" s="23" t="s">
        <v>71</v>
      </c>
      <c r="B76" s="40" t="str">
        <f>VLOOKUP(A76,Participanti!A:B,2,0)</f>
        <v>M</v>
      </c>
      <c r="C76" s="24">
        <v>3</v>
      </c>
      <c r="D76" s="24">
        <v>10.02</v>
      </c>
      <c r="E76" s="25">
        <v>3.0208333333333334E-2</v>
      </c>
      <c r="F76" s="26">
        <f t="shared" si="6"/>
        <v>3.0148037258815705E-3</v>
      </c>
      <c r="G76" s="18">
        <f>IF(B76="F",VLOOKUP(D76,Barem!$B$2:$C$11,2,1),VLOOKUP(D76,Barem!$B$12:$C$21,2,1))</f>
        <v>2.5</v>
      </c>
      <c r="H76" s="18">
        <f>IF(G76=0,0,IF(B76="F",VLOOKUP(F76,Barem!$G$2:$H$11,2,1),VLOOKUP(F76,Barem!$G$12:$H$21,2,1)))</f>
        <v>4</v>
      </c>
      <c r="I76" s="24">
        <v>3</v>
      </c>
      <c r="J76" s="19">
        <f>VLOOKUP($C76, Barem!$L:$N,3,0)</f>
        <v>0.2</v>
      </c>
      <c r="K76" s="19">
        <f>VLOOKUP($C76, Barem!$L:$O,4,0)</f>
        <v>0.5</v>
      </c>
      <c r="L76" s="19">
        <f>VLOOKUP($C76, Barem!$L:$P,5,0)</f>
        <v>0.3</v>
      </c>
      <c r="M76" s="53"/>
      <c r="N76" s="50">
        <f t="shared" si="5"/>
        <v>3.4</v>
      </c>
      <c r="O76" s="57">
        <v>43497</v>
      </c>
      <c r="P76" s="18">
        <f>COUNTIFS(A:A,A76,C:C,C76)</f>
        <v>1</v>
      </c>
      <c r="Q76" s="3" t="str">
        <f>IFERROR(VLOOKUP(A76,'Super#ligaSYR'!$B$2:$B$21,1,0),"Mini")</f>
        <v>Bogdan Tala</v>
      </c>
    </row>
    <row r="77" spans="1:17" x14ac:dyDescent="0.2">
      <c r="A77" s="23" t="s">
        <v>66</v>
      </c>
      <c r="B77" s="40" t="str">
        <f>VLOOKUP(A77,Participanti!A:B,2,0)</f>
        <v>M</v>
      </c>
      <c r="C77" s="24">
        <v>3</v>
      </c>
      <c r="D77" s="24">
        <v>8.1</v>
      </c>
      <c r="E77" s="25">
        <v>2.7106481481481481E-2</v>
      </c>
      <c r="F77" s="26">
        <f t="shared" si="6"/>
        <v>3.3464791952446276E-3</v>
      </c>
      <c r="G77" s="18">
        <f>IF(B77="F",VLOOKUP(D77,Barem!$B$2:$C$11,2,1),VLOOKUP(D77,Barem!$B$12:$C$21,2,1))</f>
        <v>2</v>
      </c>
      <c r="H77" s="18">
        <f>IF(G77=0,0,IF(B77="F",VLOOKUP(F77,Barem!$G$2:$H$11,2,1),VLOOKUP(F77,Barem!$G$12:$H$21,2,1)))</f>
        <v>3</v>
      </c>
      <c r="I77" s="24">
        <v>1</v>
      </c>
      <c r="J77" s="19">
        <f>VLOOKUP($C77, Barem!$L:$N,3,0)</f>
        <v>0.2</v>
      </c>
      <c r="K77" s="19">
        <f>VLOOKUP($C77, Barem!$L:$O,4,0)</f>
        <v>0.5</v>
      </c>
      <c r="L77" s="19">
        <f>VLOOKUP($C77, Barem!$L:$P,5,0)</f>
        <v>0.3</v>
      </c>
      <c r="M77" s="53"/>
      <c r="N77" s="50">
        <f t="shared" si="5"/>
        <v>2.1999999999999997</v>
      </c>
      <c r="O77" s="57">
        <v>43496</v>
      </c>
      <c r="P77" s="18">
        <f>COUNTIFS(A:A,A77,C:C,C77)</f>
        <v>1</v>
      </c>
      <c r="Q77" s="3" t="str">
        <f>IFERROR(VLOOKUP(A77,'Super#ligaSYR'!$B$2:$B$21,1,0),"Mini")</f>
        <v>Mini</v>
      </c>
    </row>
    <row r="78" spans="1:17" x14ac:dyDescent="0.2">
      <c r="A78" s="23" t="s">
        <v>104</v>
      </c>
      <c r="B78" s="40" t="str">
        <f>VLOOKUP(A78,Participanti!A:B,2,0)</f>
        <v>M</v>
      </c>
      <c r="C78" s="24">
        <v>3</v>
      </c>
      <c r="D78" s="24">
        <v>9.6</v>
      </c>
      <c r="E78" s="25">
        <v>2.9837962962962965E-2</v>
      </c>
      <c r="F78" s="26">
        <f t="shared" si="6"/>
        <v>3.1081211419753088E-3</v>
      </c>
      <c r="G78" s="18">
        <f>IF(B78="F",VLOOKUP(D78,Barem!$B$2:$C$11,2,1),VLOOKUP(D78,Barem!$B$12:$C$21,2,1))</f>
        <v>2.5</v>
      </c>
      <c r="H78" s="18">
        <f>IF(G78=0,0,IF(B78="F",VLOOKUP(F78,Barem!$G$2:$H$11,2,1),VLOOKUP(F78,Barem!$G$12:$H$21,2,1)))</f>
        <v>4</v>
      </c>
      <c r="I78" s="24">
        <v>4</v>
      </c>
      <c r="J78" s="19">
        <f>VLOOKUP($C78, Barem!$L:$N,3,0)</f>
        <v>0.2</v>
      </c>
      <c r="K78" s="19">
        <f>VLOOKUP($C78, Barem!$L:$O,4,0)</f>
        <v>0.5</v>
      </c>
      <c r="L78" s="19">
        <f>VLOOKUP($C78, Barem!$L:$P,5,0)</f>
        <v>0.3</v>
      </c>
      <c r="M78" s="53"/>
      <c r="N78" s="50">
        <f t="shared" si="5"/>
        <v>3.7</v>
      </c>
      <c r="O78" s="57">
        <v>43497</v>
      </c>
      <c r="P78" s="18">
        <f>COUNTIFS(A:A,A78,C:C,C78)</f>
        <v>1</v>
      </c>
      <c r="Q78" s="3" t="str">
        <f>IFERROR(VLOOKUP(A78,'Super#ligaSYR'!$B$2:$B$21,1,0),"Mini")</f>
        <v>Mini</v>
      </c>
    </row>
    <row r="79" spans="1:17" x14ac:dyDescent="0.2">
      <c r="A79" s="23" t="s">
        <v>78</v>
      </c>
      <c r="B79" s="40" t="str">
        <f>VLOOKUP(A79,Participanti!A:B,2,0)</f>
        <v>M</v>
      </c>
      <c r="C79" s="24">
        <v>3</v>
      </c>
      <c r="D79" s="24">
        <v>22.25</v>
      </c>
      <c r="E79" s="25">
        <v>8.7928240740740737E-2</v>
      </c>
      <c r="F79" s="26">
        <f t="shared" si="6"/>
        <v>3.9518310445276735E-3</v>
      </c>
      <c r="G79" s="18">
        <f>IF(B79="F",VLOOKUP(D79,Barem!$B$2:$C$11,2,1),VLOOKUP(D79,Barem!$B$12:$C$21,2,1))</f>
        <v>4.5</v>
      </c>
      <c r="H79" s="18">
        <f>IF(G79=0,0,IF(B79="F",VLOOKUP(F79,Barem!$G$2:$H$11,2,1),VLOOKUP(F79,Barem!$G$12:$H$21,2,1)))</f>
        <v>1.5</v>
      </c>
      <c r="I79" s="24">
        <v>2</v>
      </c>
      <c r="J79" s="19">
        <f>VLOOKUP($C79, Barem!$L:$N,3,0)</f>
        <v>0.2</v>
      </c>
      <c r="K79" s="19">
        <f>VLOOKUP($C79, Barem!$L:$O,4,0)</f>
        <v>0.5</v>
      </c>
      <c r="L79" s="19">
        <f>VLOOKUP($C79, Barem!$L:$P,5,0)</f>
        <v>0.3</v>
      </c>
      <c r="M79" s="53"/>
      <c r="N79" s="50">
        <f t="shared" si="5"/>
        <v>2.25</v>
      </c>
      <c r="O79" s="57">
        <v>43498</v>
      </c>
      <c r="P79" s="18">
        <f>COUNTIFS(A:A,A79,C:C,C79)</f>
        <v>1</v>
      </c>
      <c r="Q79" s="3" t="str">
        <f>IFERROR(VLOOKUP(A79,'Super#ligaSYR'!$B$2:$B$21,1,0),"Mini")</f>
        <v>Marius Iulian Alecu</v>
      </c>
    </row>
    <row r="80" spans="1:17" x14ac:dyDescent="0.2">
      <c r="A80" s="23" t="s">
        <v>6</v>
      </c>
      <c r="B80" s="40" t="str">
        <f>VLOOKUP(A80,Participanti!A:B,2,0)</f>
        <v>F</v>
      </c>
      <c r="C80" s="24">
        <v>3</v>
      </c>
      <c r="D80" s="24">
        <v>6.5</v>
      </c>
      <c r="E80" s="25">
        <v>2.1805555555555554E-2</v>
      </c>
      <c r="F80" s="26">
        <f t="shared" si="6"/>
        <v>3.3547008547008543E-3</v>
      </c>
      <c r="G80" s="18">
        <f>IF(B80="F",VLOOKUP(D80,Barem!$B$2:$C$11,2,1),VLOOKUP(D80,Barem!$B$12:$C$21,2,1))</f>
        <v>2.5</v>
      </c>
      <c r="H80" s="18">
        <f>IF(G80=0,0,IF(B80="F",VLOOKUP(F80,Barem!$G$2:$H$11,2,1),VLOOKUP(F80,Barem!$G$12:$H$21,2,1)))</f>
        <v>4</v>
      </c>
      <c r="I80" s="24">
        <v>3</v>
      </c>
      <c r="J80" s="19">
        <f>VLOOKUP($C80, Barem!$L:$N,3,0)</f>
        <v>0.2</v>
      </c>
      <c r="K80" s="19">
        <f>VLOOKUP($C80, Barem!$L:$O,4,0)</f>
        <v>0.5</v>
      </c>
      <c r="L80" s="19">
        <f>VLOOKUP($C80, Barem!$L:$P,5,0)</f>
        <v>0.3</v>
      </c>
      <c r="M80" s="53"/>
      <c r="N80" s="50">
        <f t="shared" si="5"/>
        <v>3.4</v>
      </c>
      <c r="O80" s="57">
        <v>43498</v>
      </c>
      <c r="P80" s="18">
        <f>COUNTIFS(A:A,A80,C:C,C80)</f>
        <v>1</v>
      </c>
      <c r="Q80" s="3" t="str">
        <f>IFERROR(VLOOKUP(A80,'Super#ligaSYR'!$B$2:$B$21,1,0),"Mini")</f>
        <v>Mini</v>
      </c>
    </row>
    <row r="81" spans="1:17" x14ac:dyDescent="0.2">
      <c r="A81" s="23" t="s">
        <v>83</v>
      </c>
      <c r="B81" s="40" t="str">
        <f>VLOOKUP(A81,Participanti!A:B,2,0)</f>
        <v>M</v>
      </c>
      <c r="C81" s="24">
        <v>3</v>
      </c>
      <c r="D81" s="24">
        <v>13.48</v>
      </c>
      <c r="E81" s="25">
        <v>5.2060185185185182E-2</v>
      </c>
      <c r="F81" s="26">
        <f t="shared" si="6"/>
        <v>3.8620315419276839E-3</v>
      </c>
      <c r="G81" s="18">
        <f>IF(B81="F",VLOOKUP(D81,Barem!$B$2:$C$11,2,1),VLOOKUP(D81,Barem!$B$12:$C$21,2,1))</f>
        <v>3</v>
      </c>
      <c r="H81" s="18">
        <f>IF(G81=0,0,IF(B81="F",VLOOKUP(F81,Barem!$G$2:$H$11,2,1),VLOOKUP(F81,Barem!$G$12:$H$21,2,1)))</f>
        <v>1.5</v>
      </c>
      <c r="I81" s="24">
        <v>2</v>
      </c>
      <c r="J81" s="19">
        <f>VLOOKUP($C81, Barem!$L:$N,3,0)</f>
        <v>0.2</v>
      </c>
      <c r="K81" s="19">
        <f>VLOOKUP($C81, Barem!$L:$O,4,0)</f>
        <v>0.5</v>
      </c>
      <c r="L81" s="19">
        <f>VLOOKUP($C81, Barem!$L:$P,5,0)</f>
        <v>0.3</v>
      </c>
      <c r="M81" s="53"/>
      <c r="N81" s="50">
        <f t="shared" si="5"/>
        <v>1.9500000000000002</v>
      </c>
      <c r="O81" s="57">
        <v>43498</v>
      </c>
      <c r="P81" s="18">
        <f>COUNTIFS(A:A,A81,C:C,C81)</f>
        <v>1</v>
      </c>
      <c r="Q81" s="3" t="str">
        <f>IFERROR(VLOOKUP(A81,'Super#ligaSYR'!$B$2:$B$21,1,0),"Mini")</f>
        <v>Adrico Adrian</v>
      </c>
    </row>
    <row r="82" spans="1:17" x14ac:dyDescent="0.2">
      <c r="A82" s="23" t="s">
        <v>182</v>
      </c>
      <c r="B82" s="40" t="str">
        <f>VLOOKUP(A82,Participanti!A:B,2,0)</f>
        <v>M</v>
      </c>
      <c r="C82" s="24">
        <v>3</v>
      </c>
      <c r="D82" s="24">
        <v>21.16</v>
      </c>
      <c r="E82" s="25">
        <v>7.4386574074074077E-2</v>
      </c>
      <c r="F82" s="26">
        <f t="shared" si="6"/>
        <v>3.5154335573759016E-3</v>
      </c>
      <c r="G82" s="18">
        <f>IF(B82="F",VLOOKUP(D82,Barem!$B$2:$C$11,2,1),VLOOKUP(D82,Barem!$B$12:$C$21,2,1))</f>
        <v>4.5</v>
      </c>
      <c r="H82" s="18">
        <f>IF(G82=0,0,IF(B82="F",VLOOKUP(F82,Barem!$G$2:$H$11,2,1),VLOOKUP(F82,Barem!$G$12:$H$21,2,1)))</f>
        <v>2.5</v>
      </c>
      <c r="I82" s="24">
        <v>4</v>
      </c>
      <c r="J82" s="19">
        <f>VLOOKUP($C82, Barem!$L:$N,3,0)</f>
        <v>0.2</v>
      </c>
      <c r="K82" s="19">
        <f>VLOOKUP($C82, Barem!$L:$O,4,0)</f>
        <v>0.5</v>
      </c>
      <c r="L82" s="19">
        <f>VLOOKUP($C82, Barem!$L:$P,5,0)</f>
        <v>0.3</v>
      </c>
      <c r="M82" s="53"/>
      <c r="N82" s="50">
        <f t="shared" si="5"/>
        <v>3.3499999999999996</v>
      </c>
      <c r="O82" s="57">
        <v>43497</v>
      </c>
      <c r="P82" s="18">
        <f>COUNTIFS(A:A,A82,C:C,C82)</f>
        <v>1</v>
      </c>
      <c r="Q82" s="3" t="str">
        <f>IFERROR(VLOOKUP(A82,'Super#ligaSYR'!$B$2:$B$21,1,0),"Mini")</f>
        <v>Mini</v>
      </c>
    </row>
    <row r="83" spans="1:17" x14ac:dyDescent="0.2">
      <c r="A83" s="23" t="s">
        <v>75</v>
      </c>
      <c r="B83" s="40" t="str">
        <f>VLOOKUP(A83,Participanti!A:B,2,0)</f>
        <v>M</v>
      </c>
      <c r="C83" s="24">
        <v>3</v>
      </c>
      <c r="D83" s="24">
        <v>8</v>
      </c>
      <c r="E83" s="25">
        <v>2.7430555555555555E-2</v>
      </c>
      <c r="F83" s="26">
        <f t="shared" si="6"/>
        <v>3.4288194444444444E-3</v>
      </c>
      <c r="G83" s="18">
        <f>IF(B83="F",VLOOKUP(D83,Barem!$B$2:$C$11,2,1),VLOOKUP(D83,Barem!$B$12:$C$21,2,1))</f>
        <v>2</v>
      </c>
      <c r="H83" s="18">
        <f>IF(G83=0,0,IF(B83="F",VLOOKUP(F83,Barem!$G$2:$H$11,2,1),VLOOKUP(F83,Barem!$G$12:$H$21,2,1)))</f>
        <v>3</v>
      </c>
      <c r="I83" s="24">
        <v>3</v>
      </c>
      <c r="J83" s="19">
        <f>VLOOKUP($C83, Barem!$L:$N,3,0)</f>
        <v>0.2</v>
      </c>
      <c r="K83" s="19">
        <f>VLOOKUP($C83, Barem!$L:$O,4,0)</f>
        <v>0.5</v>
      </c>
      <c r="L83" s="19">
        <f>VLOOKUP($C83, Barem!$L:$P,5,0)</f>
        <v>0.3</v>
      </c>
      <c r="M83" s="53"/>
      <c r="N83" s="50">
        <f t="shared" si="5"/>
        <v>2.8</v>
      </c>
      <c r="O83" s="57">
        <v>43498</v>
      </c>
      <c r="P83" s="18">
        <f>COUNTIFS(A:A,A83,C:C,C83)</f>
        <v>1</v>
      </c>
      <c r="Q83" s="3" t="str">
        <f>IFERROR(VLOOKUP(A83,'Super#ligaSYR'!$B$2:$B$21,1,0),"Mini")</f>
        <v>Cristian Iancu</v>
      </c>
    </row>
    <row r="84" spans="1:17" x14ac:dyDescent="0.2">
      <c r="A84" s="23" t="s">
        <v>69</v>
      </c>
      <c r="B84" s="40" t="str">
        <f>VLOOKUP(A84,Participanti!A:B,2,0)</f>
        <v>M</v>
      </c>
      <c r="C84" s="24">
        <v>3</v>
      </c>
      <c r="D84" s="24">
        <v>21.01</v>
      </c>
      <c r="E84" s="25">
        <v>6.8402777777777771E-2</v>
      </c>
      <c r="F84" s="26">
        <f t="shared" si="6"/>
        <v>3.2557247871383989E-3</v>
      </c>
      <c r="G84" s="18">
        <f>IF(B84="F",VLOOKUP(D84,Barem!$B$2:$C$11,2,1),VLOOKUP(D84,Barem!$B$12:$C$21,2,1))</f>
        <v>4.5</v>
      </c>
      <c r="H84" s="18">
        <f>IF(G84=0,0,IF(B84="F",VLOOKUP(F84,Barem!$G$2:$H$11,2,1),VLOOKUP(F84,Barem!$G$12:$H$21,2,1)))</f>
        <v>3.5</v>
      </c>
      <c r="I84" s="24">
        <v>3</v>
      </c>
      <c r="J84" s="19">
        <f>VLOOKUP($C84, Barem!$L:$N,3,0)</f>
        <v>0.2</v>
      </c>
      <c r="K84" s="19">
        <f>VLOOKUP($C84, Barem!$L:$O,4,0)</f>
        <v>0.5</v>
      </c>
      <c r="L84" s="19">
        <f>VLOOKUP($C84, Barem!$L:$P,5,0)</f>
        <v>0.3</v>
      </c>
      <c r="M84" s="53"/>
      <c r="N84" s="50">
        <f t="shared" si="5"/>
        <v>3.55</v>
      </c>
      <c r="O84" s="57">
        <v>43499</v>
      </c>
      <c r="P84" s="18">
        <f>COUNTIFS(A:A,A84,C:C,C84)</f>
        <v>1</v>
      </c>
      <c r="Q84" s="3" t="str">
        <f>IFERROR(VLOOKUP(A84,'Super#ligaSYR'!$B$2:$B$21,1,0),"Mini")</f>
        <v>Robert Herman</v>
      </c>
    </row>
    <row r="85" spans="1:17" x14ac:dyDescent="0.2">
      <c r="A85" s="23" t="s">
        <v>81</v>
      </c>
      <c r="B85" s="40" t="str">
        <f>VLOOKUP(A85,Participanti!A:B,2,0)</f>
        <v>M</v>
      </c>
      <c r="C85" s="24">
        <v>3</v>
      </c>
      <c r="D85" s="24">
        <v>7.03</v>
      </c>
      <c r="E85" s="25">
        <v>2.6631944444444444E-2</v>
      </c>
      <c r="F85" s="26">
        <f t="shared" si="6"/>
        <v>3.7883278014856961E-3</v>
      </c>
      <c r="G85" s="18">
        <f>IF(B85="F",VLOOKUP(D85,Barem!$B$2:$C$11,2,1),VLOOKUP(D85,Barem!$B$12:$C$21,2,1))</f>
        <v>2</v>
      </c>
      <c r="H85" s="18">
        <f>IF(G85=0,0,IF(B85="F",VLOOKUP(F85,Barem!$G$2:$H$11,2,1),VLOOKUP(F85,Barem!$G$12:$H$21,2,1)))</f>
        <v>2</v>
      </c>
      <c r="I85" s="24">
        <v>3</v>
      </c>
      <c r="J85" s="19">
        <f>VLOOKUP($C85, Barem!$L:$N,3,0)</f>
        <v>0.2</v>
      </c>
      <c r="K85" s="19">
        <f>VLOOKUP($C85, Barem!$L:$O,4,0)</f>
        <v>0.5</v>
      </c>
      <c r="L85" s="19">
        <f>VLOOKUP($C85, Barem!$L:$P,5,0)</f>
        <v>0.3</v>
      </c>
      <c r="M85" s="53"/>
      <c r="N85" s="50">
        <f t="shared" si="5"/>
        <v>2.2999999999999998</v>
      </c>
      <c r="O85" s="57">
        <v>43499</v>
      </c>
      <c r="P85" s="18">
        <f>COUNTIFS(A:A,A85,C:C,C85)</f>
        <v>1</v>
      </c>
      <c r="Q85" s="3" t="str">
        <f>IFERROR(VLOOKUP(A85,'Super#ligaSYR'!$B$2:$B$21,1,0),"Mini")</f>
        <v>Cosmin Niculescu</v>
      </c>
    </row>
    <row r="86" spans="1:17" x14ac:dyDescent="0.2">
      <c r="A86" s="23" t="s">
        <v>172</v>
      </c>
      <c r="B86" s="40" t="str">
        <f>VLOOKUP(A86,Participanti!A:B,2,0)</f>
        <v>M</v>
      </c>
      <c r="C86" s="24">
        <v>3</v>
      </c>
      <c r="D86" s="24">
        <v>12</v>
      </c>
      <c r="E86" s="25">
        <v>3.9606481481481479E-2</v>
      </c>
      <c r="F86" s="26">
        <f t="shared" si="6"/>
        <v>3.3005401234567897E-3</v>
      </c>
      <c r="G86" s="18">
        <f>IF(B86="F",VLOOKUP(D86,Barem!$B$2:$C$11,2,1),VLOOKUP(D86,Barem!$B$12:$C$21,2,1))</f>
        <v>3</v>
      </c>
      <c r="H86" s="18">
        <f>IF(G86=0,0,IF(B86="F",VLOOKUP(F86,Barem!$G$2:$H$11,2,1),VLOOKUP(F86,Barem!$G$12:$H$21,2,1)))</f>
        <v>3.5</v>
      </c>
      <c r="I86" s="24">
        <v>2</v>
      </c>
      <c r="J86" s="19">
        <f>VLOOKUP($C86, Barem!$L:$N,3,0)</f>
        <v>0.2</v>
      </c>
      <c r="K86" s="19">
        <f>VLOOKUP($C86, Barem!$L:$O,4,0)</f>
        <v>0.5</v>
      </c>
      <c r="L86" s="19">
        <f>VLOOKUP($C86, Barem!$L:$P,5,0)</f>
        <v>0.3</v>
      </c>
      <c r="M86" s="53"/>
      <c r="N86" s="50">
        <f t="shared" si="5"/>
        <v>2.95</v>
      </c>
      <c r="O86" s="57">
        <v>43499</v>
      </c>
      <c r="P86" s="18">
        <f>COUNTIFS(A:A,A86,C:C,C86)</f>
        <v>1</v>
      </c>
      <c r="Q86" s="3" t="str">
        <f>IFERROR(VLOOKUP(A86,'Super#ligaSYR'!$B$2:$B$21,1,0),"Mini")</f>
        <v>Mini</v>
      </c>
    </row>
    <row r="87" spans="1:17" x14ac:dyDescent="0.2">
      <c r="A87" s="23" t="s">
        <v>84</v>
      </c>
      <c r="B87" s="40" t="str">
        <f>VLOOKUP(A87,Participanti!A:B,2,0)</f>
        <v>M</v>
      </c>
      <c r="C87" s="24">
        <v>3</v>
      </c>
      <c r="D87" s="24">
        <v>15.04</v>
      </c>
      <c r="E87" s="25">
        <v>6.7500000000000004E-2</v>
      </c>
      <c r="F87" s="26">
        <f t="shared" si="6"/>
        <v>4.4880319148936174E-3</v>
      </c>
      <c r="G87" s="18">
        <f>IF(B87="F",VLOOKUP(D87,Barem!$B$2:$C$11,2,1),VLOOKUP(D87,Barem!$B$12:$C$21,2,1))</f>
        <v>3.5</v>
      </c>
      <c r="H87" s="18">
        <f>IF(G87=0,0,IF(B87="F",VLOOKUP(F87,Barem!$G$2:$H$11,2,1),VLOOKUP(F87,Barem!$G$12:$H$21,2,1)))</f>
        <v>1</v>
      </c>
      <c r="I87" s="24">
        <v>2</v>
      </c>
      <c r="J87" s="19">
        <f>VLOOKUP($C87, Barem!$L:$N,3,0)</f>
        <v>0.2</v>
      </c>
      <c r="K87" s="19">
        <f>VLOOKUP($C87, Barem!$L:$O,4,0)</f>
        <v>0.5</v>
      </c>
      <c r="L87" s="19">
        <f>VLOOKUP($C87, Barem!$L:$P,5,0)</f>
        <v>0.3</v>
      </c>
      <c r="M87" s="53"/>
      <c r="N87" s="50">
        <f t="shared" si="5"/>
        <v>1.8000000000000003</v>
      </c>
      <c r="O87" s="57">
        <v>43498</v>
      </c>
      <c r="P87" s="18">
        <f>COUNTIFS(A:A,A87,C:C,C87)</f>
        <v>1</v>
      </c>
      <c r="Q87" s="3" t="str">
        <f>IFERROR(VLOOKUP(A87,'Super#ligaSYR'!$B$2:$B$21,1,0),"Mini")</f>
        <v>Flo Dum</v>
      </c>
    </row>
    <row r="88" spans="1:17" x14ac:dyDescent="0.2">
      <c r="A88" s="23" t="s">
        <v>64</v>
      </c>
      <c r="B88" s="40" t="str">
        <f>VLOOKUP(A88,Participanti!A:B,2,0)</f>
        <v>M</v>
      </c>
      <c r="C88" s="24">
        <v>3</v>
      </c>
      <c r="D88" s="24">
        <v>10.68</v>
      </c>
      <c r="E88" s="25">
        <v>3.5624999999999997E-2</v>
      </c>
      <c r="F88" s="26">
        <f t="shared" si="6"/>
        <v>3.3356741573033707E-3</v>
      </c>
      <c r="G88" s="18">
        <f>IF(B88="F",VLOOKUP(D88,Barem!$B$2:$C$11,2,1),VLOOKUP(D88,Barem!$B$12:$C$21,2,1))</f>
        <v>2.5</v>
      </c>
      <c r="H88" s="18">
        <f>IF(G88=0,0,IF(B88="F",VLOOKUP(F88,Barem!$G$2:$H$11,2,1),VLOOKUP(F88,Barem!$G$12:$H$21,2,1)))</f>
        <v>3</v>
      </c>
      <c r="I88" s="24">
        <v>2</v>
      </c>
      <c r="J88" s="19">
        <f>VLOOKUP($C88, Barem!$L:$N,3,0)</f>
        <v>0.2</v>
      </c>
      <c r="K88" s="19">
        <f>VLOOKUP($C88, Barem!$L:$O,4,0)</f>
        <v>0.5</v>
      </c>
      <c r="L88" s="19">
        <f>VLOOKUP($C88, Barem!$L:$P,5,0)</f>
        <v>0.3</v>
      </c>
      <c r="M88" s="53"/>
      <c r="N88" s="50">
        <f t="shared" si="5"/>
        <v>2.6</v>
      </c>
      <c r="O88" s="57">
        <v>43499</v>
      </c>
      <c r="P88" s="18">
        <f>COUNTIFS(A:A,A88,C:C,C88)</f>
        <v>1</v>
      </c>
      <c r="Q88" s="3" t="str">
        <f>IFERROR(VLOOKUP(A88,'Super#ligaSYR'!$B$2:$B$21,1,0),"Mini")</f>
        <v>Andrei Mezofii</v>
      </c>
    </row>
    <row r="89" spans="1:17" x14ac:dyDescent="0.2">
      <c r="A89" s="23" t="s">
        <v>95</v>
      </c>
      <c r="B89" s="40" t="str">
        <f>VLOOKUP(A89,Participanti!A:B,2,0)</f>
        <v>M</v>
      </c>
      <c r="C89" s="24">
        <v>3</v>
      </c>
      <c r="D89" s="24">
        <v>5.8</v>
      </c>
      <c r="E89" s="25">
        <v>2.1215277777777777E-2</v>
      </c>
      <c r="F89" s="26">
        <f t="shared" si="6"/>
        <v>3.6578065134099617E-3</v>
      </c>
      <c r="G89" s="18">
        <f>IF(B89="F",VLOOKUP(D89,Barem!$B$2:$C$11,2,1),VLOOKUP(D89,Barem!$B$12:$C$21,2,1))</f>
        <v>1.5</v>
      </c>
      <c r="H89" s="18">
        <f>IF(G89=0,0,IF(B89="F",VLOOKUP(F89,Barem!$G$2:$H$11,2,1),VLOOKUP(F89,Barem!$G$12:$H$21,2,1)))</f>
        <v>2</v>
      </c>
      <c r="I89" s="24">
        <v>4</v>
      </c>
      <c r="J89" s="19">
        <f>VLOOKUP($C89, Barem!$L:$N,3,0)</f>
        <v>0.2</v>
      </c>
      <c r="K89" s="19">
        <f>VLOOKUP($C89, Barem!$L:$O,4,0)</f>
        <v>0.5</v>
      </c>
      <c r="L89" s="19">
        <f>VLOOKUP($C89, Barem!$L:$P,5,0)</f>
        <v>0.3</v>
      </c>
      <c r="M89" s="53"/>
      <c r="N89" s="50">
        <f t="shared" si="5"/>
        <v>2.5</v>
      </c>
      <c r="O89" s="57">
        <v>43498</v>
      </c>
      <c r="P89" s="18">
        <f>COUNTIFS(A:A,A89,C:C,C89)</f>
        <v>1</v>
      </c>
      <c r="Q89" s="3" t="str">
        <f>IFERROR(VLOOKUP(A89,'Super#ligaSYR'!$B$2:$B$21,1,0),"Mini")</f>
        <v>Mini</v>
      </c>
    </row>
    <row r="90" spans="1:17" x14ac:dyDescent="0.2">
      <c r="A90" s="23" t="s">
        <v>60</v>
      </c>
      <c r="B90" s="40" t="str">
        <f>VLOOKUP(A90,Participanti!A:B,2,0)</f>
        <v>M</v>
      </c>
      <c r="C90" s="24">
        <v>3</v>
      </c>
      <c r="D90" s="24">
        <v>15.04</v>
      </c>
      <c r="E90" s="25">
        <v>4.4085648148148145E-2</v>
      </c>
      <c r="F90" s="26">
        <f t="shared" si="6"/>
        <v>2.9312266055949564E-3</v>
      </c>
      <c r="G90" s="18">
        <f>IF(B90="F",VLOOKUP(D90,Barem!$B$2:$C$11,2,1),VLOOKUP(D90,Barem!$B$12:$C$21,2,1))</f>
        <v>3.5</v>
      </c>
      <c r="H90" s="18">
        <f>IF(G90=0,0,IF(B90="F",VLOOKUP(F90,Barem!$G$2:$H$11,2,1),VLOOKUP(F90,Barem!$G$12:$H$21,2,1)))</f>
        <v>4.5</v>
      </c>
      <c r="I90" s="24">
        <v>3</v>
      </c>
      <c r="J90" s="19">
        <f>VLOOKUP($C90, Barem!$L:$N,3,0)</f>
        <v>0.2</v>
      </c>
      <c r="K90" s="19">
        <f>VLOOKUP($C90, Barem!$L:$O,4,0)</f>
        <v>0.5</v>
      </c>
      <c r="L90" s="19">
        <f>VLOOKUP($C90, Barem!$L:$P,5,0)</f>
        <v>0.3</v>
      </c>
      <c r="M90" s="53"/>
      <c r="N90" s="50">
        <f t="shared" si="5"/>
        <v>3.85</v>
      </c>
      <c r="O90" s="57">
        <v>43499</v>
      </c>
      <c r="P90" s="18">
        <f>COUNTIFS(A:A,A90,C:C,C90)</f>
        <v>1</v>
      </c>
      <c r="Q90" s="3" t="str">
        <f>IFERROR(VLOOKUP(A90,'Super#ligaSYR'!$B$2:$B$21,1,0),"Mini")</f>
        <v>Gorci Flor Ionut</v>
      </c>
    </row>
    <row r="91" spans="1:17" x14ac:dyDescent="0.2">
      <c r="A91" s="23" t="s">
        <v>70</v>
      </c>
      <c r="B91" s="40" t="str">
        <f>VLOOKUP(A91,Participanti!A:B,2,0)</f>
        <v>M</v>
      </c>
      <c r="C91" s="24">
        <v>3</v>
      </c>
      <c r="D91" s="24">
        <v>16.09</v>
      </c>
      <c r="E91" s="25">
        <v>5.9930555555555563E-2</v>
      </c>
      <c r="F91" s="26">
        <f t="shared" si="6"/>
        <v>3.7247082383813279E-3</v>
      </c>
      <c r="G91" s="18">
        <f>IF(B91="F",VLOOKUP(D91,Barem!$B$2:$C$11,2,1),VLOOKUP(D91,Barem!$B$12:$C$21,2,1))</f>
        <v>3.5</v>
      </c>
      <c r="H91" s="18">
        <f>IF(G91=0,0,IF(B91="F",VLOOKUP(F91,Barem!$G$2:$H$11,2,1),VLOOKUP(F91,Barem!$G$12:$H$21,2,1)))</f>
        <v>2</v>
      </c>
      <c r="I91" s="24">
        <v>3</v>
      </c>
      <c r="J91" s="19">
        <f>VLOOKUP($C91, Barem!$L:$N,3,0)</f>
        <v>0.2</v>
      </c>
      <c r="K91" s="19">
        <f>VLOOKUP($C91, Barem!$L:$O,4,0)</f>
        <v>0.5</v>
      </c>
      <c r="L91" s="19">
        <f>VLOOKUP($C91, Barem!$L:$P,5,0)</f>
        <v>0.3</v>
      </c>
      <c r="M91" s="53"/>
      <c r="N91" s="50">
        <f t="shared" si="5"/>
        <v>2.6</v>
      </c>
      <c r="O91" s="57">
        <v>43499</v>
      </c>
      <c r="P91" s="18">
        <f>COUNTIFS(A:A,A91,C:C,C91)</f>
        <v>1</v>
      </c>
      <c r="Q91" s="3" t="str">
        <f>IFERROR(VLOOKUP(A91,'Super#ligaSYR'!$B$2:$B$21,1,0),"Mini")</f>
        <v>Andrei Diaconescu</v>
      </c>
    </row>
    <row r="92" spans="1:17" x14ac:dyDescent="0.2">
      <c r="A92" s="23" t="s">
        <v>146</v>
      </c>
      <c r="B92" s="40" t="str">
        <f>VLOOKUP(A92,Participanti!A:B,2,0)</f>
        <v>M</v>
      </c>
      <c r="C92" s="24">
        <v>3</v>
      </c>
      <c r="D92" s="24">
        <v>11.1</v>
      </c>
      <c r="E92" s="25">
        <v>3.8148148148148146E-2</v>
      </c>
      <c r="F92" s="26">
        <f t="shared" si="6"/>
        <v>3.43677010343677E-3</v>
      </c>
      <c r="G92" s="18">
        <f>IF(B92="F",VLOOKUP(D92,Barem!$B$2:$C$11,2,1),VLOOKUP(D92,Barem!$B$12:$C$21,2,1))</f>
        <v>2.5</v>
      </c>
      <c r="H92" s="18">
        <f>IF(G92=0,0,IF(B92="F",VLOOKUP(F92,Barem!$G$2:$H$11,2,1),VLOOKUP(F92,Barem!$G$12:$H$21,2,1)))</f>
        <v>3</v>
      </c>
      <c r="I92" s="24">
        <v>3</v>
      </c>
      <c r="J92" s="19">
        <f>VLOOKUP($C92, Barem!$L:$N,3,0)</f>
        <v>0.2</v>
      </c>
      <c r="K92" s="19">
        <f>VLOOKUP($C92, Barem!$L:$O,4,0)</f>
        <v>0.5</v>
      </c>
      <c r="L92" s="19">
        <f>VLOOKUP($C92, Barem!$L:$P,5,0)</f>
        <v>0.3</v>
      </c>
      <c r="M92" s="53"/>
      <c r="N92" s="50">
        <f t="shared" si="5"/>
        <v>2.9</v>
      </c>
      <c r="O92" s="57">
        <v>43497</v>
      </c>
      <c r="P92" s="18">
        <f>COUNTIFS(A:A,A92,C:C,C92)</f>
        <v>1</v>
      </c>
      <c r="Q92" s="3" t="str">
        <f>IFERROR(VLOOKUP(A92,'Super#ligaSYR'!$B$2:$B$21,1,0),"Mini")</f>
        <v>Mini</v>
      </c>
    </row>
    <row r="93" spans="1:17" x14ac:dyDescent="0.2">
      <c r="A93" s="23" t="s">
        <v>92</v>
      </c>
      <c r="B93" s="40" t="str">
        <f>VLOOKUP(A93,Participanti!A:B,2,0)</f>
        <v>M</v>
      </c>
      <c r="C93" s="24">
        <v>3</v>
      </c>
      <c r="D93" s="24">
        <v>6.02</v>
      </c>
      <c r="E93" s="25">
        <v>2.1030092592592597E-2</v>
      </c>
      <c r="F93" s="26">
        <f t="shared" si="6"/>
        <v>3.49337086255691E-3</v>
      </c>
      <c r="G93" s="18">
        <f>IF(B93="F",VLOOKUP(D93,Barem!$B$2:$C$11,2,1),VLOOKUP(D93,Barem!$B$12:$C$21,2,1))</f>
        <v>1.5</v>
      </c>
      <c r="H93" s="18">
        <f>IF(G93=0,0,IF(B93="F",VLOOKUP(F93,Barem!$G$2:$H$11,2,1),VLOOKUP(F93,Barem!$G$12:$H$21,2,1)))</f>
        <v>2.5</v>
      </c>
      <c r="I93" s="24">
        <v>3</v>
      </c>
      <c r="J93" s="19">
        <f>VLOOKUP($C93, Barem!$L:$N,3,0)</f>
        <v>0.2</v>
      </c>
      <c r="K93" s="19">
        <f>VLOOKUP($C93, Barem!$L:$O,4,0)</f>
        <v>0.5</v>
      </c>
      <c r="L93" s="19">
        <f>VLOOKUP($C93, Barem!$L:$P,5,0)</f>
        <v>0.3</v>
      </c>
      <c r="M93" s="53"/>
      <c r="N93" s="50">
        <f t="shared" si="5"/>
        <v>2.4500000000000002</v>
      </c>
      <c r="O93" s="57">
        <v>43499</v>
      </c>
      <c r="P93" s="18">
        <f>COUNTIFS(A:A,A93,C:C,C93)</f>
        <v>1</v>
      </c>
      <c r="Q93" s="3" t="str">
        <f>IFERROR(VLOOKUP(A93,'Super#ligaSYR'!$B$2:$B$21,1,0),"Mini")</f>
        <v>Mini</v>
      </c>
    </row>
    <row r="94" spans="1:17" x14ac:dyDescent="0.2">
      <c r="A94" s="23" t="s">
        <v>87</v>
      </c>
      <c r="B94" s="40" t="str">
        <f>VLOOKUP(A94,Participanti!A:B,2,0)</f>
        <v>F</v>
      </c>
      <c r="C94" s="24">
        <v>3</v>
      </c>
      <c r="D94" s="24">
        <v>16.059999999999999</v>
      </c>
      <c r="E94" s="25">
        <v>6.3020833333333331E-2</v>
      </c>
      <c r="F94" s="26">
        <f t="shared" si="6"/>
        <v>3.9240867579908674E-3</v>
      </c>
      <c r="G94" s="18">
        <f>IF(B94="F",VLOOKUP(D94,Barem!$B$2:$C$11,2,1),VLOOKUP(D94,Barem!$B$12:$C$21,2,1))</f>
        <v>4.5</v>
      </c>
      <c r="H94" s="18">
        <f>IF(G94=0,0,IF(B94="F",VLOOKUP(F94,Barem!$G$2:$H$11,2,1),VLOOKUP(F94,Barem!$G$12:$H$21,2,1)))</f>
        <v>2.5</v>
      </c>
      <c r="I94" s="24">
        <v>3</v>
      </c>
      <c r="J94" s="19">
        <f>VLOOKUP($C94, Barem!$L:$N,3,0)</f>
        <v>0.2</v>
      </c>
      <c r="K94" s="19">
        <f>VLOOKUP($C94, Barem!$L:$O,4,0)</f>
        <v>0.5</v>
      </c>
      <c r="L94" s="19">
        <f>VLOOKUP($C94, Barem!$L:$P,5,0)</f>
        <v>0.3</v>
      </c>
      <c r="M94" s="53"/>
      <c r="N94" s="50">
        <f t="shared" si="5"/>
        <v>3.05</v>
      </c>
      <c r="O94" s="57">
        <v>43499</v>
      </c>
      <c r="P94" s="18">
        <f>COUNTIFS(A:A,A94,C:C,C94)</f>
        <v>1</v>
      </c>
      <c r="Q94" s="3" t="str">
        <f>IFERROR(VLOOKUP(A94,'Super#ligaSYR'!$B$2:$B$21,1,0),"Mini")</f>
        <v>Mini</v>
      </c>
    </row>
    <row r="95" spans="1:17" x14ac:dyDescent="0.2">
      <c r="A95" s="23" t="s">
        <v>62</v>
      </c>
      <c r="B95" s="40" t="str">
        <f>VLOOKUP(A95,Participanti!A:B,2,0)</f>
        <v>F</v>
      </c>
      <c r="C95" s="24">
        <v>3</v>
      </c>
      <c r="D95" s="24">
        <v>15.01</v>
      </c>
      <c r="E95" s="25">
        <v>6.5324074074074076E-2</v>
      </c>
      <c r="F95" s="26">
        <f t="shared" si="6"/>
        <v>4.3520369136624965E-3</v>
      </c>
      <c r="G95" s="18">
        <f>IF(B95="F",VLOOKUP(D95,Barem!$B$2:$C$11,2,1),VLOOKUP(D95,Barem!$B$12:$C$21,2,1))</f>
        <v>4.5</v>
      </c>
      <c r="H95" s="18">
        <f>IF(G95=0,0,IF(B95="F",VLOOKUP(F95,Barem!$G$2:$H$11,2,1),VLOOKUP(F95,Barem!$G$12:$H$21,2,1)))</f>
        <v>1.5</v>
      </c>
      <c r="I95" s="24">
        <v>4</v>
      </c>
      <c r="J95" s="19">
        <f>VLOOKUP($C95, Barem!$L:$N,3,0)</f>
        <v>0.2</v>
      </c>
      <c r="K95" s="19">
        <f>VLOOKUP($C95, Barem!$L:$O,4,0)</f>
        <v>0.5</v>
      </c>
      <c r="L95" s="19">
        <f>VLOOKUP($C95, Barem!$L:$P,5,0)</f>
        <v>0.3</v>
      </c>
      <c r="M95" s="53"/>
      <c r="N95" s="50">
        <f t="shared" si="5"/>
        <v>2.8499999999999996</v>
      </c>
      <c r="O95" s="57">
        <v>43499</v>
      </c>
      <c r="P95" s="18">
        <f>COUNTIFS(A:A,A95,C:C,C95)</f>
        <v>1</v>
      </c>
      <c r="Q95" s="3" t="str">
        <f>IFERROR(VLOOKUP(A95,'Super#ligaSYR'!$B$2:$B$21,1,0),"Mini")</f>
        <v>Oana Elena</v>
      </c>
    </row>
    <row r="96" spans="1:17" x14ac:dyDescent="0.2">
      <c r="A96" s="23" t="s">
        <v>148</v>
      </c>
      <c r="B96" s="40" t="str">
        <f>VLOOKUP(A96,Participanti!A:B,2,0)</f>
        <v>M</v>
      </c>
      <c r="C96" s="24">
        <v>3</v>
      </c>
      <c r="D96" s="24">
        <v>10.050000000000001</v>
      </c>
      <c r="E96" s="25">
        <v>3.829861111111111E-2</v>
      </c>
      <c r="F96" s="26">
        <f t="shared" si="6"/>
        <v>3.8108070757324483E-3</v>
      </c>
      <c r="G96" s="18">
        <f>IF(B96="F",VLOOKUP(D96,Barem!$B$2:$C$11,2,1),VLOOKUP(D96,Barem!$B$12:$C$21,2,1))</f>
        <v>2.5</v>
      </c>
      <c r="H96" s="18">
        <f>IF(G96=0,0,IF(B96="F",VLOOKUP(F96,Barem!$G$2:$H$11,2,1),VLOOKUP(F96,Barem!$G$12:$H$21,2,1)))</f>
        <v>2</v>
      </c>
      <c r="I96" s="24">
        <v>3</v>
      </c>
      <c r="J96" s="19">
        <f>VLOOKUP($C96, Barem!$L:$N,3,0)</f>
        <v>0.2</v>
      </c>
      <c r="K96" s="19">
        <f>VLOOKUP($C96, Barem!$L:$O,4,0)</f>
        <v>0.5</v>
      </c>
      <c r="L96" s="19">
        <f>VLOOKUP($C96, Barem!$L:$P,5,0)</f>
        <v>0.3</v>
      </c>
      <c r="M96" s="53"/>
      <c r="N96" s="50">
        <f t="shared" si="5"/>
        <v>2.4</v>
      </c>
      <c r="O96" s="57">
        <v>43499</v>
      </c>
      <c r="P96" s="18">
        <f>COUNTIFS(A:A,A96,C:C,C96)</f>
        <v>1</v>
      </c>
      <c r="Q96" s="3" t="str">
        <f>IFERROR(VLOOKUP(A96,'Super#ligaSYR'!$B$2:$B$21,1,0),"Mini")</f>
        <v>Mini</v>
      </c>
    </row>
    <row r="97" spans="1:17" x14ac:dyDescent="0.2">
      <c r="A97" s="23" t="s">
        <v>8</v>
      </c>
      <c r="B97" s="40" t="str">
        <f>VLOOKUP(A97,Participanti!A:B,2,0)</f>
        <v>M</v>
      </c>
      <c r="C97" s="24">
        <v>3</v>
      </c>
      <c r="D97" s="24">
        <v>14.29</v>
      </c>
      <c r="E97" s="25">
        <v>6.2511574074074081E-2</v>
      </c>
      <c r="F97" s="26">
        <f t="shared" si="6"/>
        <v>4.3744978358344353E-3</v>
      </c>
      <c r="G97" s="18">
        <f>IF(B97="F",VLOOKUP(D97,Barem!$B$2:$C$11,2,1),VLOOKUP(D97,Barem!$B$12:$C$21,2,1))</f>
        <v>3</v>
      </c>
      <c r="H97" s="18">
        <f>IF(G97=0,0,IF(B97="F",VLOOKUP(F97,Barem!$G$2:$H$11,2,1),VLOOKUP(F97,Barem!$G$12:$H$21,2,1)))</f>
        <v>1</v>
      </c>
      <c r="I97" s="24">
        <v>3</v>
      </c>
      <c r="J97" s="19">
        <f>VLOOKUP($C97, Barem!$L:$N,3,0)</f>
        <v>0.2</v>
      </c>
      <c r="K97" s="19">
        <f>VLOOKUP($C97, Barem!$L:$O,4,0)</f>
        <v>0.5</v>
      </c>
      <c r="L97" s="19">
        <f>VLOOKUP($C97, Barem!$L:$P,5,0)</f>
        <v>0.3</v>
      </c>
      <c r="M97" s="53"/>
      <c r="N97" s="50">
        <f t="shared" si="5"/>
        <v>2</v>
      </c>
      <c r="O97" s="57">
        <v>43499</v>
      </c>
      <c r="P97" s="18">
        <f>COUNTIFS(A:A,A97,C:C,C97)</f>
        <v>1</v>
      </c>
      <c r="Q97" s="3" t="str">
        <f>IFERROR(VLOOKUP(A97,'Super#ligaSYR'!$B$2:$B$21,1,0),"Mini")</f>
        <v>Silviu Burcea</v>
      </c>
    </row>
    <row r="98" spans="1:17" x14ac:dyDescent="0.2">
      <c r="A98" s="23" t="s">
        <v>74</v>
      </c>
      <c r="B98" s="40" t="str">
        <f>VLOOKUP(A98,Participanti!A:B,2,0)</f>
        <v>M</v>
      </c>
      <c r="C98" s="24">
        <v>3</v>
      </c>
      <c r="D98" s="24">
        <v>30.16</v>
      </c>
      <c r="E98" s="25">
        <v>0.13311342592592593</v>
      </c>
      <c r="F98" s="26">
        <f t="shared" si="6"/>
        <v>4.4135751301699576E-3</v>
      </c>
      <c r="G98" s="18">
        <f>IF(B98="F",VLOOKUP(D98,Barem!$B$2:$C$11,2,1),VLOOKUP(D98,Barem!$B$12:$C$21,2,1))</f>
        <v>5</v>
      </c>
      <c r="H98" s="18">
        <f>IF(G98=0,0,IF(B98="F",VLOOKUP(F98,Barem!$G$2:$H$11,2,1),VLOOKUP(F98,Barem!$G$12:$H$21,2,1)))</f>
        <v>1</v>
      </c>
      <c r="I98" s="24">
        <v>3</v>
      </c>
      <c r="J98" s="19">
        <f>VLOOKUP($C98, Barem!$L:$N,3,0)</f>
        <v>0.2</v>
      </c>
      <c r="K98" s="19">
        <f>VLOOKUP($C98, Barem!$L:$O,4,0)</f>
        <v>0.5</v>
      </c>
      <c r="L98" s="19">
        <f>VLOOKUP($C98, Barem!$L:$P,5,0)</f>
        <v>0.3</v>
      </c>
      <c r="M98" s="53"/>
      <c r="N98" s="50">
        <f t="shared" si="5"/>
        <v>2.4</v>
      </c>
      <c r="O98" s="57">
        <v>43499</v>
      </c>
      <c r="P98" s="18">
        <f>COUNTIFS(A:A,A98,C:C,C98)</f>
        <v>1</v>
      </c>
      <c r="Q98" s="3" t="str">
        <f>IFERROR(VLOOKUP(A98,'Super#ligaSYR'!$B$2:$B$21,1,0),"Mini")</f>
        <v>Constandan Cornelius</v>
      </c>
    </row>
    <row r="99" spans="1:17" x14ac:dyDescent="0.2">
      <c r="A99" s="23" t="s">
        <v>72</v>
      </c>
      <c r="B99" s="40" t="str">
        <f>VLOOKUP(A99,Participanti!A:B,2,0)</f>
        <v>F</v>
      </c>
      <c r="C99" s="24">
        <v>3</v>
      </c>
      <c r="D99" s="24">
        <v>5.01</v>
      </c>
      <c r="E99" s="25">
        <v>1.834490740740741E-2</v>
      </c>
      <c r="F99" s="26">
        <f t="shared" si="6"/>
        <v>3.66165816515118E-3</v>
      </c>
      <c r="G99" s="18">
        <f>IF(B99="F",VLOOKUP(D99,Barem!$B$2:$C$11,2,1),VLOOKUP(D99,Barem!$B$12:$C$21,2,1))</f>
        <v>2</v>
      </c>
      <c r="H99" s="18">
        <f>IF(G99=0,0,IF(B99="F",VLOOKUP(F99,Barem!$G$2:$H$11,2,1),VLOOKUP(F99,Barem!$G$12:$H$21,2,1)))</f>
        <v>3</v>
      </c>
      <c r="I99" s="24">
        <v>3</v>
      </c>
      <c r="J99" s="19">
        <f>VLOOKUP($C99, Barem!$L:$N,3,0)</f>
        <v>0.2</v>
      </c>
      <c r="K99" s="19">
        <f>VLOOKUP($C99, Barem!$L:$O,4,0)</f>
        <v>0.5</v>
      </c>
      <c r="L99" s="19">
        <f>VLOOKUP($C99, Barem!$L:$P,5,0)</f>
        <v>0.3</v>
      </c>
      <c r="M99" s="53"/>
      <c r="N99" s="50">
        <f t="shared" si="5"/>
        <v>2.8</v>
      </c>
      <c r="O99" s="57">
        <v>43499</v>
      </c>
      <c r="P99" s="18">
        <f>COUNTIFS(A:A,A99,C:C,C99)</f>
        <v>1</v>
      </c>
      <c r="Q99" s="3" t="str">
        <f>IFERROR(VLOOKUP(A99,'Super#ligaSYR'!$B$2:$B$21,1,0),"Mini")</f>
        <v>Anamaria Catalina</v>
      </c>
    </row>
    <row r="100" spans="1:17" x14ac:dyDescent="0.2">
      <c r="A100" s="23" t="s">
        <v>13</v>
      </c>
      <c r="B100" s="40" t="str">
        <f>VLOOKUP(A100,Participanti!A:B,2,0)</f>
        <v>M</v>
      </c>
      <c r="C100" s="24">
        <v>3</v>
      </c>
      <c r="D100" s="24">
        <v>4.01</v>
      </c>
      <c r="E100" s="25">
        <v>1.4131944444444445E-2</v>
      </c>
      <c r="F100" s="26">
        <f t="shared" si="6"/>
        <v>3.5241756719312832E-3</v>
      </c>
      <c r="G100" s="18">
        <f>IF(B100="F",VLOOKUP(D100,Barem!$B$2:$C$11,2,1),VLOOKUP(D100,Barem!$B$12:$C$21,2,1))</f>
        <v>1</v>
      </c>
      <c r="H100" s="18">
        <f>IF(G100=0,0,IF(B100="F",VLOOKUP(F100,Barem!$G$2:$H$11,2,1),VLOOKUP(F100,Barem!$G$12:$H$21,2,1)))</f>
        <v>2.5</v>
      </c>
      <c r="I100" s="24">
        <v>3</v>
      </c>
      <c r="J100" s="19">
        <f>VLOOKUP($C100, Barem!$L:$N,3,0)</f>
        <v>0.2</v>
      </c>
      <c r="K100" s="19">
        <f>VLOOKUP($C100, Barem!$L:$O,4,0)</f>
        <v>0.5</v>
      </c>
      <c r="L100" s="19">
        <f>VLOOKUP($C100, Barem!$L:$P,5,0)</f>
        <v>0.3</v>
      </c>
      <c r="M100" s="53"/>
      <c r="N100" s="50">
        <f t="shared" si="5"/>
        <v>2.3499999999999996</v>
      </c>
      <c r="O100" s="57">
        <v>43499</v>
      </c>
      <c r="P100" s="18">
        <f>COUNTIFS(A:A,A100,C:C,C100)</f>
        <v>1</v>
      </c>
      <c r="Q100" s="3" t="str">
        <f>IFERROR(VLOOKUP(A100,'Super#ligaSYR'!$B$2:$B$21,1,0),"Mini")</f>
        <v>Mini</v>
      </c>
    </row>
    <row r="101" spans="1:17" x14ac:dyDescent="0.2">
      <c r="A101" s="23" t="s">
        <v>59</v>
      </c>
      <c r="B101" s="40" t="str">
        <f>VLOOKUP(A101,Participanti!A:B,2,0)</f>
        <v>F</v>
      </c>
      <c r="C101" s="24">
        <v>3</v>
      </c>
      <c r="D101" s="24">
        <v>9.01</v>
      </c>
      <c r="E101" s="25">
        <v>3.2569444444444443E-2</v>
      </c>
      <c r="F101" s="26">
        <f t="shared" ref="F101:F103" si="7">E101/D101</f>
        <v>3.614810704155876E-3</v>
      </c>
      <c r="G101" s="18">
        <f>IF(B101="F",VLOOKUP(D101,Barem!$B$2:$C$11,2,1),VLOOKUP(D101,Barem!$B$12:$C$21,2,1))</f>
        <v>3</v>
      </c>
      <c r="H101" s="18">
        <f>IF(G101=0,0,IF(B101="F",VLOOKUP(F101,Barem!$G$2:$H$11,2,1),VLOOKUP(F101,Barem!$G$12:$H$21,2,1)))</f>
        <v>3.5</v>
      </c>
      <c r="I101" s="24">
        <v>4</v>
      </c>
      <c r="J101" s="19">
        <f>VLOOKUP($C101, Barem!$L:$N,3,0)</f>
        <v>0.2</v>
      </c>
      <c r="K101" s="19">
        <f>VLOOKUP($C101, Barem!$L:$O,4,0)</f>
        <v>0.5</v>
      </c>
      <c r="L101" s="19">
        <f>VLOOKUP($C101, Barem!$L:$P,5,0)</f>
        <v>0.3</v>
      </c>
      <c r="M101" s="53"/>
      <c r="N101" s="50">
        <f t="shared" ref="N101:N103" si="8">G101*J101+H101*K101+I101*L101+M101</f>
        <v>3.55</v>
      </c>
      <c r="O101" s="57">
        <v>43499</v>
      </c>
      <c r="P101" s="18">
        <f>COUNTIFS(A:A,A101,C:C,C101)</f>
        <v>1</v>
      </c>
      <c r="Q101" s="3" t="str">
        <f>IFERROR(VLOOKUP(A101,'Super#ligaSYR'!$B$2:$B$21,1,0),"Mini")</f>
        <v>Mini</v>
      </c>
    </row>
    <row r="102" spans="1:17" x14ac:dyDescent="0.2">
      <c r="A102" s="23" t="s">
        <v>63</v>
      </c>
      <c r="B102" s="40" t="str">
        <f>VLOOKUP(A102,Participanti!A:B,2,0)</f>
        <v>F</v>
      </c>
      <c r="C102" s="24">
        <v>3</v>
      </c>
      <c r="D102" s="24">
        <v>15.07</v>
      </c>
      <c r="E102" s="25">
        <v>6.4849537037037039E-2</v>
      </c>
      <c r="F102" s="26">
        <f t="shared" si="7"/>
        <v>4.3032207721988742E-3</v>
      </c>
      <c r="G102" s="18">
        <f>IF(B102="F",VLOOKUP(D102,Barem!$B$2:$C$11,2,1),VLOOKUP(D102,Barem!$B$12:$C$21,2,1))</f>
        <v>4.5</v>
      </c>
      <c r="H102" s="18">
        <f>IF(G102=0,0,IF(B102="F",VLOOKUP(F102,Barem!$G$2:$H$11,2,1),VLOOKUP(F102,Barem!$G$12:$H$21,2,1)))</f>
        <v>1.5</v>
      </c>
      <c r="I102" s="24">
        <v>3</v>
      </c>
      <c r="J102" s="19">
        <f>VLOOKUP($C102, Barem!$L:$N,3,0)</f>
        <v>0.2</v>
      </c>
      <c r="K102" s="19">
        <f>VLOOKUP($C102, Barem!$L:$O,4,0)</f>
        <v>0.5</v>
      </c>
      <c r="L102" s="19">
        <f>VLOOKUP($C102, Barem!$L:$P,5,0)</f>
        <v>0.3</v>
      </c>
      <c r="M102" s="53"/>
      <c r="N102" s="50">
        <f t="shared" si="8"/>
        <v>2.5499999999999998</v>
      </c>
      <c r="O102" s="57">
        <v>43499</v>
      </c>
      <c r="P102" s="18">
        <f>COUNTIFS(A:A,A102,C:C,C102)</f>
        <v>1</v>
      </c>
      <c r="Q102" s="3" t="str">
        <f>IFERROR(VLOOKUP(A102,'Super#ligaSYR'!$B$2:$B$21,1,0),"Mini")</f>
        <v>Oana Trif</v>
      </c>
    </row>
    <row r="103" spans="1:17" x14ac:dyDescent="0.2">
      <c r="A103" s="23" t="s">
        <v>172</v>
      </c>
      <c r="B103" s="40" t="str">
        <f>VLOOKUP(A103,Participanti!A:B,2,0)</f>
        <v>M</v>
      </c>
      <c r="C103" s="24">
        <v>4</v>
      </c>
      <c r="D103" s="24">
        <v>15.16</v>
      </c>
      <c r="E103" s="25">
        <v>5.0300925925925923E-2</v>
      </c>
      <c r="F103" s="26">
        <f t="shared" si="7"/>
        <v>3.3180030294146386E-3</v>
      </c>
      <c r="G103" s="18">
        <f>IF(B103="F",VLOOKUP(D103,Barem!$B$2:$C$11,2,1),VLOOKUP(D103,Barem!$B$12:$C$21,2,1))</f>
        <v>3.5</v>
      </c>
      <c r="H103" s="18">
        <f>IF(G103=0,0,IF(B103="F",VLOOKUP(F103,Barem!$G$2:$H$11,2,1),VLOOKUP(F103,Barem!$G$12:$H$21,2,1)))</f>
        <v>3</v>
      </c>
      <c r="I103" s="24">
        <v>3</v>
      </c>
      <c r="J103" s="19">
        <f>VLOOKUP($C103, Barem!$L:$N,3,0)</f>
        <v>0.2</v>
      </c>
      <c r="K103" s="19">
        <f>VLOOKUP($C103, Barem!$L:$O,4,0)</f>
        <v>0.3</v>
      </c>
      <c r="L103" s="19">
        <f>VLOOKUP($C103, Barem!$L:$P,5,0)</f>
        <v>0.5</v>
      </c>
      <c r="M103" s="53"/>
      <c r="N103" s="50">
        <f t="shared" si="8"/>
        <v>3.1</v>
      </c>
      <c r="O103" s="57">
        <v>43136</v>
      </c>
      <c r="P103" s="18">
        <f>COUNTIFS(A:A,A103,C:C,C103)</f>
        <v>1</v>
      </c>
      <c r="Q103" s="3" t="str">
        <f>IFERROR(VLOOKUP(A103,'Super#ligaSYR'!$B$2:$B$21,1,0),"Mini")</f>
        <v>Mini</v>
      </c>
    </row>
    <row r="104" spans="1:17" x14ac:dyDescent="0.2">
      <c r="A104" s="23" t="s">
        <v>78</v>
      </c>
      <c r="B104" s="40" t="str">
        <f>VLOOKUP(A104,Participanti!A:B,2,0)</f>
        <v>M</v>
      </c>
      <c r="C104" s="24">
        <v>4</v>
      </c>
      <c r="D104" s="24">
        <v>10.75</v>
      </c>
      <c r="E104" s="25">
        <v>4.099537037037037E-2</v>
      </c>
      <c r="F104" s="26">
        <f t="shared" ref="F104:F134" si="9">E104/D104</f>
        <v>3.8135228251507322E-3</v>
      </c>
      <c r="G104" s="18">
        <f>IF(B104="F",VLOOKUP(D104,Barem!$B$2:$C$11,2,1),VLOOKUP(D104,Barem!$B$12:$C$21,2,1))</f>
        <v>2.5</v>
      </c>
      <c r="H104" s="18">
        <f>IF(G104=0,0,IF(B104="F",VLOOKUP(F104,Barem!$G$2:$H$11,2,1),VLOOKUP(F104,Barem!$G$12:$H$21,2,1)))</f>
        <v>2</v>
      </c>
      <c r="I104" s="24">
        <v>2</v>
      </c>
      <c r="J104" s="19">
        <f>VLOOKUP($C104, Barem!$L:$N,3,0)</f>
        <v>0.2</v>
      </c>
      <c r="K104" s="19">
        <f>VLOOKUP($C104, Barem!$L:$O,4,0)</f>
        <v>0.3</v>
      </c>
      <c r="L104" s="19">
        <f>VLOOKUP($C104, Barem!$L:$P,5,0)</f>
        <v>0.5</v>
      </c>
      <c r="M104" s="53"/>
      <c r="N104" s="50">
        <f t="shared" ref="N104:N134" si="10">G104*J104+H104*K104+I104*L104+M104</f>
        <v>2.1</v>
      </c>
      <c r="O104" s="57">
        <v>43138</v>
      </c>
      <c r="P104" s="18">
        <f>COUNTIFS(A:A,A104,C:C,C104)</f>
        <v>1</v>
      </c>
      <c r="Q104" s="3" t="str">
        <f>IFERROR(VLOOKUP(A104,'Super#ligaSYR'!$B$2:$B$21,1,0),"Mini")</f>
        <v>Marius Iulian Alecu</v>
      </c>
    </row>
    <row r="105" spans="1:17" x14ac:dyDescent="0.2">
      <c r="A105" s="23" t="s">
        <v>88</v>
      </c>
      <c r="B105" s="40" t="str">
        <f>VLOOKUP(A105,Participanti!A:B,2,0)</f>
        <v>M</v>
      </c>
      <c r="C105" s="24">
        <v>4</v>
      </c>
      <c r="D105" s="24">
        <v>8.4600000000000009</v>
      </c>
      <c r="E105" s="25">
        <v>2.3391203703703702E-2</v>
      </c>
      <c r="F105" s="26">
        <f t="shared" si="9"/>
        <v>2.7649176954732506E-3</v>
      </c>
      <c r="G105" s="18">
        <f>IF(B105="F",VLOOKUP(D105,Barem!$B$2:$C$11,2,1),VLOOKUP(D105,Barem!$B$12:$C$21,2,1))</f>
        <v>2</v>
      </c>
      <c r="H105" s="18">
        <f>IF(G105=0,0,IF(B105="F",VLOOKUP(F105,Barem!$G$2:$H$11,2,1),VLOOKUP(F105,Barem!$G$12:$H$21,2,1)))</f>
        <v>5</v>
      </c>
      <c r="I105" s="24">
        <v>4</v>
      </c>
      <c r="J105" s="19">
        <f>VLOOKUP($C105, Barem!$L:$N,3,0)</f>
        <v>0.2</v>
      </c>
      <c r="K105" s="19">
        <f>VLOOKUP($C105, Barem!$L:$O,4,0)</f>
        <v>0.3</v>
      </c>
      <c r="L105" s="19">
        <f>VLOOKUP($C105, Barem!$L:$P,5,0)</f>
        <v>0.5</v>
      </c>
      <c r="M105" s="53"/>
      <c r="N105" s="50">
        <f t="shared" si="10"/>
        <v>3.9</v>
      </c>
      <c r="O105" s="57">
        <v>43137</v>
      </c>
      <c r="P105" s="18">
        <f>COUNTIFS(A:A,A105,C:C,C105)</f>
        <v>1</v>
      </c>
      <c r="Q105" s="3" t="str">
        <f>IFERROR(VLOOKUP(A105,'Super#ligaSYR'!$B$2:$B$21,1,0),"Mini")</f>
        <v>Mini</v>
      </c>
    </row>
    <row r="106" spans="1:17" x14ac:dyDescent="0.2">
      <c r="A106" s="23" t="s">
        <v>154</v>
      </c>
      <c r="B106" s="40" t="str">
        <f>VLOOKUP(A106,Participanti!A:B,2,0)</f>
        <v>F</v>
      </c>
      <c r="C106" s="24">
        <v>4</v>
      </c>
      <c r="D106" s="24">
        <v>13.9</v>
      </c>
      <c r="E106" s="25">
        <v>6.7418981481481483E-2</v>
      </c>
      <c r="F106" s="26">
        <f t="shared" si="9"/>
        <v>4.8502864375166536E-3</v>
      </c>
      <c r="G106" s="18">
        <f>IF(B106="F",VLOOKUP(D106,Barem!$B$2:$C$11,2,1),VLOOKUP(D106,Barem!$B$12:$C$21,2,1))</f>
        <v>4</v>
      </c>
      <c r="H106" s="18">
        <f>IF(G106=0,0,IF(B106="F",VLOOKUP(F106,Barem!$G$2:$H$11,2,1),VLOOKUP(F106,Barem!$G$12:$H$21,2,1)))</f>
        <v>1</v>
      </c>
      <c r="I106" s="24">
        <v>2</v>
      </c>
      <c r="J106" s="19">
        <f>VLOOKUP($C106, Barem!$L:$N,3,0)</f>
        <v>0.2</v>
      </c>
      <c r="K106" s="19">
        <f>VLOOKUP($C106, Barem!$L:$O,4,0)</f>
        <v>0.3</v>
      </c>
      <c r="L106" s="19">
        <f>VLOOKUP($C106, Barem!$L:$P,5,0)</f>
        <v>0.5</v>
      </c>
      <c r="M106" s="53"/>
      <c r="N106" s="50">
        <f t="shared" si="10"/>
        <v>2.1</v>
      </c>
      <c r="O106" s="57">
        <v>43139</v>
      </c>
      <c r="P106" s="18">
        <f>COUNTIFS(A:A,A106,C:C,C106)</f>
        <v>1</v>
      </c>
      <c r="Q106" s="3" t="str">
        <f>IFERROR(VLOOKUP(A106,'Super#ligaSYR'!$B$2:$B$21,1,0),"Mini")</f>
        <v>Mini</v>
      </c>
    </row>
    <row r="107" spans="1:17" x14ac:dyDescent="0.2">
      <c r="A107" s="23" t="s">
        <v>104</v>
      </c>
      <c r="B107" s="40" t="str">
        <f>VLOOKUP(A107,Participanti!A:B,2,0)</f>
        <v>M</v>
      </c>
      <c r="C107" s="24">
        <v>4</v>
      </c>
      <c r="D107" s="24">
        <v>10.63</v>
      </c>
      <c r="E107" s="25">
        <v>3.2777777777777781E-2</v>
      </c>
      <c r="F107" s="26">
        <f t="shared" si="9"/>
        <v>3.0835162537890667E-3</v>
      </c>
      <c r="G107" s="18">
        <f>IF(B107="F",VLOOKUP(D107,Barem!$B$2:$C$11,2,1),VLOOKUP(D107,Barem!$B$12:$C$21,2,1))</f>
        <v>2.5</v>
      </c>
      <c r="H107" s="18">
        <f>IF(G107=0,0,IF(B107="F",VLOOKUP(F107,Barem!$G$2:$H$11,2,1),VLOOKUP(F107,Barem!$G$12:$H$21,2,1)))</f>
        <v>4</v>
      </c>
      <c r="I107" s="24">
        <v>3</v>
      </c>
      <c r="J107" s="19">
        <f>VLOOKUP($C107, Barem!$L:$N,3,0)</f>
        <v>0.2</v>
      </c>
      <c r="K107" s="19">
        <f>VLOOKUP($C107, Barem!$L:$O,4,0)</f>
        <v>0.3</v>
      </c>
      <c r="L107" s="19">
        <f>VLOOKUP($C107, Barem!$L:$P,5,0)</f>
        <v>0.5</v>
      </c>
      <c r="M107" s="53"/>
      <c r="N107" s="50">
        <f t="shared" si="10"/>
        <v>3.2</v>
      </c>
      <c r="O107" s="57">
        <v>43140</v>
      </c>
      <c r="P107" s="18">
        <f>COUNTIFS(A:A,A107,C:C,C107)</f>
        <v>1</v>
      </c>
      <c r="Q107" s="3" t="str">
        <f>IFERROR(VLOOKUP(A107,'Super#ligaSYR'!$B$2:$B$21,1,0),"Mini")</f>
        <v>Mini</v>
      </c>
    </row>
    <row r="108" spans="1:17" x14ac:dyDescent="0.2">
      <c r="A108" s="23" t="s">
        <v>83</v>
      </c>
      <c r="B108" s="40" t="str">
        <f>VLOOKUP(A108,Participanti!A:B,2,0)</f>
        <v>M</v>
      </c>
      <c r="C108" s="24">
        <v>4</v>
      </c>
      <c r="D108" s="24">
        <v>10.46</v>
      </c>
      <c r="E108" s="25">
        <v>3.9837962962962964E-2</v>
      </c>
      <c r="F108" s="26">
        <f t="shared" si="9"/>
        <v>3.8086006656752351E-3</v>
      </c>
      <c r="G108" s="18">
        <f>IF(B108="F",VLOOKUP(D108,Barem!$B$2:$C$11,2,1),VLOOKUP(D108,Barem!$B$12:$C$21,2,1))</f>
        <v>2.5</v>
      </c>
      <c r="H108" s="18">
        <f>IF(G108=0,0,IF(B108="F",VLOOKUP(F108,Barem!$G$2:$H$11,2,1),VLOOKUP(F108,Barem!$G$12:$H$21,2,1)))</f>
        <v>2</v>
      </c>
      <c r="I108" s="24">
        <v>2</v>
      </c>
      <c r="J108" s="19">
        <f>VLOOKUP($C108, Barem!$L:$N,3,0)</f>
        <v>0.2</v>
      </c>
      <c r="K108" s="19">
        <f>VLOOKUP($C108, Barem!$L:$O,4,0)</f>
        <v>0.3</v>
      </c>
      <c r="L108" s="19">
        <f>VLOOKUP($C108, Barem!$L:$P,5,0)</f>
        <v>0.5</v>
      </c>
      <c r="M108" s="53"/>
      <c r="N108" s="50">
        <f t="shared" si="10"/>
        <v>2.1</v>
      </c>
      <c r="O108" s="57">
        <v>43140</v>
      </c>
      <c r="P108" s="18">
        <f>COUNTIFS(A:A,A108,C:C,C108)</f>
        <v>1</v>
      </c>
      <c r="Q108" s="3" t="str">
        <f>IFERROR(VLOOKUP(A108,'Super#ligaSYR'!$B$2:$B$21,1,0),"Mini")</f>
        <v>Adrico Adrian</v>
      </c>
    </row>
    <row r="109" spans="1:17" x14ac:dyDescent="0.2">
      <c r="A109" s="23" t="s">
        <v>68</v>
      </c>
      <c r="B109" s="40" t="str">
        <f>VLOOKUP(A109,Participanti!A:B,2,0)</f>
        <v>F</v>
      </c>
      <c r="C109" s="24">
        <v>4</v>
      </c>
      <c r="D109" s="24">
        <v>8.1999999999999993</v>
      </c>
      <c r="E109" s="25">
        <v>3.8541666666666669E-2</v>
      </c>
      <c r="F109" s="26">
        <f t="shared" si="9"/>
        <v>4.7002032520325207E-3</v>
      </c>
      <c r="G109" s="18">
        <f>IF(B109="F",VLOOKUP(D109,Barem!$B$2:$C$11,2,1),VLOOKUP(D109,Barem!$B$12:$C$21,2,1))</f>
        <v>3</v>
      </c>
      <c r="H109" s="18">
        <f>IF(G109=0,0,IF(B109="F",VLOOKUP(F109,Barem!$G$2:$H$11,2,1),VLOOKUP(F109,Barem!$G$12:$H$21,2,1)))</f>
        <v>1</v>
      </c>
      <c r="I109" s="24">
        <v>3</v>
      </c>
      <c r="J109" s="19">
        <f>VLOOKUP($C109, Barem!$L:$N,3,0)</f>
        <v>0.2</v>
      </c>
      <c r="K109" s="19">
        <f>VLOOKUP($C109, Barem!$L:$O,4,0)</f>
        <v>0.3</v>
      </c>
      <c r="L109" s="19">
        <f>VLOOKUP($C109, Barem!$L:$P,5,0)</f>
        <v>0.5</v>
      </c>
      <c r="M109" s="53"/>
      <c r="N109" s="50">
        <f t="shared" si="10"/>
        <v>2.4000000000000004</v>
      </c>
      <c r="O109" s="57">
        <v>43140</v>
      </c>
      <c r="P109" s="18">
        <f>COUNTIFS(A:A,A109,C:C,C109)</f>
        <v>1</v>
      </c>
      <c r="Q109" s="3" t="str">
        <f>IFERROR(VLOOKUP(A109,'Super#ligaSYR'!$B$2:$B$21,1,0),"Mini")</f>
        <v>Ester Breban</v>
      </c>
    </row>
    <row r="110" spans="1:17" x14ac:dyDescent="0.2">
      <c r="A110" s="23" t="s">
        <v>72</v>
      </c>
      <c r="B110" s="40" t="str">
        <f>VLOOKUP(A110,Participanti!A:B,2,0)</f>
        <v>F</v>
      </c>
      <c r="C110" s="24">
        <v>4</v>
      </c>
      <c r="D110" s="24">
        <v>21.36</v>
      </c>
      <c r="E110" s="25">
        <v>8.6817129629629633E-2</v>
      </c>
      <c r="F110" s="26">
        <f t="shared" si="9"/>
        <v>4.0644723609377167E-3</v>
      </c>
      <c r="G110" s="18">
        <f>IF(B110="F",VLOOKUP(D110,Barem!$B$2:$C$11,2,1),VLOOKUP(D110,Barem!$B$12:$C$21,2,1))</f>
        <v>5</v>
      </c>
      <c r="H110" s="18">
        <f>IF(G110=0,0,IF(B110="F",VLOOKUP(F110,Barem!$G$2:$H$11,2,1),VLOOKUP(F110,Barem!$G$12:$H$21,2,1)))</f>
        <v>2</v>
      </c>
      <c r="I110" s="24">
        <v>3</v>
      </c>
      <c r="J110" s="19">
        <f>VLOOKUP($C110, Barem!$L:$N,3,0)</f>
        <v>0.2</v>
      </c>
      <c r="K110" s="19">
        <f>VLOOKUP($C110, Barem!$L:$O,4,0)</f>
        <v>0.3</v>
      </c>
      <c r="L110" s="19">
        <f>VLOOKUP($C110, Barem!$L:$P,5,0)</f>
        <v>0.5</v>
      </c>
      <c r="M110" s="53">
        <v>0.5</v>
      </c>
      <c r="N110" s="50">
        <f t="shared" si="10"/>
        <v>3.6</v>
      </c>
      <c r="O110" s="57">
        <v>43140</v>
      </c>
      <c r="P110" s="18">
        <f>COUNTIFS(A:A,A110,C:C,C110)</f>
        <v>1</v>
      </c>
      <c r="Q110" s="3" t="str">
        <f>IFERROR(VLOOKUP(A110,'Super#ligaSYR'!$B$2:$B$21,1,0),"Mini")</f>
        <v>Anamaria Catalina</v>
      </c>
    </row>
    <row r="111" spans="1:17" x14ac:dyDescent="0.2">
      <c r="A111" s="23" t="s">
        <v>182</v>
      </c>
      <c r="B111" s="40" t="str">
        <f>VLOOKUP(A111,Participanti!A:B,2,0)</f>
        <v>M</v>
      </c>
      <c r="C111" s="24">
        <v>4</v>
      </c>
      <c r="D111" s="24">
        <v>25.02</v>
      </c>
      <c r="E111" s="25">
        <v>0.12251157407407408</v>
      </c>
      <c r="F111" s="26">
        <f t="shared" ref="F111:F132" si="11">E111/D111</f>
        <v>4.8965457263818579E-3</v>
      </c>
      <c r="G111" s="18">
        <f>IF(B111="F",VLOOKUP(D111,Barem!$B$2:$C$11,2,1),VLOOKUP(D111,Barem!$B$12:$C$21,2,1))</f>
        <v>5</v>
      </c>
      <c r="H111" s="18">
        <f>IF(G111=0,0,IF(B111="F",VLOOKUP(F111,Barem!$G$2:$H$11,2,1),VLOOKUP(F111,Barem!$G$12:$H$21,2,1)))</f>
        <v>0</v>
      </c>
      <c r="I111" s="24">
        <v>5</v>
      </c>
      <c r="J111" s="19">
        <f>VLOOKUP($C111, Barem!$L:$N,3,0)</f>
        <v>0.2</v>
      </c>
      <c r="K111" s="19">
        <f>VLOOKUP($C111, Barem!$L:$O,4,0)</f>
        <v>0.3</v>
      </c>
      <c r="L111" s="19">
        <f>VLOOKUP($C111, Barem!$L:$P,5,0)</f>
        <v>0.5</v>
      </c>
      <c r="M111" s="53">
        <v>1</v>
      </c>
      <c r="N111" s="60">
        <f t="shared" ref="N111:N132" si="12">G111*J111+H111*K111+I111*L111+M111</f>
        <v>4.5</v>
      </c>
      <c r="O111" s="57">
        <v>43140</v>
      </c>
      <c r="P111" s="18">
        <f>COUNTIFS(A:A,A111,C:C,C111)</f>
        <v>1</v>
      </c>
      <c r="Q111" s="3" t="str">
        <f>IFERROR(VLOOKUP(A111,'Super#ligaSYR'!$B$2:$B$21,1,0),"Mini")</f>
        <v>Mini</v>
      </c>
    </row>
    <row r="112" spans="1:17" x14ac:dyDescent="0.2">
      <c r="A112" s="23" t="s">
        <v>64</v>
      </c>
      <c r="B112" s="40" t="str">
        <f>VLOOKUP(A112,Participanti!A:B,2,0)</f>
        <v>M</v>
      </c>
      <c r="C112" s="24">
        <v>4</v>
      </c>
      <c r="D112" s="24">
        <v>16.02</v>
      </c>
      <c r="E112" s="25">
        <v>5.2013888888888887E-2</v>
      </c>
      <c r="F112" s="26">
        <f t="shared" si="11"/>
        <v>3.2468095436260229E-3</v>
      </c>
      <c r="G112" s="18">
        <f>IF(B112="F",VLOOKUP(D112,Barem!$B$2:$C$11,2,1),VLOOKUP(D112,Barem!$B$12:$C$21,2,1))</f>
        <v>3.5</v>
      </c>
      <c r="H112" s="18">
        <f>IF(G112=0,0,IF(B112="F",VLOOKUP(F112,Barem!$G$2:$H$11,2,1),VLOOKUP(F112,Barem!$G$12:$H$21,2,1)))</f>
        <v>3.5</v>
      </c>
      <c r="I112" s="24">
        <v>1</v>
      </c>
      <c r="J112" s="19">
        <f>VLOOKUP($C112, Barem!$L:$N,3,0)</f>
        <v>0.2</v>
      </c>
      <c r="K112" s="19">
        <f>VLOOKUP($C112, Barem!$L:$O,4,0)</f>
        <v>0.3</v>
      </c>
      <c r="L112" s="19">
        <f>VLOOKUP($C112, Barem!$L:$P,5,0)</f>
        <v>0.5</v>
      </c>
      <c r="M112" s="53"/>
      <c r="N112" s="50">
        <f t="shared" si="12"/>
        <v>2.25</v>
      </c>
      <c r="O112" s="57">
        <v>43141</v>
      </c>
      <c r="P112" s="18">
        <f>COUNTIFS(A:A,A112,C:C,C112)</f>
        <v>1</v>
      </c>
      <c r="Q112" s="3" t="str">
        <f>IFERROR(VLOOKUP(A112,'Super#ligaSYR'!$B$2:$B$21,1,0),"Mini")</f>
        <v>Andrei Mezofii</v>
      </c>
    </row>
    <row r="113" spans="1:17" x14ac:dyDescent="0.2">
      <c r="A113" s="23" t="s">
        <v>71</v>
      </c>
      <c r="B113" s="40" t="str">
        <f>VLOOKUP(A113,Participanti!A:B,2,0)</f>
        <v>M</v>
      </c>
      <c r="C113" s="24">
        <v>4</v>
      </c>
      <c r="D113" s="24">
        <v>22.01</v>
      </c>
      <c r="E113" s="25">
        <v>7.8449074074074074E-2</v>
      </c>
      <c r="F113" s="26">
        <f t="shared" si="11"/>
        <v>3.5642468911437561E-3</v>
      </c>
      <c r="G113" s="18">
        <f>IF(B113="F",VLOOKUP(D113,Barem!$B$2:$C$11,2,1),VLOOKUP(D113,Barem!$B$12:$C$21,2,1))</f>
        <v>4.5</v>
      </c>
      <c r="H113" s="18">
        <f>IF(G113=0,0,IF(B113="F",VLOOKUP(F113,Barem!$G$2:$H$11,2,1),VLOOKUP(F113,Barem!$G$12:$H$21,2,1)))</f>
        <v>2.5</v>
      </c>
      <c r="I113" s="24">
        <v>4</v>
      </c>
      <c r="J113" s="19">
        <f>VLOOKUP($C113, Barem!$L:$N,3,0)</f>
        <v>0.2</v>
      </c>
      <c r="K113" s="19">
        <f>VLOOKUP($C113, Barem!$L:$O,4,0)</f>
        <v>0.3</v>
      </c>
      <c r="L113" s="19">
        <f>VLOOKUP($C113, Barem!$L:$P,5,0)</f>
        <v>0.5</v>
      </c>
      <c r="M113" s="53">
        <v>0.5</v>
      </c>
      <c r="N113" s="50">
        <f t="shared" si="12"/>
        <v>4.1500000000000004</v>
      </c>
      <c r="O113" s="57">
        <v>43141</v>
      </c>
      <c r="P113" s="18">
        <f>COUNTIFS(A:A,A113,C:C,C113)</f>
        <v>1</v>
      </c>
      <c r="Q113" s="3" t="str">
        <f>IFERROR(VLOOKUP(A113,'Super#ligaSYR'!$B$2:$B$21,1,0),"Mini")</f>
        <v>Bogdan Tala</v>
      </c>
    </row>
    <row r="114" spans="1:17" x14ac:dyDescent="0.2">
      <c r="A114" s="23" t="s">
        <v>61</v>
      </c>
      <c r="B114" s="40" t="str">
        <f>VLOOKUP(A114,Participanti!A:B,2,0)</f>
        <v>M</v>
      </c>
      <c r="C114" s="24">
        <v>4</v>
      </c>
      <c r="D114" s="24">
        <v>24.51</v>
      </c>
      <c r="E114" s="25">
        <v>0.15591435185185185</v>
      </c>
      <c r="F114" s="26">
        <f t="shared" si="11"/>
        <v>6.361254665518231E-3</v>
      </c>
      <c r="G114" s="18">
        <f>IF(B114="F",VLOOKUP(D114,Barem!$B$2:$C$11,2,1),VLOOKUP(D114,Barem!$B$12:$C$21,2,1))</f>
        <v>4.5</v>
      </c>
      <c r="H114" s="18">
        <f>IF(G114=0,0,IF(B114="F",VLOOKUP(F114,Barem!$G$2:$H$11,2,1),VLOOKUP(F114,Barem!$G$12:$H$21,2,1)))</f>
        <v>0</v>
      </c>
      <c r="I114" s="24">
        <v>4</v>
      </c>
      <c r="J114" s="19">
        <f>VLOOKUP($C114, Barem!$L:$N,3,0)</f>
        <v>0.2</v>
      </c>
      <c r="K114" s="19">
        <f>VLOOKUP($C114, Barem!$L:$O,4,0)</f>
        <v>0.3</v>
      </c>
      <c r="L114" s="19">
        <f>VLOOKUP($C114, Barem!$L:$P,5,0)</f>
        <v>0.5</v>
      </c>
      <c r="M114" s="53">
        <v>1</v>
      </c>
      <c r="N114" s="50">
        <f t="shared" si="12"/>
        <v>3.9</v>
      </c>
      <c r="O114" s="57">
        <v>43141</v>
      </c>
      <c r="P114" s="18">
        <f>COUNTIFS(A:A,A114,C:C,C114)</f>
        <v>1</v>
      </c>
      <c r="Q114" s="3" t="str">
        <f>IFERROR(VLOOKUP(A114,'Super#ligaSYR'!$B$2:$B$21,1,0),"Mini")</f>
        <v>Catalin Tintareanu</v>
      </c>
    </row>
    <row r="115" spans="1:17" x14ac:dyDescent="0.2">
      <c r="A115" s="23" t="s">
        <v>81</v>
      </c>
      <c r="B115" s="40" t="str">
        <f>VLOOKUP(A115,Participanti!A:B,2,0)</f>
        <v>M</v>
      </c>
      <c r="C115" s="24">
        <v>4</v>
      </c>
      <c r="D115" s="24">
        <v>7.05</v>
      </c>
      <c r="E115" s="25">
        <v>2.7430555555555555E-2</v>
      </c>
      <c r="F115" s="26">
        <f t="shared" si="11"/>
        <v>3.8908589440504334E-3</v>
      </c>
      <c r="G115" s="18">
        <f>IF(B115="F",VLOOKUP(D115,Barem!$B$2:$C$11,2,1),VLOOKUP(D115,Barem!$B$12:$C$21,2,1))</f>
        <v>2</v>
      </c>
      <c r="H115" s="18">
        <f>IF(G115=0,0,IF(B115="F",VLOOKUP(F115,Barem!$G$2:$H$11,2,1),VLOOKUP(F115,Barem!$G$12:$H$21,2,1)))</f>
        <v>1.5</v>
      </c>
      <c r="I115" s="24">
        <v>5</v>
      </c>
      <c r="J115" s="19">
        <f>VLOOKUP($C115, Barem!$L:$N,3,0)</f>
        <v>0.2</v>
      </c>
      <c r="K115" s="19">
        <f>VLOOKUP($C115, Barem!$L:$O,4,0)</f>
        <v>0.3</v>
      </c>
      <c r="L115" s="19">
        <f>VLOOKUP($C115, Barem!$L:$P,5,0)</f>
        <v>0.5</v>
      </c>
      <c r="M115" s="53"/>
      <c r="N115" s="50">
        <f t="shared" si="12"/>
        <v>3.35</v>
      </c>
      <c r="O115" s="57">
        <v>43141</v>
      </c>
      <c r="P115" s="18">
        <f>COUNTIFS(A:A,A115,C:C,C115)</f>
        <v>1</v>
      </c>
      <c r="Q115" s="3" t="str">
        <f>IFERROR(VLOOKUP(A115,'Super#ligaSYR'!$B$2:$B$21,1,0),"Mini")</f>
        <v>Cosmin Niculescu</v>
      </c>
    </row>
    <row r="116" spans="1:17" x14ac:dyDescent="0.2">
      <c r="A116" s="23" t="s">
        <v>6</v>
      </c>
      <c r="B116" s="40" t="str">
        <f>VLOOKUP(A116,Participanti!A:B,2,0)</f>
        <v>F</v>
      </c>
      <c r="C116" s="24">
        <v>4</v>
      </c>
      <c r="D116" s="24">
        <v>20.010000000000002</v>
      </c>
      <c r="E116" s="25">
        <v>7.165509259259259E-2</v>
      </c>
      <c r="F116" s="26">
        <f t="shared" si="11"/>
        <v>3.5809641475558511E-3</v>
      </c>
      <c r="G116" s="18">
        <f>IF(B116="F",VLOOKUP(D116,Barem!$B$2:$C$11,2,1),VLOOKUP(D116,Barem!$B$12:$C$21,2,1))</f>
        <v>5</v>
      </c>
      <c r="H116" s="18">
        <f>IF(G116=0,0,IF(B116="F",VLOOKUP(F116,Barem!$G$2:$H$11,2,1),VLOOKUP(F116,Barem!$G$12:$H$21,2,1)))</f>
        <v>3.5</v>
      </c>
      <c r="I116" s="24">
        <v>3</v>
      </c>
      <c r="J116" s="19">
        <f>VLOOKUP($C116, Barem!$L:$N,3,0)</f>
        <v>0.2</v>
      </c>
      <c r="K116" s="19">
        <f>VLOOKUP($C116, Barem!$L:$O,4,0)</f>
        <v>0.3</v>
      </c>
      <c r="L116" s="19">
        <f>VLOOKUP($C116, Barem!$L:$P,5,0)</f>
        <v>0.5</v>
      </c>
      <c r="M116" s="53"/>
      <c r="N116" s="50">
        <f t="shared" si="12"/>
        <v>3.55</v>
      </c>
      <c r="O116" s="57">
        <v>43141</v>
      </c>
      <c r="P116" s="18">
        <f>COUNTIFS(A:A,A116,C:C,C116)</f>
        <v>1</v>
      </c>
      <c r="Q116" s="3" t="str">
        <f>IFERROR(VLOOKUP(A116,'Super#ligaSYR'!$B$2:$B$21,1,0),"Mini")</f>
        <v>Mini</v>
      </c>
    </row>
    <row r="117" spans="1:17" x14ac:dyDescent="0.2">
      <c r="A117" s="23" t="s">
        <v>148</v>
      </c>
      <c r="B117" s="40" t="str">
        <f>VLOOKUP(A117,Participanti!A:B,2,0)</f>
        <v>M</v>
      </c>
      <c r="C117" s="24">
        <v>4</v>
      </c>
      <c r="D117" s="24">
        <v>25.04</v>
      </c>
      <c r="E117" s="25">
        <v>0.10098379629629629</v>
      </c>
      <c r="F117" s="26">
        <f t="shared" si="11"/>
        <v>4.0328992131108748E-3</v>
      </c>
      <c r="G117" s="18">
        <f>IF(B117="F",VLOOKUP(D117,Barem!$B$2:$C$11,2,1),VLOOKUP(D117,Barem!$B$12:$C$21,2,1))</f>
        <v>5</v>
      </c>
      <c r="H117" s="18">
        <f>IF(G117=0,0,IF(B117="F",VLOOKUP(F117,Barem!$G$2:$H$11,2,1),VLOOKUP(F117,Barem!$G$12:$H$21,2,1)))</f>
        <v>1.5</v>
      </c>
      <c r="I117" s="24">
        <v>4</v>
      </c>
      <c r="J117" s="19">
        <f>VLOOKUP($C117, Barem!$L:$N,3,0)</f>
        <v>0.2</v>
      </c>
      <c r="K117" s="19">
        <f>VLOOKUP($C117, Barem!$L:$O,4,0)</f>
        <v>0.3</v>
      </c>
      <c r="L117" s="19">
        <f>VLOOKUP($C117, Barem!$L:$P,5,0)</f>
        <v>0.5</v>
      </c>
      <c r="M117" s="53"/>
      <c r="N117" s="50">
        <f t="shared" si="12"/>
        <v>3.45</v>
      </c>
      <c r="O117" s="57">
        <v>43141</v>
      </c>
      <c r="P117" s="18">
        <f>COUNTIFS(A:A,A117,C:C,C117)</f>
        <v>1</v>
      </c>
      <c r="Q117" s="3" t="str">
        <f>IFERROR(VLOOKUP(A117,'Super#ligaSYR'!$B$2:$B$21,1,0),"Mini")</f>
        <v>Mini</v>
      </c>
    </row>
    <row r="118" spans="1:17" x14ac:dyDescent="0.2">
      <c r="A118" s="23" t="s">
        <v>86</v>
      </c>
      <c r="B118" s="40" t="str">
        <f>VLOOKUP(A118,Participanti!A:B,2,0)</f>
        <v>F</v>
      </c>
      <c r="C118" s="24">
        <v>4</v>
      </c>
      <c r="D118" s="24">
        <v>50.01</v>
      </c>
      <c r="E118" s="25">
        <v>0.22240740740740741</v>
      </c>
      <c r="F118" s="26">
        <f t="shared" si="11"/>
        <v>4.4472586964088663E-3</v>
      </c>
      <c r="G118" s="18">
        <f>IF(B118="F",VLOOKUP(D118,Barem!$B$2:$C$11,2,1),VLOOKUP(D118,Barem!$B$12:$C$21,2,1))</f>
        <v>5</v>
      </c>
      <c r="H118" s="18">
        <f>IF(G118=0,0,IF(B118="F",VLOOKUP(F118,Barem!$G$2:$H$11,2,1),VLOOKUP(F118,Barem!$G$12:$H$21,2,1)))</f>
        <v>1.5</v>
      </c>
      <c r="I118" s="24">
        <v>3</v>
      </c>
      <c r="J118" s="19">
        <f>VLOOKUP($C118, Barem!$L:$N,3,0)</f>
        <v>0.2</v>
      </c>
      <c r="K118" s="19">
        <f>VLOOKUP($C118, Barem!$L:$O,4,0)</f>
        <v>0.3</v>
      </c>
      <c r="L118" s="19">
        <f>VLOOKUP($C118, Barem!$L:$P,5,0)</f>
        <v>0.5</v>
      </c>
      <c r="M118" s="53"/>
      <c r="N118" s="50">
        <f t="shared" si="12"/>
        <v>2.95</v>
      </c>
      <c r="O118" s="57">
        <v>43141</v>
      </c>
      <c r="P118" s="18">
        <f>COUNTIFS(A:A,A118,C:C,C118)</f>
        <v>1</v>
      </c>
      <c r="Q118" s="3" t="str">
        <f>IFERROR(VLOOKUP(A118,'Super#ligaSYR'!$B$2:$B$21,1,0),"Mini")</f>
        <v>Hamza Marinela-Cristina</v>
      </c>
    </row>
    <row r="119" spans="1:17" x14ac:dyDescent="0.2">
      <c r="A119" s="23" t="s">
        <v>84</v>
      </c>
      <c r="B119" s="40" t="str">
        <f>VLOOKUP(A119,Participanti!A:B,2,0)</f>
        <v>M</v>
      </c>
      <c r="C119" s="24">
        <v>4</v>
      </c>
      <c r="D119" s="24">
        <v>11.07</v>
      </c>
      <c r="E119" s="25">
        <v>4.5752314814814815E-2</v>
      </c>
      <c r="F119" s="26">
        <f t="shared" si="11"/>
        <v>4.1330004349426214E-3</v>
      </c>
      <c r="G119" s="18">
        <f>IF(B119="F",VLOOKUP(D119,Barem!$B$2:$C$11,2,1),VLOOKUP(D119,Barem!$B$12:$C$21,2,1))</f>
        <v>2.5</v>
      </c>
      <c r="H119" s="18">
        <f>IF(G119=0,0,IF(B119="F",VLOOKUP(F119,Barem!$G$2:$H$11,2,1),VLOOKUP(F119,Barem!$G$12:$H$21,2,1)))</f>
        <v>1.5</v>
      </c>
      <c r="I119" s="24">
        <v>2</v>
      </c>
      <c r="J119" s="19">
        <f>VLOOKUP($C119, Barem!$L:$N,3,0)</f>
        <v>0.2</v>
      </c>
      <c r="K119" s="19">
        <f>VLOOKUP($C119, Barem!$L:$O,4,0)</f>
        <v>0.3</v>
      </c>
      <c r="L119" s="19">
        <f>VLOOKUP($C119, Barem!$L:$P,5,0)</f>
        <v>0.5</v>
      </c>
      <c r="M119" s="53"/>
      <c r="N119" s="50">
        <f t="shared" si="12"/>
        <v>1.95</v>
      </c>
      <c r="O119" s="57">
        <v>43141</v>
      </c>
      <c r="P119" s="18">
        <f>COUNTIFS(A:A,A119,C:C,C119)</f>
        <v>1</v>
      </c>
      <c r="Q119" s="3" t="str">
        <f>IFERROR(VLOOKUP(A119,'Super#ligaSYR'!$B$2:$B$21,1,0),"Mini")</f>
        <v>Flo Dum</v>
      </c>
    </row>
    <row r="120" spans="1:17" x14ac:dyDescent="0.2">
      <c r="A120" s="23" t="s">
        <v>92</v>
      </c>
      <c r="B120" s="40" t="str">
        <f>VLOOKUP(A120,Participanti!A:B,2,0)</f>
        <v>M</v>
      </c>
      <c r="C120" s="24">
        <v>4</v>
      </c>
      <c r="D120" s="24">
        <v>15.01</v>
      </c>
      <c r="E120" s="25">
        <v>6.3796296296296295E-2</v>
      </c>
      <c r="F120" s="26">
        <f t="shared" si="11"/>
        <v>4.2502529178078813E-3</v>
      </c>
      <c r="G120" s="18">
        <f>IF(B120="F",VLOOKUP(D120,Barem!$B$2:$C$11,2,1),VLOOKUP(D120,Barem!$B$12:$C$21,2,1))</f>
        <v>3.5</v>
      </c>
      <c r="H120" s="18">
        <f>IF(G120=0,0,IF(B120="F",VLOOKUP(F120,Barem!$G$2:$H$11,2,1),VLOOKUP(F120,Barem!$G$12:$H$21,2,1)))</f>
        <v>1</v>
      </c>
      <c r="I120" s="24">
        <v>2</v>
      </c>
      <c r="J120" s="19">
        <f>VLOOKUP($C120, Barem!$L:$N,3,0)</f>
        <v>0.2</v>
      </c>
      <c r="K120" s="19">
        <f>VLOOKUP($C120, Barem!$L:$O,4,0)</f>
        <v>0.3</v>
      </c>
      <c r="L120" s="19">
        <f>VLOOKUP($C120, Barem!$L:$P,5,0)</f>
        <v>0.5</v>
      </c>
      <c r="M120" s="53"/>
      <c r="N120" s="50">
        <f t="shared" si="12"/>
        <v>2</v>
      </c>
      <c r="O120" s="57">
        <v>43141</v>
      </c>
      <c r="P120" s="18">
        <f>COUNTIFS(A:A,A120,C:C,C120)</f>
        <v>1</v>
      </c>
      <c r="Q120" s="3" t="str">
        <f>IFERROR(VLOOKUP(A120,'Super#ligaSYR'!$B$2:$B$21,1,0),"Mini")</f>
        <v>Mini</v>
      </c>
    </row>
    <row r="121" spans="1:17" x14ac:dyDescent="0.2">
      <c r="A121" s="23" t="s">
        <v>74</v>
      </c>
      <c r="B121" s="40" t="str">
        <f>VLOOKUP(A121,Participanti!A:B,2,0)</f>
        <v>M</v>
      </c>
      <c r="C121" s="24">
        <v>4</v>
      </c>
      <c r="D121" s="24">
        <v>16.39</v>
      </c>
      <c r="E121" s="25">
        <v>7.2962962962962966E-2</v>
      </c>
      <c r="F121" s="26">
        <f t="shared" si="11"/>
        <v>4.45167559261519E-3</v>
      </c>
      <c r="G121" s="18">
        <f>IF(B121="F",VLOOKUP(D121,Barem!$B$2:$C$11,2,1),VLOOKUP(D121,Barem!$B$12:$C$21,2,1))</f>
        <v>3.5</v>
      </c>
      <c r="H121" s="18">
        <f>IF(G121=0,0,IF(B121="F",VLOOKUP(F121,Barem!$G$2:$H$11,2,1),VLOOKUP(F121,Barem!$G$12:$H$21,2,1)))</f>
        <v>1</v>
      </c>
      <c r="I121" s="24">
        <v>2</v>
      </c>
      <c r="J121" s="19">
        <f>VLOOKUP($C121, Barem!$L:$N,3,0)</f>
        <v>0.2</v>
      </c>
      <c r="K121" s="19">
        <f>VLOOKUP($C121, Barem!$L:$O,4,0)</f>
        <v>0.3</v>
      </c>
      <c r="L121" s="19">
        <f>VLOOKUP($C121, Barem!$L:$P,5,0)</f>
        <v>0.5</v>
      </c>
      <c r="M121" s="53"/>
      <c r="N121" s="50">
        <f t="shared" si="12"/>
        <v>2</v>
      </c>
      <c r="O121" s="57">
        <v>43141</v>
      </c>
      <c r="P121" s="18">
        <f>COUNTIFS(A:A,A121,C:C,C121)</f>
        <v>1</v>
      </c>
      <c r="Q121" s="3" t="str">
        <f>IFERROR(VLOOKUP(A121,'Super#ligaSYR'!$B$2:$B$21,1,0),"Mini")</f>
        <v>Constandan Cornelius</v>
      </c>
    </row>
    <row r="122" spans="1:17" x14ac:dyDescent="0.2">
      <c r="A122" s="23" t="s">
        <v>70</v>
      </c>
      <c r="B122" s="40" t="str">
        <f>VLOOKUP(A122,Participanti!A:B,2,0)</f>
        <v>M</v>
      </c>
      <c r="C122" s="24">
        <v>4</v>
      </c>
      <c r="D122" s="24">
        <v>15.02</v>
      </c>
      <c r="E122" s="25">
        <v>5.5914351851851847E-2</v>
      </c>
      <c r="F122" s="26">
        <f t="shared" si="11"/>
        <v>3.7226599102431323E-3</v>
      </c>
      <c r="G122" s="18">
        <f>IF(B122="F",VLOOKUP(D122,Barem!$B$2:$C$11,2,1),VLOOKUP(D122,Barem!$B$12:$C$21,2,1))</f>
        <v>3.5</v>
      </c>
      <c r="H122" s="18">
        <f>IF(G122=0,0,IF(B122="F",VLOOKUP(F122,Barem!$G$2:$H$11,2,1),VLOOKUP(F122,Barem!$G$12:$H$21,2,1)))</f>
        <v>2</v>
      </c>
      <c r="I122" s="24">
        <v>3</v>
      </c>
      <c r="J122" s="19">
        <f>VLOOKUP($C122, Barem!$L:$N,3,0)</f>
        <v>0.2</v>
      </c>
      <c r="K122" s="19">
        <f>VLOOKUP($C122, Barem!$L:$O,4,0)</f>
        <v>0.3</v>
      </c>
      <c r="L122" s="19">
        <f>VLOOKUP($C122, Barem!$L:$P,5,0)</f>
        <v>0.5</v>
      </c>
      <c r="M122" s="53"/>
      <c r="N122" s="50">
        <f t="shared" si="12"/>
        <v>2.8</v>
      </c>
      <c r="O122" s="57">
        <v>43141</v>
      </c>
      <c r="P122" s="18">
        <f>COUNTIFS(A:A,A122,C:C,C122)</f>
        <v>1</v>
      </c>
      <c r="Q122" s="3" t="str">
        <f>IFERROR(VLOOKUP(A122,'Super#ligaSYR'!$B$2:$B$21,1,0),"Mini")</f>
        <v>Andrei Diaconescu</v>
      </c>
    </row>
    <row r="123" spans="1:17" x14ac:dyDescent="0.2">
      <c r="A123" s="23" t="s">
        <v>87</v>
      </c>
      <c r="B123" s="40" t="str">
        <f>VLOOKUP(A123,Participanti!A:B,2,0)</f>
        <v>F</v>
      </c>
      <c r="C123" s="24">
        <v>4</v>
      </c>
      <c r="D123" s="24">
        <v>11.19</v>
      </c>
      <c r="E123" s="25">
        <v>4.1747685185185186E-2</v>
      </c>
      <c r="F123" s="26">
        <f t="shared" si="11"/>
        <v>3.7308029656108301E-3</v>
      </c>
      <c r="G123" s="18">
        <f>IF(B123="F",VLOOKUP(D123,Barem!$B$2:$C$11,2,1),VLOOKUP(D123,Barem!$B$12:$C$21,2,1))</f>
        <v>3.5</v>
      </c>
      <c r="H123" s="18">
        <f>IF(G123=0,0,IF(B123="F",VLOOKUP(F123,Barem!$G$2:$H$11,2,1),VLOOKUP(F123,Barem!$G$12:$H$21,2,1)))</f>
        <v>3</v>
      </c>
      <c r="I123" s="24">
        <v>3</v>
      </c>
      <c r="J123" s="19">
        <f>VLOOKUP($C123, Barem!$L:$N,3,0)</f>
        <v>0.2</v>
      </c>
      <c r="K123" s="19">
        <f>VLOOKUP($C123, Barem!$L:$O,4,0)</f>
        <v>0.3</v>
      </c>
      <c r="L123" s="19">
        <f>VLOOKUP($C123, Barem!$L:$P,5,0)</f>
        <v>0.5</v>
      </c>
      <c r="M123" s="53"/>
      <c r="N123" s="50">
        <f t="shared" si="12"/>
        <v>3.1</v>
      </c>
      <c r="O123" s="57">
        <v>43141</v>
      </c>
      <c r="P123" s="18">
        <f>COUNTIFS(A:A,A123,C:C,C123)</f>
        <v>1</v>
      </c>
      <c r="Q123" s="3" t="str">
        <f>IFERROR(VLOOKUP(A123,'Super#ligaSYR'!$B$2:$B$21,1,0),"Mini")</f>
        <v>Mini</v>
      </c>
    </row>
    <row r="124" spans="1:17" x14ac:dyDescent="0.2">
      <c r="A124" s="23" t="s">
        <v>69</v>
      </c>
      <c r="B124" s="40" t="str">
        <f>VLOOKUP(A124,Participanti!A:B,2,0)</f>
        <v>M</v>
      </c>
      <c r="C124" s="24">
        <v>4</v>
      </c>
      <c r="D124" s="24">
        <v>21.2</v>
      </c>
      <c r="E124" s="25">
        <v>7.5219907407407416E-2</v>
      </c>
      <c r="F124" s="26">
        <f t="shared" si="11"/>
        <v>3.548108839972048E-3</v>
      </c>
      <c r="G124" s="18">
        <f>IF(B124="F",VLOOKUP(D124,Barem!$B$2:$C$11,2,1),VLOOKUP(D124,Barem!$B$12:$C$21,2,1))</f>
        <v>4.5</v>
      </c>
      <c r="H124" s="18">
        <f>IF(G124=0,0,IF(B124="F",VLOOKUP(F124,Barem!$G$2:$H$11,2,1),VLOOKUP(F124,Barem!$G$12:$H$21,2,1)))</f>
        <v>2.5</v>
      </c>
      <c r="I124" s="24">
        <v>5</v>
      </c>
      <c r="J124" s="19">
        <f>VLOOKUP($C124, Barem!$L:$N,3,0)</f>
        <v>0.2</v>
      </c>
      <c r="K124" s="19">
        <f>VLOOKUP($C124, Barem!$L:$O,4,0)</f>
        <v>0.3</v>
      </c>
      <c r="L124" s="19">
        <f>VLOOKUP($C124, Barem!$L:$P,5,0)</f>
        <v>0.5</v>
      </c>
      <c r="M124" s="53"/>
      <c r="N124" s="50">
        <f t="shared" si="12"/>
        <v>4.1500000000000004</v>
      </c>
      <c r="O124" s="57">
        <v>43140</v>
      </c>
      <c r="P124" s="18">
        <f>COUNTIFS(A:A,A124,C:C,C124)</f>
        <v>1</v>
      </c>
      <c r="Q124" s="3" t="str">
        <f>IFERROR(VLOOKUP(A124,'Super#ligaSYR'!$B$2:$B$21,1,0),"Mini")</f>
        <v>Robert Herman</v>
      </c>
    </row>
    <row r="125" spans="1:17" x14ac:dyDescent="0.2">
      <c r="A125" s="23" t="s">
        <v>95</v>
      </c>
      <c r="B125" s="40" t="str">
        <f>VLOOKUP(A125,Participanti!A:B,2,0)</f>
        <v>M</v>
      </c>
      <c r="C125" s="24">
        <v>4</v>
      </c>
      <c r="D125" s="24">
        <v>8.07</v>
      </c>
      <c r="E125" s="25">
        <v>2.6956018518518522E-2</v>
      </c>
      <c r="F125" s="26">
        <f t="shared" si="11"/>
        <v>3.340274909357933E-3</v>
      </c>
      <c r="G125" s="18">
        <f>IF(B125="F",VLOOKUP(D125,Barem!$B$2:$C$11,2,1),VLOOKUP(D125,Barem!$B$12:$C$21,2,1))</f>
        <v>2</v>
      </c>
      <c r="H125" s="18">
        <f>IF(G125=0,0,IF(B125="F",VLOOKUP(F125,Barem!$G$2:$H$11,2,1),VLOOKUP(F125,Barem!$G$12:$H$21,2,1)))</f>
        <v>3</v>
      </c>
      <c r="I125" s="24">
        <v>3</v>
      </c>
      <c r="J125" s="19">
        <f>VLOOKUP($C125, Barem!$L:$N,3,0)</f>
        <v>0.2</v>
      </c>
      <c r="K125" s="19">
        <f>VLOOKUP($C125, Barem!$L:$O,4,0)</f>
        <v>0.3</v>
      </c>
      <c r="L125" s="19">
        <f>VLOOKUP($C125, Barem!$L:$P,5,0)</f>
        <v>0.5</v>
      </c>
      <c r="M125" s="53"/>
      <c r="N125" s="50">
        <f t="shared" si="12"/>
        <v>2.8</v>
      </c>
      <c r="O125" s="57">
        <v>43141</v>
      </c>
      <c r="P125" s="18">
        <f>COUNTIFS(A:A,A125,C:C,C125)</f>
        <v>1</v>
      </c>
      <c r="Q125" s="3" t="str">
        <f>IFERROR(VLOOKUP(A125,'Super#ligaSYR'!$B$2:$B$21,1,0),"Mini")</f>
        <v>Mini</v>
      </c>
    </row>
    <row r="126" spans="1:17" x14ac:dyDescent="0.2">
      <c r="A126" s="23" t="s">
        <v>8</v>
      </c>
      <c r="B126" s="40" t="str">
        <f>VLOOKUP(A126,Participanti!A:B,2,0)</f>
        <v>M</v>
      </c>
      <c r="C126" s="24">
        <v>4</v>
      </c>
      <c r="D126" s="24">
        <v>19.010000000000002</v>
      </c>
      <c r="E126" s="25">
        <v>7.6759259259259263E-2</v>
      </c>
      <c r="F126" s="26">
        <f t="shared" si="11"/>
        <v>4.037835836888967E-3</v>
      </c>
      <c r="G126" s="18">
        <f>IF(B126="F",VLOOKUP(D126,Barem!$B$2:$C$11,2,1),VLOOKUP(D126,Barem!$B$12:$C$21,2,1))</f>
        <v>4</v>
      </c>
      <c r="H126" s="18">
        <f>IF(G126=0,0,IF(B126="F",VLOOKUP(F126,Barem!$G$2:$H$11,2,1),VLOOKUP(F126,Barem!$G$12:$H$21,2,1)))</f>
        <v>1.5</v>
      </c>
      <c r="I126" s="24">
        <v>4</v>
      </c>
      <c r="J126" s="19">
        <f>VLOOKUP($C126, Barem!$L:$N,3,0)</f>
        <v>0.2</v>
      </c>
      <c r="K126" s="19">
        <f>VLOOKUP($C126, Barem!$L:$O,4,0)</f>
        <v>0.3</v>
      </c>
      <c r="L126" s="19">
        <f>VLOOKUP($C126, Barem!$L:$P,5,0)</f>
        <v>0.5</v>
      </c>
      <c r="M126" s="53"/>
      <c r="N126" s="50">
        <f t="shared" si="12"/>
        <v>3.25</v>
      </c>
      <c r="O126" s="57">
        <v>43140</v>
      </c>
      <c r="P126" s="18">
        <f>COUNTIFS(A:A,A126,C:C,C126)</f>
        <v>1</v>
      </c>
      <c r="Q126" s="3" t="str">
        <f>IFERROR(VLOOKUP(A126,'Super#ligaSYR'!$B$2:$B$21,1,0),"Mini")</f>
        <v>Silviu Burcea</v>
      </c>
    </row>
    <row r="127" spans="1:17" x14ac:dyDescent="0.2">
      <c r="A127" s="23" t="s">
        <v>59</v>
      </c>
      <c r="B127" s="40" t="str">
        <f>VLOOKUP(A127,Participanti!A:B,2,0)</f>
        <v>F</v>
      </c>
      <c r="C127" s="24">
        <v>4</v>
      </c>
      <c r="D127" s="24">
        <v>3.01</v>
      </c>
      <c r="E127" s="25">
        <v>1.0324074074074074E-2</v>
      </c>
      <c r="F127" s="26">
        <f t="shared" si="11"/>
        <v>3.4299249415528487E-3</v>
      </c>
      <c r="G127" s="18">
        <f>IF(B127="F",VLOOKUP(D127,Barem!$B$2:$C$11,2,1),VLOOKUP(D127,Barem!$B$12:$C$21,2,1))</f>
        <v>1.5</v>
      </c>
      <c r="H127" s="18">
        <f>IF(G127=0,0,IF(B127="F",VLOOKUP(F127,Barem!$G$2:$H$11,2,1),VLOOKUP(F127,Barem!$G$12:$H$21,2,1)))</f>
        <v>4</v>
      </c>
      <c r="I127" s="24">
        <v>4</v>
      </c>
      <c r="J127" s="19">
        <f>VLOOKUP($C127, Barem!$L:$N,3,0)</f>
        <v>0.2</v>
      </c>
      <c r="K127" s="19">
        <f>VLOOKUP($C127, Barem!$L:$O,4,0)</f>
        <v>0.3</v>
      </c>
      <c r="L127" s="19">
        <f>VLOOKUP($C127, Barem!$L:$P,5,0)</f>
        <v>0.5</v>
      </c>
      <c r="M127" s="53"/>
      <c r="N127" s="50">
        <f t="shared" si="12"/>
        <v>3.5</v>
      </c>
      <c r="O127" s="57">
        <v>43136</v>
      </c>
      <c r="P127" s="18">
        <f>COUNTIFS(A:A,A127,C:C,C127)</f>
        <v>1</v>
      </c>
      <c r="Q127" s="3" t="str">
        <f>IFERROR(VLOOKUP(A127,'Super#ligaSYR'!$B$2:$B$21,1,0),"Mini")</f>
        <v>Mini</v>
      </c>
    </row>
    <row r="128" spans="1:17" x14ac:dyDescent="0.2">
      <c r="A128" s="23" t="s">
        <v>66</v>
      </c>
      <c r="B128" s="40" t="str">
        <f>VLOOKUP(A128,Participanti!A:B,2,0)</f>
        <v>M</v>
      </c>
      <c r="C128" s="24">
        <v>4</v>
      </c>
      <c r="D128" s="24">
        <v>5.2</v>
      </c>
      <c r="E128" s="25">
        <v>1.7662037037037035E-2</v>
      </c>
      <c r="F128" s="26">
        <f t="shared" si="11"/>
        <v>3.3965455840455835E-3</v>
      </c>
      <c r="G128" s="18">
        <f>IF(B128="F",VLOOKUP(D128,Barem!$B$2:$C$11,2,1),VLOOKUP(D128,Barem!$B$12:$C$21,2,1))</f>
        <v>1.5</v>
      </c>
      <c r="H128" s="18">
        <f>IF(G128=0,0,IF(B128="F",VLOOKUP(F128,Barem!$G$2:$H$11,2,1),VLOOKUP(F128,Barem!$G$12:$H$21,2,1)))</f>
        <v>3</v>
      </c>
      <c r="I128" s="24">
        <v>1</v>
      </c>
      <c r="J128" s="19">
        <f>VLOOKUP($C128, Barem!$L:$N,3,0)</f>
        <v>0.2</v>
      </c>
      <c r="K128" s="19">
        <f>VLOOKUP($C128, Barem!$L:$O,4,0)</f>
        <v>0.3</v>
      </c>
      <c r="L128" s="19">
        <f>VLOOKUP($C128, Barem!$L:$P,5,0)</f>
        <v>0.5</v>
      </c>
      <c r="M128" s="53"/>
      <c r="N128" s="50">
        <f t="shared" si="12"/>
        <v>1.7</v>
      </c>
      <c r="O128" s="57">
        <v>43136</v>
      </c>
      <c r="P128" s="18">
        <f>COUNTIFS(A:A,A128,C:C,C128)</f>
        <v>1</v>
      </c>
      <c r="Q128" s="3" t="str">
        <f>IFERROR(VLOOKUP(A128,'Super#ligaSYR'!$B$2:$B$21,1,0),"Mini")</f>
        <v>Mini</v>
      </c>
    </row>
    <row r="129" spans="1:17" x14ac:dyDescent="0.2">
      <c r="A129" s="23" t="s">
        <v>60</v>
      </c>
      <c r="B129" s="40" t="str">
        <f>VLOOKUP(A129,Participanti!A:B,2,0)</f>
        <v>M</v>
      </c>
      <c r="C129" s="24">
        <v>4</v>
      </c>
      <c r="D129" s="24">
        <v>6.42</v>
      </c>
      <c r="E129" s="25">
        <v>1.9942129629629629E-2</v>
      </c>
      <c r="F129" s="26">
        <f t="shared" si="11"/>
        <v>3.1062507211261103E-3</v>
      </c>
      <c r="G129" s="18">
        <f>IF(B129="F",VLOOKUP(D129,Barem!$B$2:$C$11,2,1),VLOOKUP(D129,Barem!$B$12:$C$21,2,1))</f>
        <v>1.5</v>
      </c>
      <c r="H129" s="18">
        <f>IF(G129=0,0,IF(B129="F",VLOOKUP(F129,Barem!$G$2:$H$11,2,1),VLOOKUP(F129,Barem!$G$12:$H$21,2,1)))</f>
        <v>4</v>
      </c>
      <c r="I129" s="24">
        <v>2</v>
      </c>
      <c r="J129" s="19">
        <f>VLOOKUP($C129, Barem!$L:$N,3,0)</f>
        <v>0.2</v>
      </c>
      <c r="K129" s="19">
        <f>VLOOKUP($C129, Barem!$L:$O,4,0)</f>
        <v>0.3</v>
      </c>
      <c r="L129" s="19">
        <f>VLOOKUP($C129, Barem!$L:$P,5,0)</f>
        <v>0.5</v>
      </c>
      <c r="M129" s="53"/>
      <c r="N129" s="50">
        <f t="shared" si="12"/>
        <v>2.5</v>
      </c>
      <c r="O129" s="57">
        <v>43140</v>
      </c>
      <c r="P129" s="18">
        <f>COUNTIFS(A:A,A129,C:C,C129)</f>
        <v>1</v>
      </c>
      <c r="Q129" s="3" t="str">
        <f>IFERROR(VLOOKUP(A129,'Super#ligaSYR'!$B$2:$B$21,1,0),"Mini")</f>
        <v>Gorci Flor Ionut</v>
      </c>
    </row>
    <row r="130" spans="1:17" x14ac:dyDescent="0.2">
      <c r="A130" s="23" t="s">
        <v>62</v>
      </c>
      <c r="B130" s="40" t="str">
        <f>VLOOKUP(A130,Participanti!A:B,2,0)</f>
        <v>F</v>
      </c>
      <c r="C130" s="24">
        <v>4</v>
      </c>
      <c r="D130" s="24">
        <v>18.350000000000001</v>
      </c>
      <c r="E130" s="25">
        <v>8.1307870370370364E-2</v>
      </c>
      <c r="F130" s="26">
        <f t="shared" si="11"/>
        <v>4.4309466141891204E-3</v>
      </c>
      <c r="G130" s="18">
        <f>IF(B130="F",VLOOKUP(D130,Barem!$B$2:$C$11,2,1),VLOOKUP(D130,Barem!$B$12:$C$21,2,1))</f>
        <v>5</v>
      </c>
      <c r="H130" s="18">
        <f>IF(G130=0,0,IF(B130="F",VLOOKUP(F130,Barem!$G$2:$H$11,2,1),VLOOKUP(F130,Barem!$G$12:$H$21,2,1)))</f>
        <v>1.5</v>
      </c>
      <c r="I130" s="24">
        <v>3</v>
      </c>
      <c r="J130" s="19">
        <f>VLOOKUP($C130, Barem!$L:$N,3,0)</f>
        <v>0.2</v>
      </c>
      <c r="K130" s="19">
        <f>VLOOKUP($C130, Barem!$L:$O,4,0)</f>
        <v>0.3</v>
      </c>
      <c r="L130" s="19">
        <f>VLOOKUP($C130, Barem!$L:$P,5,0)</f>
        <v>0.5</v>
      </c>
      <c r="M130" s="53"/>
      <c r="N130" s="50">
        <f t="shared" si="12"/>
        <v>2.95</v>
      </c>
      <c r="O130" s="57">
        <v>43141</v>
      </c>
      <c r="P130" s="18">
        <f>COUNTIFS(A:A,A130,C:C,C130)</f>
        <v>1</v>
      </c>
      <c r="Q130" s="3" t="str">
        <f>IFERROR(VLOOKUP(A130,'Super#ligaSYR'!$B$2:$B$21,1,0),"Mini")</f>
        <v>Oana Elena</v>
      </c>
    </row>
    <row r="131" spans="1:17" x14ac:dyDescent="0.2">
      <c r="A131" s="23" t="s">
        <v>13</v>
      </c>
      <c r="B131" s="40" t="str">
        <f>VLOOKUP(A131,Participanti!A:B,2,0)</f>
        <v>M</v>
      </c>
      <c r="C131" s="24">
        <v>4</v>
      </c>
      <c r="D131" s="24">
        <v>10</v>
      </c>
      <c r="E131" s="25">
        <v>4.1296296296296296E-2</v>
      </c>
      <c r="F131" s="26">
        <f t="shared" si="11"/>
        <v>4.1296296296296298E-3</v>
      </c>
      <c r="G131" s="18">
        <f>IF(B131="F",VLOOKUP(D131,Barem!$B$2:$C$11,2,1),VLOOKUP(D131,Barem!$B$12:$C$21,2,1))</f>
        <v>2.5</v>
      </c>
      <c r="H131" s="18">
        <f>IF(G131=0,0,IF(B131="F",VLOOKUP(F131,Barem!$G$2:$H$11,2,1),VLOOKUP(F131,Barem!$G$12:$H$21,2,1)))</f>
        <v>1.5</v>
      </c>
      <c r="I131" s="24">
        <v>2</v>
      </c>
      <c r="J131" s="19">
        <f>VLOOKUP($C131, Barem!$L:$N,3,0)</f>
        <v>0.2</v>
      </c>
      <c r="K131" s="19">
        <f>VLOOKUP($C131, Barem!$L:$O,4,0)</f>
        <v>0.3</v>
      </c>
      <c r="L131" s="19">
        <f>VLOOKUP($C131, Barem!$L:$P,5,0)</f>
        <v>0.5</v>
      </c>
      <c r="M131" s="53"/>
      <c r="N131" s="50">
        <f t="shared" si="12"/>
        <v>1.95</v>
      </c>
      <c r="O131" s="57">
        <v>43140</v>
      </c>
      <c r="P131" s="18">
        <f>COUNTIFS(A:A,A131,C:C,C131)</f>
        <v>1</v>
      </c>
      <c r="Q131" s="3" t="str">
        <f>IFERROR(VLOOKUP(A131,'Super#ligaSYR'!$B$2:$B$21,1,0),"Mini")</f>
        <v>Mini</v>
      </c>
    </row>
    <row r="132" spans="1:17" x14ac:dyDescent="0.2">
      <c r="A132" s="23" t="s">
        <v>63</v>
      </c>
      <c r="B132" s="40" t="str">
        <f>VLOOKUP(A132,Participanti!A:B,2,0)</f>
        <v>F</v>
      </c>
      <c r="C132" s="24">
        <v>4</v>
      </c>
      <c r="D132" s="24">
        <v>18.02</v>
      </c>
      <c r="E132" s="25">
        <v>7.5902777777777777E-2</v>
      </c>
      <c r="F132" s="26">
        <f t="shared" si="11"/>
        <v>4.2121408311752376E-3</v>
      </c>
      <c r="G132" s="18">
        <f>IF(B132="F",VLOOKUP(D132,Barem!$B$2:$C$11,2,1),VLOOKUP(D132,Barem!$B$12:$C$21,2,1))</f>
        <v>5</v>
      </c>
      <c r="H132" s="18">
        <f>IF(G132=0,0,IF(B132="F",VLOOKUP(F132,Barem!$G$2:$H$11,2,1),VLOOKUP(F132,Barem!$G$12:$H$21,2,1)))</f>
        <v>1.5</v>
      </c>
      <c r="I132" s="24">
        <v>5</v>
      </c>
      <c r="J132" s="19">
        <f>VLOOKUP($C132, Barem!$L:$N,3,0)</f>
        <v>0.2</v>
      </c>
      <c r="K132" s="19">
        <f>VLOOKUP($C132, Barem!$L:$O,4,0)</f>
        <v>0.3</v>
      </c>
      <c r="L132" s="19">
        <f>VLOOKUP($C132, Barem!$L:$P,5,0)</f>
        <v>0.5</v>
      </c>
      <c r="M132" s="53"/>
      <c r="N132" s="50">
        <f t="shared" si="12"/>
        <v>3.95</v>
      </c>
      <c r="O132" s="57">
        <v>43140</v>
      </c>
      <c r="P132" s="18">
        <f>COUNTIFS(A:A,A132,C:C,C132)</f>
        <v>1</v>
      </c>
      <c r="Q132" s="3" t="str">
        <f>IFERROR(VLOOKUP(A132,'Super#ligaSYR'!$B$2:$B$21,1,0),"Mini")</f>
        <v>Oana Trif</v>
      </c>
    </row>
    <row r="133" spans="1:17" x14ac:dyDescent="0.2">
      <c r="A133" s="23" t="s">
        <v>75</v>
      </c>
      <c r="B133" s="40" t="str">
        <f>VLOOKUP(A133,Participanti!A:B,2,0)</f>
        <v>M</v>
      </c>
      <c r="C133" s="24">
        <v>4</v>
      </c>
      <c r="D133" s="24">
        <v>6.01</v>
      </c>
      <c r="E133" s="25">
        <v>2.0914351851851851E-2</v>
      </c>
      <c r="F133" s="26">
        <f t="shared" si="9"/>
        <v>3.4799254329204413E-3</v>
      </c>
      <c r="G133" s="18">
        <f>IF(B133="F",VLOOKUP(D133,Barem!$B$2:$C$11,2,1),VLOOKUP(D133,Barem!$B$12:$C$21,2,1))</f>
        <v>1.5</v>
      </c>
      <c r="H133" s="18">
        <f>IF(G133=0,0,IF(B133="F",VLOOKUP(F133,Barem!$G$2:$H$11,2,1),VLOOKUP(F133,Barem!$G$12:$H$21,2,1)))</f>
        <v>3</v>
      </c>
      <c r="I133" s="24">
        <v>2</v>
      </c>
      <c r="J133" s="19">
        <f>VLOOKUP($C133, Barem!$L:$N,3,0)</f>
        <v>0.2</v>
      </c>
      <c r="K133" s="19">
        <f>VLOOKUP($C133, Barem!$L:$O,4,0)</f>
        <v>0.3</v>
      </c>
      <c r="L133" s="19">
        <f>VLOOKUP($C133, Barem!$L:$P,5,0)</f>
        <v>0.5</v>
      </c>
      <c r="M133" s="53"/>
      <c r="N133" s="50">
        <f t="shared" si="10"/>
        <v>2.2000000000000002</v>
      </c>
      <c r="O133" s="57">
        <v>43135</v>
      </c>
      <c r="P133" s="18">
        <f>COUNTIFS(A:A,A133,C:C,C133)</f>
        <v>1</v>
      </c>
      <c r="Q133" s="3" t="str">
        <f>IFERROR(VLOOKUP(A133,'Super#ligaSYR'!$B$2:$B$21,1,0),"Mini")</f>
        <v>Cristian Iancu</v>
      </c>
    </row>
    <row r="134" spans="1:17" x14ac:dyDescent="0.2">
      <c r="A134" s="23" t="s">
        <v>61</v>
      </c>
      <c r="B134" s="40" t="str">
        <f>VLOOKUP(A134,Participanti!A:B,2,0)</f>
        <v>M</v>
      </c>
      <c r="C134" s="24">
        <v>5</v>
      </c>
      <c r="D134" s="24">
        <v>18.22</v>
      </c>
      <c r="E134" s="25">
        <v>7.6724537037037036E-2</v>
      </c>
      <c r="F134" s="26">
        <f t="shared" si="9"/>
        <v>4.2110064235475874E-3</v>
      </c>
      <c r="G134" s="18">
        <f>IF(B134="F",VLOOKUP(D134,Barem!$B$2:$C$11,2,1),VLOOKUP(D134,Barem!$B$12:$C$21,2,1))</f>
        <v>4</v>
      </c>
      <c r="H134" s="18">
        <f>IF(G134=0,0,IF(B134="F",VLOOKUP(F134,Barem!$G$2:$H$11,2,1),VLOOKUP(F134,Barem!$G$12:$H$21,2,1)))</f>
        <v>1</v>
      </c>
      <c r="I134" s="24">
        <v>3</v>
      </c>
      <c r="J134" s="19">
        <f>VLOOKUP($C134, Barem!$L:$N,3,0)</f>
        <v>0.5</v>
      </c>
      <c r="K134" s="19">
        <f>VLOOKUP($C134, Barem!$L:$O,4,0)</f>
        <v>0.3</v>
      </c>
      <c r="L134" s="19">
        <f>VLOOKUP($C134, Barem!$L:$P,5,0)</f>
        <v>0.2</v>
      </c>
      <c r="M134" s="53"/>
      <c r="N134" s="50">
        <f t="shared" si="10"/>
        <v>2.9</v>
      </c>
      <c r="O134" s="57">
        <v>43507</v>
      </c>
      <c r="P134" s="18">
        <f>COUNTIFS(A:A,A134,C:C,C134)</f>
        <v>1</v>
      </c>
      <c r="Q134" s="3" t="str">
        <f>IFERROR(VLOOKUP(A134,'Super#ligaSYR'!$B$2:$B$21,1,0),"Mini")</f>
        <v>Catalin Tintareanu</v>
      </c>
    </row>
    <row r="135" spans="1:17" x14ac:dyDescent="0.2">
      <c r="A135" s="23" t="s">
        <v>88</v>
      </c>
      <c r="B135" s="40" t="str">
        <f>VLOOKUP(A135,Participanti!A:B,2,0)</f>
        <v>M</v>
      </c>
      <c r="C135" s="24">
        <v>5</v>
      </c>
      <c r="D135" s="24">
        <v>25.39</v>
      </c>
      <c r="E135" s="25">
        <v>9.4004629629629632E-2</v>
      </c>
      <c r="F135" s="26">
        <f t="shared" ref="F135:F161" si="13">E135/D135</f>
        <v>3.7024273190086501E-3</v>
      </c>
      <c r="G135" s="18">
        <f>IF(B135="F",VLOOKUP(D135,Barem!$B$2:$C$11,2,1),VLOOKUP(D135,Barem!$B$12:$C$21,2,1))</f>
        <v>5</v>
      </c>
      <c r="H135" s="18">
        <f>IF(G135=0,0,IF(B135="F",VLOOKUP(F135,Barem!$G$2:$H$11,2,1),VLOOKUP(F135,Barem!$G$12:$H$21,2,1)))</f>
        <v>2</v>
      </c>
      <c r="I135" s="24">
        <v>2</v>
      </c>
      <c r="J135" s="19">
        <f>VLOOKUP($C135, Barem!$L:$N,3,0)</f>
        <v>0.5</v>
      </c>
      <c r="K135" s="19">
        <f>VLOOKUP($C135, Barem!$L:$O,4,0)</f>
        <v>0.3</v>
      </c>
      <c r="L135" s="19">
        <f>VLOOKUP($C135, Barem!$L:$P,5,0)</f>
        <v>0.2</v>
      </c>
      <c r="M135" s="53"/>
      <c r="N135" s="50">
        <f t="shared" ref="N135:N161" si="14">G135*J135+H135*K135+I135*L135+M135</f>
        <v>3.5</v>
      </c>
      <c r="O135" s="57">
        <v>43509</v>
      </c>
      <c r="P135" s="18">
        <f>COUNTIFS(A:A,A135,C:C,C135)</f>
        <v>1</v>
      </c>
      <c r="Q135" s="3" t="str">
        <f>IFERROR(VLOOKUP(A135,'Super#ligaSYR'!$B$2:$B$21,1,0),"Mini")</f>
        <v>Mini</v>
      </c>
    </row>
    <row r="136" spans="1:17" x14ac:dyDescent="0.2">
      <c r="A136" s="23" t="s">
        <v>154</v>
      </c>
      <c r="B136" s="40" t="str">
        <f>VLOOKUP(A136,Participanti!A:B,2,0)</f>
        <v>F</v>
      </c>
      <c r="C136" s="24">
        <v>5</v>
      </c>
      <c r="D136" s="24">
        <v>19</v>
      </c>
      <c r="E136" s="25">
        <v>0.10167824074074074</v>
      </c>
      <c r="F136" s="26">
        <f t="shared" si="13"/>
        <v>5.3514863547758284E-3</v>
      </c>
      <c r="G136" s="18">
        <f>IF(B136="F",VLOOKUP(D136,Barem!$B$2:$C$11,2,1),VLOOKUP(D136,Barem!$B$12:$C$21,2,1))</f>
        <v>5</v>
      </c>
      <c r="H136" s="18">
        <f>IF(G136=0,0,IF(B136="F",VLOOKUP(F136,Barem!$G$2:$H$11,2,1),VLOOKUP(F136,Barem!$G$12:$H$21,2,1)))</f>
        <v>1</v>
      </c>
      <c r="I136" s="24">
        <v>2</v>
      </c>
      <c r="J136" s="19">
        <f>VLOOKUP($C136, Barem!$L:$N,3,0)</f>
        <v>0.5</v>
      </c>
      <c r="K136" s="19">
        <f>VLOOKUP($C136, Barem!$L:$O,4,0)</f>
        <v>0.3</v>
      </c>
      <c r="L136" s="19">
        <f>VLOOKUP($C136, Barem!$L:$P,5,0)</f>
        <v>0.2</v>
      </c>
      <c r="M136" s="53"/>
      <c r="N136" s="50">
        <f t="shared" si="14"/>
        <v>3.1999999999999997</v>
      </c>
      <c r="O136" s="57">
        <v>43510</v>
      </c>
      <c r="P136" s="18">
        <f>COUNTIFS(A:A,A136,C:C,C136)</f>
        <v>1</v>
      </c>
      <c r="Q136" s="3" t="str">
        <f>IFERROR(VLOOKUP(A136,'Super#ligaSYR'!$B$2:$B$21,1,0),"Mini")</f>
        <v>Mini</v>
      </c>
    </row>
    <row r="137" spans="1:17" x14ac:dyDescent="0.2">
      <c r="A137" s="23" t="s">
        <v>72</v>
      </c>
      <c r="B137" s="40" t="str">
        <f>VLOOKUP(A137,Participanti!A:B,2,0)</f>
        <v>F</v>
      </c>
      <c r="C137" s="24">
        <v>5</v>
      </c>
      <c r="D137" s="24">
        <v>20.04</v>
      </c>
      <c r="E137" s="25">
        <v>8.4282407407407403E-2</v>
      </c>
      <c r="F137" s="26">
        <f t="shared" si="13"/>
        <v>4.2057089524654397E-3</v>
      </c>
      <c r="G137" s="18">
        <f>IF(B137="F",VLOOKUP(D137,Barem!$B$2:$C$11,2,1),VLOOKUP(D137,Barem!$B$12:$C$21,2,1))</f>
        <v>5</v>
      </c>
      <c r="H137" s="18">
        <f>IF(G137=0,0,IF(B137="F",VLOOKUP(F137,Barem!$G$2:$H$11,2,1),VLOOKUP(F137,Barem!$G$12:$H$21,2,1)))</f>
        <v>1.5</v>
      </c>
      <c r="I137" s="24">
        <v>3</v>
      </c>
      <c r="J137" s="19">
        <f>VLOOKUP($C137, Barem!$L:$N,3,0)</f>
        <v>0.5</v>
      </c>
      <c r="K137" s="19">
        <f>VLOOKUP($C137, Barem!$L:$O,4,0)</f>
        <v>0.3</v>
      </c>
      <c r="L137" s="19">
        <f>VLOOKUP($C137, Barem!$L:$P,5,0)</f>
        <v>0.2</v>
      </c>
      <c r="M137" s="53"/>
      <c r="N137" s="50">
        <f t="shared" si="14"/>
        <v>3.5500000000000003</v>
      </c>
      <c r="O137" s="57">
        <v>43510</v>
      </c>
      <c r="P137" s="18">
        <f>COUNTIFS(A:A,A137,C:C,C137)</f>
        <v>1</v>
      </c>
      <c r="Q137" s="3" t="str">
        <f>IFERROR(VLOOKUP(A137,'Super#ligaSYR'!$B$2:$B$21,1,0),"Mini")</f>
        <v>Anamaria Catalina</v>
      </c>
    </row>
    <row r="138" spans="1:17" x14ac:dyDescent="0.2">
      <c r="A138" s="23" t="s">
        <v>66</v>
      </c>
      <c r="B138" s="40" t="str">
        <f>VLOOKUP(A138,Participanti!A:B,2,0)</f>
        <v>M</v>
      </c>
      <c r="C138" s="24">
        <v>5</v>
      </c>
      <c r="D138" s="24">
        <v>11.49</v>
      </c>
      <c r="E138" s="25">
        <v>4.2256944444444444E-2</v>
      </c>
      <c r="F138" s="26">
        <f t="shared" si="13"/>
        <v>3.6777149211875059E-3</v>
      </c>
      <c r="G138" s="18">
        <f>IF(B138="F",VLOOKUP(D138,Barem!$B$2:$C$11,2,1),VLOOKUP(D138,Barem!$B$12:$C$21,2,1))</f>
        <v>2.5</v>
      </c>
      <c r="H138" s="18">
        <f>IF(G138=0,0,IF(B138="F",VLOOKUP(F138,Barem!$G$2:$H$11,2,1),VLOOKUP(F138,Barem!$G$12:$H$21,2,1)))</f>
        <v>2</v>
      </c>
      <c r="I138" s="24">
        <v>2</v>
      </c>
      <c r="J138" s="19">
        <f>VLOOKUP($C138, Barem!$L:$N,3,0)</f>
        <v>0.5</v>
      </c>
      <c r="K138" s="19">
        <f>VLOOKUP($C138, Barem!$L:$O,4,0)</f>
        <v>0.3</v>
      </c>
      <c r="L138" s="19">
        <f>VLOOKUP($C138, Barem!$L:$P,5,0)</f>
        <v>0.2</v>
      </c>
      <c r="M138" s="53"/>
      <c r="N138" s="50">
        <f t="shared" si="14"/>
        <v>2.25</v>
      </c>
      <c r="O138" s="57">
        <v>43510</v>
      </c>
      <c r="P138" s="18">
        <f>COUNTIFS(A:A,A138,C:C,C138)</f>
        <v>1</v>
      </c>
      <c r="Q138" s="3" t="str">
        <f>IFERROR(VLOOKUP(A138,'Super#ligaSYR'!$B$2:$B$21,1,0),"Mini")</f>
        <v>Mini</v>
      </c>
    </row>
    <row r="139" spans="1:17" x14ac:dyDescent="0.2">
      <c r="A139" s="23" t="s">
        <v>104</v>
      </c>
      <c r="B139" s="40" t="str">
        <f>VLOOKUP(A139,Participanti!A:B,2,0)</f>
        <v>M</v>
      </c>
      <c r="C139" s="24">
        <v>5</v>
      </c>
      <c r="D139" s="24">
        <v>9.67</v>
      </c>
      <c r="E139" s="25">
        <v>2.9513888888888892E-2</v>
      </c>
      <c r="F139" s="26">
        <f t="shared" si="13"/>
        <v>3.0521084683442492E-3</v>
      </c>
      <c r="G139" s="18">
        <f>IF(B139="F",VLOOKUP(D139,Barem!$B$2:$C$11,2,1),VLOOKUP(D139,Barem!$B$12:$C$21,2,1))</f>
        <v>2.5</v>
      </c>
      <c r="H139" s="18">
        <f>IF(G139=0,0,IF(B139="F",VLOOKUP(F139,Barem!$G$2:$H$11,2,1),VLOOKUP(F139,Barem!$G$12:$H$21,2,1)))</f>
        <v>4</v>
      </c>
      <c r="I139" s="24">
        <v>3</v>
      </c>
      <c r="J139" s="19">
        <f>VLOOKUP($C139, Barem!$L:$N,3,0)</f>
        <v>0.5</v>
      </c>
      <c r="K139" s="19">
        <f>VLOOKUP($C139, Barem!$L:$O,4,0)</f>
        <v>0.3</v>
      </c>
      <c r="L139" s="19">
        <f>VLOOKUP($C139, Barem!$L:$P,5,0)</f>
        <v>0.2</v>
      </c>
      <c r="M139" s="53"/>
      <c r="N139" s="50">
        <f t="shared" si="14"/>
        <v>3.0500000000000003</v>
      </c>
      <c r="O139" s="57">
        <v>43511</v>
      </c>
      <c r="P139" s="18">
        <f>COUNTIFS(A:A,A139,C:C,C139)</f>
        <v>1</v>
      </c>
      <c r="Q139" s="3" t="str">
        <f>IFERROR(VLOOKUP(A139,'Super#ligaSYR'!$B$2:$B$21,1,0),"Mini")</f>
        <v>Mini</v>
      </c>
    </row>
    <row r="140" spans="1:17" x14ac:dyDescent="0.2">
      <c r="A140" s="23" t="s">
        <v>78</v>
      </c>
      <c r="B140" s="40" t="str">
        <f>VLOOKUP(A140,Participanti!A:B,2,0)</f>
        <v>M</v>
      </c>
      <c r="C140" s="24">
        <v>5</v>
      </c>
      <c r="D140" s="24">
        <v>23.41</v>
      </c>
      <c r="E140" s="25">
        <v>9.5173611111111112E-2</v>
      </c>
      <c r="F140" s="26">
        <f t="shared" si="13"/>
        <v>4.0655109402439604E-3</v>
      </c>
      <c r="G140" s="18">
        <f>IF(B140="F",VLOOKUP(D140,Barem!$B$2:$C$11,2,1),VLOOKUP(D140,Barem!$B$12:$C$21,2,1))</f>
        <v>4.5</v>
      </c>
      <c r="H140" s="18">
        <f>IF(G140=0,0,IF(B140="F",VLOOKUP(F140,Barem!$G$2:$H$11,2,1),VLOOKUP(F140,Barem!$G$12:$H$21,2,1)))</f>
        <v>1.5</v>
      </c>
      <c r="I140" s="24">
        <v>2</v>
      </c>
      <c r="J140" s="19">
        <f>VLOOKUP($C140, Barem!$L:$N,3,0)</f>
        <v>0.5</v>
      </c>
      <c r="K140" s="19">
        <f>VLOOKUP($C140, Barem!$L:$O,4,0)</f>
        <v>0.3</v>
      </c>
      <c r="L140" s="19">
        <f>VLOOKUP($C140, Barem!$L:$P,5,0)</f>
        <v>0.2</v>
      </c>
      <c r="M140" s="53"/>
      <c r="N140" s="50">
        <f t="shared" si="14"/>
        <v>3.1</v>
      </c>
      <c r="O140" s="57">
        <v>43512</v>
      </c>
      <c r="P140" s="18">
        <f>COUNTIFS(A:A,A140,C:C,C140)</f>
        <v>1</v>
      </c>
      <c r="Q140" s="3" t="str">
        <f>IFERROR(VLOOKUP(A140,'Super#ligaSYR'!$B$2:$B$21,1,0),"Mini")</f>
        <v>Marius Iulian Alecu</v>
      </c>
    </row>
    <row r="141" spans="1:17" x14ac:dyDescent="0.2">
      <c r="A141" s="23" t="s">
        <v>83</v>
      </c>
      <c r="B141" s="40" t="str">
        <f>VLOOKUP(A141,Participanti!A:B,2,0)</f>
        <v>M</v>
      </c>
      <c r="C141" s="24">
        <v>5</v>
      </c>
      <c r="D141" s="24">
        <v>18.25</v>
      </c>
      <c r="E141" s="25">
        <v>7.1527777777777787E-2</v>
      </c>
      <c r="F141" s="26">
        <f t="shared" si="13"/>
        <v>3.9193302891933034E-3</v>
      </c>
      <c r="G141" s="18">
        <f>IF(B141="F",VLOOKUP(D141,Barem!$B$2:$C$11,2,1),VLOOKUP(D141,Barem!$B$12:$C$21,2,1))</f>
        <v>4</v>
      </c>
      <c r="H141" s="18">
        <f>IF(G141=0,0,IF(B141="F",VLOOKUP(F141,Barem!$G$2:$H$11,2,1),VLOOKUP(F141,Barem!$G$12:$H$21,2,1)))</f>
        <v>1.5</v>
      </c>
      <c r="I141" s="24">
        <v>2</v>
      </c>
      <c r="J141" s="19">
        <f>VLOOKUP($C141, Barem!$L:$N,3,0)</f>
        <v>0.5</v>
      </c>
      <c r="K141" s="19">
        <f>VLOOKUP($C141, Barem!$L:$O,4,0)</f>
        <v>0.3</v>
      </c>
      <c r="L141" s="19">
        <f>VLOOKUP($C141, Barem!$L:$P,5,0)</f>
        <v>0.2</v>
      </c>
      <c r="M141" s="53"/>
      <c r="N141" s="50">
        <f t="shared" si="14"/>
        <v>2.85</v>
      </c>
      <c r="O141" s="57">
        <v>43512</v>
      </c>
      <c r="P141" s="18">
        <f>COUNTIFS(A:A,A141,C:C,C141)</f>
        <v>1</v>
      </c>
      <c r="Q141" s="3" t="str">
        <f>IFERROR(VLOOKUP(A141,'Super#ligaSYR'!$B$2:$B$21,1,0),"Mini")</f>
        <v>Adrico Adrian</v>
      </c>
    </row>
    <row r="142" spans="1:17" x14ac:dyDescent="0.2">
      <c r="A142" s="23" t="s">
        <v>59</v>
      </c>
      <c r="B142" s="40" t="str">
        <f>VLOOKUP(A142,Participanti!A:B,2,0)</f>
        <v>F</v>
      </c>
      <c r="C142" s="24">
        <v>5</v>
      </c>
      <c r="D142" s="24">
        <v>4.01</v>
      </c>
      <c r="E142" s="25">
        <v>1.3402777777777777E-2</v>
      </c>
      <c r="F142" s="26">
        <f t="shared" si="13"/>
        <v>3.3423385979495708E-3</v>
      </c>
      <c r="G142" s="18">
        <f>IF(B142="F",VLOOKUP(D142,Barem!$B$2:$C$11,2,1),VLOOKUP(D142,Barem!$B$12:$C$21,2,1))</f>
        <v>1.5</v>
      </c>
      <c r="H142" s="18">
        <f>IF(G142=0,0,IF(B142="F",VLOOKUP(F142,Barem!$G$2:$H$11,2,1),VLOOKUP(F142,Barem!$G$12:$H$21,2,1)))</f>
        <v>4</v>
      </c>
      <c r="I142" s="24">
        <v>3</v>
      </c>
      <c r="J142" s="19">
        <f>VLOOKUP($C142, Barem!$L:$N,3,0)</f>
        <v>0.5</v>
      </c>
      <c r="K142" s="19">
        <f>VLOOKUP($C142, Barem!$L:$O,4,0)</f>
        <v>0.3</v>
      </c>
      <c r="L142" s="19">
        <f>VLOOKUP($C142, Barem!$L:$P,5,0)</f>
        <v>0.2</v>
      </c>
      <c r="M142" s="53"/>
      <c r="N142" s="50">
        <f t="shared" si="14"/>
        <v>2.5499999999999998</v>
      </c>
      <c r="O142" s="57">
        <v>43510</v>
      </c>
      <c r="P142" s="18">
        <f>COUNTIFS(A:A,A142,C:C,C142)</f>
        <v>1</v>
      </c>
      <c r="Q142" s="3" t="str">
        <f>IFERROR(VLOOKUP(A142,'Super#ligaSYR'!$B$2:$B$21,1,0),"Mini")</f>
        <v>Mini</v>
      </c>
    </row>
    <row r="143" spans="1:17" x14ac:dyDescent="0.2">
      <c r="A143" s="23" t="s">
        <v>68</v>
      </c>
      <c r="B143" s="40" t="str">
        <f>VLOOKUP(A143,Participanti!A:B,2,0)</f>
        <v>F</v>
      </c>
      <c r="C143" s="24">
        <v>5</v>
      </c>
      <c r="D143" s="24">
        <v>10.199999999999999</v>
      </c>
      <c r="E143" s="25">
        <v>4.3819444444444446E-2</v>
      </c>
      <c r="F143" s="26">
        <f t="shared" si="13"/>
        <v>4.2960239651416128E-3</v>
      </c>
      <c r="G143" s="18">
        <f>IF(B143="F",VLOOKUP(D143,Barem!$B$2:$C$11,2,1),VLOOKUP(D143,Barem!$B$12:$C$21,2,1))</f>
        <v>3</v>
      </c>
      <c r="H143" s="18">
        <f>IF(G143=0,0,IF(B143="F",VLOOKUP(F143,Barem!$G$2:$H$11,2,1),VLOOKUP(F143,Barem!$G$12:$H$21,2,1)))</f>
        <v>1.5</v>
      </c>
      <c r="I143" s="24">
        <v>2</v>
      </c>
      <c r="J143" s="19">
        <f>VLOOKUP($C143, Barem!$L:$N,3,0)</f>
        <v>0.5</v>
      </c>
      <c r="K143" s="19">
        <f>VLOOKUP($C143, Barem!$L:$O,4,0)</f>
        <v>0.3</v>
      </c>
      <c r="L143" s="19">
        <f>VLOOKUP($C143, Barem!$L:$P,5,0)</f>
        <v>0.2</v>
      </c>
      <c r="M143" s="53"/>
      <c r="N143" s="50">
        <f t="shared" si="14"/>
        <v>2.35</v>
      </c>
      <c r="O143" s="57">
        <v>43512</v>
      </c>
      <c r="P143" s="18">
        <f>COUNTIFS(A:A,A143,C:C,C143)</f>
        <v>1</v>
      </c>
      <c r="Q143" s="3" t="str">
        <f>IFERROR(VLOOKUP(A143,'Super#ligaSYR'!$B$2:$B$21,1,0),"Mini")</f>
        <v>Ester Breban</v>
      </c>
    </row>
    <row r="144" spans="1:17" x14ac:dyDescent="0.2">
      <c r="A144" s="23" t="s">
        <v>172</v>
      </c>
      <c r="B144" s="40" t="str">
        <f>VLOOKUP(A144,Participanti!A:B,2,0)</f>
        <v>M</v>
      </c>
      <c r="C144" s="24">
        <v>5</v>
      </c>
      <c r="D144" s="24">
        <v>43.08</v>
      </c>
      <c r="E144" s="25">
        <v>0.26859953703703704</v>
      </c>
      <c r="F144" s="26">
        <f t="shared" si="13"/>
        <v>6.2349010454279723E-3</v>
      </c>
      <c r="G144" s="18">
        <f>IF(B144="F",VLOOKUP(D144,Barem!$B$2:$C$11,2,1),VLOOKUP(D144,Barem!$B$12:$C$21,2,1))</f>
        <v>5</v>
      </c>
      <c r="H144" s="18">
        <f>IF(G144=0,0,IF(B144="F",VLOOKUP(F144,Barem!$G$2:$H$11,2,1),VLOOKUP(F144,Barem!$G$12:$H$21,2,1)))</f>
        <v>0</v>
      </c>
      <c r="I144" s="24">
        <v>4</v>
      </c>
      <c r="J144" s="19">
        <f>VLOOKUP($C144, Barem!$L:$N,3,0)</f>
        <v>0.5</v>
      </c>
      <c r="K144" s="19">
        <f>VLOOKUP($C144, Barem!$L:$O,4,0)</f>
        <v>0.3</v>
      </c>
      <c r="L144" s="19">
        <f>VLOOKUP($C144, Barem!$L:$P,5,0)</f>
        <v>0.2</v>
      </c>
      <c r="M144" s="53"/>
      <c r="N144" s="50">
        <f t="shared" si="14"/>
        <v>3.3</v>
      </c>
      <c r="O144" s="57">
        <v>43512</v>
      </c>
      <c r="P144" s="18">
        <f>COUNTIFS(A:A,A144,C:C,C144)</f>
        <v>1</v>
      </c>
      <c r="Q144" s="3" t="str">
        <f>IFERROR(VLOOKUP(A144,'Super#ligaSYR'!$B$2:$B$21,1,0),"Mini")</f>
        <v>Mini</v>
      </c>
    </row>
    <row r="145" spans="1:17" x14ac:dyDescent="0.2">
      <c r="A145" s="23" t="s">
        <v>67</v>
      </c>
      <c r="B145" s="40" t="str">
        <f>VLOOKUP(A145,Participanti!A:B,2,0)</f>
        <v>M</v>
      </c>
      <c r="C145" s="24">
        <v>5</v>
      </c>
      <c r="D145" s="24">
        <v>42.22</v>
      </c>
      <c r="E145" s="25">
        <v>0.18380787037037039</v>
      </c>
      <c r="F145" s="26">
        <f t="shared" si="13"/>
        <v>4.3535734336894926E-3</v>
      </c>
      <c r="G145" s="18">
        <f>IF(B145="F",VLOOKUP(D145,Barem!$B$2:$C$11,2,1),VLOOKUP(D145,Barem!$B$12:$C$21,2,1))</f>
        <v>5</v>
      </c>
      <c r="H145" s="18">
        <f>IF(G145=0,0,IF(B145="F",VLOOKUP(F145,Barem!$G$2:$H$11,2,1),VLOOKUP(F145,Barem!$G$12:$H$21,2,1)))</f>
        <v>1</v>
      </c>
      <c r="I145" s="24">
        <v>1</v>
      </c>
      <c r="J145" s="19">
        <f>VLOOKUP($C145, Barem!$L:$N,3,0)</f>
        <v>0.5</v>
      </c>
      <c r="K145" s="19">
        <f>VLOOKUP($C145, Barem!$L:$O,4,0)</f>
        <v>0.3</v>
      </c>
      <c r="L145" s="19">
        <f>VLOOKUP($C145, Barem!$L:$P,5,0)</f>
        <v>0.2</v>
      </c>
      <c r="M145" s="53"/>
      <c r="N145" s="50">
        <f t="shared" si="14"/>
        <v>3</v>
      </c>
      <c r="O145" s="57">
        <v>43513</v>
      </c>
      <c r="P145" s="18">
        <f>COUNTIFS(A:A,A145,C:C,C145)</f>
        <v>1</v>
      </c>
      <c r="Q145" s="3" t="str">
        <f>IFERROR(VLOOKUP(A145,'Super#ligaSYR'!$B$2:$B$21,1,0),"Mini")</f>
        <v>Ovidiu Gavrilovici</v>
      </c>
    </row>
    <row r="146" spans="1:17" x14ac:dyDescent="0.2">
      <c r="A146" s="23" t="s">
        <v>87</v>
      </c>
      <c r="B146" s="40" t="str">
        <f>VLOOKUP(A146,Participanti!A:B,2,0)</f>
        <v>F</v>
      </c>
      <c r="C146" s="24">
        <v>5</v>
      </c>
      <c r="D146" s="24">
        <v>14.1</v>
      </c>
      <c r="E146" s="25">
        <v>5.1145833333333335E-2</v>
      </c>
      <c r="F146" s="26">
        <f t="shared" si="13"/>
        <v>3.6273640661938535E-3</v>
      </c>
      <c r="G146" s="18">
        <f>IF(B146="F",VLOOKUP(D146,Barem!$B$2:$C$11,2,1),VLOOKUP(D146,Barem!$B$12:$C$21,2,1))</f>
        <v>4</v>
      </c>
      <c r="H146" s="18">
        <f>IF(G146=0,0,IF(B146="F",VLOOKUP(F146,Barem!$G$2:$H$11,2,1),VLOOKUP(F146,Barem!$G$12:$H$21,2,1)))</f>
        <v>3.5</v>
      </c>
      <c r="I146" s="24">
        <v>1</v>
      </c>
      <c r="J146" s="19">
        <f>VLOOKUP($C146, Barem!$L:$N,3,0)</f>
        <v>0.5</v>
      </c>
      <c r="K146" s="19">
        <f>VLOOKUP($C146, Barem!$L:$O,4,0)</f>
        <v>0.3</v>
      </c>
      <c r="L146" s="19">
        <f>VLOOKUP($C146, Barem!$L:$P,5,0)</f>
        <v>0.2</v>
      </c>
      <c r="M146" s="53"/>
      <c r="N146" s="50">
        <f t="shared" si="14"/>
        <v>3.25</v>
      </c>
      <c r="O146" s="57">
        <v>43513</v>
      </c>
      <c r="P146" s="18">
        <f>COUNTIFS(A:A,A146,C:C,C146)</f>
        <v>1</v>
      </c>
      <c r="Q146" s="3" t="str">
        <f>IFERROR(VLOOKUP(A146,'Super#ligaSYR'!$B$2:$B$21,1,0),"Mini")</f>
        <v>Mini</v>
      </c>
    </row>
    <row r="147" spans="1:17" x14ac:dyDescent="0.2">
      <c r="A147" s="23" t="s">
        <v>81</v>
      </c>
      <c r="B147" s="40" t="str">
        <f>VLOOKUP(A147,Participanti!A:B,2,0)</f>
        <v>M</v>
      </c>
      <c r="C147" s="24">
        <v>5</v>
      </c>
      <c r="D147" s="24">
        <v>13.85</v>
      </c>
      <c r="E147" s="25">
        <v>7.0937500000000001E-2</v>
      </c>
      <c r="F147" s="26">
        <f t="shared" si="13"/>
        <v>5.121841155234657E-3</v>
      </c>
      <c r="G147" s="18">
        <f>IF(B147="F",VLOOKUP(D147,Barem!$B$2:$C$11,2,1),VLOOKUP(D147,Barem!$B$12:$C$21,2,1))</f>
        <v>3</v>
      </c>
      <c r="H147" s="18">
        <f>IF(G147=0,0,IF(B147="F",VLOOKUP(F147,Barem!$G$2:$H$11,2,1),VLOOKUP(F147,Barem!$G$12:$H$21,2,1)))</f>
        <v>0</v>
      </c>
      <c r="I147" s="24">
        <v>5</v>
      </c>
      <c r="J147" s="19">
        <f>VLOOKUP($C147, Barem!$L:$N,3,0)</f>
        <v>0.5</v>
      </c>
      <c r="K147" s="19">
        <f>VLOOKUP($C147, Barem!$L:$O,4,0)</f>
        <v>0.3</v>
      </c>
      <c r="L147" s="19">
        <f>VLOOKUP($C147, Barem!$L:$P,5,0)</f>
        <v>0.2</v>
      </c>
      <c r="M147" s="53"/>
      <c r="N147" s="50">
        <f t="shared" si="14"/>
        <v>2.5</v>
      </c>
      <c r="O147" s="57">
        <v>43513</v>
      </c>
      <c r="P147" s="18">
        <f>COUNTIFS(A:A,A147,C:C,C147)</f>
        <v>1</v>
      </c>
      <c r="Q147" s="3" t="str">
        <f>IFERROR(VLOOKUP(A147,'Super#ligaSYR'!$B$2:$B$21,1,0),"Mini")</f>
        <v>Cosmin Niculescu</v>
      </c>
    </row>
    <row r="148" spans="1:17" x14ac:dyDescent="0.2">
      <c r="A148" s="23" t="s">
        <v>64</v>
      </c>
      <c r="B148" s="40" t="str">
        <f>VLOOKUP(A148,Participanti!A:B,2,0)</f>
        <v>M</v>
      </c>
      <c r="C148" s="24">
        <v>5</v>
      </c>
      <c r="D148" s="24">
        <v>10.01</v>
      </c>
      <c r="E148" s="25">
        <v>3.3043981481481487E-2</v>
      </c>
      <c r="F148" s="26">
        <f t="shared" si="13"/>
        <v>3.3010970510970517E-3</v>
      </c>
      <c r="G148" s="18">
        <f>IF(B148="F",VLOOKUP(D148,Barem!$B$2:$C$11,2,1),VLOOKUP(D148,Barem!$B$12:$C$21,2,1))</f>
        <v>2.5</v>
      </c>
      <c r="H148" s="18">
        <f>IF(G148=0,0,IF(B148="F",VLOOKUP(F148,Barem!$G$2:$H$11,2,1),VLOOKUP(F148,Barem!$G$12:$H$21,2,1)))</f>
        <v>3.5</v>
      </c>
      <c r="I148" s="24">
        <v>2</v>
      </c>
      <c r="J148" s="19">
        <f>VLOOKUP($C148, Barem!$L:$N,3,0)</f>
        <v>0.5</v>
      </c>
      <c r="K148" s="19">
        <f>VLOOKUP($C148, Barem!$L:$O,4,0)</f>
        <v>0.3</v>
      </c>
      <c r="L148" s="19">
        <f>VLOOKUP($C148, Barem!$L:$P,5,0)</f>
        <v>0.2</v>
      </c>
      <c r="M148" s="53"/>
      <c r="N148" s="50">
        <f t="shared" si="14"/>
        <v>2.6999999999999997</v>
      </c>
      <c r="O148" s="57">
        <v>43513</v>
      </c>
      <c r="P148" s="18">
        <f>COUNTIFS(A:A,A148,C:C,C148)</f>
        <v>1</v>
      </c>
      <c r="Q148" s="3" t="str">
        <f>IFERROR(VLOOKUP(A148,'Super#ligaSYR'!$B$2:$B$21,1,0),"Mini")</f>
        <v>Andrei Mezofii</v>
      </c>
    </row>
    <row r="149" spans="1:17" x14ac:dyDescent="0.2">
      <c r="A149" s="23" t="s">
        <v>75</v>
      </c>
      <c r="B149" s="40" t="str">
        <f>VLOOKUP(A149,Participanti!A:B,2,0)</f>
        <v>M</v>
      </c>
      <c r="C149" s="24">
        <v>5</v>
      </c>
      <c r="D149" s="24">
        <v>16.010000000000002</v>
      </c>
      <c r="E149" s="25">
        <v>6.6006944444444438E-2</v>
      </c>
      <c r="F149" s="26">
        <f t="shared" si="13"/>
        <v>4.1228572420015262E-3</v>
      </c>
      <c r="G149" s="18">
        <f>IF(B149="F",VLOOKUP(D149,Barem!$B$2:$C$11,2,1),VLOOKUP(D149,Barem!$B$12:$C$21,2,1))</f>
        <v>3.5</v>
      </c>
      <c r="H149" s="18">
        <f>IF(G149=0,0,IF(B149="F",VLOOKUP(F149,Barem!$G$2:$H$11,2,1),VLOOKUP(F149,Barem!$G$12:$H$21,2,1)))</f>
        <v>1.5</v>
      </c>
      <c r="I149" s="24">
        <v>3</v>
      </c>
      <c r="J149" s="19">
        <f>VLOOKUP($C149, Barem!$L:$N,3,0)</f>
        <v>0.5</v>
      </c>
      <c r="K149" s="19">
        <f>VLOOKUP($C149, Barem!$L:$O,4,0)</f>
        <v>0.3</v>
      </c>
      <c r="L149" s="19">
        <f>VLOOKUP($C149, Barem!$L:$P,5,0)</f>
        <v>0.2</v>
      </c>
      <c r="M149" s="53"/>
      <c r="N149" s="50">
        <f t="shared" si="14"/>
        <v>2.8000000000000003</v>
      </c>
      <c r="O149" s="57">
        <v>43512</v>
      </c>
      <c r="P149" s="18">
        <f>COUNTIFS(A:A,A149,C:C,C149)</f>
        <v>1</v>
      </c>
      <c r="Q149" s="3" t="str">
        <f>IFERROR(VLOOKUP(A149,'Super#ligaSYR'!$B$2:$B$21,1,0),"Mini")</f>
        <v>Cristian Iancu</v>
      </c>
    </row>
    <row r="150" spans="1:17" x14ac:dyDescent="0.2">
      <c r="A150" s="23" t="s">
        <v>70</v>
      </c>
      <c r="B150" s="40" t="str">
        <f>VLOOKUP(A150,Participanti!A:B,2,0)</f>
        <v>M</v>
      </c>
      <c r="C150" s="24">
        <v>5</v>
      </c>
      <c r="D150" s="24">
        <v>15.37</v>
      </c>
      <c r="E150" s="25">
        <v>5.6388888888888884E-2</v>
      </c>
      <c r="F150" s="26">
        <f t="shared" si="13"/>
        <v>3.6687631027253666E-3</v>
      </c>
      <c r="G150" s="18">
        <f>IF(B150="F",VLOOKUP(D150,Barem!$B$2:$C$11,2,1),VLOOKUP(D150,Barem!$B$12:$C$21,2,1))</f>
        <v>3.5</v>
      </c>
      <c r="H150" s="18">
        <f>IF(G150=0,0,IF(B150="F",VLOOKUP(F150,Barem!$G$2:$H$11,2,1),VLOOKUP(F150,Barem!$G$12:$H$21,2,1)))</f>
        <v>2</v>
      </c>
      <c r="I150" s="24">
        <v>3</v>
      </c>
      <c r="J150" s="19">
        <f>VLOOKUP($C150, Barem!$L:$N,3,0)</f>
        <v>0.5</v>
      </c>
      <c r="K150" s="19">
        <f>VLOOKUP($C150, Barem!$L:$O,4,0)</f>
        <v>0.3</v>
      </c>
      <c r="L150" s="19">
        <f>VLOOKUP($C150, Barem!$L:$P,5,0)</f>
        <v>0.2</v>
      </c>
      <c r="M150" s="53"/>
      <c r="N150" s="50">
        <f t="shared" si="14"/>
        <v>2.95</v>
      </c>
      <c r="O150" s="57">
        <v>43513</v>
      </c>
      <c r="P150" s="18">
        <f>COUNTIFS(A:A,A150,C:C,C150)</f>
        <v>1</v>
      </c>
      <c r="Q150" s="3" t="str">
        <f>IFERROR(VLOOKUP(A150,'Super#ligaSYR'!$B$2:$B$21,1,0),"Mini")</f>
        <v>Andrei Diaconescu</v>
      </c>
    </row>
    <row r="151" spans="1:17" x14ac:dyDescent="0.2">
      <c r="A151" s="23" t="s">
        <v>69</v>
      </c>
      <c r="B151" s="40" t="str">
        <f>VLOOKUP(A151,Participanti!A:B,2,0)</f>
        <v>M</v>
      </c>
      <c r="C151" s="24">
        <v>5</v>
      </c>
      <c r="D151" s="24">
        <v>14</v>
      </c>
      <c r="E151" s="25">
        <v>7.2013888888888891E-2</v>
      </c>
      <c r="F151" s="26">
        <f t="shared" si="13"/>
        <v>5.1438492063492066E-3</v>
      </c>
      <c r="G151" s="18">
        <f>IF(B151="F",VLOOKUP(D151,Barem!$B$2:$C$11,2,1),VLOOKUP(D151,Barem!$B$12:$C$21,2,1))</f>
        <v>3</v>
      </c>
      <c r="H151" s="18">
        <f>IF(G151=0,0,IF(B151="F",VLOOKUP(F151,Barem!$G$2:$H$11,2,1),VLOOKUP(F151,Barem!$G$12:$H$21,2,1)))</f>
        <v>0</v>
      </c>
      <c r="I151" s="24">
        <v>5</v>
      </c>
      <c r="J151" s="19">
        <f>VLOOKUP($C151, Barem!$L:$N,3,0)</f>
        <v>0.5</v>
      </c>
      <c r="K151" s="19">
        <f>VLOOKUP($C151, Barem!$L:$O,4,0)</f>
        <v>0.3</v>
      </c>
      <c r="L151" s="19">
        <f>VLOOKUP($C151, Barem!$L:$P,5,0)</f>
        <v>0.2</v>
      </c>
      <c r="M151" s="53">
        <v>0.5</v>
      </c>
      <c r="N151" s="50">
        <f t="shared" si="14"/>
        <v>3</v>
      </c>
      <c r="O151" s="57">
        <v>43512</v>
      </c>
      <c r="P151" s="18">
        <f>COUNTIFS(A:A,A151,C:C,C151)</f>
        <v>1</v>
      </c>
      <c r="Q151" s="3" t="str">
        <f>IFERROR(VLOOKUP(A151,'Super#ligaSYR'!$B$2:$B$21,1,0),"Mini")</f>
        <v>Robert Herman</v>
      </c>
    </row>
    <row r="152" spans="1:17" x14ac:dyDescent="0.2">
      <c r="A152" s="23" t="s">
        <v>71</v>
      </c>
      <c r="B152" s="40" t="str">
        <f>VLOOKUP(A152,Participanti!A:B,2,0)</f>
        <v>M</v>
      </c>
      <c r="C152" s="24">
        <v>5</v>
      </c>
      <c r="D152" s="24">
        <v>30.01</v>
      </c>
      <c r="E152" s="25">
        <v>0.10412037037037036</v>
      </c>
      <c r="F152" s="26">
        <f t="shared" si="13"/>
        <v>3.4695225048440637E-3</v>
      </c>
      <c r="G152" s="18">
        <f>IF(B152="F",VLOOKUP(D152,Barem!$B$2:$C$11,2,1),VLOOKUP(D152,Barem!$B$12:$C$21,2,1))</f>
        <v>5</v>
      </c>
      <c r="H152" s="18">
        <f>IF(G152=0,0,IF(B152="F",VLOOKUP(F152,Barem!$G$2:$H$11,2,1),VLOOKUP(F152,Barem!$G$12:$H$21,2,1)))</f>
        <v>3</v>
      </c>
      <c r="I152" s="24">
        <v>3</v>
      </c>
      <c r="J152" s="19">
        <f>VLOOKUP($C152, Barem!$L:$N,3,0)</f>
        <v>0.5</v>
      </c>
      <c r="K152" s="19">
        <f>VLOOKUP($C152, Barem!$L:$O,4,0)</f>
        <v>0.3</v>
      </c>
      <c r="L152" s="19">
        <f>VLOOKUP($C152, Barem!$L:$P,5,0)</f>
        <v>0.2</v>
      </c>
      <c r="M152" s="53">
        <v>0.5</v>
      </c>
      <c r="N152" s="60">
        <f t="shared" si="14"/>
        <v>4.5</v>
      </c>
      <c r="O152" s="57">
        <v>43513</v>
      </c>
      <c r="P152" s="18">
        <f>COUNTIFS(A:A,A152,C:C,C152)</f>
        <v>1</v>
      </c>
      <c r="Q152" s="3" t="str">
        <f>IFERROR(VLOOKUP(A152,'Super#ligaSYR'!$B$2:$B$21,1,0),"Mini")</f>
        <v>Bogdan Tala</v>
      </c>
    </row>
    <row r="153" spans="1:17" x14ac:dyDescent="0.2">
      <c r="A153" s="23" t="s">
        <v>95</v>
      </c>
      <c r="B153" s="40" t="str">
        <f>VLOOKUP(A153,Participanti!A:B,2,0)</f>
        <v>M</v>
      </c>
      <c r="C153" s="24">
        <v>5</v>
      </c>
      <c r="D153" s="24">
        <v>11.28</v>
      </c>
      <c r="E153" s="25">
        <v>3.770833333333333E-2</v>
      </c>
      <c r="F153" s="26">
        <f t="shared" si="13"/>
        <v>3.3429373522458629E-3</v>
      </c>
      <c r="G153" s="18">
        <f>IF(B153="F",VLOOKUP(D153,Barem!$B$2:$C$11,2,1),VLOOKUP(D153,Barem!$B$12:$C$21,2,1))</f>
        <v>2.5</v>
      </c>
      <c r="H153" s="18">
        <f>IF(G153=0,0,IF(B153="F",VLOOKUP(F153,Barem!$G$2:$H$11,2,1),VLOOKUP(F153,Barem!$G$12:$H$21,2,1)))</f>
        <v>3</v>
      </c>
      <c r="I153" s="24">
        <v>3</v>
      </c>
      <c r="J153" s="19">
        <f>VLOOKUP($C153, Barem!$L:$N,3,0)</f>
        <v>0.5</v>
      </c>
      <c r="K153" s="19">
        <f>VLOOKUP($C153, Barem!$L:$O,4,0)</f>
        <v>0.3</v>
      </c>
      <c r="L153" s="19">
        <f>VLOOKUP($C153, Barem!$L:$P,5,0)</f>
        <v>0.2</v>
      </c>
      <c r="M153" s="53"/>
      <c r="N153" s="50">
        <f t="shared" si="14"/>
        <v>2.75</v>
      </c>
      <c r="O153" s="57">
        <v>43512</v>
      </c>
      <c r="P153" s="18">
        <f>COUNTIFS(A:A,A153,C:C,C153)</f>
        <v>1</v>
      </c>
      <c r="Q153" s="3" t="str">
        <f>IFERROR(VLOOKUP(A153,'Super#ligaSYR'!$B$2:$B$21,1,0),"Mini")</f>
        <v>Mini</v>
      </c>
    </row>
    <row r="154" spans="1:17" x14ac:dyDescent="0.2">
      <c r="A154" s="23" t="s">
        <v>8</v>
      </c>
      <c r="B154" s="40" t="str">
        <f>VLOOKUP(A154,Participanti!A:B,2,0)</f>
        <v>M</v>
      </c>
      <c r="C154" s="24">
        <v>5</v>
      </c>
      <c r="D154" s="24">
        <v>25</v>
      </c>
      <c r="E154" s="25">
        <v>0.10425925925925926</v>
      </c>
      <c r="F154" s="26">
        <f t="shared" si="13"/>
        <v>4.1703703703703703E-3</v>
      </c>
      <c r="G154" s="18">
        <f>IF(B154="F",VLOOKUP(D154,Barem!$B$2:$C$11,2,1),VLOOKUP(D154,Barem!$B$12:$C$21,2,1))</f>
        <v>5</v>
      </c>
      <c r="H154" s="18">
        <f>IF(G154=0,0,IF(B154="F",VLOOKUP(F154,Barem!$G$2:$H$11,2,1),VLOOKUP(F154,Barem!$G$12:$H$21,2,1)))</f>
        <v>1.5</v>
      </c>
      <c r="I154" s="24">
        <v>3</v>
      </c>
      <c r="J154" s="19">
        <f>VLOOKUP($C154, Barem!$L:$N,3,0)</f>
        <v>0.5</v>
      </c>
      <c r="K154" s="19">
        <f>VLOOKUP($C154, Barem!$L:$O,4,0)</f>
        <v>0.3</v>
      </c>
      <c r="L154" s="19">
        <f>VLOOKUP($C154, Barem!$L:$P,5,0)</f>
        <v>0.2</v>
      </c>
      <c r="M154" s="53"/>
      <c r="N154" s="50">
        <f t="shared" si="14"/>
        <v>3.5500000000000003</v>
      </c>
      <c r="O154" s="57">
        <v>43512</v>
      </c>
      <c r="P154" s="18">
        <f>COUNTIFS(A:A,A154,C:C,C154)</f>
        <v>1</v>
      </c>
      <c r="Q154" s="3" t="str">
        <f>IFERROR(VLOOKUP(A154,'Super#ligaSYR'!$B$2:$B$21,1,0),"Mini")</f>
        <v>Silviu Burcea</v>
      </c>
    </row>
    <row r="155" spans="1:17" x14ac:dyDescent="0.2">
      <c r="A155" s="23" t="s">
        <v>6</v>
      </c>
      <c r="B155" s="40" t="str">
        <f>VLOOKUP(A155,Participanti!A:B,2,0)</f>
        <v>F</v>
      </c>
      <c r="C155" s="24">
        <v>5</v>
      </c>
      <c r="D155" s="24">
        <v>12.75</v>
      </c>
      <c r="E155" s="25">
        <v>4.5127314814814821E-2</v>
      </c>
      <c r="F155" s="26">
        <f t="shared" si="13"/>
        <v>3.5393972403776328E-3</v>
      </c>
      <c r="G155" s="18">
        <f>IF(B155="F",VLOOKUP(D155,Barem!$B$2:$C$11,2,1),VLOOKUP(D155,Barem!$B$12:$C$21,2,1))</f>
        <v>3.5</v>
      </c>
      <c r="H155" s="18">
        <f>IF(G155=0,0,IF(B155="F",VLOOKUP(F155,Barem!$G$2:$H$11,2,1),VLOOKUP(F155,Barem!$G$12:$H$21,2,1)))</f>
        <v>3.5</v>
      </c>
      <c r="I155" s="24">
        <v>3</v>
      </c>
      <c r="J155" s="19">
        <f>VLOOKUP($C155, Barem!$L:$N,3,0)</f>
        <v>0.5</v>
      </c>
      <c r="K155" s="19">
        <f>VLOOKUP($C155, Barem!$L:$O,4,0)</f>
        <v>0.3</v>
      </c>
      <c r="L155" s="19">
        <f>VLOOKUP($C155, Barem!$L:$P,5,0)</f>
        <v>0.2</v>
      </c>
      <c r="M155" s="53"/>
      <c r="N155" s="50">
        <f t="shared" si="14"/>
        <v>3.4</v>
      </c>
      <c r="O155" s="57">
        <v>43510</v>
      </c>
      <c r="P155" s="18">
        <f>COUNTIFS(A:A,A155,C:C,C155)</f>
        <v>1</v>
      </c>
      <c r="Q155" s="3" t="str">
        <f>IFERROR(VLOOKUP(A155,'Super#ligaSYR'!$B$2:$B$21,1,0),"Mini")</f>
        <v>Mini</v>
      </c>
    </row>
    <row r="156" spans="1:17" x14ac:dyDescent="0.2">
      <c r="A156" s="23" t="s">
        <v>182</v>
      </c>
      <c r="B156" s="40" t="str">
        <f>VLOOKUP(A156,Participanti!A:B,2,0)</f>
        <v>M</v>
      </c>
      <c r="C156" s="24">
        <v>5</v>
      </c>
      <c r="D156" s="24">
        <v>13.03</v>
      </c>
      <c r="E156" s="25">
        <v>4.2592592592592592E-2</v>
      </c>
      <c r="F156" s="26">
        <f t="shared" si="13"/>
        <v>3.268809868963361E-3</v>
      </c>
      <c r="G156" s="18">
        <f>IF(B156="F",VLOOKUP(D156,Barem!$B$2:$C$11,2,1),VLOOKUP(D156,Barem!$B$12:$C$21,2,1))</f>
        <v>3</v>
      </c>
      <c r="H156" s="18">
        <f>IF(G156=0,0,IF(B156="F",VLOOKUP(F156,Barem!$G$2:$H$11,2,1),VLOOKUP(F156,Barem!$G$12:$H$21,2,1)))</f>
        <v>3.5</v>
      </c>
      <c r="I156" s="24">
        <v>4</v>
      </c>
      <c r="J156" s="19">
        <f>VLOOKUP($C156, Barem!$L:$N,3,0)</f>
        <v>0.5</v>
      </c>
      <c r="K156" s="19">
        <f>VLOOKUP($C156, Barem!$L:$O,4,0)</f>
        <v>0.3</v>
      </c>
      <c r="L156" s="19">
        <f>VLOOKUP($C156, Barem!$L:$P,5,0)</f>
        <v>0.2</v>
      </c>
      <c r="M156" s="53"/>
      <c r="N156" s="50">
        <f t="shared" si="14"/>
        <v>3.3499999999999996</v>
      </c>
      <c r="O156" s="57">
        <v>43509</v>
      </c>
      <c r="P156" s="18">
        <f>COUNTIFS(A:A,A156,C:C,C156)</f>
        <v>1</v>
      </c>
      <c r="Q156" s="3" t="str">
        <f>IFERROR(VLOOKUP(A156,'Super#ligaSYR'!$B$2:$B$21,1,0),"Mini")</f>
        <v>Mini</v>
      </c>
    </row>
    <row r="157" spans="1:17" x14ac:dyDescent="0.2">
      <c r="A157" s="23" t="s">
        <v>62</v>
      </c>
      <c r="B157" s="40" t="str">
        <f>VLOOKUP(A157,Participanti!A:B,2,0)</f>
        <v>F</v>
      </c>
      <c r="C157" s="24">
        <v>5</v>
      </c>
      <c r="D157" s="24">
        <v>21.34</v>
      </c>
      <c r="E157" s="25">
        <v>9.6539351851851848E-2</v>
      </c>
      <c r="F157" s="26">
        <f t="shared" si="13"/>
        <v>4.5238684091776877E-3</v>
      </c>
      <c r="G157" s="18">
        <f>IF(B157="F",VLOOKUP(D157,Barem!$B$2:$C$11,2,1),VLOOKUP(D157,Barem!$B$12:$C$21,2,1))</f>
        <v>5</v>
      </c>
      <c r="H157" s="18">
        <f>IF(G157=0,0,IF(B157="F",VLOOKUP(F157,Barem!$G$2:$H$11,2,1),VLOOKUP(F157,Barem!$G$12:$H$21,2,1)))</f>
        <v>1.5</v>
      </c>
      <c r="I157" s="24">
        <v>4</v>
      </c>
      <c r="J157" s="19">
        <f>VLOOKUP($C157, Barem!$L:$N,3,0)</f>
        <v>0.5</v>
      </c>
      <c r="K157" s="19">
        <f>VLOOKUP($C157, Barem!$L:$O,4,0)</f>
        <v>0.3</v>
      </c>
      <c r="L157" s="19">
        <f>VLOOKUP($C157, Barem!$L:$P,5,0)</f>
        <v>0.2</v>
      </c>
      <c r="M157" s="53"/>
      <c r="N157" s="50">
        <f t="shared" si="14"/>
        <v>3.75</v>
      </c>
      <c r="O157" s="57">
        <v>43513</v>
      </c>
      <c r="P157" s="18">
        <f>COUNTIFS(A:A,A157,C:C,C157)</f>
        <v>1</v>
      </c>
      <c r="Q157" s="3" t="str">
        <f>IFERROR(VLOOKUP(A157,'Super#ligaSYR'!$B$2:$B$21,1,0),"Mini")</f>
        <v>Oana Elena</v>
      </c>
    </row>
    <row r="158" spans="1:17" x14ac:dyDescent="0.2">
      <c r="A158" s="23" t="s">
        <v>60</v>
      </c>
      <c r="B158" s="40" t="str">
        <f>VLOOKUP(A158,Participanti!A:B,2,0)</f>
        <v>M</v>
      </c>
      <c r="C158" s="24">
        <v>5</v>
      </c>
      <c r="D158" s="24">
        <v>19.04</v>
      </c>
      <c r="E158" s="25">
        <v>6.3136574074074081E-2</v>
      </c>
      <c r="F158" s="26">
        <f t="shared" si="13"/>
        <v>3.3159965375038911E-3</v>
      </c>
      <c r="G158" s="18">
        <f>IF(B158="F",VLOOKUP(D158,Barem!$B$2:$C$11,2,1),VLOOKUP(D158,Barem!$B$12:$C$21,2,1))</f>
        <v>4</v>
      </c>
      <c r="H158" s="18">
        <f>IF(G158=0,0,IF(B158="F",VLOOKUP(F158,Barem!$G$2:$H$11,2,1),VLOOKUP(F158,Barem!$G$12:$H$21,2,1)))</f>
        <v>3</v>
      </c>
      <c r="I158" s="24">
        <v>3</v>
      </c>
      <c r="J158" s="19">
        <f>VLOOKUP($C158, Barem!$L:$N,3,0)</f>
        <v>0.5</v>
      </c>
      <c r="K158" s="19">
        <f>VLOOKUP($C158, Barem!$L:$O,4,0)</f>
        <v>0.3</v>
      </c>
      <c r="L158" s="19">
        <f>VLOOKUP($C158, Barem!$L:$P,5,0)</f>
        <v>0.2</v>
      </c>
      <c r="M158" s="53"/>
      <c r="N158" s="50">
        <f t="shared" si="14"/>
        <v>3.5</v>
      </c>
      <c r="O158" s="57">
        <v>43513</v>
      </c>
      <c r="P158" s="18">
        <f>COUNTIFS(A:A,A158,C:C,C158)</f>
        <v>1</v>
      </c>
      <c r="Q158" s="3" t="str">
        <f>IFERROR(VLOOKUP(A158,'Super#ligaSYR'!$B$2:$B$21,1,0),"Mini")</f>
        <v>Gorci Flor Ionut</v>
      </c>
    </row>
    <row r="159" spans="1:17" x14ac:dyDescent="0.2">
      <c r="A159" s="23" t="s">
        <v>84</v>
      </c>
      <c r="B159" s="40" t="str">
        <f>VLOOKUP(A159,Participanti!A:B,2,0)</f>
        <v>M</v>
      </c>
      <c r="C159" s="24">
        <v>5</v>
      </c>
      <c r="D159" s="24">
        <v>15.2</v>
      </c>
      <c r="E159" s="25">
        <v>7.7256944444444434E-2</v>
      </c>
      <c r="F159" s="26">
        <f t="shared" si="13"/>
        <v>5.082693713450292E-3</v>
      </c>
      <c r="G159" s="18">
        <f>IF(B159="F",VLOOKUP(D159,Barem!$B$2:$C$11,2,1),VLOOKUP(D159,Barem!$B$12:$C$21,2,1))</f>
        <v>3.5</v>
      </c>
      <c r="H159" s="18">
        <f>IF(G159=0,0,IF(B159="F",VLOOKUP(F159,Barem!$G$2:$H$11,2,1),VLOOKUP(F159,Barem!$G$12:$H$21,2,1)))</f>
        <v>0</v>
      </c>
      <c r="I159" s="24">
        <v>1</v>
      </c>
      <c r="J159" s="19">
        <f>VLOOKUP($C159, Barem!$L:$N,3,0)</f>
        <v>0.5</v>
      </c>
      <c r="K159" s="19">
        <f>VLOOKUP($C159, Barem!$L:$O,4,0)</f>
        <v>0.3</v>
      </c>
      <c r="L159" s="19">
        <f>VLOOKUP($C159, Barem!$L:$P,5,0)</f>
        <v>0.2</v>
      </c>
      <c r="M159" s="53"/>
      <c r="N159" s="50">
        <f t="shared" si="14"/>
        <v>1.95</v>
      </c>
      <c r="O159" s="57">
        <v>43512</v>
      </c>
      <c r="P159" s="18">
        <f>COUNTIFS(A:A,A159,C:C,C159)</f>
        <v>1</v>
      </c>
      <c r="Q159" s="3" t="str">
        <f>IFERROR(VLOOKUP(A159,'Super#ligaSYR'!$B$2:$B$21,1,0),"Mini")</f>
        <v>Flo Dum</v>
      </c>
    </row>
    <row r="160" spans="1:17" x14ac:dyDescent="0.2">
      <c r="A160" s="23" t="s">
        <v>148</v>
      </c>
      <c r="B160" s="40" t="str">
        <f>VLOOKUP(A160,Participanti!A:B,2,0)</f>
        <v>M</v>
      </c>
      <c r="C160" s="24">
        <v>5</v>
      </c>
      <c r="D160" s="24">
        <v>31.99</v>
      </c>
      <c r="E160" s="25">
        <v>0.13064814814814815</v>
      </c>
      <c r="F160" s="26">
        <f t="shared" si="13"/>
        <v>4.0840308892825311E-3</v>
      </c>
      <c r="G160" s="18">
        <f>IF(B160="F",VLOOKUP(D160,Barem!$B$2:$C$11,2,1),VLOOKUP(D160,Barem!$B$12:$C$21,2,1))</f>
        <v>5</v>
      </c>
      <c r="H160" s="18">
        <f>IF(G160=0,0,IF(B160="F",VLOOKUP(F160,Barem!$G$2:$H$11,2,1),VLOOKUP(F160,Barem!$G$12:$H$21,2,1)))</f>
        <v>1.5</v>
      </c>
      <c r="I160" s="24">
        <v>3</v>
      </c>
      <c r="J160" s="19">
        <f>VLOOKUP($C160, Barem!$L:$N,3,0)</f>
        <v>0.5</v>
      </c>
      <c r="K160" s="19">
        <f>VLOOKUP($C160, Barem!$L:$O,4,0)</f>
        <v>0.3</v>
      </c>
      <c r="L160" s="19">
        <f>VLOOKUP($C160, Barem!$L:$P,5,0)</f>
        <v>0.2</v>
      </c>
      <c r="M160" s="53"/>
      <c r="N160" s="50">
        <f t="shared" si="14"/>
        <v>3.5500000000000003</v>
      </c>
      <c r="O160" s="57">
        <v>43512</v>
      </c>
      <c r="P160" s="18">
        <f>COUNTIFS(A:A,A160,C:C,C160)</f>
        <v>1</v>
      </c>
      <c r="Q160" s="3" t="str">
        <f>IFERROR(VLOOKUP(A160,'Super#ligaSYR'!$B$2:$B$21,1,0),"Mini")</f>
        <v>Mini</v>
      </c>
    </row>
    <row r="161" spans="1:17" x14ac:dyDescent="0.2">
      <c r="A161" s="23" t="s">
        <v>63</v>
      </c>
      <c r="B161" s="40" t="str">
        <f>VLOOKUP(A161,Participanti!A:B,2,0)</f>
        <v>F</v>
      </c>
      <c r="C161" s="24">
        <v>5</v>
      </c>
      <c r="D161" s="24">
        <v>21.05</v>
      </c>
      <c r="E161" s="25">
        <v>8.8460648148148149E-2</v>
      </c>
      <c r="F161" s="26">
        <f t="shared" si="13"/>
        <v>4.2024060877980116E-3</v>
      </c>
      <c r="G161" s="18">
        <f>IF(B161="F",VLOOKUP(D161,Barem!$B$2:$C$11,2,1),VLOOKUP(D161,Barem!$B$12:$C$21,2,1))</f>
        <v>5</v>
      </c>
      <c r="H161" s="18">
        <f>IF(G161=0,0,IF(B161="F",VLOOKUP(F161,Barem!$G$2:$H$11,2,1),VLOOKUP(F161,Barem!$G$12:$H$21,2,1)))</f>
        <v>1.5</v>
      </c>
      <c r="I161" s="24">
        <v>3</v>
      </c>
      <c r="J161" s="19">
        <f>VLOOKUP($C161, Barem!$L:$N,3,0)</f>
        <v>0.5</v>
      </c>
      <c r="K161" s="19">
        <f>VLOOKUP($C161, Barem!$L:$O,4,0)</f>
        <v>0.3</v>
      </c>
      <c r="L161" s="19">
        <f>VLOOKUP($C161, Barem!$L:$P,5,0)</f>
        <v>0.2</v>
      </c>
      <c r="M161" s="53"/>
      <c r="N161" s="50">
        <f t="shared" si="14"/>
        <v>3.5500000000000003</v>
      </c>
      <c r="O161" s="57">
        <v>43512</v>
      </c>
      <c r="P161" s="18">
        <f>COUNTIFS(A:A,A161,C:C,C161)</f>
        <v>1</v>
      </c>
      <c r="Q161" s="3" t="str">
        <f>IFERROR(VLOOKUP(A161,'Super#ligaSYR'!$B$2:$B$21,1,0),"Mini")</f>
        <v>Oana Trif</v>
      </c>
    </row>
  </sheetData>
  <autoFilter ref="A1:R16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workbookViewId="0">
      <selection activeCell="F26" sqref="F26"/>
    </sheetView>
  </sheetViews>
  <sheetFormatPr defaultRowHeight="15" x14ac:dyDescent="0.25"/>
  <cols>
    <col min="1" max="1" width="23" bestFit="1" customWidth="1"/>
  </cols>
  <sheetData>
    <row r="1" spans="1:3" x14ac:dyDescent="0.25">
      <c r="A1" t="s">
        <v>60</v>
      </c>
      <c r="B1" t="s">
        <v>42</v>
      </c>
      <c r="C1" t="s">
        <v>192</v>
      </c>
    </row>
    <row r="2" spans="1:3" x14ac:dyDescent="0.25">
      <c r="A2" t="s">
        <v>61</v>
      </c>
      <c r="B2" t="s">
        <v>42</v>
      </c>
      <c r="C2" t="s">
        <v>193</v>
      </c>
    </row>
    <row r="3" spans="1:3" x14ac:dyDescent="0.25">
      <c r="A3" t="s">
        <v>62</v>
      </c>
      <c r="B3" t="s">
        <v>41</v>
      </c>
      <c r="C3" t="s">
        <v>210</v>
      </c>
    </row>
    <row r="4" spans="1:3" x14ac:dyDescent="0.25">
      <c r="A4" t="s">
        <v>63</v>
      </c>
      <c r="B4" t="s">
        <v>41</v>
      </c>
      <c r="C4" t="s">
        <v>211</v>
      </c>
    </row>
    <row r="5" spans="1:3" x14ac:dyDescent="0.25">
      <c r="A5" t="s">
        <v>8</v>
      </c>
      <c r="B5" t="s">
        <v>42</v>
      </c>
      <c r="C5" t="s">
        <v>212</v>
      </c>
    </row>
    <row r="6" spans="1:3" x14ac:dyDescent="0.25">
      <c r="A6" t="s">
        <v>64</v>
      </c>
      <c r="B6" t="s">
        <v>42</v>
      </c>
      <c r="C6" t="s">
        <v>213</v>
      </c>
    </row>
    <row r="7" spans="1:3" x14ac:dyDescent="0.25">
      <c r="A7" t="s">
        <v>67</v>
      </c>
      <c r="B7" t="s">
        <v>42</v>
      </c>
      <c r="C7" t="s">
        <v>194</v>
      </c>
    </row>
    <row r="8" spans="1:3" x14ac:dyDescent="0.25">
      <c r="A8" t="s">
        <v>68</v>
      </c>
      <c r="B8" t="s">
        <v>41</v>
      </c>
      <c r="C8" t="s">
        <v>195</v>
      </c>
    </row>
    <row r="9" spans="1:3" x14ac:dyDescent="0.25">
      <c r="A9" t="s">
        <v>69</v>
      </c>
      <c r="B9" t="s">
        <v>42</v>
      </c>
      <c r="C9" t="s">
        <v>196</v>
      </c>
    </row>
    <row r="10" spans="1:3" x14ac:dyDescent="0.25">
      <c r="A10" t="s">
        <v>70</v>
      </c>
      <c r="B10" t="s">
        <v>42</v>
      </c>
      <c r="C10" t="s">
        <v>214</v>
      </c>
    </row>
    <row r="11" spans="1:3" x14ac:dyDescent="0.25">
      <c r="A11" t="s">
        <v>71</v>
      </c>
      <c r="B11" t="s">
        <v>42</v>
      </c>
      <c r="C11" t="s">
        <v>197</v>
      </c>
    </row>
    <row r="12" spans="1:3" x14ac:dyDescent="0.25">
      <c r="A12" t="s">
        <v>72</v>
      </c>
      <c r="B12" t="s">
        <v>41</v>
      </c>
      <c r="C12" t="s">
        <v>198</v>
      </c>
    </row>
    <row r="13" spans="1:3" x14ac:dyDescent="0.25">
      <c r="A13" t="s">
        <v>74</v>
      </c>
      <c r="B13" t="s">
        <v>42</v>
      </c>
      <c r="C13" t="s">
        <v>220</v>
      </c>
    </row>
    <row r="14" spans="1:3" x14ac:dyDescent="0.25">
      <c r="A14" t="s">
        <v>75</v>
      </c>
      <c r="B14" t="s">
        <v>42</v>
      </c>
      <c r="C14" t="s">
        <v>215</v>
      </c>
    </row>
    <row r="15" spans="1:3" x14ac:dyDescent="0.25">
      <c r="A15" t="s">
        <v>78</v>
      </c>
      <c r="B15" t="s">
        <v>42</v>
      </c>
      <c r="C15" t="s">
        <v>204</v>
      </c>
    </row>
    <row r="16" spans="1:3" x14ac:dyDescent="0.25">
      <c r="A16" t="s">
        <v>79</v>
      </c>
      <c r="B16" t="s">
        <v>42</v>
      </c>
      <c r="C16" t="s">
        <v>221</v>
      </c>
    </row>
    <row r="17" spans="1:3" x14ac:dyDescent="0.25">
      <c r="A17" t="s">
        <v>81</v>
      </c>
      <c r="B17" t="s">
        <v>42</v>
      </c>
      <c r="C17" t="s">
        <v>216</v>
      </c>
    </row>
    <row r="18" spans="1:3" x14ac:dyDescent="0.25">
      <c r="A18" t="s">
        <v>83</v>
      </c>
      <c r="B18" t="s">
        <v>42</v>
      </c>
      <c r="C18" t="s">
        <v>222</v>
      </c>
    </row>
    <row r="19" spans="1:3" x14ac:dyDescent="0.25">
      <c r="A19" t="s">
        <v>84</v>
      </c>
      <c r="B19" t="s">
        <v>42</v>
      </c>
      <c r="C19" t="s">
        <v>199</v>
      </c>
    </row>
    <row r="20" spans="1:3" x14ac:dyDescent="0.25">
      <c r="A20" t="s">
        <v>86</v>
      </c>
      <c r="B20" t="s">
        <v>41</v>
      </c>
      <c r="C20" t="s">
        <v>223</v>
      </c>
    </row>
    <row r="21" spans="1:3" x14ac:dyDescent="0.25">
      <c r="A21" s="39" t="s">
        <v>66</v>
      </c>
      <c r="B21" t="s">
        <v>42</v>
      </c>
      <c r="C21" t="s">
        <v>217</v>
      </c>
    </row>
    <row r="22" spans="1:3" x14ac:dyDescent="0.25">
      <c r="A22" s="39" t="s">
        <v>87</v>
      </c>
      <c r="B22" t="s">
        <v>41</v>
      </c>
      <c r="C22" t="s">
        <v>224</v>
      </c>
    </row>
    <row r="23" spans="1:3" x14ac:dyDescent="0.25">
      <c r="A23" s="39" t="s">
        <v>88</v>
      </c>
      <c r="B23" t="s">
        <v>42</v>
      </c>
      <c r="C23" t="s">
        <v>200</v>
      </c>
    </row>
    <row r="24" spans="1:3" x14ac:dyDescent="0.25">
      <c r="A24" s="39" t="s">
        <v>89</v>
      </c>
      <c r="B24" t="s">
        <v>41</v>
      </c>
      <c r="C24" t="s">
        <v>201</v>
      </c>
    </row>
    <row r="25" spans="1:3" x14ac:dyDescent="0.25">
      <c r="A25" s="39" t="s">
        <v>90</v>
      </c>
      <c r="B25" t="s">
        <v>41</v>
      </c>
      <c r="C25" t="s">
        <v>202</v>
      </c>
    </row>
    <row r="26" spans="1:3" x14ac:dyDescent="0.25">
      <c r="A26" s="39" t="s">
        <v>92</v>
      </c>
      <c r="B26" t="s">
        <v>42</v>
      </c>
      <c r="C26" t="s">
        <v>203</v>
      </c>
    </row>
    <row r="27" spans="1:3" x14ac:dyDescent="0.25">
      <c r="A27" s="39" t="s">
        <v>95</v>
      </c>
      <c r="B27" t="s">
        <v>42</v>
      </c>
      <c r="C27" t="s">
        <v>218</v>
      </c>
    </row>
    <row r="28" spans="1:3" x14ac:dyDescent="0.25">
      <c r="A28" s="39" t="s">
        <v>104</v>
      </c>
      <c r="B28" t="s">
        <v>42</v>
      </c>
      <c r="C28" t="s">
        <v>204</v>
      </c>
    </row>
    <row r="29" spans="1:3" x14ac:dyDescent="0.25">
      <c r="A29" s="39" t="s">
        <v>146</v>
      </c>
      <c r="B29" t="s">
        <v>42</v>
      </c>
      <c r="C29" t="s">
        <v>205</v>
      </c>
    </row>
    <row r="30" spans="1:3" x14ac:dyDescent="0.25">
      <c r="A30" s="39" t="s">
        <v>147</v>
      </c>
      <c r="B30" t="s">
        <v>42</v>
      </c>
      <c r="C30" t="s">
        <v>219</v>
      </c>
    </row>
    <row r="31" spans="1:3" x14ac:dyDescent="0.25">
      <c r="A31" s="39" t="s">
        <v>148</v>
      </c>
      <c r="B31" t="s">
        <v>42</v>
      </c>
      <c r="C31" t="s">
        <v>225</v>
      </c>
    </row>
    <row r="32" spans="1:3" x14ac:dyDescent="0.25">
      <c r="A32" s="39" t="s">
        <v>6</v>
      </c>
      <c r="B32" t="s">
        <v>41</v>
      </c>
      <c r="C32" t="s">
        <v>206</v>
      </c>
    </row>
    <row r="33" spans="1:3" x14ac:dyDescent="0.25">
      <c r="A33" s="39" t="s">
        <v>154</v>
      </c>
      <c r="B33" t="s">
        <v>41</v>
      </c>
      <c r="C33" t="s">
        <v>207</v>
      </c>
    </row>
    <row r="34" spans="1:3" x14ac:dyDescent="0.25">
      <c r="A34" s="39" t="s">
        <v>172</v>
      </c>
      <c r="B34" t="s">
        <v>42</v>
      </c>
      <c r="C34" t="s">
        <v>208</v>
      </c>
    </row>
    <row r="35" spans="1:3" x14ac:dyDescent="0.25">
      <c r="A35" s="39" t="s">
        <v>182</v>
      </c>
      <c r="B35" t="s">
        <v>42</v>
      </c>
      <c r="C35" t="s">
        <v>209</v>
      </c>
    </row>
    <row r="36" spans="1:3" x14ac:dyDescent="0.25">
      <c r="A36" s="39" t="s">
        <v>59</v>
      </c>
      <c r="B36" t="s">
        <v>41</v>
      </c>
      <c r="C36" t="s">
        <v>226</v>
      </c>
    </row>
    <row r="37" spans="1:3" x14ac:dyDescent="0.25">
      <c r="A37" s="39" t="s">
        <v>13</v>
      </c>
      <c r="B37" t="s">
        <v>42</v>
      </c>
      <c r="C37" t="s">
        <v>227</v>
      </c>
    </row>
    <row r="38" spans="1:3" x14ac:dyDescent="0.25">
      <c r="A38" s="39" t="s">
        <v>101</v>
      </c>
      <c r="B38" t="s">
        <v>41</v>
      </c>
      <c r="C38" t="s">
        <v>228</v>
      </c>
    </row>
    <row r="39" spans="1:3" x14ac:dyDescent="0.25">
      <c r="A39" t="s">
        <v>189</v>
      </c>
      <c r="B39" t="s">
        <v>42</v>
      </c>
      <c r="C39" t="s">
        <v>229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workbookViewId="0">
      <selection activeCell="V11" sqref="V11"/>
    </sheetView>
  </sheetViews>
  <sheetFormatPr defaultRowHeight="12" x14ac:dyDescent="0.2"/>
  <cols>
    <col min="1" max="1" width="3.5703125" style="6" bestFit="1" customWidth="1"/>
    <col min="2" max="2" width="15.140625" style="6" customWidth="1"/>
    <col min="3" max="3" width="5.7109375" style="6" customWidth="1"/>
    <col min="4" max="7" width="5" style="6" bestFit="1" customWidth="1"/>
    <col min="8" max="11" width="2" style="6" bestFit="1" customWidth="1"/>
    <col min="12" max="17" width="3" style="6" bestFit="1" customWidth="1"/>
    <col min="18" max="18" width="6" style="6" bestFit="1" customWidth="1"/>
    <col min="19" max="19" width="8.7109375" style="6" bestFit="1" customWidth="1"/>
    <col min="20" max="16384" width="9.140625" style="6"/>
  </cols>
  <sheetData>
    <row r="1" spans="1:19" ht="12.75" x14ac:dyDescent="0.2">
      <c r="A1" s="42" t="s">
        <v>186</v>
      </c>
      <c r="B1" s="42" t="s">
        <v>43</v>
      </c>
      <c r="C1" s="42">
        <v>1</v>
      </c>
      <c r="D1" s="42">
        <v>2</v>
      </c>
      <c r="E1" s="42">
        <v>3</v>
      </c>
      <c r="F1" s="42">
        <v>4</v>
      </c>
      <c r="G1" s="42">
        <v>5</v>
      </c>
      <c r="H1" s="42">
        <v>6</v>
      </c>
      <c r="I1" s="42">
        <v>7</v>
      </c>
      <c r="J1" s="42">
        <v>8</v>
      </c>
      <c r="K1" s="42">
        <v>9</v>
      </c>
      <c r="L1" s="42">
        <v>10</v>
      </c>
      <c r="M1" s="42">
        <v>11</v>
      </c>
      <c r="N1" s="42">
        <v>12</v>
      </c>
      <c r="O1" s="42">
        <v>13</v>
      </c>
      <c r="P1" s="42">
        <v>14</v>
      </c>
      <c r="Q1" s="42">
        <v>15</v>
      </c>
      <c r="R1" s="42" t="s">
        <v>188</v>
      </c>
      <c r="S1" s="42" t="s">
        <v>187</v>
      </c>
    </row>
    <row r="2" spans="1:19" ht="12.75" x14ac:dyDescent="0.2">
      <c r="A2" s="43">
        <v>1</v>
      </c>
      <c r="B2" s="44" t="s">
        <v>71</v>
      </c>
      <c r="C2" s="45">
        <f>SUMIFS(Data!$N:$N,Data!$A:$A,$B2,Data!$C:$C,C$1)</f>
        <v>3.25</v>
      </c>
      <c r="D2" s="45">
        <f>SUMIFS(Data!$N:$N,Data!$A:$A,$B2,Data!$C:$C,D$1)</f>
        <v>4.05</v>
      </c>
      <c r="E2" s="45">
        <f>SUMIFS(Data!$N:$N,Data!$A:$A,$B2,Data!$C:$C,E$1)</f>
        <v>3.4</v>
      </c>
      <c r="F2" s="45">
        <f>SUMIFS(Data!$N:$N,Data!$A:$A,$B2,Data!$C:$C,F$1)</f>
        <v>4.1500000000000004</v>
      </c>
      <c r="G2" s="45">
        <f>SUMIFS(Data!$N:$N,Data!$A:$A,$B2,Data!$C:$C,G$1)</f>
        <v>4.5</v>
      </c>
      <c r="H2" s="45"/>
      <c r="I2" s="45"/>
      <c r="J2" s="45"/>
      <c r="K2" s="45"/>
      <c r="L2" s="45"/>
      <c r="M2" s="45"/>
      <c r="N2" s="45"/>
      <c r="O2" s="45"/>
      <c r="P2" s="45"/>
      <c r="Q2" s="45"/>
      <c r="R2" s="44">
        <f>SUM(C2:Q2)</f>
        <v>19.350000000000001</v>
      </c>
      <c r="S2" s="44">
        <f>SUMIFS(Data!D:D,Data!A:A,$B2)</f>
        <v>92.13000000000001</v>
      </c>
    </row>
    <row r="3" spans="1:19" ht="12.75" x14ac:dyDescent="0.2">
      <c r="A3" s="43">
        <v>2</v>
      </c>
      <c r="B3" s="44" t="s">
        <v>69</v>
      </c>
      <c r="C3" s="45">
        <f>SUMIFS(Data!$N:$N,Data!$A:$A,$B3,Data!$C:$C,C$1)</f>
        <v>4.1500000000000004</v>
      </c>
      <c r="D3" s="45">
        <f>SUMIFS(Data!$N:$N,Data!$A:$A,$B3,Data!$C:$C,D$1)</f>
        <v>4.05</v>
      </c>
      <c r="E3" s="45">
        <f>SUMIFS(Data!$N:$N,Data!$A:$A,$B3,Data!$C:$C,E$1)</f>
        <v>3.55</v>
      </c>
      <c r="F3" s="45">
        <f>SUMIFS(Data!$N:$N,Data!$A:$A,$B3,Data!$C:$C,F$1)</f>
        <v>4.1500000000000004</v>
      </c>
      <c r="G3" s="45">
        <f>SUMIFS(Data!$N:$N,Data!$A:$A,$B3,Data!$C:$C,G$1)</f>
        <v>3</v>
      </c>
      <c r="H3" s="45"/>
      <c r="I3" s="45"/>
      <c r="J3" s="45"/>
      <c r="K3" s="45"/>
      <c r="L3" s="45"/>
      <c r="M3" s="45"/>
      <c r="N3" s="45"/>
      <c r="O3" s="45"/>
      <c r="P3" s="45"/>
      <c r="Q3" s="45"/>
      <c r="R3" s="44">
        <f>SUM(C3:Q3)</f>
        <v>18.899999999999999</v>
      </c>
      <c r="S3" s="44">
        <f>SUMIFS(Data!D:D,Data!A:A,$B3)</f>
        <v>98.830000000000013</v>
      </c>
    </row>
    <row r="4" spans="1:19" ht="12.75" x14ac:dyDescent="0.2">
      <c r="A4" s="43">
        <v>3</v>
      </c>
      <c r="B4" s="44" t="s">
        <v>63</v>
      </c>
      <c r="C4" s="45">
        <f>SUMIFS(Data!$N:$N,Data!$A:$A,$B4,Data!$C:$C,C$1)</f>
        <v>3.35</v>
      </c>
      <c r="D4" s="45">
        <f>SUMIFS(Data!$N:$N,Data!$A:$A,$B4,Data!$C:$C,D$1)</f>
        <v>3.3499999999999996</v>
      </c>
      <c r="E4" s="45">
        <f>SUMIFS(Data!$N:$N,Data!$A:$A,$B4,Data!$C:$C,E$1)</f>
        <v>2.5499999999999998</v>
      </c>
      <c r="F4" s="45">
        <f>SUMIFS(Data!$N:$N,Data!$A:$A,$B4,Data!$C:$C,F$1)</f>
        <v>3.95</v>
      </c>
      <c r="G4" s="45">
        <f>SUMIFS(Data!$N:$N,Data!$A:$A,$B4,Data!$C:$C,G$1)</f>
        <v>3.5500000000000003</v>
      </c>
      <c r="H4" s="45"/>
      <c r="I4" s="45"/>
      <c r="J4" s="45"/>
      <c r="K4" s="45"/>
      <c r="L4" s="45"/>
      <c r="M4" s="45"/>
      <c r="N4" s="45"/>
      <c r="O4" s="45"/>
      <c r="P4" s="45"/>
      <c r="Q4" s="45"/>
      <c r="R4" s="44">
        <f>SUM(C4:Q4)</f>
        <v>16.75</v>
      </c>
      <c r="S4" s="44">
        <f>SUMIFS(Data!D:D,Data!A:A,$B4)</f>
        <v>76.709999999999994</v>
      </c>
    </row>
    <row r="5" spans="1:19" ht="12.75" x14ac:dyDescent="0.2">
      <c r="A5" s="43">
        <v>4</v>
      </c>
      <c r="B5" s="44" t="s">
        <v>72</v>
      </c>
      <c r="C5" s="45">
        <f>SUMIFS(Data!$N:$N,Data!$A:$A,$B5,Data!$C:$C,C$1)</f>
        <v>2.75</v>
      </c>
      <c r="D5" s="45">
        <f>SUMIFS(Data!$N:$N,Data!$A:$A,$B5,Data!$C:$C,D$1)</f>
        <v>3.6</v>
      </c>
      <c r="E5" s="45">
        <f>SUMIFS(Data!$N:$N,Data!$A:$A,$B5,Data!$C:$C,E$1)</f>
        <v>2.8</v>
      </c>
      <c r="F5" s="45">
        <f>SUMIFS(Data!$N:$N,Data!$A:$A,$B5,Data!$C:$C,F$1)</f>
        <v>3.6</v>
      </c>
      <c r="G5" s="45">
        <f>SUMIFS(Data!$N:$N,Data!$A:$A,$B5,Data!$C:$C,G$1)</f>
        <v>3.5500000000000003</v>
      </c>
      <c r="H5" s="45"/>
      <c r="I5" s="45"/>
      <c r="J5" s="45"/>
      <c r="K5" s="45"/>
      <c r="L5" s="45"/>
      <c r="M5" s="45"/>
      <c r="N5" s="45"/>
      <c r="O5" s="45"/>
      <c r="P5" s="45"/>
      <c r="Q5" s="45"/>
      <c r="R5" s="44">
        <f>SUM(C5:Q5)</f>
        <v>16.299999999999997</v>
      </c>
      <c r="S5" s="44">
        <f>SUMIFS(Data!D:D,Data!A:A,$B5)</f>
        <v>83.42</v>
      </c>
    </row>
    <row r="6" spans="1:19" ht="12.75" x14ac:dyDescent="0.2">
      <c r="A6" s="43">
        <v>5</v>
      </c>
      <c r="B6" s="44" t="s">
        <v>60</v>
      </c>
      <c r="C6" s="45">
        <f>SUMIFS(Data!$N:$N,Data!$A:$A,$B6,Data!$C:$C,C$1)</f>
        <v>3.35</v>
      </c>
      <c r="D6" s="45">
        <f>SUMIFS(Data!$N:$N,Data!$A:$A,$B6,Data!$C:$C,D$1)</f>
        <v>3.0999999999999996</v>
      </c>
      <c r="E6" s="45">
        <f>SUMIFS(Data!$N:$N,Data!$A:$A,$B6,Data!$C:$C,E$1)</f>
        <v>3.85</v>
      </c>
      <c r="F6" s="45">
        <f>SUMIFS(Data!$N:$N,Data!$A:$A,$B6,Data!$C:$C,F$1)</f>
        <v>2.5</v>
      </c>
      <c r="G6" s="45">
        <f>SUMIFS(Data!$N:$N,Data!$A:$A,$B6,Data!$C:$C,G$1)</f>
        <v>3.5</v>
      </c>
      <c r="H6" s="45"/>
      <c r="I6" s="45"/>
      <c r="J6" s="45"/>
      <c r="K6" s="45"/>
      <c r="L6" s="45"/>
      <c r="M6" s="45"/>
      <c r="N6" s="45"/>
      <c r="O6" s="45"/>
      <c r="P6" s="45"/>
      <c r="Q6" s="45"/>
      <c r="R6" s="44">
        <f>SUM(C6:Q6)</f>
        <v>16.299999999999997</v>
      </c>
      <c r="S6" s="44">
        <f>SUMIFS(Data!D:D,Data!A:A,$B6)</f>
        <v>64.710000000000008</v>
      </c>
    </row>
    <row r="7" spans="1:19" ht="12.75" x14ac:dyDescent="0.2">
      <c r="A7" s="43">
        <v>6</v>
      </c>
      <c r="B7" s="44" t="s">
        <v>62</v>
      </c>
      <c r="C7" s="45">
        <f>SUMIFS(Data!$N:$N,Data!$A:$A,$B7,Data!$C:$C,C$1)</f>
        <v>2.5499999999999998</v>
      </c>
      <c r="D7" s="45">
        <f>SUMIFS(Data!$N:$N,Data!$A:$A,$B7,Data!$C:$C,D$1)</f>
        <v>3.9000000000000004</v>
      </c>
      <c r="E7" s="45">
        <f>SUMIFS(Data!$N:$N,Data!$A:$A,$B7,Data!$C:$C,E$1)</f>
        <v>2.8499999999999996</v>
      </c>
      <c r="F7" s="45">
        <f>SUMIFS(Data!$N:$N,Data!$A:$A,$B7,Data!$C:$C,F$1)</f>
        <v>2.95</v>
      </c>
      <c r="G7" s="45">
        <f>SUMIFS(Data!$N:$N,Data!$A:$A,$B7,Data!$C:$C,G$1)</f>
        <v>3.75</v>
      </c>
      <c r="H7" s="45"/>
      <c r="I7" s="45"/>
      <c r="J7" s="45"/>
      <c r="K7" s="45"/>
      <c r="L7" s="45"/>
      <c r="M7" s="45"/>
      <c r="N7" s="45"/>
      <c r="O7" s="45"/>
      <c r="P7" s="45"/>
      <c r="Q7" s="45"/>
      <c r="R7" s="44">
        <f>SUM(C7:Q7)</f>
        <v>16</v>
      </c>
      <c r="S7" s="44">
        <f>SUMIFS(Data!D:D,Data!A:A,$B7)</f>
        <v>79.100000000000009</v>
      </c>
    </row>
    <row r="8" spans="1:19" ht="12.75" x14ac:dyDescent="0.2">
      <c r="A8" s="43">
        <v>7</v>
      </c>
      <c r="B8" s="44" t="s">
        <v>61</v>
      </c>
      <c r="C8" s="45">
        <f>SUMIFS(Data!$N:$N,Data!$A:$A,$B8,Data!$C:$C,C$1)</f>
        <v>3.05</v>
      </c>
      <c r="D8" s="45">
        <f>SUMIFS(Data!$N:$N,Data!$A:$A,$B8,Data!$C:$C,D$1)</f>
        <v>3.35</v>
      </c>
      <c r="E8" s="45">
        <f>SUMIFS(Data!$N:$N,Data!$A:$A,$B8,Data!$C:$C,E$1)</f>
        <v>2.5500000000000003</v>
      </c>
      <c r="F8" s="45">
        <f>SUMIFS(Data!$N:$N,Data!$A:$A,$B8,Data!$C:$C,F$1)</f>
        <v>3.9</v>
      </c>
      <c r="G8" s="45">
        <f>SUMIFS(Data!$N:$N,Data!$A:$A,$B8,Data!$C:$C,G$1)</f>
        <v>2.9</v>
      </c>
      <c r="H8" s="45"/>
      <c r="I8" s="45"/>
      <c r="J8" s="45"/>
      <c r="K8" s="45"/>
      <c r="L8" s="45"/>
      <c r="M8" s="45"/>
      <c r="N8" s="45"/>
      <c r="O8" s="45"/>
      <c r="P8" s="45"/>
      <c r="Q8" s="45"/>
      <c r="R8" s="44">
        <f>SUM(C8:Q8)</f>
        <v>15.750000000000002</v>
      </c>
      <c r="S8" s="44">
        <f>SUMIFS(Data!D:D,Data!A:A,$B8)</f>
        <v>95.06</v>
      </c>
    </row>
    <row r="9" spans="1:19" ht="12.75" x14ac:dyDescent="0.2">
      <c r="A9" s="43">
        <v>8</v>
      </c>
      <c r="B9" s="44" t="s">
        <v>8</v>
      </c>
      <c r="C9" s="45">
        <f>SUMIFS(Data!$N:$N,Data!$A:$A,$B9,Data!$C:$C,C$1)</f>
        <v>3.7</v>
      </c>
      <c r="D9" s="45">
        <f>SUMIFS(Data!$N:$N,Data!$A:$A,$B9,Data!$C:$C,D$1)</f>
        <v>2.4</v>
      </c>
      <c r="E9" s="45">
        <f>SUMIFS(Data!$N:$N,Data!$A:$A,$B9,Data!$C:$C,E$1)</f>
        <v>2</v>
      </c>
      <c r="F9" s="45">
        <f>SUMIFS(Data!$N:$N,Data!$A:$A,$B9,Data!$C:$C,F$1)</f>
        <v>3.25</v>
      </c>
      <c r="G9" s="45">
        <f>SUMIFS(Data!$N:$N,Data!$A:$A,$B9,Data!$C:$C,G$1)</f>
        <v>3.5500000000000003</v>
      </c>
      <c r="H9" s="45"/>
      <c r="I9" s="45"/>
      <c r="J9" s="45"/>
      <c r="K9" s="45"/>
      <c r="L9" s="45"/>
      <c r="M9" s="45"/>
      <c r="N9" s="45"/>
      <c r="O9" s="45"/>
      <c r="P9" s="45"/>
      <c r="Q9" s="45"/>
      <c r="R9" s="44">
        <f>SUM(C9:Q9)</f>
        <v>14.9</v>
      </c>
      <c r="S9" s="44">
        <f>SUMIFS(Data!D:D,Data!A:A,$B9)</f>
        <v>78.83</v>
      </c>
    </row>
    <row r="10" spans="1:19" ht="12.75" x14ac:dyDescent="0.2">
      <c r="A10" s="43">
        <v>9</v>
      </c>
      <c r="B10" s="44" t="s">
        <v>70</v>
      </c>
      <c r="C10" s="45">
        <f>SUMIFS(Data!$N:$N,Data!$A:$A,$B10,Data!$C:$C,C$1)</f>
        <v>2.85</v>
      </c>
      <c r="D10" s="45">
        <f>SUMIFS(Data!$N:$N,Data!$A:$A,$B10,Data!$C:$C,D$1)</f>
        <v>3.55</v>
      </c>
      <c r="E10" s="45">
        <f>SUMIFS(Data!$N:$N,Data!$A:$A,$B10,Data!$C:$C,E$1)</f>
        <v>2.6</v>
      </c>
      <c r="F10" s="45">
        <f>SUMIFS(Data!$N:$N,Data!$A:$A,$B10,Data!$C:$C,F$1)</f>
        <v>2.8</v>
      </c>
      <c r="G10" s="45">
        <f>SUMIFS(Data!$N:$N,Data!$A:$A,$B10,Data!$C:$C,G$1)</f>
        <v>2.95</v>
      </c>
      <c r="H10" s="45"/>
      <c r="I10" s="45"/>
      <c r="J10" s="45"/>
      <c r="K10" s="45"/>
      <c r="L10" s="45"/>
      <c r="M10" s="45"/>
      <c r="N10" s="45"/>
      <c r="O10" s="45"/>
      <c r="P10" s="45"/>
      <c r="Q10" s="45"/>
      <c r="R10" s="44">
        <f>SUM(C10:Q10)</f>
        <v>14.75</v>
      </c>
      <c r="S10" s="44">
        <f>SUMIFS(Data!D:D,Data!A:A,$B10)</f>
        <v>83.26</v>
      </c>
    </row>
    <row r="11" spans="1:19" ht="12.75" x14ac:dyDescent="0.2">
      <c r="A11" s="43">
        <v>10</v>
      </c>
      <c r="B11" s="44" t="s">
        <v>81</v>
      </c>
      <c r="C11" s="45">
        <f>SUMIFS(Data!$N:$N,Data!$A:$A,$B11,Data!$C:$C,C$1)</f>
        <v>2.95</v>
      </c>
      <c r="D11" s="45">
        <f>SUMIFS(Data!$N:$N,Data!$A:$A,$B11,Data!$C:$C,D$1)</f>
        <v>3</v>
      </c>
      <c r="E11" s="45">
        <f>SUMIFS(Data!$N:$N,Data!$A:$A,$B11,Data!$C:$C,E$1)</f>
        <v>2.2999999999999998</v>
      </c>
      <c r="F11" s="45">
        <f>SUMIFS(Data!$N:$N,Data!$A:$A,$B11,Data!$C:$C,F$1)</f>
        <v>3.35</v>
      </c>
      <c r="G11" s="45">
        <f>SUMIFS(Data!$N:$N,Data!$A:$A,$B11,Data!$C:$C,G$1)</f>
        <v>2.5</v>
      </c>
      <c r="H11" s="45"/>
      <c r="I11" s="45"/>
      <c r="J11" s="45"/>
      <c r="K11" s="45"/>
      <c r="L11" s="45"/>
      <c r="M11" s="45"/>
      <c r="N11" s="45"/>
      <c r="O11" s="45"/>
      <c r="P11" s="45"/>
      <c r="Q11" s="45"/>
      <c r="R11" s="44">
        <f>SUM(C11:Q11)</f>
        <v>14.1</v>
      </c>
      <c r="S11" s="44">
        <f>SUMIFS(Data!D:D,Data!A:A,$B11)</f>
        <v>51.15</v>
      </c>
    </row>
    <row r="12" spans="1:19" ht="12.75" x14ac:dyDescent="0.2">
      <c r="A12" s="43">
        <v>11</v>
      </c>
      <c r="B12" s="44" t="s">
        <v>75</v>
      </c>
      <c r="C12" s="45">
        <f>SUMIFS(Data!$N:$N,Data!$A:$A,$B12,Data!$C:$C,C$1)</f>
        <v>3.3</v>
      </c>
      <c r="D12" s="45">
        <f>SUMIFS(Data!$N:$N,Data!$A:$A,$B12,Data!$C:$C,D$1)</f>
        <v>2.15</v>
      </c>
      <c r="E12" s="45">
        <f>SUMIFS(Data!$N:$N,Data!$A:$A,$B12,Data!$C:$C,E$1)</f>
        <v>2.8</v>
      </c>
      <c r="F12" s="45">
        <f>SUMIFS(Data!$N:$N,Data!$A:$A,$B12,Data!$C:$C,F$1)</f>
        <v>2.2000000000000002</v>
      </c>
      <c r="G12" s="45">
        <f>SUMIFS(Data!$N:$N,Data!$A:$A,$B12,Data!$C:$C,G$1)</f>
        <v>2.8000000000000003</v>
      </c>
      <c r="H12" s="45"/>
      <c r="I12" s="45"/>
      <c r="J12" s="45"/>
      <c r="K12" s="45"/>
      <c r="L12" s="45"/>
      <c r="M12" s="45"/>
      <c r="N12" s="45"/>
      <c r="O12" s="45"/>
      <c r="P12" s="45"/>
      <c r="Q12" s="45"/>
      <c r="R12" s="44">
        <f>SUM(C12:Q12)</f>
        <v>13.25</v>
      </c>
      <c r="S12" s="44">
        <f>SUMIFS(Data!D:D,Data!A:A,$B12)</f>
        <v>58.040000000000006</v>
      </c>
    </row>
    <row r="13" spans="1:19" ht="12.75" x14ac:dyDescent="0.2">
      <c r="A13" s="43">
        <v>12</v>
      </c>
      <c r="B13" s="44" t="s">
        <v>64</v>
      </c>
      <c r="C13" s="45">
        <f>SUMIFS(Data!$N:$N,Data!$A:$A,$B13,Data!$C:$C,C$1)</f>
        <v>2.7</v>
      </c>
      <c r="D13" s="45">
        <f>SUMIFS(Data!$N:$N,Data!$A:$A,$B13,Data!$C:$C,D$1)</f>
        <v>2.8000000000000003</v>
      </c>
      <c r="E13" s="45">
        <f>SUMIFS(Data!$N:$N,Data!$A:$A,$B13,Data!$C:$C,E$1)</f>
        <v>2.6</v>
      </c>
      <c r="F13" s="45">
        <f>SUMIFS(Data!$N:$N,Data!$A:$A,$B13,Data!$C:$C,F$1)</f>
        <v>2.25</v>
      </c>
      <c r="G13" s="45">
        <f>SUMIFS(Data!$N:$N,Data!$A:$A,$B13,Data!$C:$C,G$1)</f>
        <v>2.6999999999999997</v>
      </c>
      <c r="H13" s="45"/>
      <c r="I13" s="45"/>
      <c r="J13" s="45"/>
      <c r="K13" s="45"/>
      <c r="L13" s="45"/>
      <c r="M13" s="45"/>
      <c r="N13" s="45"/>
      <c r="O13" s="45"/>
      <c r="P13" s="45"/>
      <c r="Q13" s="45"/>
      <c r="R13" s="44">
        <f>SUM(C13:Q13)</f>
        <v>13.049999999999999</v>
      </c>
      <c r="S13" s="44">
        <f>SUMIFS(Data!D:D,Data!A:A,$B13)</f>
        <v>75.800000000000011</v>
      </c>
    </row>
    <row r="14" spans="1:19" ht="12.75" x14ac:dyDescent="0.2">
      <c r="A14" s="43">
        <v>13</v>
      </c>
      <c r="B14" s="44" t="s">
        <v>78</v>
      </c>
      <c r="C14" s="45">
        <f>SUMIFS(Data!$N:$N,Data!$A:$A,$B14,Data!$C:$C,C$1)</f>
        <v>2.5499999999999998</v>
      </c>
      <c r="D14" s="45">
        <f>SUMIFS(Data!$N:$N,Data!$A:$A,$B14,Data!$C:$C,D$1)</f>
        <v>2.85</v>
      </c>
      <c r="E14" s="45">
        <f>SUMIFS(Data!$N:$N,Data!$A:$A,$B14,Data!$C:$C,E$1)</f>
        <v>2.25</v>
      </c>
      <c r="F14" s="45">
        <f>SUMIFS(Data!$N:$N,Data!$A:$A,$B14,Data!$C:$C,F$1)</f>
        <v>2.1</v>
      </c>
      <c r="G14" s="45">
        <f>SUMIFS(Data!$N:$N,Data!$A:$A,$B14,Data!$C:$C,G$1)</f>
        <v>3.1</v>
      </c>
      <c r="H14" s="45"/>
      <c r="I14" s="45"/>
      <c r="J14" s="45"/>
      <c r="K14" s="45"/>
      <c r="L14" s="45"/>
      <c r="M14" s="45"/>
      <c r="N14" s="45"/>
      <c r="O14" s="45"/>
      <c r="P14" s="45"/>
      <c r="Q14" s="45"/>
      <c r="R14" s="44">
        <f>SUM(C14:Q14)</f>
        <v>12.85</v>
      </c>
      <c r="S14" s="44">
        <f>SUMIFS(Data!D:D,Data!A:A,$B14)</f>
        <v>99.9</v>
      </c>
    </row>
    <row r="15" spans="1:19" ht="12.75" x14ac:dyDescent="0.2">
      <c r="A15" s="43">
        <v>14</v>
      </c>
      <c r="B15" s="44" t="s">
        <v>67</v>
      </c>
      <c r="C15" s="45">
        <f>SUMIFS(Data!$N:$N,Data!$A:$A,$B15,Data!$C:$C,C$1)</f>
        <v>3.05</v>
      </c>
      <c r="D15" s="45">
        <f>SUMIFS(Data!$N:$N,Data!$A:$A,$B15,Data!$C:$C,D$1)</f>
        <v>3.1</v>
      </c>
      <c r="E15" s="45">
        <f>SUMIFS(Data!$N:$N,Data!$A:$A,$B15,Data!$C:$C,E$1)</f>
        <v>2.25</v>
      </c>
      <c r="F15" s="45">
        <f>SUMIFS(Data!$N:$N,Data!$A:$A,$B15,Data!$C:$C,F$1)</f>
        <v>0</v>
      </c>
      <c r="G15" s="45">
        <f>SUMIFS(Data!$N:$N,Data!$A:$A,$B15,Data!$C:$C,G$1)</f>
        <v>3</v>
      </c>
      <c r="H15" s="45"/>
      <c r="I15" s="45"/>
      <c r="J15" s="45"/>
      <c r="K15" s="45"/>
      <c r="L15" s="45"/>
      <c r="M15" s="45"/>
      <c r="N15" s="45"/>
      <c r="O15" s="45"/>
      <c r="P15" s="45"/>
      <c r="Q15" s="45"/>
      <c r="R15" s="44">
        <f>SUM(C15:Q15)</f>
        <v>11.4</v>
      </c>
      <c r="S15" s="44">
        <f>SUMIFS(Data!D:D,Data!A:A,$B15)</f>
        <v>90.78</v>
      </c>
    </row>
    <row r="16" spans="1:19" ht="12.75" x14ac:dyDescent="0.2">
      <c r="A16" s="43">
        <v>15</v>
      </c>
      <c r="B16" s="44" t="s">
        <v>68</v>
      </c>
      <c r="C16" s="45">
        <f>SUMIFS(Data!$N:$N,Data!$A:$A,$B16,Data!$C:$C,C$1)</f>
        <v>2.65</v>
      </c>
      <c r="D16" s="45">
        <f>SUMIFS(Data!$N:$N,Data!$A:$A,$B16,Data!$C:$C,D$1)</f>
        <v>2.15</v>
      </c>
      <c r="E16" s="45">
        <f>SUMIFS(Data!$N:$N,Data!$A:$A,$B16,Data!$C:$C,E$1)</f>
        <v>0</v>
      </c>
      <c r="F16" s="45">
        <f>SUMIFS(Data!$N:$N,Data!$A:$A,$B16,Data!$C:$C,F$1)</f>
        <v>2.4000000000000004</v>
      </c>
      <c r="G16" s="45">
        <f>SUMIFS(Data!$N:$N,Data!$A:$A,$B16,Data!$C:$C,G$1)</f>
        <v>2.35</v>
      </c>
      <c r="H16" s="45"/>
      <c r="I16" s="45"/>
      <c r="J16" s="45"/>
      <c r="K16" s="45"/>
      <c r="L16" s="45"/>
      <c r="M16" s="45"/>
      <c r="N16" s="45"/>
      <c r="O16" s="45"/>
      <c r="P16" s="45"/>
      <c r="Q16" s="45"/>
      <c r="R16" s="44">
        <f>SUM(C16:Q16)</f>
        <v>9.5500000000000007</v>
      </c>
      <c r="S16" s="44">
        <f>SUMIFS(Data!D:D,Data!A:A,$B16)</f>
        <v>31.919999999999998</v>
      </c>
    </row>
    <row r="17" spans="1:19" ht="12.75" x14ac:dyDescent="0.2">
      <c r="A17" s="43">
        <v>16</v>
      </c>
      <c r="B17" s="44" t="s">
        <v>84</v>
      </c>
      <c r="C17" s="45">
        <f>SUMIFS(Data!$N:$N,Data!$A:$A,$B17,Data!$C:$C,C$1)</f>
        <v>2.0499999999999998</v>
      </c>
      <c r="D17" s="45">
        <f>SUMIFS(Data!$N:$N,Data!$A:$A,$B17,Data!$C:$C,D$1)</f>
        <v>1.75</v>
      </c>
      <c r="E17" s="45">
        <f>SUMIFS(Data!$N:$N,Data!$A:$A,$B17,Data!$C:$C,E$1)</f>
        <v>1.8000000000000003</v>
      </c>
      <c r="F17" s="45">
        <f>SUMIFS(Data!$N:$N,Data!$A:$A,$B17,Data!$C:$C,F$1)</f>
        <v>1.95</v>
      </c>
      <c r="G17" s="45">
        <f>SUMIFS(Data!$N:$N,Data!$A:$A,$B17,Data!$C:$C,G$1)</f>
        <v>1.95</v>
      </c>
      <c r="H17" s="45"/>
      <c r="I17" s="45"/>
      <c r="J17" s="45"/>
      <c r="K17" s="45"/>
      <c r="L17" s="45"/>
      <c r="M17" s="45"/>
      <c r="N17" s="45"/>
      <c r="O17" s="45"/>
      <c r="P17" s="45"/>
      <c r="Q17" s="45"/>
      <c r="R17" s="44">
        <f>SUM(C17:Q17)</f>
        <v>9.5</v>
      </c>
      <c r="S17" s="44">
        <f>SUMIFS(Data!D:D,Data!A:A,$B17)</f>
        <v>62.069999999999993</v>
      </c>
    </row>
    <row r="18" spans="1:19" ht="12.75" x14ac:dyDescent="0.2">
      <c r="A18" s="43">
        <v>17</v>
      </c>
      <c r="B18" s="44" t="s">
        <v>83</v>
      </c>
      <c r="C18" s="45">
        <f>SUMIFS(Data!$N:$N,Data!$A:$A,$B18,Data!$C:$C,C$1)</f>
        <v>0</v>
      </c>
      <c r="D18" s="45">
        <f>SUMIFS(Data!$N:$N,Data!$A:$A,$B18,Data!$C:$C,D$1)</f>
        <v>2.15</v>
      </c>
      <c r="E18" s="45">
        <f>SUMIFS(Data!$N:$N,Data!$A:$A,$B18,Data!$C:$C,E$1)</f>
        <v>1.9500000000000002</v>
      </c>
      <c r="F18" s="45">
        <f>SUMIFS(Data!$N:$N,Data!$A:$A,$B18,Data!$C:$C,F$1)</f>
        <v>2.1</v>
      </c>
      <c r="G18" s="45">
        <f>SUMIFS(Data!$N:$N,Data!$A:$A,$B18,Data!$C:$C,G$1)</f>
        <v>2.85</v>
      </c>
      <c r="H18" s="45"/>
      <c r="I18" s="45"/>
      <c r="J18" s="45"/>
      <c r="K18" s="45"/>
      <c r="L18" s="45"/>
      <c r="M18" s="45"/>
      <c r="N18" s="45"/>
      <c r="O18" s="45"/>
      <c r="P18" s="45"/>
      <c r="Q18" s="45"/>
      <c r="R18" s="44">
        <f>SUM(C18:Q18)</f>
        <v>9.0499999999999989</v>
      </c>
      <c r="S18" s="44">
        <f>SUMIFS(Data!D:D,Data!A:A,$B18)</f>
        <v>52.3</v>
      </c>
    </row>
    <row r="19" spans="1:19" ht="12.75" x14ac:dyDescent="0.2">
      <c r="A19" s="43">
        <v>18</v>
      </c>
      <c r="B19" s="44" t="s">
        <v>86</v>
      </c>
      <c r="C19" s="45">
        <f>SUMIFS(Data!$N:$N,Data!$A:$A,$B19,Data!$C:$C,C$1)</f>
        <v>0</v>
      </c>
      <c r="D19" s="45">
        <f>SUMIFS(Data!$N:$N,Data!$A:$A,$B19,Data!$C:$C,D$1)</f>
        <v>3.1999999999999997</v>
      </c>
      <c r="E19" s="45">
        <f>SUMIFS(Data!$N:$N,Data!$A:$A,$B19,Data!$C:$C,E$1)</f>
        <v>2.25</v>
      </c>
      <c r="F19" s="45">
        <f>SUMIFS(Data!$N:$N,Data!$A:$A,$B19,Data!$C:$C,F$1)</f>
        <v>2.95</v>
      </c>
      <c r="G19" s="45">
        <f>SUMIFS(Data!$N:$N,Data!$A:$A,$B19,Data!$C:$C,G$1)</f>
        <v>0</v>
      </c>
      <c r="H19" s="45"/>
      <c r="I19" s="45"/>
      <c r="J19" s="45"/>
      <c r="K19" s="45"/>
      <c r="L19" s="45"/>
      <c r="M19" s="45"/>
      <c r="N19" s="45"/>
      <c r="O19" s="45"/>
      <c r="P19" s="45"/>
      <c r="Q19" s="45"/>
      <c r="R19" s="44">
        <f>SUM(C19:Q19)</f>
        <v>8.3999999999999986</v>
      </c>
      <c r="S19" s="44">
        <f>SUMIFS(Data!D:D,Data!A:A,$B19)</f>
        <v>82.11</v>
      </c>
    </row>
    <row r="20" spans="1:19" ht="12.75" x14ac:dyDescent="0.2">
      <c r="A20" s="43">
        <v>19</v>
      </c>
      <c r="B20" s="44" t="s">
        <v>74</v>
      </c>
      <c r="C20" s="45">
        <f>SUMIFS(Data!$N:$N,Data!$A:$A,$B20,Data!$C:$C,C$1)</f>
        <v>0</v>
      </c>
      <c r="D20" s="45">
        <f>SUMIFS(Data!$N:$N,Data!$A:$A,$B20,Data!$C:$C,D$1)</f>
        <v>3.35</v>
      </c>
      <c r="E20" s="45">
        <f>SUMIFS(Data!$N:$N,Data!$A:$A,$B20,Data!$C:$C,E$1)</f>
        <v>2.4</v>
      </c>
      <c r="F20" s="45">
        <f>SUMIFS(Data!$N:$N,Data!$A:$A,$B20,Data!$C:$C,F$1)</f>
        <v>2</v>
      </c>
      <c r="G20" s="45">
        <f>SUMIFS(Data!$N:$N,Data!$A:$A,$B20,Data!$C:$C,G$1)</f>
        <v>0</v>
      </c>
      <c r="H20" s="45"/>
      <c r="I20" s="45"/>
      <c r="J20" s="45"/>
      <c r="K20" s="45"/>
      <c r="L20" s="45"/>
      <c r="M20" s="45"/>
      <c r="N20" s="45"/>
      <c r="O20" s="45"/>
      <c r="P20" s="45"/>
      <c r="Q20" s="45"/>
      <c r="R20" s="44">
        <f>SUM(C20:Q20)</f>
        <v>7.75</v>
      </c>
      <c r="S20" s="44">
        <f>SUMIFS(Data!D:D,Data!A:A,$B20)</f>
        <v>67.66</v>
      </c>
    </row>
    <row r="21" spans="1:19" ht="12.75" x14ac:dyDescent="0.2">
      <c r="A21" s="43">
        <v>20</v>
      </c>
      <c r="B21" s="44" t="s">
        <v>79</v>
      </c>
      <c r="C21" s="45">
        <f>SUMIFS(Data!$N:$N,Data!$A:$A,$B21,Data!$C:$C,C$1)</f>
        <v>3.05</v>
      </c>
      <c r="D21" s="45">
        <f>SUMIFS(Data!$N:$N,Data!$A:$A,$B21,Data!$C:$C,D$1)</f>
        <v>0</v>
      </c>
      <c r="E21" s="45">
        <f>SUMIFS(Data!$N:$N,Data!$A:$A,$B21,Data!$C:$C,E$1)</f>
        <v>3.5</v>
      </c>
      <c r="F21" s="45">
        <f>SUMIFS(Data!$N:$N,Data!$A:$A,$B21,Data!$C:$C,F$1)</f>
        <v>0</v>
      </c>
      <c r="G21" s="45">
        <f>SUMIFS(Data!$N:$N,Data!$A:$A,$B21,Data!$C:$C,G$1)</f>
        <v>0</v>
      </c>
      <c r="H21" s="45"/>
      <c r="I21" s="45"/>
      <c r="J21" s="45"/>
      <c r="K21" s="45"/>
      <c r="L21" s="45"/>
      <c r="M21" s="45"/>
      <c r="N21" s="45"/>
      <c r="O21" s="45"/>
      <c r="P21" s="45"/>
      <c r="Q21" s="45"/>
      <c r="R21" s="44">
        <f>SUM(C21:Q21)</f>
        <v>6.55</v>
      </c>
      <c r="S21" s="44">
        <f>SUMIFS(Data!D:D,Data!A:A,$B21)</f>
        <v>24.12</v>
      </c>
    </row>
    <row r="23" spans="1:19" ht="12.75" x14ac:dyDescent="0.2">
      <c r="A23" s="42" t="s">
        <v>186</v>
      </c>
      <c r="B23" s="42" t="s">
        <v>43</v>
      </c>
      <c r="C23" s="42">
        <v>1</v>
      </c>
      <c r="D23" s="42">
        <v>2</v>
      </c>
      <c r="E23" s="42">
        <v>3</v>
      </c>
      <c r="F23" s="42">
        <v>4</v>
      </c>
      <c r="G23" s="42">
        <v>5</v>
      </c>
      <c r="H23" s="42">
        <v>6</v>
      </c>
      <c r="I23" s="42">
        <v>7</v>
      </c>
      <c r="J23" s="42">
        <v>8</v>
      </c>
      <c r="K23" s="42">
        <v>9</v>
      </c>
      <c r="L23" s="42">
        <v>10</v>
      </c>
      <c r="M23" s="42">
        <v>11</v>
      </c>
      <c r="N23" s="42">
        <v>12</v>
      </c>
      <c r="O23" s="42">
        <v>13</v>
      </c>
      <c r="P23" s="42">
        <v>14</v>
      </c>
      <c r="Q23" s="42">
        <v>15</v>
      </c>
      <c r="R23" s="42" t="s">
        <v>188</v>
      </c>
      <c r="S23" s="42" t="s">
        <v>187</v>
      </c>
    </row>
    <row r="24" spans="1:19" ht="12.75" x14ac:dyDescent="0.2">
      <c r="A24" s="43">
        <v>1</v>
      </c>
      <c r="B24" s="44" t="str">
        <f>VLOOKUP(B2,Participanti!A:C,3,0)</f>
        <v>Bogdan</v>
      </c>
      <c r="C24" s="45">
        <f>C2</f>
        <v>3.25</v>
      </c>
      <c r="D24" s="45">
        <f>D2</f>
        <v>4.05</v>
      </c>
      <c r="E24" s="45">
        <f>E2</f>
        <v>3.4</v>
      </c>
      <c r="F24" s="45">
        <f>F2</f>
        <v>4.1500000000000004</v>
      </c>
      <c r="G24" s="45">
        <f>G2</f>
        <v>4.5</v>
      </c>
      <c r="H24" s="45"/>
      <c r="I24" s="45"/>
      <c r="J24" s="45"/>
      <c r="K24" s="45"/>
      <c r="L24" s="45"/>
      <c r="M24" s="45"/>
      <c r="N24" s="45"/>
      <c r="O24" s="45"/>
      <c r="P24" s="45"/>
      <c r="Q24" s="45"/>
      <c r="R24" s="44">
        <f t="shared" ref="R24:R43" si="0">SUM(C24:Q24)</f>
        <v>19.350000000000001</v>
      </c>
      <c r="S24" s="44">
        <f>S2</f>
        <v>92.13000000000001</v>
      </c>
    </row>
    <row r="25" spans="1:19" ht="12.75" x14ac:dyDescent="0.2">
      <c r="A25" s="43">
        <v>2</v>
      </c>
      <c r="B25" s="44" t="str">
        <f>VLOOKUP(B3,Participanti!A:C,3,0)</f>
        <v>Robert</v>
      </c>
      <c r="C25" s="45">
        <f t="shared" ref="C25:D43" si="1">C3</f>
        <v>4.1500000000000004</v>
      </c>
      <c r="D25" s="45">
        <f t="shared" si="1"/>
        <v>4.05</v>
      </c>
      <c r="E25" s="45">
        <f t="shared" ref="E25:F25" si="2">E3</f>
        <v>3.55</v>
      </c>
      <c r="F25" s="45">
        <f t="shared" si="2"/>
        <v>4.1500000000000004</v>
      </c>
      <c r="G25" s="45">
        <f t="shared" ref="G25" si="3">G3</f>
        <v>3</v>
      </c>
      <c r="H25" s="45"/>
      <c r="I25" s="45"/>
      <c r="J25" s="45"/>
      <c r="K25" s="45"/>
      <c r="L25" s="45"/>
      <c r="M25" s="45"/>
      <c r="N25" s="45"/>
      <c r="O25" s="45"/>
      <c r="P25" s="45"/>
      <c r="Q25" s="45"/>
      <c r="R25" s="44">
        <f t="shared" si="0"/>
        <v>18.899999999999999</v>
      </c>
      <c r="S25" s="44">
        <f t="shared" ref="S25:S43" si="4">S3</f>
        <v>98.830000000000013</v>
      </c>
    </row>
    <row r="26" spans="1:19" ht="12.75" x14ac:dyDescent="0.2">
      <c r="A26" s="43">
        <v>3</v>
      </c>
      <c r="B26" s="44" t="str">
        <f>VLOOKUP(B4,Participanti!A:C,3,0)</f>
        <v>Oana T</v>
      </c>
      <c r="C26" s="45">
        <f t="shared" si="1"/>
        <v>3.35</v>
      </c>
      <c r="D26" s="45">
        <f t="shared" si="1"/>
        <v>3.3499999999999996</v>
      </c>
      <c r="E26" s="45">
        <f t="shared" ref="E26:F26" si="5">E4</f>
        <v>2.5499999999999998</v>
      </c>
      <c r="F26" s="45">
        <f t="shared" si="5"/>
        <v>3.95</v>
      </c>
      <c r="G26" s="45">
        <f t="shared" ref="G26" si="6">G4</f>
        <v>3.5500000000000003</v>
      </c>
      <c r="H26" s="45"/>
      <c r="I26" s="45"/>
      <c r="J26" s="45"/>
      <c r="K26" s="45"/>
      <c r="L26" s="45"/>
      <c r="M26" s="45"/>
      <c r="N26" s="45"/>
      <c r="O26" s="45"/>
      <c r="P26" s="45"/>
      <c r="Q26" s="45"/>
      <c r="R26" s="44">
        <f t="shared" si="0"/>
        <v>16.75</v>
      </c>
      <c r="S26" s="44">
        <f t="shared" si="4"/>
        <v>76.709999999999994</v>
      </c>
    </row>
    <row r="27" spans="1:19" ht="12.75" x14ac:dyDescent="0.2">
      <c r="A27" s="43">
        <v>4</v>
      </c>
      <c r="B27" s="44" t="str">
        <f>VLOOKUP(B5,Participanti!A:C,3,0)</f>
        <v>Anamaria</v>
      </c>
      <c r="C27" s="45">
        <f t="shared" si="1"/>
        <v>2.75</v>
      </c>
      <c r="D27" s="45">
        <f t="shared" si="1"/>
        <v>3.6</v>
      </c>
      <c r="E27" s="45">
        <f t="shared" ref="E27:F27" si="7">E5</f>
        <v>2.8</v>
      </c>
      <c r="F27" s="45">
        <f t="shared" si="7"/>
        <v>3.6</v>
      </c>
      <c r="G27" s="45">
        <f t="shared" ref="G27" si="8">G5</f>
        <v>3.5500000000000003</v>
      </c>
      <c r="H27" s="45"/>
      <c r="I27" s="45"/>
      <c r="J27" s="45"/>
      <c r="K27" s="45"/>
      <c r="L27" s="45"/>
      <c r="M27" s="45"/>
      <c r="N27" s="45"/>
      <c r="O27" s="45"/>
      <c r="P27" s="45"/>
      <c r="Q27" s="45"/>
      <c r="R27" s="44">
        <f t="shared" si="0"/>
        <v>16.299999999999997</v>
      </c>
      <c r="S27" s="44">
        <f t="shared" si="4"/>
        <v>83.42</v>
      </c>
    </row>
    <row r="28" spans="1:19" ht="12.75" x14ac:dyDescent="0.2">
      <c r="A28" s="43">
        <v>5</v>
      </c>
      <c r="B28" s="44" t="str">
        <f>VLOOKUP(B6,Participanti!A:C,3,0)</f>
        <v>Florin</v>
      </c>
      <c r="C28" s="45">
        <f t="shared" si="1"/>
        <v>3.35</v>
      </c>
      <c r="D28" s="45">
        <f t="shared" si="1"/>
        <v>3.0999999999999996</v>
      </c>
      <c r="E28" s="45">
        <f t="shared" ref="E28:F28" si="9">E6</f>
        <v>3.85</v>
      </c>
      <c r="F28" s="45">
        <f t="shared" si="9"/>
        <v>2.5</v>
      </c>
      <c r="G28" s="45">
        <f t="shared" ref="G28" si="10">G6</f>
        <v>3.5</v>
      </c>
      <c r="H28" s="45"/>
      <c r="I28" s="45"/>
      <c r="J28" s="45"/>
      <c r="K28" s="45"/>
      <c r="L28" s="45"/>
      <c r="M28" s="45"/>
      <c r="N28" s="45"/>
      <c r="O28" s="45"/>
      <c r="P28" s="45"/>
      <c r="Q28" s="45"/>
      <c r="R28" s="44">
        <f t="shared" si="0"/>
        <v>16.299999999999997</v>
      </c>
      <c r="S28" s="44">
        <f t="shared" si="4"/>
        <v>64.710000000000008</v>
      </c>
    </row>
    <row r="29" spans="1:19" ht="12.75" x14ac:dyDescent="0.2">
      <c r="A29" s="43">
        <v>6</v>
      </c>
      <c r="B29" s="44" t="str">
        <f>VLOOKUP(B7,Participanti!A:C,3,0)</f>
        <v>Oana E</v>
      </c>
      <c r="C29" s="45">
        <f t="shared" si="1"/>
        <v>2.5499999999999998</v>
      </c>
      <c r="D29" s="45">
        <f t="shared" si="1"/>
        <v>3.9000000000000004</v>
      </c>
      <c r="E29" s="45">
        <f t="shared" ref="E29:F29" si="11">E7</f>
        <v>2.8499999999999996</v>
      </c>
      <c r="F29" s="45">
        <f t="shared" si="11"/>
        <v>2.95</v>
      </c>
      <c r="G29" s="45">
        <f t="shared" ref="G29" si="12">G7</f>
        <v>3.75</v>
      </c>
      <c r="H29" s="45"/>
      <c r="I29" s="45"/>
      <c r="J29" s="45"/>
      <c r="K29" s="45"/>
      <c r="L29" s="45"/>
      <c r="M29" s="45"/>
      <c r="N29" s="45"/>
      <c r="O29" s="45"/>
      <c r="P29" s="45"/>
      <c r="Q29" s="45"/>
      <c r="R29" s="44">
        <f t="shared" si="0"/>
        <v>16</v>
      </c>
      <c r="S29" s="44">
        <f t="shared" si="4"/>
        <v>79.100000000000009</v>
      </c>
    </row>
    <row r="30" spans="1:19" ht="12.75" x14ac:dyDescent="0.2">
      <c r="A30" s="43">
        <v>7</v>
      </c>
      <c r="B30" s="44" t="str">
        <f>VLOOKUP(B8,Participanti!A:C,3,0)</f>
        <v>Catalin</v>
      </c>
      <c r="C30" s="45">
        <f t="shared" si="1"/>
        <v>3.05</v>
      </c>
      <c r="D30" s="45">
        <f t="shared" si="1"/>
        <v>3.35</v>
      </c>
      <c r="E30" s="45">
        <f t="shared" ref="E30:F30" si="13">E8</f>
        <v>2.5500000000000003</v>
      </c>
      <c r="F30" s="45">
        <f t="shared" si="13"/>
        <v>3.9</v>
      </c>
      <c r="G30" s="45">
        <f t="shared" ref="G30" si="14">G8</f>
        <v>2.9</v>
      </c>
      <c r="H30" s="45"/>
      <c r="I30" s="45"/>
      <c r="J30" s="45"/>
      <c r="K30" s="45"/>
      <c r="L30" s="45"/>
      <c r="M30" s="45"/>
      <c r="N30" s="45"/>
      <c r="O30" s="45"/>
      <c r="P30" s="45"/>
      <c r="Q30" s="45"/>
      <c r="R30" s="44">
        <f t="shared" si="0"/>
        <v>15.750000000000002</v>
      </c>
      <c r="S30" s="44">
        <f t="shared" si="4"/>
        <v>95.06</v>
      </c>
    </row>
    <row r="31" spans="1:19" ht="12.75" x14ac:dyDescent="0.2">
      <c r="A31" s="43">
        <v>8</v>
      </c>
      <c r="B31" s="44" t="str">
        <f>VLOOKUP(B9,Participanti!A:C,3,0)</f>
        <v>Silviu B</v>
      </c>
      <c r="C31" s="45">
        <f t="shared" si="1"/>
        <v>3.7</v>
      </c>
      <c r="D31" s="45">
        <f t="shared" si="1"/>
        <v>2.4</v>
      </c>
      <c r="E31" s="45">
        <f t="shared" ref="E31:F31" si="15">E9</f>
        <v>2</v>
      </c>
      <c r="F31" s="45">
        <f t="shared" si="15"/>
        <v>3.25</v>
      </c>
      <c r="G31" s="45">
        <f t="shared" ref="G31" si="16">G9</f>
        <v>3.5500000000000003</v>
      </c>
      <c r="H31" s="45"/>
      <c r="I31" s="45"/>
      <c r="J31" s="45"/>
      <c r="K31" s="45"/>
      <c r="L31" s="45"/>
      <c r="M31" s="45"/>
      <c r="N31" s="45"/>
      <c r="O31" s="45"/>
      <c r="P31" s="45"/>
      <c r="Q31" s="45"/>
      <c r="R31" s="44">
        <f t="shared" si="0"/>
        <v>14.9</v>
      </c>
      <c r="S31" s="44">
        <f t="shared" si="4"/>
        <v>78.83</v>
      </c>
    </row>
    <row r="32" spans="1:19" ht="12.75" x14ac:dyDescent="0.2">
      <c r="A32" s="43">
        <v>9</v>
      </c>
      <c r="B32" s="44" t="str">
        <f>VLOOKUP(B10,Participanti!A:C,3,0)</f>
        <v>Andrei D</v>
      </c>
      <c r="C32" s="45">
        <f t="shared" si="1"/>
        <v>2.85</v>
      </c>
      <c r="D32" s="45">
        <f t="shared" si="1"/>
        <v>3.55</v>
      </c>
      <c r="E32" s="45">
        <f t="shared" ref="E32:F32" si="17">E10</f>
        <v>2.6</v>
      </c>
      <c r="F32" s="45">
        <f t="shared" si="17"/>
        <v>2.8</v>
      </c>
      <c r="G32" s="45">
        <f t="shared" ref="G32" si="18">G10</f>
        <v>2.95</v>
      </c>
      <c r="H32" s="45"/>
      <c r="I32" s="45"/>
      <c r="J32" s="45"/>
      <c r="K32" s="45"/>
      <c r="L32" s="45"/>
      <c r="M32" s="45"/>
      <c r="N32" s="45"/>
      <c r="O32" s="45"/>
      <c r="P32" s="45"/>
      <c r="Q32" s="45"/>
      <c r="R32" s="44">
        <f t="shared" si="0"/>
        <v>14.75</v>
      </c>
      <c r="S32" s="44">
        <f t="shared" si="4"/>
        <v>83.26</v>
      </c>
    </row>
    <row r="33" spans="1:19" ht="12.75" x14ac:dyDescent="0.2">
      <c r="A33" s="43">
        <v>10</v>
      </c>
      <c r="B33" s="44" t="str">
        <f>VLOOKUP(B11,Participanti!A:C,3,0)</f>
        <v>Cosmin N</v>
      </c>
      <c r="C33" s="45">
        <f t="shared" si="1"/>
        <v>2.95</v>
      </c>
      <c r="D33" s="45">
        <f t="shared" si="1"/>
        <v>3</v>
      </c>
      <c r="E33" s="45">
        <f t="shared" ref="E33:F33" si="19">E11</f>
        <v>2.2999999999999998</v>
      </c>
      <c r="F33" s="45">
        <f t="shared" si="19"/>
        <v>3.35</v>
      </c>
      <c r="G33" s="45">
        <f t="shared" ref="G33" si="20">G11</f>
        <v>2.5</v>
      </c>
      <c r="H33" s="45"/>
      <c r="I33" s="45"/>
      <c r="J33" s="45"/>
      <c r="K33" s="45"/>
      <c r="L33" s="45"/>
      <c r="M33" s="45"/>
      <c r="N33" s="45"/>
      <c r="O33" s="45"/>
      <c r="P33" s="45"/>
      <c r="Q33" s="45"/>
      <c r="R33" s="44">
        <f t="shared" si="0"/>
        <v>14.1</v>
      </c>
      <c r="S33" s="44">
        <f t="shared" si="4"/>
        <v>51.15</v>
      </c>
    </row>
    <row r="34" spans="1:19" ht="12.75" x14ac:dyDescent="0.2">
      <c r="A34" s="43">
        <v>11</v>
      </c>
      <c r="B34" s="44" t="str">
        <f>VLOOKUP(B12,Participanti!A:C,3,0)</f>
        <v>Cristian I</v>
      </c>
      <c r="C34" s="45">
        <f t="shared" si="1"/>
        <v>3.3</v>
      </c>
      <c r="D34" s="45">
        <f t="shared" si="1"/>
        <v>2.15</v>
      </c>
      <c r="E34" s="45">
        <f t="shared" ref="E34:F34" si="21">E12</f>
        <v>2.8</v>
      </c>
      <c r="F34" s="45">
        <f t="shared" si="21"/>
        <v>2.2000000000000002</v>
      </c>
      <c r="G34" s="45">
        <f t="shared" ref="G34" si="22">G12</f>
        <v>2.8000000000000003</v>
      </c>
      <c r="H34" s="45"/>
      <c r="I34" s="45"/>
      <c r="J34" s="45"/>
      <c r="K34" s="45"/>
      <c r="L34" s="45"/>
      <c r="M34" s="45"/>
      <c r="N34" s="45"/>
      <c r="O34" s="45"/>
      <c r="P34" s="45"/>
      <c r="Q34" s="45"/>
      <c r="R34" s="44">
        <f t="shared" si="0"/>
        <v>13.25</v>
      </c>
      <c r="S34" s="44">
        <f t="shared" si="4"/>
        <v>58.040000000000006</v>
      </c>
    </row>
    <row r="35" spans="1:19" ht="12.75" x14ac:dyDescent="0.2">
      <c r="A35" s="43">
        <v>12</v>
      </c>
      <c r="B35" s="44" t="str">
        <f>VLOOKUP(B13,Participanti!A:C,3,0)</f>
        <v>Andrei M</v>
      </c>
      <c r="C35" s="45">
        <f t="shared" si="1"/>
        <v>2.7</v>
      </c>
      <c r="D35" s="45">
        <f t="shared" si="1"/>
        <v>2.8000000000000003</v>
      </c>
      <c r="E35" s="45">
        <f t="shared" ref="E35:F35" si="23">E13</f>
        <v>2.6</v>
      </c>
      <c r="F35" s="45">
        <f t="shared" si="23"/>
        <v>2.25</v>
      </c>
      <c r="G35" s="45">
        <f t="shared" ref="G35" si="24">G13</f>
        <v>2.6999999999999997</v>
      </c>
      <c r="H35" s="45"/>
      <c r="I35" s="45"/>
      <c r="J35" s="45"/>
      <c r="K35" s="45"/>
      <c r="L35" s="45"/>
      <c r="M35" s="45"/>
      <c r="N35" s="45"/>
      <c r="O35" s="45"/>
      <c r="P35" s="45"/>
      <c r="Q35" s="45"/>
      <c r="R35" s="44">
        <f t="shared" si="0"/>
        <v>13.049999999999999</v>
      </c>
      <c r="S35" s="44">
        <f t="shared" si="4"/>
        <v>75.800000000000011</v>
      </c>
    </row>
    <row r="36" spans="1:19" ht="12.75" x14ac:dyDescent="0.2">
      <c r="A36" s="43">
        <v>13</v>
      </c>
      <c r="B36" s="44" t="str">
        <f>VLOOKUP(B14,Participanti!A:C,3,0)</f>
        <v>Marius</v>
      </c>
      <c r="C36" s="45">
        <f t="shared" si="1"/>
        <v>2.5499999999999998</v>
      </c>
      <c r="D36" s="45">
        <f t="shared" si="1"/>
        <v>2.85</v>
      </c>
      <c r="E36" s="45">
        <f t="shared" ref="E36:F36" si="25">E14</f>
        <v>2.25</v>
      </c>
      <c r="F36" s="45">
        <f t="shared" si="25"/>
        <v>2.1</v>
      </c>
      <c r="G36" s="45">
        <f t="shared" ref="G36" si="26">G14</f>
        <v>3.1</v>
      </c>
      <c r="H36" s="45"/>
      <c r="I36" s="45"/>
      <c r="J36" s="45"/>
      <c r="K36" s="45"/>
      <c r="L36" s="45"/>
      <c r="M36" s="45"/>
      <c r="N36" s="45"/>
      <c r="O36" s="45"/>
      <c r="P36" s="45"/>
      <c r="Q36" s="45"/>
      <c r="R36" s="44">
        <f t="shared" si="0"/>
        <v>12.85</v>
      </c>
      <c r="S36" s="44">
        <f t="shared" si="4"/>
        <v>99.9</v>
      </c>
    </row>
    <row r="37" spans="1:19" ht="12.75" x14ac:dyDescent="0.2">
      <c r="A37" s="43">
        <v>14</v>
      </c>
      <c r="B37" s="44" t="str">
        <f>VLOOKUP(B15,Participanti!A:C,3,0)</f>
        <v>Ovidiu</v>
      </c>
      <c r="C37" s="45">
        <f t="shared" si="1"/>
        <v>3.05</v>
      </c>
      <c r="D37" s="45">
        <f t="shared" si="1"/>
        <v>3.1</v>
      </c>
      <c r="E37" s="45">
        <f t="shared" ref="E37:F37" si="27">E15</f>
        <v>2.25</v>
      </c>
      <c r="F37" s="45">
        <f t="shared" si="27"/>
        <v>0</v>
      </c>
      <c r="G37" s="45">
        <f t="shared" ref="G37" si="28">G15</f>
        <v>3</v>
      </c>
      <c r="H37" s="45"/>
      <c r="I37" s="45"/>
      <c r="J37" s="45"/>
      <c r="K37" s="45"/>
      <c r="L37" s="45"/>
      <c r="M37" s="45"/>
      <c r="N37" s="45"/>
      <c r="O37" s="45"/>
      <c r="P37" s="45"/>
      <c r="Q37" s="45"/>
      <c r="R37" s="44">
        <f t="shared" si="0"/>
        <v>11.4</v>
      </c>
      <c r="S37" s="44">
        <f t="shared" si="4"/>
        <v>90.78</v>
      </c>
    </row>
    <row r="38" spans="1:19" ht="12.75" x14ac:dyDescent="0.2">
      <c r="A38" s="43">
        <v>15</v>
      </c>
      <c r="B38" s="44" t="str">
        <f>VLOOKUP(B16,Participanti!A:C,3,0)</f>
        <v>Ester</v>
      </c>
      <c r="C38" s="45">
        <f t="shared" si="1"/>
        <v>2.65</v>
      </c>
      <c r="D38" s="45">
        <f t="shared" si="1"/>
        <v>2.15</v>
      </c>
      <c r="E38" s="45">
        <f t="shared" ref="E38:F38" si="29">E16</f>
        <v>0</v>
      </c>
      <c r="F38" s="45">
        <f t="shared" si="29"/>
        <v>2.4000000000000004</v>
      </c>
      <c r="G38" s="45">
        <f t="shared" ref="G38" si="30">G16</f>
        <v>2.35</v>
      </c>
      <c r="H38" s="45"/>
      <c r="I38" s="45"/>
      <c r="J38" s="45"/>
      <c r="K38" s="45"/>
      <c r="L38" s="45"/>
      <c r="M38" s="45"/>
      <c r="N38" s="45"/>
      <c r="O38" s="45"/>
      <c r="P38" s="45"/>
      <c r="Q38" s="45"/>
      <c r="R38" s="44">
        <f t="shared" si="0"/>
        <v>9.5500000000000007</v>
      </c>
      <c r="S38" s="44">
        <f t="shared" si="4"/>
        <v>31.919999999999998</v>
      </c>
    </row>
    <row r="39" spans="1:19" ht="12.75" x14ac:dyDescent="0.2">
      <c r="A39" s="43">
        <v>16</v>
      </c>
      <c r="B39" s="44" t="str">
        <f>VLOOKUP(B17,Participanti!A:C,3,0)</f>
        <v>Flo</v>
      </c>
      <c r="C39" s="45">
        <f t="shared" si="1"/>
        <v>2.0499999999999998</v>
      </c>
      <c r="D39" s="45">
        <f t="shared" si="1"/>
        <v>1.75</v>
      </c>
      <c r="E39" s="45">
        <f t="shared" ref="E39:F39" si="31">E17</f>
        <v>1.8000000000000003</v>
      </c>
      <c r="F39" s="45">
        <f t="shared" si="31"/>
        <v>1.95</v>
      </c>
      <c r="G39" s="45">
        <f t="shared" ref="G39" si="32">G17</f>
        <v>1.95</v>
      </c>
      <c r="H39" s="45"/>
      <c r="I39" s="45"/>
      <c r="J39" s="45"/>
      <c r="K39" s="45"/>
      <c r="L39" s="45"/>
      <c r="M39" s="45"/>
      <c r="N39" s="45"/>
      <c r="O39" s="45"/>
      <c r="P39" s="45"/>
      <c r="Q39" s="45"/>
      <c r="R39" s="44">
        <f t="shared" si="0"/>
        <v>9.5</v>
      </c>
      <c r="S39" s="44">
        <f t="shared" si="4"/>
        <v>62.069999999999993</v>
      </c>
    </row>
    <row r="40" spans="1:19" ht="12.75" x14ac:dyDescent="0.2">
      <c r="A40" s="43">
        <v>17</v>
      </c>
      <c r="B40" s="44" t="str">
        <f>VLOOKUP(B18,Participanti!A:C,3,0)</f>
        <v>Adrian</v>
      </c>
      <c r="C40" s="45">
        <f t="shared" si="1"/>
        <v>0</v>
      </c>
      <c r="D40" s="45">
        <f t="shared" si="1"/>
        <v>2.15</v>
      </c>
      <c r="E40" s="45">
        <f t="shared" ref="E40:F40" si="33">E18</f>
        <v>1.9500000000000002</v>
      </c>
      <c r="F40" s="45">
        <f t="shared" si="33"/>
        <v>2.1</v>
      </c>
      <c r="G40" s="45">
        <f t="shared" ref="G40" si="34">G18</f>
        <v>2.85</v>
      </c>
      <c r="H40" s="45"/>
      <c r="I40" s="45"/>
      <c r="J40" s="45"/>
      <c r="K40" s="45"/>
      <c r="L40" s="45"/>
      <c r="M40" s="45"/>
      <c r="N40" s="45"/>
      <c r="O40" s="45"/>
      <c r="P40" s="45"/>
      <c r="Q40" s="45"/>
      <c r="R40" s="44">
        <f t="shared" si="0"/>
        <v>9.0499999999999989</v>
      </c>
      <c r="S40" s="44">
        <f t="shared" si="4"/>
        <v>52.3</v>
      </c>
    </row>
    <row r="41" spans="1:19" ht="12.75" x14ac:dyDescent="0.2">
      <c r="A41" s="43">
        <v>18</v>
      </c>
      <c r="B41" s="44" t="str">
        <f>VLOOKUP(B19,Participanti!A:C,3,0)</f>
        <v>Marinela</v>
      </c>
      <c r="C41" s="45">
        <f t="shared" si="1"/>
        <v>0</v>
      </c>
      <c r="D41" s="45">
        <f t="shared" si="1"/>
        <v>3.1999999999999997</v>
      </c>
      <c r="E41" s="45">
        <f t="shared" ref="E41:F41" si="35">E19</f>
        <v>2.25</v>
      </c>
      <c r="F41" s="45">
        <f t="shared" si="35"/>
        <v>2.95</v>
      </c>
      <c r="G41" s="45">
        <f t="shared" ref="G41" si="36">G19</f>
        <v>0</v>
      </c>
      <c r="H41" s="45"/>
      <c r="I41" s="45"/>
      <c r="J41" s="45"/>
      <c r="K41" s="45"/>
      <c r="L41" s="45"/>
      <c r="M41" s="45"/>
      <c r="N41" s="45"/>
      <c r="O41" s="45"/>
      <c r="P41" s="45"/>
      <c r="Q41" s="45"/>
      <c r="R41" s="44">
        <f t="shared" si="0"/>
        <v>8.3999999999999986</v>
      </c>
      <c r="S41" s="44">
        <f t="shared" si="4"/>
        <v>82.11</v>
      </c>
    </row>
    <row r="42" spans="1:19" ht="12.75" x14ac:dyDescent="0.2">
      <c r="A42" s="43">
        <v>19</v>
      </c>
      <c r="B42" s="44" t="str">
        <f>VLOOKUP(B20,Participanti!A:C,3,0)</f>
        <v>Cornelius</v>
      </c>
      <c r="C42" s="45">
        <f t="shared" si="1"/>
        <v>0</v>
      </c>
      <c r="D42" s="45">
        <f t="shared" si="1"/>
        <v>3.35</v>
      </c>
      <c r="E42" s="45">
        <f t="shared" ref="E42:F42" si="37">E20</f>
        <v>2.4</v>
      </c>
      <c r="F42" s="45">
        <f t="shared" si="37"/>
        <v>2</v>
      </c>
      <c r="G42" s="45">
        <f t="shared" ref="G42" si="38">G20</f>
        <v>0</v>
      </c>
      <c r="H42" s="45"/>
      <c r="I42" s="45"/>
      <c r="J42" s="45"/>
      <c r="K42" s="45"/>
      <c r="L42" s="45"/>
      <c r="M42" s="45"/>
      <c r="N42" s="45"/>
      <c r="O42" s="45"/>
      <c r="P42" s="45"/>
      <c r="Q42" s="45"/>
      <c r="R42" s="44">
        <f t="shared" si="0"/>
        <v>7.75</v>
      </c>
      <c r="S42" s="44">
        <f t="shared" si="4"/>
        <v>67.66</v>
      </c>
    </row>
    <row r="43" spans="1:19" ht="12.75" x14ac:dyDescent="0.2">
      <c r="A43" s="43">
        <v>20</v>
      </c>
      <c r="B43" s="44" t="str">
        <f>VLOOKUP(B21,Participanti!A:C,3,0)</f>
        <v>Alex</v>
      </c>
      <c r="C43" s="45">
        <f t="shared" si="1"/>
        <v>3.05</v>
      </c>
      <c r="D43" s="45">
        <f t="shared" si="1"/>
        <v>0</v>
      </c>
      <c r="E43" s="45">
        <f t="shared" ref="E43:F43" si="39">E21</f>
        <v>3.5</v>
      </c>
      <c r="F43" s="45">
        <f t="shared" si="39"/>
        <v>0</v>
      </c>
      <c r="G43" s="45">
        <f t="shared" ref="G43" si="40">G21</f>
        <v>0</v>
      </c>
      <c r="H43" s="45"/>
      <c r="I43" s="45"/>
      <c r="J43" s="45"/>
      <c r="K43" s="45"/>
      <c r="L43" s="45"/>
      <c r="M43" s="45"/>
      <c r="N43" s="45"/>
      <c r="O43" s="45"/>
      <c r="P43" s="45"/>
      <c r="Q43" s="45"/>
      <c r="R43" s="44">
        <f t="shared" si="0"/>
        <v>6.55</v>
      </c>
      <c r="S43" s="44">
        <f t="shared" si="4"/>
        <v>24.12</v>
      </c>
    </row>
  </sheetData>
  <sortState ref="B2:S21">
    <sortCondition descending="1" ref="R2:R21"/>
    <sortCondition descending="1" ref="S2:S2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opLeftCell="A16" zoomScaleNormal="100" workbookViewId="0">
      <selection activeCell="C44" activeCellId="6" sqref="C27:G38 C39:F39 C40:E40 C41 C42 C43 C44"/>
    </sheetView>
  </sheetViews>
  <sheetFormatPr defaultRowHeight="15" x14ac:dyDescent="0.25"/>
  <cols>
    <col min="1" max="1" width="3.85546875" bestFit="1" customWidth="1"/>
    <col min="2" max="2" width="15.85546875" customWidth="1"/>
    <col min="3" max="3" width="5.7109375" customWidth="1"/>
    <col min="4" max="7" width="5" bestFit="1" customWidth="1"/>
    <col min="8" max="11" width="2" bestFit="1" customWidth="1"/>
    <col min="12" max="17" width="3" bestFit="1" customWidth="1"/>
    <col min="18" max="18" width="7" customWidth="1"/>
    <col min="19" max="19" width="8.7109375" bestFit="1" customWidth="1"/>
  </cols>
  <sheetData>
    <row r="1" spans="1:19" x14ac:dyDescent="0.25">
      <c r="A1" s="42" t="s">
        <v>186</v>
      </c>
      <c r="B1" s="42" t="s">
        <v>43</v>
      </c>
      <c r="C1" s="42">
        <v>1</v>
      </c>
      <c r="D1" s="42">
        <v>2</v>
      </c>
      <c r="E1" s="42">
        <v>3</v>
      </c>
      <c r="F1" s="42">
        <v>4</v>
      </c>
      <c r="G1" s="42">
        <v>5</v>
      </c>
      <c r="H1" s="42">
        <v>6</v>
      </c>
      <c r="I1" s="42">
        <v>7</v>
      </c>
      <c r="J1" s="42">
        <v>8</v>
      </c>
      <c r="K1" s="42">
        <v>9</v>
      </c>
      <c r="L1" s="42">
        <v>10</v>
      </c>
      <c r="M1" s="42">
        <v>11</v>
      </c>
      <c r="N1" s="42">
        <v>12</v>
      </c>
      <c r="O1" s="42">
        <v>13</v>
      </c>
      <c r="P1" s="42">
        <v>14</v>
      </c>
      <c r="Q1" s="42">
        <v>15</v>
      </c>
      <c r="R1" s="42" t="s">
        <v>188</v>
      </c>
      <c r="S1" s="42" t="s">
        <v>187</v>
      </c>
    </row>
    <row r="2" spans="1:19" x14ac:dyDescent="0.25">
      <c r="A2" s="43">
        <v>1</v>
      </c>
      <c r="B2" s="44" t="s">
        <v>182</v>
      </c>
      <c r="C2" s="45">
        <f>SUMIFS(Data!$N:$N,Data!$A:$A,$B2,Data!$C:$C,C$1)</f>
        <v>3.65</v>
      </c>
      <c r="D2" s="45">
        <f>SUMIFS(Data!$N:$N,Data!$A:$A,$B2,Data!$C:$C,D$1)</f>
        <v>3.3</v>
      </c>
      <c r="E2" s="45">
        <f>SUMIFS(Data!$N:$N,Data!$A:$A,$B2,Data!$C:$C,E$1)</f>
        <v>3.3499999999999996</v>
      </c>
      <c r="F2" s="45">
        <f>SUMIFS(Data!$N:$N,Data!$A:$A,$B2,Data!$C:$C,F$1)</f>
        <v>4.5</v>
      </c>
      <c r="G2" s="45">
        <f>SUMIFS(Data!$N:$N,Data!$A:$A,$B2,Data!$C:$C,G$1)</f>
        <v>3.3499999999999996</v>
      </c>
      <c r="H2" s="45"/>
      <c r="I2" s="45"/>
      <c r="J2" s="45"/>
      <c r="K2" s="45"/>
      <c r="L2" s="45"/>
      <c r="M2" s="45"/>
      <c r="N2" s="45"/>
      <c r="O2" s="45"/>
      <c r="P2" s="45"/>
      <c r="Q2" s="45"/>
      <c r="R2" s="44">
        <f>SUM(C2:Q2)</f>
        <v>18.149999999999999</v>
      </c>
      <c r="S2" s="44">
        <f>SUMIFS(Data!D:D,Data!A:A,$B2)</f>
        <v>93.679999999999993</v>
      </c>
    </row>
    <row r="3" spans="1:19" x14ac:dyDescent="0.25">
      <c r="A3" s="43">
        <v>2</v>
      </c>
      <c r="B3" s="44" t="s">
        <v>6</v>
      </c>
      <c r="C3" s="45">
        <f>SUMIFS(Data!$N:$N,Data!$A:$A,$B3,Data!$C:$C,C$1)</f>
        <v>3.8</v>
      </c>
      <c r="D3" s="45">
        <f>SUMIFS(Data!$N:$N,Data!$A:$A,$B3,Data!$C:$C,D$1)</f>
        <v>3.75</v>
      </c>
      <c r="E3" s="45">
        <f>SUMIFS(Data!$N:$N,Data!$A:$A,$B3,Data!$C:$C,E$1)</f>
        <v>3.4</v>
      </c>
      <c r="F3" s="45">
        <f>SUMIFS(Data!$N:$N,Data!$A:$A,$B3,Data!$C:$C,F$1)</f>
        <v>3.55</v>
      </c>
      <c r="G3" s="45">
        <f>SUMIFS(Data!$N:$N,Data!$A:$A,$B3,Data!$C:$C,G$1)</f>
        <v>3.4</v>
      </c>
      <c r="H3" s="45"/>
      <c r="I3" s="45"/>
      <c r="J3" s="45"/>
      <c r="K3" s="45"/>
      <c r="L3" s="45"/>
      <c r="M3" s="45"/>
      <c r="N3" s="45"/>
      <c r="O3" s="45"/>
      <c r="P3" s="45"/>
      <c r="Q3" s="45"/>
      <c r="R3" s="44">
        <f>SUM(C3:Q3)</f>
        <v>17.899999999999999</v>
      </c>
      <c r="S3" s="44">
        <f>SUMIFS(Data!D:D,Data!A:A,$B3)</f>
        <v>62.930000000000007</v>
      </c>
    </row>
    <row r="4" spans="1:19" x14ac:dyDescent="0.25">
      <c r="A4" s="43">
        <v>3</v>
      </c>
      <c r="B4" s="44" t="s">
        <v>59</v>
      </c>
      <c r="C4" s="45">
        <f>SUMIFS(Data!$N:$N,Data!$A:$A,$B4,Data!$C:$C,C$1)</f>
        <v>2.75</v>
      </c>
      <c r="D4" s="45">
        <f>SUMIFS(Data!$N:$N,Data!$A:$A,$B4,Data!$C:$C,D$1)</f>
        <v>4</v>
      </c>
      <c r="E4" s="45">
        <f>SUMIFS(Data!$N:$N,Data!$A:$A,$B4,Data!$C:$C,E$1)</f>
        <v>3.55</v>
      </c>
      <c r="F4" s="45">
        <f>SUMIFS(Data!$N:$N,Data!$A:$A,$B4,Data!$C:$C,F$1)</f>
        <v>3.5</v>
      </c>
      <c r="G4" s="45">
        <f>SUMIFS(Data!$N:$N,Data!$A:$A,$B4,Data!$C:$C,G$1)</f>
        <v>2.5499999999999998</v>
      </c>
      <c r="H4" s="45"/>
      <c r="I4" s="45"/>
      <c r="J4" s="45"/>
      <c r="K4" s="45"/>
      <c r="L4" s="45"/>
      <c r="M4" s="45"/>
      <c r="N4" s="45"/>
      <c r="O4" s="45"/>
      <c r="P4" s="45"/>
      <c r="Q4" s="45"/>
      <c r="R4" s="44">
        <f>SUM(C4:Q4)</f>
        <v>16.350000000000001</v>
      </c>
      <c r="S4" s="44">
        <f>SUMIFS(Data!D:D,Data!A:A,$B4)</f>
        <v>40.129999999999995</v>
      </c>
    </row>
    <row r="5" spans="1:19" x14ac:dyDescent="0.25">
      <c r="A5" s="43">
        <v>4</v>
      </c>
      <c r="B5" s="44" t="s">
        <v>88</v>
      </c>
      <c r="C5" s="45">
        <f>SUMIFS(Data!$N:$N,Data!$A:$A,$B5,Data!$C:$C,C$1)</f>
        <v>2.4</v>
      </c>
      <c r="D5" s="45">
        <f>SUMIFS(Data!$N:$N,Data!$A:$A,$B5,Data!$C:$C,D$1)</f>
        <v>2.9</v>
      </c>
      <c r="E5" s="45">
        <f>SUMIFS(Data!$N:$N,Data!$A:$A,$B5,Data!$C:$C,E$1)</f>
        <v>3.4</v>
      </c>
      <c r="F5" s="45">
        <f>SUMIFS(Data!$N:$N,Data!$A:$A,$B5,Data!$C:$C,F$1)</f>
        <v>3.9</v>
      </c>
      <c r="G5" s="45">
        <f>SUMIFS(Data!$N:$N,Data!$A:$A,$B5,Data!$C:$C,G$1)</f>
        <v>3.5</v>
      </c>
      <c r="H5" s="45"/>
      <c r="I5" s="45"/>
      <c r="J5" s="45"/>
      <c r="K5" s="45"/>
      <c r="L5" s="45"/>
      <c r="M5" s="45"/>
      <c r="N5" s="45"/>
      <c r="O5" s="45"/>
      <c r="P5" s="45"/>
      <c r="Q5" s="45"/>
      <c r="R5" s="44">
        <f>SUM(C5:Q5)</f>
        <v>16.100000000000001</v>
      </c>
      <c r="S5" s="44">
        <f>SUMIFS(Data!D:D,Data!A:A,$B5)</f>
        <v>75.319999999999993</v>
      </c>
    </row>
    <row r="6" spans="1:19" x14ac:dyDescent="0.25">
      <c r="A6" s="43">
        <v>5</v>
      </c>
      <c r="B6" s="44" t="s">
        <v>148</v>
      </c>
      <c r="C6" s="45">
        <f>SUMIFS(Data!$N:$N,Data!$A:$A,$B6,Data!$C:$C,C$1)</f>
        <v>4</v>
      </c>
      <c r="D6" s="45">
        <f>SUMIFS(Data!$N:$N,Data!$A:$A,$B6,Data!$C:$C,D$1)</f>
        <v>2.4500000000000002</v>
      </c>
      <c r="E6" s="45">
        <f>SUMIFS(Data!$N:$N,Data!$A:$A,$B6,Data!$C:$C,E$1)</f>
        <v>2.4</v>
      </c>
      <c r="F6" s="45">
        <f>SUMIFS(Data!$N:$N,Data!$A:$A,$B6,Data!$C:$C,F$1)</f>
        <v>3.45</v>
      </c>
      <c r="G6" s="45">
        <f>SUMIFS(Data!$N:$N,Data!$A:$A,$B6,Data!$C:$C,G$1)</f>
        <v>3.5500000000000003</v>
      </c>
      <c r="H6" s="45"/>
      <c r="I6" s="45"/>
      <c r="J6" s="45"/>
      <c r="K6" s="45"/>
      <c r="L6" s="45"/>
      <c r="M6" s="45"/>
      <c r="N6" s="45"/>
      <c r="O6" s="45"/>
      <c r="P6" s="45"/>
      <c r="Q6" s="45"/>
      <c r="R6" s="44">
        <f>SUM(C6:Q6)</f>
        <v>15.850000000000001</v>
      </c>
      <c r="S6" s="44">
        <f>SUMIFS(Data!D:D,Data!A:A,$B6)</f>
        <v>97.49</v>
      </c>
    </row>
    <row r="7" spans="1:19" x14ac:dyDescent="0.25">
      <c r="A7" s="43">
        <v>6</v>
      </c>
      <c r="B7" s="44" t="s">
        <v>104</v>
      </c>
      <c r="C7" s="45">
        <f>SUMIFS(Data!$N:$N,Data!$A:$A,$B7,Data!$C:$C,C$1)</f>
        <v>2.4500000000000002</v>
      </c>
      <c r="D7" s="45">
        <f>SUMIFS(Data!$N:$N,Data!$A:$A,$B7,Data!$C:$C,D$1)</f>
        <v>3.25</v>
      </c>
      <c r="E7" s="45">
        <f>SUMIFS(Data!$N:$N,Data!$A:$A,$B7,Data!$C:$C,E$1)</f>
        <v>3.7</v>
      </c>
      <c r="F7" s="45">
        <f>SUMIFS(Data!$N:$N,Data!$A:$A,$B7,Data!$C:$C,F$1)</f>
        <v>3.2</v>
      </c>
      <c r="G7" s="45">
        <f>SUMIFS(Data!$N:$N,Data!$A:$A,$B7,Data!$C:$C,G$1)</f>
        <v>3.0500000000000003</v>
      </c>
      <c r="H7" s="45"/>
      <c r="I7" s="45"/>
      <c r="J7" s="45"/>
      <c r="K7" s="45"/>
      <c r="L7" s="45"/>
      <c r="M7" s="45"/>
      <c r="N7" s="45"/>
      <c r="O7" s="45"/>
      <c r="P7" s="45"/>
      <c r="Q7" s="45"/>
      <c r="R7" s="44">
        <f>SUM(C7:Q7)</f>
        <v>15.650000000000002</v>
      </c>
      <c r="S7" s="44">
        <f>SUMIFS(Data!D:D,Data!A:A,$B7)</f>
        <v>46.040000000000006</v>
      </c>
    </row>
    <row r="8" spans="1:19" x14ac:dyDescent="0.25">
      <c r="A8" s="43">
        <v>7</v>
      </c>
      <c r="B8" s="44" t="s">
        <v>154</v>
      </c>
      <c r="C8" s="45">
        <f>SUMIFS(Data!$N:$N,Data!$A:$A,$B8,Data!$C:$C,C$1)</f>
        <v>3.0999999999999996</v>
      </c>
      <c r="D8" s="45">
        <f>SUMIFS(Data!$N:$N,Data!$A:$A,$B8,Data!$C:$C,D$1)</f>
        <v>2.5499999999999998</v>
      </c>
      <c r="E8" s="45">
        <f>SUMIFS(Data!$N:$N,Data!$A:$A,$B8,Data!$C:$C,E$1)</f>
        <v>2</v>
      </c>
      <c r="F8" s="45">
        <f>SUMIFS(Data!$N:$N,Data!$A:$A,$B8,Data!$C:$C,F$1)</f>
        <v>2.1</v>
      </c>
      <c r="G8" s="45">
        <f>SUMIFS(Data!$N:$N,Data!$A:$A,$B8,Data!$C:$C,G$1)</f>
        <v>3.1999999999999997</v>
      </c>
      <c r="H8" s="45"/>
      <c r="I8" s="45"/>
      <c r="J8" s="45"/>
      <c r="K8" s="45"/>
      <c r="L8" s="45"/>
      <c r="M8" s="45"/>
      <c r="N8" s="45"/>
      <c r="O8" s="45"/>
      <c r="P8" s="45"/>
      <c r="Q8" s="45"/>
      <c r="R8" s="44">
        <f>SUM(C8:Q8)</f>
        <v>12.95</v>
      </c>
      <c r="S8" s="44">
        <f>SUMIFS(Data!D:D,Data!A:A,$B8)</f>
        <v>63.440000000000005</v>
      </c>
    </row>
    <row r="9" spans="1:19" x14ac:dyDescent="0.25">
      <c r="A9" s="43">
        <v>8</v>
      </c>
      <c r="B9" s="44" t="s">
        <v>172</v>
      </c>
      <c r="C9" s="45">
        <f>SUMIFS(Data!$N:$N,Data!$A:$A,$B9,Data!$C:$C,C$1)</f>
        <v>2.0999999999999996</v>
      </c>
      <c r="D9" s="45">
        <f>SUMIFS(Data!$N:$N,Data!$A:$A,$B9,Data!$C:$C,D$1)</f>
        <v>3.45</v>
      </c>
      <c r="E9" s="45">
        <f>SUMIFS(Data!$N:$N,Data!$A:$A,$B9,Data!$C:$C,E$1)</f>
        <v>2.95</v>
      </c>
      <c r="F9" s="45">
        <f>SUMIFS(Data!$N:$N,Data!$A:$A,$B9,Data!$C:$C,F$1)</f>
        <v>3.1</v>
      </c>
      <c r="G9" s="45">
        <f>SUMIFS(Data!$N:$N,Data!$A:$A,$B9,Data!$C:$C,G$1)</f>
        <v>3.3</v>
      </c>
      <c r="H9" s="45"/>
      <c r="I9" s="45"/>
      <c r="J9" s="45"/>
      <c r="K9" s="45"/>
      <c r="L9" s="45"/>
      <c r="M9" s="45"/>
      <c r="N9" s="45"/>
      <c r="O9" s="45"/>
      <c r="P9" s="45"/>
      <c r="Q9" s="45"/>
      <c r="R9" s="44">
        <f>SUM(C9:Q9)</f>
        <v>14.899999999999999</v>
      </c>
      <c r="S9" s="44">
        <f>SUMIFS(Data!D:D,Data!A:A,$B9)</f>
        <v>103.28</v>
      </c>
    </row>
    <row r="10" spans="1:19" x14ac:dyDescent="0.25">
      <c r="A10" s="43">
        <v>9</v>
      </c>
      <c r="B10" s="44" t="s">
        <v>87</v>
      </c>
      <c r="C10" s="45">
        <f>SUMIFS(Data!$N:$N,Data!$A:$A,$B10,Data!$C:$C,C$1)</f>
        <v>2.65</v>
      </c>
      <c r="D10" s="45">
        <f>SUMIFS(Data!$N:$N,Data!$A:$A,$B10,Data!$C:$C,D$1)</f>
        <v>2.65</v>
      </c>
      <c r="E10" s="45">
        <f>SUMIFS(Data!$N:$N,Data!$A:$A,$B10,Data!$C:$C,E$1)</f>
        <v>3.05</v>
      </c>
      <c r="F10" s="45">
        <f>SUMIFS(Data!$N:$N,Data!$A:$A,$B10,Data!$C:$C,F$1)</f>
        <v>3.1</v>
      </c>
      <c r="G10" s="45">
        <f>SUMIFS(Data!$N:$N,Data!$A:$A,$B10,Data!$C:$C,G$1)</f>
        <v>3.25</v>
      </c>
      <c r="H10" s="45"/>
      <c r="I10" s="45"/>
      <c r="J10" s="45"/>
      <c r="K10" s="45"/>
      <c r="L10" s="45"/>
      <c r="M10" s="45"/>
      <c r="N10" s="45"/>
      <c r="O10" s="45"/>
      <c r="P10" s="45"/>
      <c r="Q10" s="45"/>
      <c r="R10" s="44">
        <f>SUM(C10:Q10)</f>
        <v>14.7</v>
      </c>
      <c r="S10" s="44">
        <f>SUMIFS(Data!D:D,Data!A:A,$B10)</f>
        <v>68.649999999999991</v>
      </c>
    </row>
    <row r="11" spans="1:19" x14ac:dyDescent="0.25">
      <c r="A11" s="43">
        <v>10</v>
      </c>
      <c r="B11" s="44" t="s">
        <v>95</v>
      </c>
      <c r="C11" s="45">
        <f>SUMIFS(Data!$N:$N,Data!$A:$A,$B11,Data!$C:$C,C$1)</f>
        <v>2.6</v>
      </c>
      <c r="D11" s="45">
        <f>SUMIFS(Data!$N:$N,Data!$A:$A,$B11,Data!$C:$C,D$1)</f>
        <v>2.65</v>
      </c>
      <c r="E11" s="45">
        <f>SUMIFS(Data!$N:$N,Data!$A:$A,$B11,Data!$C:$C,E$1)</f>
        <v>2.5</v>
      </c>
      <c r="F11" s="45">
        <f>SUMIFS(Data!$N:$N,Data!$A:$A,$B11,Data!$C:$C,F$1)</f>
        <v>2.8</v>
      </c>
      <c r="G11" s="45">
        <f>SUMIFS(Data!$N:$N,Data!$A:$A,$B11,Data!$C:$C,G$1)</f>
        <v>2.75</v>
      </c>
      <c r="H11" s="45"/>
      <c r="I11" s="45"/>
      <c r="J11" s="45"/>
      <c r="K11" s="45"/>
      <c r="L11" s="45"/>
      <c r="M11" s="45"/>
      <c r="N11" s="45"/>
      <c r="O11" s="45"/>
      <c r="P11" s="45"/>
      <c r="Q11" s="45"/>
      <c r="R11" s="44">
        <f>SUM(C11:Q11)</f>
        <v>13.3</v>
      </c>
      <c r="S11" s="44">
        <f>SUMIFS(Data!D:D,Data!A:A,$B11)</f>
        <v>51.019999999999996</v>
      </c>
    </row>
    <row r="12" spans="1:19" x14ac:dyDescent="0.25">
      <c r="A12" s="43">
        <v>11</v>
      </c>
      <c r="B12" s="44" t="s">
        <v>13</v>
      </c>
      <c r="C12" s="45">
        <f>SUMIFS(Data!$N:$N,Data!$A:$A,$B12,Data!$C:$C,C$1)</f>
        <v>3.5999999999999996</v>
      </c>
      <c r="D12" s="45">
        <f>SUMIFS(Data!$N:$N,Data!$A:$A,$B12,Data!$C:$C,D$1)</f>
        <v>3.4499999999999997</v>
      </c>
      <c r="E12" s="45">
        <f>SUMIFS(Data!$N:$N,Data!$A:$A,$B12,Data!$C:$C,E$1)</f>
        <v>2.3499999999999996</v>
      </c>
      <c r="F12" s="45">
        <f>SUMIFS(Data!$N:$N,Data!$A:$A,$B12,Data!$C:$C,F$1)</f>
        <v>1.95</v>
      </c>
      <c r="G12" s="45">
        <f>SUMIFS(Data!$N:$N,Data!$A:$A,$B12,Data!$C:$C,G$1)</f>
        <v>0</v>
      </c>
      <c r="H12" s="45"/>
      <c r="I12" s="45"/>
      <c r="J12" s="45"/>
      <c r="K12" s="45"/>
      <c r="L12" s="45"/>
      <c r="M12" s="45"/>
      <c r="N12" s="45"/>
      <c r="O12" s="45"/>
      <c r="P12" s="45"/>
      <c r="Q12" s="45"/>
      <c r="R12" s="44">
        <f>SUM(C12:Q12)</f>
        <v>11.349999999999998</v>
      </c>
      <c r="S12" s="44">
        <f>SUMIFS(Data!D:D,Data!A:A,$B12)</f>
        <v>48.32</v>
      </c>
    </row>
    <row r="13" spans="1:19" x14ac:dyDescent="0.25">
      <c r="A13" s="43">
        <v>12</v>
      </c>
      <c r="B13" s="44" t="s">
        <v>66</v>
      </c>
      <c r="C13" s="45">
        <f>SUMIFS(Data!$N:$N,Data!$A:$A,$B13,Data!$C:$C,C$1)</f>
        <v>1.7</v>
      </c>
      <c r="D13" s="45">
        <f>SUMIFS(Data!$N:$N,Data!$A:$A,$B13,Data!$C:$C,D$1)</f>
        <v>2.25</v>
      </c>
      <c r="E13" s="45">
        <f>SUMIFS(Data!$N:$N,Data!$A:$A,$B13,Data!$C:$C,E$1)</f>
        <v>2.1999999999999997</v>
      </c>
      <c r="F13" s="45">
        <f>SUMIFS(Data!$N:$N,Data!$A:$A,$B13,Data!$C:$C,F$1)</f>
        <v>1.7</v>
      </c>
      <c r="G13" s="45">
        <f>SUMIFS(Data!$N:$N,Data!$A:$A,$B13,Data!$C:$C,G$1)</f>
        <v>2.25</v>
      </c>
      <c r="H13" s="45"/>
      <c r="I13" s="45"/>
      <c r="J13" s="45"/>
      <c r="K13" s="45"/>
      <c r="L13" s="45"/>
      <c r="M13" s="45"/>
      <c r="N13" s="45"/>
      <c r="O13" s="45"/>
      <c r="P13" s="45"/>
      <c r="Q13" s="45"/>
      <c r="R13" s="44">
        <f>SUM(C13:Q13)</f>
        <v>10.100000000000001</v>
      </c>
      <c r="S13" s="44">
        <f>SUMIFS(Data!D:D,Data!A:A,$B13)</f>
        <v>48.390000000000008</v>
      </c>
    </row>
    <row r="14" spans="1:19" x14ac:dyDescent="0.25">
      <c r="A14" s="43">
        <v>13</v>
      </c>
      <c r="B14" s="44" t="s">
        <v>92</v>
      </c>
      <c r="C14" s="45">
        <f>SUMIFS(Data!$N:$N,Data!$A:$A,$B14,Data!$C:$C,C$1)</f>
        <v>3.35</v>
      </c>
      <c r="D14" s="45">
        <f>SUMIFS(Data!$N:$N,Data!$A:$A,$B14,Data!$C:$C,D$1)</f>
        <v>2.15</v>
      </c>
      <c r="E14" s="45">
        <f>SUMIFS(Data!$N:$N,Data!$A:$A,$B14,Data!$C:$C,E$1)</f>
        <v>2.4500000000000002</v>
      </c>
      <c r="F14" s="45">
        <f>SUMIFS(Data!$N:$N,Data!$A:$A,$B14,Data!$C:$C,F$1)</f>
        <v>2</v>
      </c>
      <c r="G14" s="45">
        <f>SUMIFS(Data!$N:$N,Data!$A:$A,$B14,Data!$C:$C,G$1)</f>
        <v>0</v>
      </c>
      <c r="H14" s="45"/>
      <c r="I14" s="45"/>
      <c r="J14" s="45"/>
      <c r="K14" s="45"/>
      <c r="L14" s="45"/>
      <c r="M14" s="45"/>
      <c r="N14" s="45"/>
      <c r="O14" s="45"/>
      <c r="P14" s="45"/>
      <c r="Q14" s="45"/>
      <c r="R14" s="44">
        <f>SUM(C14:Q14)</f>
        <v>9.9499999999999993</v>
      </c>
      <c r="S14" s="44">
        <f>SUMIFS(Data!D:D,Data!A:A,$B14)</f>
        <v>41.04</v>
      </c>
    </row>
    <row r="15" spans="1:19" x14ac:dyDescent="0.25">
      <c r="A15" s="43">
        <v>14</v>
      </c>
      <c r="B15" s="44" t="s">
        <v>146</v>
      </c>
      <c r="C15" s="45">
        <f>SUMIFS(Data!$N:$N,Data!$A:$A,$B15,Data!$C:$C,C$1)</f>
        <v>2.75</v>
      </c>
      <c r="D15" s="45">
        <f>SUMIFS(Data!$N:$N,Data!$A:$A,$B15,Data!$C:$C,D$1)</f>
        <v>2.4</v>
      </c>
      <c r="E15" s="45">
        <f>SUMIFS(Data!$N:$N,Data!$A:$A,$B15,Data!$C:$C,E$1)</f>
        <v>2.9</v>
      </c>
      <c r="F15" s="45">
        <f>SUMIFS(Data!$N:$N,Data!$A:$A,$B15,Data!$C:$C,F$1)</f>
        <v>0</v>
      </c>
      <c r="G15" s="45">
        <f>SUMIFS(Data!$N:$N,Data!$A:$A,$B15,Data!$C:$C,G$1)</f>
        <v>0</v>
      </c>
      <c r="H15" s="45"/>
      <c r="I15" s="45"/>
      <c r="J15" s="45"/>
      <c r="K15" s="45"/>
      <c r="L15" s="45"/>
      <c r="M15" s="45"/>
      <c r="N15" s="45"/>
      <c r="O15" s="45"/>
      <c r="P15" s="45"/>
      <c r="Q15" s="45"/>
      <c r="R15" s="44">
        <f>SUM(C15:Q15)</f>
        <v>8.0500000000000007</v>
      </c>
      <c r="S15" s="44">
        <f>SUMIFS(Data!D:D,Data!A:A,$B15)</f>
        <v>30.799999999999997</v>
      </c>
    </row>
    <row r="16" spans="1:19" x14ac:dyDescent="0.25">
      <c r="A16" s="43">
        <v>15</v>
      </c>
      <c r="B16" s="44" t="s">
        <v>89</v>
      </c>
      <c r="C16" s="45">
        <f>SUMIFS(Data!$N:$N,Data!$A:$A,$B16,Data!$C:$C,C$1)</f>
        <v>2.9</v>
      </c>
      <c r="D16" s="45">
        <f>SUMIFS(Data!$N:$N,Data!$A:$A,$B16,Data!$C:$C,D$1)</f>
        <v>0</v>
      </c>
      <c r="E16" s="45">
        <f>SUMIFS(Data!$N:$N,Data!$A:$A,$B16,Data!$C:$C,E$1)</f>
        <v>0</v>
      </c>
      <c r="F16" s="45">
        <f>SUMIFS(Data!$N:$N,Data!$A:$A,$B16,Data!$C:$C,F$1)</f>
        <v>0</v>
      </c>
      <c r="G16" s="45">
        <f>SUMIFS(Data!$N:$N,Data!$A:$A,$B16,Data!$C:$C,G$1)</f>
        <v>0</v>
      </c>
      <c r="H16" s="45"/>
      <c r="I16" s="45"/>
      <c r="J16" s="45"/>
      <c r="K16" s="45"/>
      <c r="L16" s="45"/>
      <c r="M16" s="45"/>
      <c r="N16" s="45"/>
      <c r="O16" s="45"/>
      <c r="P16" s="45"/>
      <c r="Q16" s="45"/>
      <c r="R16" s="44">
        <f>SUM(C16:Q16)</f>
        <v>2.9</v>
      </c>
      <c r="S16" s="44">
        <f>SUMIFS(Data!D:D,Data!A:A,$B16)</f>
        <v>10.3</v>
      </c>
    </row>
    <row r="17" spans="1:19" x14ac:dyDescent="0.25">
      <c r="A17" s="43">
        <v>16</v>
      </c>
      <c r="B17" s="44" t="s">
        <v>189</v>
      </c>
      <c r="C17" s="45">
        <f>SUMIFS(Data!$N:$N,Data!$A:$A,$B17,Data!$C:$C,C$1)</f>
        <v>2.5499999999999998</v>
      </c>
      <c r="D17" s="45">
        <f>SUMIFS(Data!$N:$N,Data!$A:$A,$B17,Data!$C:$C,D$1)</f>
        <v>0</v>
      </c>
      <c r="E17" s="45">
        <f>SUMIFS(Data!$N:$N,Data!$A:$A,$B17,Data!$C:$C,E$1)</f>
        <v>0</v>
      </c>
      <c r="F17" s="45">
        <f>SUMIFS(Data!$N:$N,Data!$A:$A,$B17,Data!$C:$C,F$1)</f>
        <v>0</v>
      </c>
      <c r="G17" s="45">
        <f>SUMIFS(Data!$N:$N,Data!$A:$A,$B17,Data!$C:$C,G$1)</f>
        <v>0</v>
      </c>
      <c r="H17" s="45"/>
      <c r="I17" s="45"/>
      <c r="J17" s="45"/>
      <c r="K17" s="45"/>
      <c r="L17" s="45"/>
      <c r="M17" s="45"/>
      <c r="N17" s="45"/>
      <c r="O17" s="45"/>
      <c r="P17" s="45"/>
      <c r="Q17" s="45"/>
      <c r="R17" s="44">
        <f>SUM(C17:Q17)</f>
        <v>2.5499999999999998</v>
      </c>
      <c r="S17" s="44">
        <f>SUMIFS(Data!D:D,Data!A:A,$B17)</f>
        <v>16.14</v>
      </c>
    </row>
    <row r="18" spans="1:19" x14ac:dyDescent="0.25">
      <c r="A18" s="43">
        <v>17</v>
      </c>
      <c r="B18" s="44" t="s">
        <v>101</v>
      </c>
      <c r="C18" s="45">
        <f>SUMIFS(Data!$N:$N,Data!$A:$A,$B18,Data!$C:$C,C$1)</f>
        <v>2.5499999999999998</v>
      </c>
      <c r="D18" s="45">
        <f>SUMIFS(Data!$N:$N,Data!$A:$A,$B18,Data!$C:$C,D$1)</f>
        <v>0</v>
      </c>
      <c r="E18" s="45">
        <f>SUMIFS(Data!$N:$N,Data!$A:$A,$B18,Data!$C:$C,E$1)</f>
        <v>0</v>
      </c>
      <c r="F18" s="45">
        <f>SUMIFS(Data!$N:$N,Data!$A:$A,$B18,Data!$C:$C,F$1)</f>
        <v>0</v>
      </c>
      <c r="G18" s="45">
        <f>SUMIFS(Data!$N:$N,Data!$A:$A,$B18,Data!$C:$C,G$1)</f>
        <v>0</v>
      </c>
      <c r="H18" s="45"/>
      <c r="I18" s="45"/>
      <c r="J18" s="45"/>
      <c r="K18" s="45"/>
      <c r="L18" s="45"/>
      <c r="M18" s="45"/>
      <c r="N18" s="45"/>
      <c r="O18" s="45"/>
      <c r="P18" s="45"/>
      <c r="Q18" s="45"/>
      <c r="R18" s="44">
        <f>SUM(C18:Q18)</f>
        <v>2.5499999999999998</v>
      </c>
      <c r="S18" s="44">
        <f>SUMIFS(Data!D:D,Data!A:A,$B18)</f>
        <v>15.4</v>
      </c>
    </row>
    <row r="19" spans="1:19" x14ac:dyDescent="0.25">
      <c r="A19" s="43">
        <v>18</v>
      </c>
      <c r="B19" s="44" t="s">
        <v>147</v>
      </c>
      <c r="C19" s="45">
        <f>SUMIFS(Data!$N:$N,Data!$A:$A,$B19,Data!$C:$C,C$1)</f>
        <v>1.4</v>
      </c>
      <c r="D19" s="45">
        <f>SUMIFS(Data!$N:$N,Data!$A:$A,$B19,Data!$C:$C,D$1)</f>
        <v>0</v>
      </c>
      <c r="E19" s="45">
        <f>SUMIFS(Data!$N:$N,Data!$A:$A,$B19,Data!$C:$C,E$1)</f>
        <v>0</v>
      </c>
      <c r="F19" s="45">
        <f>SUMIFS(Data!$N:$N,Data!$A:$A,$B19,Data!$C:$C,F$1)</f>
        <v>0</v>
      </c>
      <c r="G19" s="45">
        <f>SUMIFS(Data!$N:$N,Data!$A:$A,$B19,Data!$C:$C,G$1)</f>
        <v>0</v>
      </c>
      <c r="H19" s="45"/>
      <c r="I19" s="45"/>
      <c r="J19" s="45"/>
      <c r="K19" s="45"/>
      <c r="L19" s="45"/>
      <c r="M19" s="45"/>
      <c r="N19" s="45"/>
      <c r="O19" s="45"/>
      <c r="P19" s="45"/>
      <c r="Q19" s="45"/>
      <c r="R19" s="44">
        <f>SUM(C19:Q19)</f>
        <v>1.4</v>
      </c>
      <c r="S19" s="44">
        <f>SUMIFS(Data!D:D,Data!A:A,$B19)</f>
        <v>9.3800000000000008</v>
      </c>
    </row>
    <row r="20" spans="1:19" x14ac:dyDescent="0.25">
      <c r="A20" s="43">
        <v>19</v>
      </c>
      <c r="B20" s="44"/>
      <c r="C20" s="45">
        <f>SUMIFS(Data!$N:$N,Data!$A:$A,$B20,Data!$C:$C,C$1)</f>
        <v>0</v>
      </c>
      <c r="D20" s="45">
        <f>SUMIFS(Data!$N:$N,Data!$A:$A,$B20,Data!$C:$C,D$1)</f>
        <v>0</v>
      </c>
      <c r="E20" s="45">
        <f>SUMIFS(Data!$N:$N,Data!$A:$A,$B20,Data!$C:$C,E$1)</f>
        <v>0</v>
      </c>
      <c r="F20" s="45">
        <f>SUMIFS(Data!$N:$N,Data!$A:$A,$B20,Data!$C:$C,F$1)</f>
        <v>0</v>
      </c>
      <c r="G20" s="45">
        <f>SUMIFS(Data!$N:$N,Data!$A:$A,$B20,Data!$C:$C,G$1)</f>
        <v>0</v>
      </c>
      <c r="H20" s="45"/>
      <c r="I20" s="45"/>
      <c r="J20" s="45"/>
      <c r="K20" s="45"/>
      <c r="L20" s="45"/>
      <c r="M20" s="45"/>
      <c r="N20" s="45"/>
      <c r="O20" s="45"/>
      <c r="P20" s="45"/>
      <c r="Q20" s="45"/>
      <c r="R20" s="44">
        <f>SUM(C20:Q20)</f>
        <v>0</v>
      </c>
      <c r="S20" s="44">
        <f>SUMIFS(Data!D:D,Data!A:A,$B20)</f>
        <v>0</v>
      </c>
    </row>
    <row r="21" spans="1:19" x14ac:dyDescent="0.25">
      <c r="A21" s="43">
        <v>20</v>
      </c>
      <c r="B21" s="44"/>
      <c r="C21" s="45">
        <f>SUMIFS(Data!$N:$N,Data!$A:$A,$B21,Data!$C:$C,C$1)</f>
        <v>0</v>
      </c>
      <c r="D21" s="45">
        <f>SUMIFS(Data!$N:$N,Data!$A:$A,$B21,Data!$C:$C,D$1)</f>
        <v>0</v>
      </c>
      <c r="E21" s="45">
        <f>SUMIFS(Data!$N:$N,Data!$A:$A,$B21,Data!$C:$C,E$1)</f>
        <v>0</v>
      </c>
      <c r="F21" s="45">
        <f>SUMIFS(Data!$N:$N,Data!$A:$A,$B21,Data!$C:$C,F$1)</f>
        <v>0</v>
      </c>
      <c r="G21" s="45">
        <f>SUMIFS(Data!$N:$N,Data!$A:$A,$B21,Data!$C:$C,G$1)</f>
        <v>0</v>
      </c>
      <c r="H21" s="45"/>
      <c r="I21" s="45"/>
      <c r="J21" s="45"/>
      <c r="K21" s="45"/>
      <c r="L21" s="45"/>
      <c r="M21" s="45"/>
      <c r="N21" s="45"/>
      <c r="O21" s="45"/>
      <c r="P21" s="45"/>
      <c r="Q21" s="45"/>
      <c r="R21" s="44">
        <f t="shared" ref="R21" si="0">SUM(C21:Q21)</f>
        <v>0</v>
      </c>
      <c r="S21" s="44">
        <f>SUMIFS(Data!D:D,Data!A:A,$B21)</f>
        <v>0</v>
      </c>
    </row>
    <row r="26" spans="1:19" x14ac:dyDescent="0.25">
      <c r="A26" s="42" t="s">
        <v>186</v>
      </c>
      <c r="B26" s="42" t="s">
        <v>43</v>
      </c>
      <c r="C26" s="42">
        <v>1</v>
      </c>
      <c r="D26" s="42">
        <v>2</v>
      </c>
      <c r="E26" s="42">
        <v>3</v>
      </c>
      <c r="F26" s="42">
        <v>4</v>
      </c>
      <c r="G26" s="42">
        <v>5</v>
      </c>
      <c r="H26" s="42">
        <v>6</v>
      </c>
      <c r="I26" s="42">
        <v>7</v>
      </c>
      <c r="J26" s="42">
        <v>8</v>
      </c>
      <c r="K26" s="42">
        <v>9</v>
      </c>
      <c r="L26" s="42">
        <v>10</v>
      </c>
      <c r="M26" s="42">
        <v>11</v>
      </c>
      <c r="N26" s="42">
        <v>12</v>
      </c>
      <c r="O26" s="42">
        <v>13</v>
      </c>
      <c r="P26" s="42">
        <v>14</v>
      </c>
      <c r="Q26" s="42">
        <v>15</v>
      </c>
      <c r="R26" s="42" t="s">
        <v>188</v>
      </c>
      <c r="S26" s="42" t="s">
        <v>187</v>
      </c>
    </row>
    <row r="27" spans="1:19" x14ac:dyDescent="0.25">
      <c r="A27" s="43">
        <v>1</v>
      </c>
      <c r="B27" s="44" t="str">
        <f>VLOOKUP(B2,Participanti!A:C,3,0)</f>
        <v>Edi</v>
      </c>
      <c r="C27" s="45">
        <f>C2</f>
        <v>3.65</v>
      </c>
      <c r="D27" s="45">
        <f>D2</f>
        <v>3.3</v>
      </c>
      <c r="E27" s="45">
        <f>E2</f>
        <v>3.3499999999999996</v>
      </c>
      <c r="F27" s="45">
        <f>F2</f>
        <v>4.5</v>
      </c>
      <c r="G27" s="45">
        <f>G2</f>
        <v>3.3499999999999996</v>
      </c>
      <c r="H27" s="45"/>
      <c r="I27" s="45"/>
      <c r="J27" s="45"/>
      <c r="K27" s="45"/>
      <c r="L27" s="45"/>
      <c r="M27" s="45"/>
      <c r="N27" s="45"/>
      <c r="O27" s="45"/>
      <c r="P27" s="45"/>
      <c r="Q27" s="45"/>
      <c r="R27" s="44">
        <f t="shared" ref="R27:R46" si="1">SUM(C27:Q27)</f>
        <v>18.149999999999999</v>
      </c>
      <c r="S27" s="44">
        <f>S2</f>
        <v>93.679999999999993</v>
      </c>
    </row>
    <row r="28" spans="1:19" x14ac:dyDescent="0.25">
      <c r="A28" s="43">
        <v>2</v>
      </c>
      <c r="B28" s="44" t="str">
        <f>VLOOKUP(B3,Participanti!A:C,3,0)</f>
        <v>Cristina</v>
      </c>
      <c r="C28" s="45">
        <f t="shared" ref="C28:D46" si="2">C3</f>
        <v>3.8</v>
      </c>
      <c r="D28" s="45">
        <f t="shared" si="2"/>
        <v>3.75</v>
      </c>
      <c r="E28" s="45">
        <f t="shared" ref="E28:F28" si="3">E3</f>
        <v>3.4</v>
      </c>
      <c r="F28" s="45">
        <f t="shared" si="3"/>
        <v>3.55</v>
      </c>
      <c r="G28" s="45">
        <f t="shared" ref="G28" si="4">G3</f>
        <v>3.4</v>
      </c>
      <c r="H28" s="45"/>
      <c r="I28" s="45"/>
      <c r="J28" s="45"/>
      <c r="K28" s="45"/>
      <c r="L28" s="45"/>
      <c r="M28" s="45"/>
      <c r="N28" s="45"/>
      <c r="O28" s="45"/>
      <c r="P28" s="45"/>
      <c r="Q28" s="45"/>
      <c r="R28" s="44">
        <f t="shared" si="1"/>
        <v>17.899999999999999</v>
      </c>
      <c r="S28" s="44">
        <f t="shared" ref="S28:S46" si="5">S3</f>
        <v>62.930000000000007</v>
      </c>
    </row>
    <row r="29" spans="1:19" x14ac:dyDescent="0.25">
      <c r="A29" s="43">
        <v>3</v>
      </c>
      <c r="B29" s="44" t="str">
        <f>VLOOKUP(B4,Participanti!A:C,3,0)</f>
        <v>Ana-Maria</v>
      </c>
      <c r="C29" s="45">
        <f t="shared" si="2"/>
        <v>2.75</v>
      </c>
      <c r="D29" s="45">
        <f t="shared" si="2"/>
        <v>4</v>
      </c>
      <c r="E29" s="45">
        <f t="shared" ref="E29:F29" si="6">E4</f>
        <v>3.55</v>
      </c>
      <c r="F29" s="45">
        <f t="shared" si="6"/>
        <v>3.5</v>
      </c>
      <c r="G29" s="45">
        <f t="shared" ref="G29" si="7">G4</f>
        <v>2.5499999999999998</v>
      </c>
      <c r="H29" s="45"/>
      <c r="I29" s="45"/>
      <c r="J29" s="45"/>
      <c r="K29" s="45"/>
      <c r="L29" s="45"/>
      <c r="M29" s="45"/>
      <c r="N29" s="45"/>
      <c r="O29" s="45"/>
      <c r="P29" s="45"/>
      <c r="Q29" s="45"/>
      <c r="R29" s="44">
        <f t="shared" si="1"/>
        <v>16.350000000000001</v>
      </c>
      <c r="S29" s="44">
        <f t="shared" si="5"/>
        <v>40.129999999999995</v>
      </c>
    </row>
    <row r="30" spans="1:19" x14ac:dyDescent="0.25">
      <c r="A30" s="43">
        <v>4</v>
      </c>
      <c r="B30" s="44" t="str">
        <f>VLOOKUP(B5,Participanti!A:C,3,0)</f>
        <v>Vasi</v>
      </c>
      <c r="C30" s="45">
        <f t="shared" si="2"/>
        <v>2.4</v>
      </c>
      <c r="D30" s="45">
        <f t="shared" si="2"/>
        <v>2.9</v>
      </c>
      <c r="E30" s="45">
        <f t="shared" ref="E30:F30" si="8">E5</f>
        <v>3.4</v>
      </c>
      <c r="F30" s="45">
        <f t="shared" si="8"/>
        <v>3.9</v>
      </c>
      <c r="G30" s="45">
        <f t="shared" ref="G30" si="9">G5</f>
        <v>3.5</v>
      </c>
      <c r="H30" s="45"/>
      <c r="I30" s="45"/>
      <c r="J30" s="45"/>
      <c r="K30" s="45"/>
      <c r="L30" s="45"/>
      <c r="M30" s="45"/>
      <c r="N30" s="45"/>
      <c r="O30" s="45"/>
      <c r="P30" s="45"/>
      <c r="Q30" s="45"/>
      <c r="R30" s="44">
        <f t="shared" si="1"/>
        <v>16.100000000000001</v>
      </c>
      <c r="S30" s="44">
        <f t="shared" si="5"/>
        <v>75.319999999999993</v>
      </c>
    </row>
    <row r="31" spans="1:19" x14ac:dyDescent="0.25">
      <c r="A31" s="43">
        <v>5</v>
      </c>
      <c r="B31" s="44" t="str">
        <f>VLOOKUP(B6,Participanti!A:C,3,0)</f>
        <v>Cosmin P</v>
      </c>
      <c r="C31" s="45">
        <f t="shared" si="2"/>
        <v>4</v>
      </c>
      <c r="D31" s="45">
        <f t="shared" si="2"/>
        <v>2.4500000000000002</v>
      </c>
      <c r="E31" s="45">
        <f t="shared" ref="E31:F31" si="10">E6</f>
        <v>2.4</v>
      </c>
      <c r="F31" s="45">
        <f t="shared" si="10"/>
        <v>3.45</v>
      </c>
      <c r="G31" s="45">
        <f t="shared" ref="G31" si="11">G6</f>
        <v>3.5500000000000003</v>
      </c>
      <c r="H31" s="45"/>
      <c r="I31" s="45"/>
      <c r="J31" s="45"/>
      <c r="K31" s="45"/>
      <c r="L31" s="45"/>
      <c r="M31" s="45"/>
      <c r="N31" s="45"/>
      <c r="O31" s="45"/>
      <c r="P31" s="45"/>
      <c r="Q31" s="45"/>
      <c r="R31" s="44">
        <f t="shared" si="1"/>
        <v>15.850000000000001</v>
      </c>
      <c r="S31" s="44">
        <f t="shared" si="5"/>
        <v>97.49</v>
      </c>
    </row>
    <row r="32" spans="1:19" x14ac:dyDescent="0.25">
      <c r="A32" s="43">
        <v>6</v>
      </c>
      <c r="B32" s="44" t="str">
        <f>VLOOKUP(B7,Participanti!A:C,3,0)</f>
        <v>Marius</v>
      </c>
      <c r="C32" s="45">
        <f t="shared" si="2"/>
        <v>2.4500000000000002</v>
      </c>
      <c r="D32" s="45">
        <f t="shared" si="2"/>
        <v>3.25</v>
      </c>
      <c r="E32" s="45">
        <f t="shared" ref="E32:F32" si="12">E7</f>
        <v>3.7</v>
      </c>
      <c r="F32" s="45">
        <f t="shared" si="12"/>
        <v>3.2</v>
      </c>
      <c r="G32" s="45">
        <f t="shared" ref="G32" si="13">G7</f>
        <v>3.0500000000000003</v>
      </c>
      <c r="H32" s="45"/>
      <c r="I32" s="45"/>
      <c r="J32" s="45"/>
      <c r="K32" s="45"/>
      <c r="L32" s="45"/>
      <c r="M32" s="45"/>
      <c r="N32" s="45"/>
      <c r="O32" s="45"/>
      <c r="P32" s="45"/>
      <c r="Q32" s="45"/>
      <c r="R32" s="44">
        <f t="shared" si="1"/>
        <v>15.650000000000002</v>
      </c>
      <c r="S32" s="44">
        <f t="shared" si="5"/>
        <v>46.040000000000006</v>
      </c>
    </row>
    <row r="33" spans="1:19" x14ac:dyDescent="0.25">
      <c r="A33" s="43">
        <v>7</v>
      </c>
      <c r="B33" s="44" t="str">
        <f>VLOOKUP(B8,Participanti!A:C,3,0)</f>
        <v>Silvia</v>
      </c>
      <c r="C33" s="45">
        <f t="shared" si="2"/>
        <v>3.0999999999999996</v>
      </c>
      <c r="D33" s="45">
        <f t="shared" si="2"/>
        <v>2.5499999999999998</v>
      </c>
      <c r="E33" s="45">
        <f t="shared" ref="E33:F33" si="14">E8</f>
        <v>2</v>
      </c>
      <c r="F33" s="45">
        <f t="shared" si="14"/>
        <v>2.1</v>
      </c>
      <c r="G33" s="45">
        <f t="shared" ref="G33" si="15">G8</f>
        <v>3.1999999999999997</v>
      </c>
      <c r="H33" s="45"/>
      <c r="I33" s="45"/>
      <c r="J33" s="45"/>
      <c r="K33" s="45"/>
      <c r="L33" s="45"/>
      <c r="M33" s="45"/>
      <c r="N33" s="45"/>
      <c r="O33" s="45"/>
      <c r="P33" s="45"/>
      <c r="Q33" s="45"/>
      <c r="R33" s="44">
        <f t="shared" si="1"/>
        <v>12.95</v>
      </c>
      <c r="S33" s="44">
        <f t="shared" si="5"/>
        <v>63.440000000000005</v>
      </c>
    </row>
    <row r="34" spans="1:19" x14ac:dyDescent="0.25">
      <c r="A34" s="43">
        <v>8</v>
      </c>
      <c r="B34" s="44" t="str">
        <f>VLOOKUP(B9,Participanti!A:C,3,0)</f>
        <v>Daniel</v>
      </c>
      <c r="C34" s="45">
        <f t="shared" si="2"/>
        <v>2.0999999999999996</v>
      </c>
      <c r="D34" s="45">
        <f t="shared" si="2"/>
        <v>3.45</v>
      </c>
      <c r="E34" s="45">
        <f t="shared" ref="E34:F34" si="16">E9</f>
        <v>2.95</v>
      </c>
      <c r="F34" s="45">
        <f t="shared" si="16"/>
        <v>3.1</v>
      </c>
      <c r="G34" s="45">
        <f t="shared" ref="G34" si="17">G9</f>
        <v>3.3</v>
      </c>
      <c r="H34" s="45"/>
      <c r="I34" s="45"/>
      <c r="J34" s="45"/>
      <c r="K34" s="45"/>
      <c r="L34" s="45"/>
      <c r="M34" s="45"/>
      <c r="N34" s="45"/>
      <c r="O34" s="45"/>
      <c r="P34" s="45"/>
      <c r="Q34" s="45"/>
      <c r="R34" s="44">
        <f t="shared" si="1"/>
        <v>14.899999999999999</v>
      </c>
      <c r="S34" s="44">
        <f t="shared" si="5"/>
        <v>103.28</v>
      </c>
    </row>
    <row r="35" spans="1:19" x14ac:dyDescent="0.25">
      <c r="A35" s="43">
        <v>9</v>
      </c>
      <c r="B35" s="44" t="str">
        <f>VLOOKUP(B10,Participanti!A:C,3,0)</f>
        <v>Raluca</v>
      </c>
      <c r="C35" s="45">
        <f t="shared" si="2"/>
        <v>2.65</v>
      </c>
      <c r="D35" s="45">
        <f t="shared" si="2"/>
        <v>2.65</v>
      </c>
      <c r="E35" s="45">
        <f t="shared" ref="E35:F35" si="18">E10</f>
        <v>3.05</v>
      </c>
      <c r="F35" s="45">
        <f t="shared" si="18"/>
        <v>3.1</v>
      </c>
      <c r="G35" s="45">
        <f t="shared" ref="G35" si="19">G10</f>
        <v>3.25</v>
      </c>
      <c r="H35" s="45"/>
      <c r="I35" s="45"/>
      <c r="J35" s="45"/>
      <c r="K35" s="45"/>
      <c r="L35" s="45"/>
      <c r="M35" s="45"/>
      <c r="N35" s="45"/>
      <c r="O35" s="45"/>
      <c r="P35" s="45"/>
      <c r="Q35" s="45"/>
      <c r="R35" s="44">
        <f t="shared" si="1"/>
        <v>14.7</v>
      </c>
      <c r="S35" s="44">
        <f t="shared" si="5"/>
        <v>68.649999999999991</v>
      </c>
    </row>
    <row r="36" spans="1:19" x14ac:dyDescent="0.25">
      <c r="A36" s="43">
        <v>10</v>
      </c>
      <c r="B36" s="44" t="str">
        <f>VLOOKUP(B11,Participanti!A:C,3,0)</f>
        <v>Dan M</v>
      </c>
      <c r="C36" s="45">
        <f t="shared" si="2"/>
        <v>2.6</v>
      </c>
      <c r="D36" s="45">
        <f t="shared" si="2"/>
        <v>2.65</v>
      </c>
      <c r="E36" s="45">
        <f t="shared" ref="E36:F36" si="20">E11</f>
        <v>2.5</v>
      </c>
      <c r="F36" s="45">
        <f t="shared" si="20"/>
        <v>2.8</v>
      </c>
      <c r="G36" s="45">
        <f t="shared" ref="G36" si="21">G11</f>
        <v>2.75</v>
      </c>
      <c r="H36" s="45"/>
      <c r="I36" s="45"/>
      <c r="J36" s="45"/>
      <c r="K36" s="45"/>
      <c r="L36" s="45"/>
      <c r="M36" s="45"/>
      <c r="N36" s="45"/>
      <c r="O36" s="45"/>
      <c r="P36" s="45"/>
      <c r="Q36" s="45"/>
      <c r="R36" s="44">
        <f t="shared" si="1"/>
        <v>13.3</v>
      </c>
      <c r="S36" s="44">
        <f t="shared" si="5"/>
        <v>51.019999999999996</v>
      </c>
    </row>
    <row r="37" spans="1:19" x14ac:dyDescent="0.25">
      <c r="A37" s="43">
        <v>11</v>
      </c>
      <c r="B37" s="44" t="str">
        <f>VLOOKUP(B12,Participanti!A:C,3,0)</f>
        <v>Cristian D</v>
      </c>
      <c r="C37" s="45">
        <f t="shared" si="2"/>
        <v>3.5999999999999996</v>
      </c>
      <c r="D37" s="45">
        <f t="shared" si="2"/>
        <v>3.4499999999999997</v>
      </c>
      <c r="E37" s="45">
        <f t="shared" ref="E37:F37" si="22">E12</f>
        <v>2.3499999999999996</v>
      </c>
      <c r="F37" s="45">
        <f t="shared" si="22"/>
        <v>1.95</v>
      </c>
      <c r="G37" s="45">
        <f t="shared" ref="G37" si="23">G12</f>
        <v>0</v>
      </c>
      <c r="H37" s="45"/>
      <c r="I37" s="45"/>
      <c r="J37" s="45"/>
      <c r="K37" s="45"/>
      <c r="L37" s="45"/>
      <c r="M37" s="45"/>
      <c r="N37" s="45"/>
      <c r="O37" s="45"/>
      <c r="P37" s="45"/>
      <c r="Q37" s="45"/>
      <c r="R37" s="44">
        <f t="shared" si="1"/>
        <v>11.349999999999998</v>
      </c>
      <c r="S37" s="44">
        <f t="shared" si="5"/>
        <v>48.32</v>
      </c>
    </row>
    <row r="38" spans="1:19" x14ac:dyDescent="0.25">
      <c r="A38" s="43">
        <v>12</v>
      </c>
      <c r="B38" s="44" t="str">
        <f>VLOOKUP(B13,Participanti!A:C,3,0)</f>
        <v>Dan S</v>
      </c>
      <c r="C38" s="45">
        <f t="shared" si="2"/>
        <v>1.7</v>
      </c>
      <c r="D38" s="45">
        <f t="shared" si="2"/>
        <v>2.25</v>
      </c>
      <c r="E38" s="45">
        <f t="shared" ref="E38:F38" si="24">E13</f>
        <v>2.1999999999999997</v>
      </c>
      <c r="F38" s="45">
        <f t="shared" si="24"/>
        <v>1.7</v>
      </c>
      <c r="G38" s="45">
        <f t="shared" ref="G38" si="25">G13</f>
        <v>2.25</v>
      </c>
      <c r="H38" s="45"/>
      <c r="I38" s="45"/>
      <c r="J38" s="45"/>
      <c r="K38" s="45"/>
      <c r="L38" s="45"/>
      <c r="M38" s="45"/>
      <c r="N38" s="45"/>
      <c r="O38" s="45"/>
      <c r="P38" s="45"/>
      <c r="Q38" s="45"/>
      <c r="R38" s="44">
        <f t="shared" si="1"/>
        <v>10.100000000000001</v>
      </c>
      <c r="S38" s="44">
        <f t="shared" si="5"/>
        <v>48.390000000000008</v>
      </c>
    </row>
    <row r="39" spans="1:19" x14ac:dyDescent="0.25">
      <c r="A39" s="43">
        <v>13</v>
      </c>
      <c r="B39" s="44" t="str">
        <f>VLOOKUP(B14,Participanti!A:C,3,0)</f>
        <v>Razvan</v>
      </c>
      <c r="C39" s="45">
        <f t="shared" si="2"/>
        <v>3.35</v>
      </c>
      <c r="D39" s="45">
        <f t="shared" si="2"/>
        <v>2.15</v>
      </c>
      <c r="E39" s="45">
        <f t="shared" ref="E39:F39" si="26">E14</f>
        <v>2.4500000000000002</v>
      </c>
      <c r="F39" s="45">
        <f t="shared" si="26"/>
        <v>2</v>
      </c>
      <c r="G39" s="45">
        <f t="shared" ref="G39" si="27">G14</f>
        <v>0</v>
      </c>
      <c r="H39" s="45"/>
      <c r="I39" s="45"/>
      <c r="J39" s="45"/>
      <c r="K39" s="45"/>
      <c r="L39" s="45"/>
      <c r="M39" s="45"/>
      <c r="N39" s="45"/>
      <c r="O39" s="45"/>
      <c r="P39" s="45"/>
      <c r="Q39" s="45"/>
      <c r="R39" s="44">
        <f t="shared" si="1"/>
        <v>9.9499999999999993</v>
      </c>
      <c r="S39" s="44">
        <f t="shared" si="5"/>
        <v>41.04</v>
      </c>
    </row>
    <row r="40" spans="1:19" x14ac:dyDescent="0.25">
      <c r="A40" s="43">
        <v>14</v>
      </c>
      <c r="B40" s="44" t="str">
        <f>VLOOKUP(B15,Participanti!A:C,3,0)</f>
        <v>Mihai</v>
      </c>
      <c r="C40" s="45">
        <f t="shared" si="2"/>
        <v>2.75</v>
      </c>
      <c r="D40" s="45">
        <f t="shared" si="2"/>
        <v>2.4</v>
      </c>
      <c r="E40" s="45">
        <f t="shared" ref="E40:F40" si="28">E15</f>
        <v>2.9</v>
      </c>
      <c r="F40" s="45">
        <f t="shared" si="28"/>
        <v>0</v>
      </c>
      <c r="G40" s="45">
        <f t="shared" ref="G40" si="29">G15</f>
        <v>0</v>
      </c>
      <c r="H40" s="45"/>
      <c r="I40" s="45"/>
      <c r="J40" s="45"/>
      <c r="K40" s="45"/>
      <c r="L40" s="45"/>
      <c r="M40" s="45"/>
      <c r="N40" s="45"/>
      <c r="O40" s="45"/>
      <c r="P40" s="45"/>
      <c r="Q40" s="45"/>
      <c r="R40" s="44">
        <f t="shared" si="1"/>
        <v>8.0500000000000007</v>
      </c>
      <c r="S40" s="44">
        <f t="shared" si="5"/>
        <v>30.799999999999997</v>
      </c>
    </row>
    <row r="41" spans="1:19" x14ac:dyDescent="0.25">
      <c r="A41" s="43">
        <v>15</v>
      </c>
      <c r="B41" s="44" t="str">
        <f>VLOOKUP(B16,Participanti!A:C,3,0)</f>
        <v>Angelica</v>
      </c>
      <c r="C41" s="45">
        <f t="shared" si="2"/>
        <v>2.9</v>
      </c>
      <c r="D41" s="45">
        <f t="shared" si="2"/>
        <v>0</v>
      </c>
      <c r="E41" s="45">
        <f t="shared" ref="E41:F41" si="30">E16</f>
        <v>0</v>
      </c>
      <c r="F41" s="45">
        <f t="shared" si="30"/>
        <v>0</v>
      </c>
      <c r="G41" s="45">
        <f t="shared" ref="G41" si="31">G16</f>
        <v>0</v>
      </c>
      <c r="H41" s="45"/>
      <c r="I41" s="45"/>
      <c r="J41" s="45"/>
      <c r="K41" s="45"/>
      <c r="L41" s="45"/>
      <c r="M41" s="45"/>
      <c r="N41" s="45"/>
      <c r="O41" s="45"/>
      <c r="P41" s="45"/>
      <c r="Q41" s="45"/>
      <c r="R41" s="44">
        <f t="shared" si="1"/>
        <v>2.9</v>
      </c>
      <c r="S41" s="44">
        <f t="shared" si="5"/>
        <v>10.3</v>
      </c>
    </row>
    <row r="42" spans="1:19" x14ac:dyDescent="0.25">
      <c r="A42" s="43">
        <v>16</v>
      </c>
      <c r="B42" s="44" t="str">
        <f>VLOOKUP(B17,Participanti!A:C,3,0)</f>
        <v>Stefan</v>
      </c>
      <c r="C42" s="45">
        <f t="shared" si="2"/>
        <v>2.5499999999999998</v>
      </c>
      <c r="D42" s="45">
        <f t="shared" si="2"/>
        <v>0</v>
      </c>
      <c r="E42" s="45">
        <f t="shared" ref="E42:F42" si="32">E17</f>
        <v>0</v>
      </c>
      <c r="F42" s="45">
        <f t="shared" si="32"/>
        <v>0</v>
      </c>
      <c r="G42" s="45">
        <f t="shared" ref="G42" si="33">G17</f>
        <v>0</v>
      </c>
      <c r="H42" s="45"/>
      <c r="I42" s="45"/>
      <c r="J42" s="45"/>
      <c r="K42" s="45"/>
      <c r="L42" s="45"/>
      <c r="M42" s="45"/>
      <c r="N42" s="45"/>
      <c r="O42" s="45"/>
      <c r="P42" s="45"/>
      <c r="Q42" s="45"/>
      <c r="R42" s="44">
        <f t="shared" si="1"/>
        <v>2.5499999999999998</v>
      </c>
      <c r="S42" s="44">
        <f t="shared" si="5"/>
        <v>16.14</v>
      </c>
    </row>
    <row r="43" spans="1:19" x14ac:dyDescent="0.25">
      <c r="A43" s="43">
        <v>17</v>
      </c>
      <c r="B43" s="44" t="str">
        <f>VLOOKUP(B18,Participanti!A:C,3,0)</f>
        <v>Giuliana</v>
      </c>
      <c r="C43" s="45">
        <f t="shared" si="2"/>
        <v>2.5499999999999998</v>
      </c>
      <c r="D43" s="45">
        <f t="shared" si="2"/>
        <v>0</v>
      </c>
      <c r="E43" s="45">
        <f t="shared" ref="E43:F43" si="34">E18</f>
        <v>0</v>
      </c>
      <c r="F43" s="45">
        <f t="shared" si="34"/>
        <v>0</v>
      </c>
      <c r="G43" s="45">
        <f t="shared" ref="G43" si="35">G18</f>
        <v>0</v>
      </c>
      <c r="H43" s="45"/>
      <c r="I43" s="45"/>
      <c r="J43" s="45"/>
      <c r="K43" s="45"/>
      <c r="L43" s="45"/>
      <c r="M43" s="45"/>
      <c r="N43" s="45"/>
      <c r="O43" s="45"/>
      <c r="P43" s="45"/>
      <c r="Q43" s="45"/>
      <c r="R43" s="44">
        <f t="shared" si="1"/>
        <v>2.5499999999999998</v>
      </c>
      <c r="S43" s="44">
        <f t="shared" si="5"/>
        <v>15.4</v>
      </c>
    </row>
    <row r="44" spans="1:19" x14ac:dyDescent="0.25">
      <c r="A44" s="43">
        <v>18</v>
      </c>
      <c r="B44" s="44" t="str">
        <f>VLOOKUP(B19,Participanti!A:C,3,0)</f>
        <v>Andrei P</v>
      </c>
      <c r="C44" s="45">
        <f t="shared" si="2"/>
        <v>1.4</v>
      </c>
      <c r="D44" s="45">
        <f t="shared" si="2"/>
        <v>0</v>
      </c>
      <c r="E44" s="45">
        <f t="shared" ref="E44:F44" si="36">E19</f>
        <v>0</v>
      </c>
      <c r="F44" s="45">
        <f t="shared" si="36"/>
        <v>0</v>
      </c>
      <c r="G44" s="45">
        <f t="shared" ref="G44" si="37">G19</f>
        <v>0</v>
      </c>
      <c r="H44" s="45"/>
      <c r="I44" s="45"/>
      <c r="J44" s="45"/>
      <c r="K44" s="45"/>
      <c r="L44" s="45"/>
      <c r="M44" s="45"/>
      <c r="N44" s="45"/>
      <c r="O44" s="45"/>
      <c r="P44" s="45"/>
      <c r="Q44" s="45"/>
      <c r="R44" s="44">
        <f t="shared" si="1"/>
        <v>1.4</v>
      </c>
      <c r="S44" s="44">
        <f t="shared" si="5"/>
        <v>9.3800000000000008</v>
      </c>
    </row>
    <row r="45" spans="1:19" x14ac:dyDescent="0.25">
      <c r="A45" s="43">
        <v>19</v>
      </c>
      <c r="B45" s="44"/>
      <c r="C45" s="45">
        <f t="shared" si="2"/>
        <v>0</v>
      </c>
      <c r="D45" s="45">
        <f t="shared" si="2"/>
        <v>0</v>
      </c>
      <c r="E45" s="45">
        <f t="shared" ref="E45:F45" si="38">E20</f>
        <v>0</v>
      </c>
      <c r="F45" s="45">
        <f t="shared" si="38"/>
        <v>0</v>
      </c>
      <c r="G45" s="45">
        <f t="shared" ref="G45" si="39">G20</f>
        <v>0</v>
      </c>
      <c r="H45" s="45"/>
      <c r="I45" s="45"/>
      <c r="J45" s="45"/>
      <c r="K45" s="45"/>
      <c r="L45" s="45"/>
      <c r="M45" s="45"/>
      <c r="N45" s="45"/>
      <c r="O45" s="45"/>
      <c r="P45" s="45"/>
      <c r="Q45" s="45"/>
      <c r="R45" s="44">
        <f t="shared" si="1"/>
        <v>0</v>
      </c>
      <c r="S45" s="44">
        <f t="shared" si="5"/>
        <v>0</v>
      </c>
    </row>
    <row r="46" spans="1:19" x14ac:dyDescent="0.25">
      <c r="A46" s="43">
        <v>20</v>
      </c>
      <c r="B46" s="44"/>
      <c r="C46" s="45">
        <f t="shared" si="2"/>
        <v>0</v>
      </c>
      <c r="D46" s="45">
        <f t="shared" si="2"/>
        <v>0</v>
      </c>
      <c r="E46" s="45">
        <f t="shared" ref="E46:F46" si="40">E21</f>
        <v>0</v>
      </c>
      <c r="F46" s="45">
        <f t="shared" si="40"/>
        <v>0</v>
      </c>
      <c r="G46" s="45">
        <f t="shared" ref="G46" si="41">G21</f>
        <v>0</v>
      </c>
      <c r="H46" s="45"/>
      <c r="I46" s="45"/>
      <c r="J46" s="45"/>
      <c r="K46" s="45"/>
      <c r="L46" s="45"/>
      <c r="M46" s="45"/>
      <c r="N46" s="45"/>
      <c r="O46" s="45"/>
      <c r="P46" s="45"/>
      <c r="Q46" s="45"/>
      <c r="R46" s="44">
        <f t="shared" si="1"/>
        <v>0</v>
      </c>
      <c r="S46" s="44">
        <f t="shared" si="5"/>
        <v>0</v>
      </c>
    </row>
  </sheetData>
  <sortState ref="B2:S19">
    <sortCondition descending="1" ref="R2:R19"/>
    <sortCondition descending="1" ref="S2:S1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regulament nou</vt:lpstr>
      <vt:lpstr>Istoric</vt:lpstr>
      <vt:lpstr>Barem</vt:lpstr>
      <vt:lpstr>Data</vt:lpstr>
      <vt:lpstr>Participanti</vt:lpstr>
      <vt:lpstr>Super#ligaSYR</vt:lpstr>
      <vt:lpstr>Mini#ligaSYR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2019-02-19T13:00:02Z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