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668"/>
  <workbookPr filterPrivacy="1"/>
  <bookViews>
    <workbookView xWindow="0" yWindow="0" windowWidth="19200" windowHeight="6930" tabRatio="778"/>
  </bookViews>
  <sheets>
    <sheet name="#ligaSYR" sheetId="8" r:id="rId1"/>
    <sheet name="Open F" sheetId="12" r:id="rId2"/>
    <sheet name="Open M" sheetId="13" r:id="rId3"/>
    <sheet name="Regulament S6" sheetId="7" r:id="rId4"/>
    <sheet name="Barem" sheetId="3" r:id="rId5"/>
    <sheet name="Data" sheetId="4" r:id="rId6"/>
    <sheet name="Participanti" sheetId="5" r:id="rId7"/>
    <sheet name="Istoric" sheetId="1" r:id="rId8"/>
    <sheet name="notes" sheetId="14" r:id="rId9"/>
  </sheets>
  <definedNames>
    <definedName name="_xlnm._FilterDatabase" localSheetId="0" hidden="1">'#ligaSYR'!$A$1:$T$51</definedName>
    <definedName name="_xlnm._FilterDatabase" localSheetId="4" hidden="1">Barem!$L$1:$P$16</definedName>
    <definedName name="_xlnm._FilterDatabase" localSheetId="5" hidden="1">Data!$A$1:$U$565</definedName>
    <definedName name="_xlnm._FilterDatabase" localSheetId="1" hidden="1">'Open F'!$A$1:$T$10</definedName>
    <definedName name="_xlnm._FilterDatabase" localSheetId="2" hidden="1">'Open M'!$A$1:$T$42</definedName>
    <definedName name="_xlnm._FilterDatabase" localSheetId="6" hidden="1">Participanti!$A$1:$C$57</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565" i="4" l="1"/>
  <c r="Q565" i="4"/>
  <c r="O565" i="4"/>
  <c r="N565" i="4"/>
  <c r="M565" i="4"/>
  <c r="L565" i="4"/>
  <c r="K565" i="4"/>
  <c r="G565" i="4"/>
  <c r="B565" i="4"/>
  <c r="T564" i="4"/>
  <c r="Q564" i="4"/>
  <c r="O564" i="4"/>
  <c r="N564" i="4"/>
  <c r="M564" i="4"/>
  <c r="L564" i="4"/>
  <c r="K564" i="4"/>
  <c r="G564" i="4"/>
  <c r="B564" i="4"/>
  <c r="Q24" i="8"/>
  <c r="Q26" i="8"/>
  <c r="Q36" i="8"/>
  <c r="Q37" i="8"/>
  <c r="Q38" i="8"/>
  <c r="Q39" i="8"/>
  <c r="Q40" i="8"/>
  <c r="Q41" i="8"/>
  <c r="Q42" i="8"/>
  <c r="Q44" i="8"/>
  <c r="Q45" i="8"/>
  <c r="Q46" i="8"/>
  <c r="Q47" i="8"/>
  <c r="Q48" i="8"/>
  <c r="Q49" i="8"/>
  <c r="Q50" i="8"/>
  <c r="Q51" i="8"/>
  <c r="Q19" i="13"/>
  <c r="Q29" i="13"/>
  <c r="Q30" i="13"/>
  <c r="Q31" i="13"/>
  <c r="Q32" i="13"/>
  <c r="Q33" i="13"/>
  <c r="Q35" i="13"/>
  <c r="Q36" i="13"/>
  <c r="Q37" i="13"/>
  <c r="Q38" i="13"/>
  <c r="Q39" i="13"/>
  <c r="Q40" i="13"/>
  <c r="Q41" i="13"/>
  <c r="Q42" i="13"/>
  <c r="Q7" i="12"/>
  <c r="Q9" i="12"/>
  <c r="Q10" i="12"/>
  <c r="T563" i="4"/>
  <c r="Q563" i="4"/>
  <c r="O563" i="4"/>
  <c r="N563" i="4"/>
  <c r="M563" i="4"/>
  <c r="L563" i="4"/>
  <c r="K563" i="4"/>
  <c r="G563" i="4"/>
  <c r="B563" i="4"/>
  <c r="T562" i="4"/>
  <c r="Q562" i="4"/>
  <c r="O562" i="4"/>
  <c r="N562" i="4"/>
  <c r="M562" i="4"/>
  <c r="L562" i="4"/>
  <c r="K562" i="4"/>
  <c r="G562" i="4"/>
  <c r="B562" i="4"/>
  <c r="T561" i="4"/>
  <c r="Q561" i="4"/>
  <c r="N561" i="4"/>
  <c r="M561" i="4"/>
  <c r="L561" i="4"/>
  <c r="K561" i="4"/>
  <c r="G561" i="4"/>
  <c r="B561" i="4"/>
  <c r="T560" i="4"/>
  <c r="Q560" i="4"/>
  <c r="O560" i="4"/>
  <c r="N560" i="4"/>
  <c r="M560" i="4"/>
  <c r="L560" i="4"/>
  <c r="K560" i="4"/>
  <c r="G560" i="4"/>
  <c r="B560" i="4"/>
  <c r="T559" i="4"/>
  <c r="Q559" i="4"/>
  <c r="O559" i="4"/>
  <c r="N559" i="4"/>
  <c r="M559" i="4"/>
  <c r="L559" i="4"/>
  <c r="K559" i="4"/>
  <c r="G559" i="4"/>
  <c r="B559" i="4"/>
  <c r="T558" i="4"/>
  <c r="Q558" i="4"/>
  <c r="O558" i="4"/>
  <c r="N558" i="4"/>
  <c r="M558" i="4"/>
  <c r="L558" i="4"/>
  <c r="K558" i="4"/>
  <c r="G558" i="4"/>
  <c r="B558" i="4"/>
  <c r="T557" i="4"/>
  <c r="Q557" i="4"/>
  <c r="N557" i="4"/>
  <c r="M557" i="4"/>
  <c r="L557" i="4"/>
  <c r="K557" i="4"/>
  <c r="G557" i="4"/>
  <c r="B557" i="4"/>
  <c r="T556" i="4"/>
  <c r="Q556" i="4"/>
  <c r="N556" i="4"/>
  <c r="M556" i="4"/>
  <c r="L556" i="4"/>
  <c r="K556" i="4"/>
  <c r="G556" i="4"/>
  <c r="B556" i="4"/>
  <c r="T555" i="4"/>
  <c r="Q555" i="4"/>
  <c r="O555" i="4"/>
  <c r="N555" i="4"/>
  <c r="M555" i="4"/>
  <c r="L555" i="4"/>
  <c r="K555" i="4"/>
  <c r="G555" i="4"/>
  <c r="B555" i="4"/>
  <c r="T554" i="4"/>
  <c r="Q554" i="4"/>
  <c r="O554" i="4"/>
  <c r="N554" i="4"/>
  <c r="M554" i="4"/>
  <c r="L554" i="4"/>
  <c r="K554" i="4"/>
  <c r="G554" i="4"/>
  <c r="B554" i="4"/>
  <c r="T553" i="4"/>
  <c r="Q553" i="4"/>
  <c r="O553" i="4"/>
  <c r="N553" i="4"/>
  <c r="M553" i="4"/>
  <c r="L553" i="4"/>
  <c r="K553" i="4"/>
  <c r="G553" i="4"/>
  <c r="B553" i="4"/>
  <c r="H553" i="4" s="1"/>
  <c r="P555" i="4" l="1"/>
  <c r="P559" i="4"/>
  <c r="P563" i="4"/>
  <c r="P557" i="4"/>
  <c r="P561" i="4"/>
  <c r="P554" i="4"/>
  <c r="P558" i="4"/>
  <c r="P564" i="4"/>
  <c r="P556" i="4"/>
  <c r="P560" i="4"/>
  <c r="P565" i="4"/>
  <c r="H565" i="4"/>
  <c r="H564" i="4"/>
  <c r="H563" i="4"/>
  <c r="P562" i="4"/>
  <c r="H562" i="4"/>
  <c r="H561" i="4"/>
  <c r="H560" i="4"/>
  <c r="H559" i="4"/>
  <c r="H558" i="4"/>
  <c r="H557" i="4"/>
  <c r="H556" i="4"/>
  <c r="I556" i="4" s="1"/>
  <c r="H555" i="4"/>
  <c r="I555" i="4" s="1"/>
  <c r="R555" i="4" s="1"/>
  <c r="Q7" i="8" s="1"/>
  <c r="H554" i="4"/>
  <c r="I553" i="4"/>
  <c r="P553" i="4"/>
  <c r="T552" i="4"/>
  <c r="Q552" i="4"/>
  <c r="O552" i="4"/>
  <c r="N552" i="4"/>
  <c r="M552" i="4"/>
  <c r="L552" i="4"/>
  <c r="K552" i="4"/>
  <c r="G552" i="4"/>
  <c r="B552" i="4"/>
  <c r="P552" i="4" s="1"/>
  <c r="T551" i="4"/>
  <c r="Q551" i="4"/>
  <c r="O551" i="4"/>
  <c r="N551" i="4"/>
  <c r="M551" i="4"/>
  <c r="L551" i="4"/>
  <c r="K551" i="4"/>
  <c r="G551" i="4"/>
  <c r="B551" i="4"/>
  <c r="T550" i="4"/>
  <c r="Q550" i="4"/>
  <c r="N550" i="4"/>
  <c r="M550" i="4"/>
  <c r="L550" i="4"/>
  <c r="K550" i="4"/>
  <c r="G550" i="4"/>
  <c r="B550" i="4"/>
  <c r="T549" i="4"/>
  <c r="Q549" i="4"/>
  <c r="O549" i="4"/>
  <c r="N549" i="4"/>
  <c r="M549" i="4"/>
  <c r="L549" i="4"/>
  <c r="K549" i="4"/>
  <c r="G549" i="4"/>
  <c r="B549" i="4"/>
  <c r="T548" i="4"/>
  <c r="Q548" i="4"/>
  <c r="O548" i="4"/>
  <c r="N548" i="4"/>
  <c r="M548" i="4"/>
  <c r="L548" i="4"/>
  <c r="K548" i="4"/>
  <c r="G548" i="4"/>
  <c r="B548" i="4"/>
  <c r="T547" i="4"/>
  <c r="Q547" i="4"/>
  <c r="O547" i="4"/>
  <c r="N547" i="4"/>
  <c r="M547" i="4"/>
  <c r="L547" i="4"/>
  <c r="K547" i="4"/>
  <c r="G547" i="4"/>
  <c r="B547" i="4"/>
  <c r="T546" i="4"/>
  <c r="Q546" i="4"/>
  <c r="N546" i="4"/>
  <c r="M546" i="4"/>
  <c r="L546" i="4"/>
  <c r="K546" i="4"/>
  <c r="G546" i="4"/>
  <c r="B546" i="4"/>
  <c r="T545" i="4"/>
  <c r="Q545" i="4"/>
  <c r="O545" i="4"/>
  <c r="N545" i="4"/>
  <c r="M545" i="4"/>
  <c r="L545" i="4"/>
  <c r="K545" i="4"/>
  <c r="G545" i="4"/>
  <c r="B545" i="4"/>
  <c r="T544" i="4"/>
  <c r="Q544" i="4"/>
  <c r="O544" i="4"/>
  <c r="N544" i="4"/>
  <c r="M544" i="4"/>
  <c r="L544" i="4"/>
  <c r="K544" i="4"/>
  <c r="G544" i="4"/>
  <c r="B544" i="4"/>
  <c r="T543" i="4"/>
  <c r="Q543" i="4"/>
  <c r="O543" i="4"/>
  <c r="N543" i="4"/>
  <c r="M543" i="4"/>
  <c r="L543" i="4"/>
  <c r="K543" i="4"/>
  <c r="G543" i="4"/>
  <c r="B543" i="4"/>
  <c r="T542" i="4"/>
  <c r="Q542" i="4"/>
  <c r="O542" i="4"/>
  <c r="N542" i="4"/>
  <c r="M542" i="4"/>
  <c r="L542" i="4"/>
  <c r="K542" i="4"/>
  <c r="G542" i="4"/>
  <c r="B542" i="4"/>
  <c r="H542" i="4" s="1"/>
  <c r="T541" i="4"/>
  <c r="Q541" i="4"/>
  <c r="O541" i="4"/>
  <c r="N541" i="4"/>
  <c r="M541" i="4"/>
  <c r="L541" i="4"/>
  <c r="K541" i="4"/>
  <c r="G541" i="4"/>
  <c r="B541" i="4"/>
  <c r="T540" i="4"/>
  <c r="Q540" i="4"/>
  <c r="O540" i="4"/>
  <c r="N540" i="4"/>
  <c r="M540" i="4"/>
  <c r="L540" i="4"/>
  <c r="K540" i="4"/>
  <c r="G540" i="4"/>
  <c r="B540" i="4"/>
  <c r="T539" i="4"/>
  <c r="Q539" i="4"/>
  <c r="O539" i="4"/>
  <c r="N539" i="4"/>
  <c r="M539" i="4"/>
  <c r="L539" i="4"/>
  <c r="K539" i="4"/>
  <c r="G539" i="4"/>
  <c r="B539" i="4"/>
  <c r="T538" i="4"/>
  <c r="Q538" i="4"/>
  <c r="O538" i="4"/>
  <c r="N538" i="4"/>
  <c r="M538" i="4"/>
  <c r="L538" i="4"/>
  <c r="K538" i="4"/>
  <c r="G538" i="4"/>
  <c r="B538" i="4"/>
  <c r="T537" i="4"/>
  <c r="Q537" i="4"/>
  <c r="O537" i="4"/>
  <c r="N537" i="4"/>
  <c r="M537" i="4"/>
  <c r="L537" i="4"/>
  <c r="K537" i="4"/>
  <c r="G537" i="4"/>
  <c r="B537" i="4"/>
  <c r="T536" i="4"/>
  <c r="Q536" i="4"/>
  <c r="O536" i="4"/>
  <c r="N536" i="4"/>
  <c r="M536" i="4"/>
  <c r="L536" i="4"/>
  <c r="K536" i="4"/>
  <c r="G536" i="4"/>
  <c r="B536" i="4"/>
  <c r="T535" i="4"/>
  <c r="Q535" i="4"/>
  <c r="O535" i="4"/>
  <c r="N535" i="4"/>
  <c r="M535" i="4"/>
  <c r="L535" i="4"/>
  <c r="K535" i="4"/>
  <c r="G535" i="4"/>
  <c r="B535" i="4"/>
  <c r="H535" i="4" s="1"/>
  <c r="T534" i="4"/>
  <c r="Q534" i="4"/>
  <c r="O534" i="4"/>
  <c r="N534" i="4"/>
  <c r="M534" i="4"/>
  <c r="L534" i="4"/>
  <c r="K534" i="4"/>
  <c r="G534" i="4"/>
  <c r="B534" i="4"/>
  <c r="T533" i="4"/>
  <c r="Q533" i="4"/>
  <c r="O533" i="4"/>
  <c r="N533" i="4"/>
  <c r="M533" i="4"/>
  <c r="L533" i="4"/>
  <c r="K533" i="4"/>
  <c r="G533" i="4"/>
  <c r="B533" i="4"/>
  <c r="P541" i="4" l="1"/>
  <c r="P544" i="4"/>
  <c r="P539" i="4"/>
  <c r="P537" i="4"/>
  <c r="P536" i="4"/>
  <c r="P540" i="4"/>
  <c r="P543" i="4"/>
  <c r="P551" i="4"/>
  <c r="P535" i="4"/>
  <c r="P538" i="4"/>
  <c r="P549" i="4"/>
  <c r="I565" i="4"/>
  <c r="R565" i="4" s="1"/>
  <c r="I564" i="4"/>
  <c r="R564" i="4" s="1"/>
  <c r="U555" i="4"/>
  <c r="Q3" i="12"/>
  <c r="I563" i="4"/>
  <c r="R563" i="4" s="1"/>
  <c r="I562" i="4"/>
  <c r="R562" i="4" s="1"/>
  <c r="I561" i="4"/>
  <c r="I560" i="4"/>
  <c r="R560" i="4" s="1"/>
  <c r="I559" i="4"/>
  <c r="R559" i="4" s="1"/>
  <c r="I558" i="4"/>
  <c r="R558" i="4" s="1"/>
  <c r="I557" i="4"/>
  <c r="I554" i="4"/>
  <c r="R554" i="4" s="1"/>
  <c r="R553" i="4"/>
  <c r="H552" i="4"/>
  <c r="H551" i="4"/>
  <c r="P550" i="4"/>
  <c r="H550" i="4"/>
  <c r="H549" i="4"/>
  <c r="P548" i="4"/>
  <c r="H548" i="4"/>
  <c r="P547" i="4"/>
  <c r="H547" i="4"/>
  <c r="P546" i="4"/>
  <c r="H546" i="4"/>
  <c r="P545" i="4"/>
  <c r="H545" i="4"/>
  <c r="H544" i="4"/>
  <c r="H543" i="4"/>
  <c r="P542" i="4"/>
  <c r="I542" i="4"/>
  <c r="H541" i="4"/>
  <c r="H540" i="4"/>
  <c r="H539" i="4"/>
  <c r="H538" i="4"/>
  <c r="H537" i="4"/>
  <c r="I537" i="4" s="1"/>
  <c r="H536" i="4"/>
  <c r="I535" i="4"/>
  <c r="R535" i="4" s="1"/>
  <c r="P534" i="4"/>
  <c r="H534" i="4"/>
  <c r="I534" i="4" s="1"/>
  <c r="P533" i="4"/>
  <c r="H533" i="4"/>
  <c r="T532" i="4"/>
  <c r="Q532" i="4"/>
  <c r="O532" i="4"/>
  <c r="N532" i="4"/>
  <c r="M532" i="4"/>
  <c r="L532" i="4"/>
  <c r="K532" i="4"/>
  <c r="G532" i="4"/>
  <c r="B532" i="4"/>
  <c r="T531" i="4"/>
  <c r="Q531" i="4"/>
  <c r="O531" i="4"/>
  <c r="N531" i="4"/>
  <c r="M531" i="4"/>
  <c r="L531" i="4"/>
  <c r="K531" i="4"/>
  <c r="G531" i="4"/>
  <c r="B531" i="4"/>
  <c r="T530" i="4"/>
  <c r="Q530" i="4"/>
  <c r="O530" i="4"/>
  <c r="N530" i="4"/>
  <c r="M530" i="4"/>
  <c r="L530" i="4"/>
  <c r="K530" i="4"/>
  <c r="G530" i="4"/>
  <c r="B530" i="4"/>
  <c r="T529" i="4"/>
  <c r="Q529" i="4"/>
  <c r="N529" i="4"/>
  <c r="M529" i="4"/>
  <c r="L529" i="4"/>
  <c r="K529" i="4"/>
  <c r="G529" i="4"/>
  <c r="B529" i="4"/>
  <c r="T528" i="4"/>
  <c r="Q528" i="4"/>
  <c r="O528" i="4"/>
  <c r="N528" i="4"/>
  <c r="M528" i="4"/>
  <c r="L528" i="4"/>
  <c r="K528" i="4"/>
  <c r="G528" i="4"/>
  <c r="B528" i="4"/>
  <c r="T527" i="4"/>
  <c r="Q527" i="4"/>
  <c r="O527" i="4"/>
  <c r="N527" i="4"/>
  <c r="M527" i="4"/>
  <c r="L527" i="4"/>
  <c r="K527" i="4"/>
  <c r="G527" i="4"/>
  <c r="B527" i="4"/>
  <c r="T526" i="4"/>
  <c r="Q526" i="4"/>
  <c r="O526" i="4"/>
  <c r="N526" i="4"/>
  <c r="M526" i="4"/>
  <c r="L526" i="4"/>
  <c r="K526" i="4"/>
  <c r="G526" i="4"/>
  <c r="B526" i="4"/>
  <c r="T525" i="4"/>
  <c r="Q525" i="4"/>
  <c r="O525" i="4"/>
  <c r="N525" i="4"/>
  <c r="M525" i="4"/>
  <c r="L525" i="4"/>
  <c r="K525" i="4"/>
  <c r="G525" i="4"/>
  <c r="B525" i="4"/>
  <c r="T524" i="4"/>
  <c r="Q524" i="4"/>
  <c r="O524" i="4"/>
  <c r="N524" i="4"/>
  <c r="M524" i="4"/>
  <c r="L524" i="4"/>
  <c r="K524" i="4"/>
  <c r="G524" i="4"/>
  <c r="B524" i="4"/>
  <c r="T523" i="4"/>
  <c r="Q523" i="4"/>
  <c r="O523" i="4"/>
  <c r="N523" i="4"/>
  <c r="M523" i="4"/>
  <c r="L523" i="4"/>
  <c r="K523" i="4"/>
  <c r="B523" i="4"/>
  <c r="P523" i="4" s="1"/>
  <c r="T522" i="4"/>
  <c r="Q522" i="4"/>
  <c r="O522" i="4"/>
  <c r="N522" i="4"/>
  <c r="M522" i="4"/>
  <c r="L522" i="4"/>
  <c r="K522" i="4"/>
  <c r="G522" i="4"/>
  <c r="B522" i="4"/>
  <c r="P532" i="4" l="1"/>
  <c r="R537" i="4"/>
  <c r="U537" i="4" s="1"/>
  <c r="P522" i="4"/>
  <c r="R542" i="4"/>
  <c r="U558" i="4"/>
  <c r="Q18" i="8"/>
  <c r="Q15" i="13"/>
  <c r="U562" i="4"/>
  <c r="Q23" i="8"/>
  <c r="Q6" i="12"/>
  <c r="U535" i="4"/>
  <c r="Q31" i="8"/>
  <c r="Q25" i="13"/>
  <c r="U553" i="4"/>
  <c r="Q4" i="8"/>
  <c r="Q4" i="13"/>
  <c r="U559" i="4"/>
  <c r="Q5" i="8"/>
  <c r="Q2" i="12"/>
  <c r="U563" i="4"/>
  <c r="Q24" i="13"/>
  <c r="Q30" i="8"/>
  <c r="U554" i="4"/>
  <c r="Q6" i="13"/>
  <c r="Q8" i="8"/>
  <c r="U560" i="4"/>
  <c r="Q3" i="8"/>
  <c r="Q3" i="13"/>
  <c r="U565" i="4"/>
  <c r="Q10" i="13"/>
  <c r="Q12" i="8"/>
  <c r="U564" i="4"/>
  <c r="Q33" i="8"/>
  <c r="Q8" i="12"/>
  <c r="I552" i="4"/>
  <c r="R552" i="4" s="1"/>
  <c r="I551" i="4"/>
  <c r="R551" i="4" s="1"/>
  <c r="I550" i="4"/>
  <c r="I549" i="4"/>
  <c r="R549" i="4" s="1"/>
  <c r="I548" i="4"/>
  <c r="R548" i="4" s="1"/>
  <c r="I547" i="4"/>
  <c r="R547" i="4" s="1"/>
  <c r="I546" i="4"/>
  <c r="I545" i="4"/>
  <c r="R545" i="4" s="1"/>
  <c r="I544" i="4"/>
  <c r="R544" i="4" s="1"/>
  <c r="I543" i="4"/>
  <c r="R543" i="4" s="1"/>
  <c r="I541" i="4"/>
  <c r="R541" i="4" s="1"/>
  <c r="I540" i="4"/>
  <c r="R540" i="4" s="1"/>
  <c r="I539" i="4"/>
  <c r="R539" i="4" s="1"/>
  <c r="I538" i="4"/>
  <c r="R538" i="4" s="1"/>
  <c r="I536" i="4"/>
  <c r="R536" i="4" s="1"/>
  <c r="R534" i="4"/>
  <c r="I533" i="4"/>
  <c r="R533" i="4" s="1"/>
  <c r="P526" i="4"/>
  <c r="P530" i="4"/>
  <c r="H532" i="4"/>
  <c r="P531" i="4"/>
  <c r="H531" i="4"/>
  <c r="P527" i="4"/>
  <c r="P525" i="4"/>
  <c r="P529" i="4"/>
  <c r="H530" i="4"/>
  <c r="H529" i="4"/>
  <c r="P528" i="4"/>
  <c r="H528" i="4"/>
  <c r="H527" i="4"/>
  <c r="H526" i="4"/>
  <c r="H525" i="4"/>
  <c r="I525" i="4" s="1"/>
  <c r="R525" i="4" s="1"/>
  <c r="P524" i="4"/>
  <c r="H524" i="4"/>
  <c r="H522" i="4"/>
  <c r="P19" i="13"/>
  <c r="P20" i="13"/>
  <c r="P29" i="13"/>
  <c r="P27" i="13"/>
  <c r="P31" i="13"/>
  <c r="P32" i="13"/>
  <c r="P33" i="13"/>
  <c r="P35" i="13"/>
  <c r="P36" i="13"/>
  <c r="P37" i="13"/>
  <c r="P38" i="13"/>
  <c r="P39" i="13"/>
  <c r="P40" i="13"/>
  <c r="P41" i="13"/>
  <c r="P42" i="13"/>
  <c r="P24" i="8"/>
  <c r="P25" i="8"/>
  <c r="P36" i="8"/>
  <c r="P34" i="8"/>
  <c r="P37" i="8"/>
  <c r="P39" i="8"/>
  <c r="P40" i="8"/>
  <c r="P41" i="8"/>
  <c r="P42" i="8"/>
  <c r="P44" i="8"/>
  <c r="P45" i="8"/>
  <c r="P46" i="8"/>
  <c r="P47" i="8"/>
  <c r="P48" i="8"/>
  <c r="P49" i="8"/>
  <c r="P50" i="8"/>
  <c r="P51" i="8"/>
  <c r="P9" i="12"/>
  <c r="P10" i="12"/>
  <c r="T521" i="4"/>
  <c r="Q521" i="4"/>
  <c r="O521" i="4"/>
  <c r="N521" i="4"/>
  <c r="M521" i="4"/>
  <c r="L521" i="4"/>
  <c r="K521" i="4"/>
  <c r="G521" i="4"/>
  <c r="B521" i="4"/>
  <c r="T520" i="4"/>
  <c r="Q520" i="4"/>
  <c r="N520" i="4"/>
  <c r="M520" i="4"/>
  <c r="L520" i="4"/>
  <c r="K520" i="4"/>
  <c r="G520" i="4"/>
  <c r="B520" i="4"/>
  <c r="T519" i="4"/>
  <c r="Q519" i="4"/>
  <c r="N519" i="4"/>
  <c r="M519" i="4"/>
  <c r="L519" i="4"/>
  <c r="K519" i="4"/>
  <c r="G519" i="4"/>
  <c r="B519" i="4"/>
  <c r="T518" i="4"/>
  <c r="Q518" i="4"/>
  <c r="O518" i="4"/>
  <c r="N518" i="4"/>
  <c r="M518" i="4"/>
  <c r="L518" i="4"/>
  <c r="K518" i="4"/>
  <c r="G518" i="4"/>
  <c r="B518" i="4"/>
  <c r="T517" i="4"/>
  <c r="Q517" i="4"/>
  <c r="O517" i="4"/>
  <c r="N517" i="4"/>
  <c r="M517" i="4"/>
  <c r="L517" i="4"/>
  <c r="K517" i="4"/>
  <c r="G517" i="4"/>
  <c r="B517" i="4"/>
  <c r="T516" i="4"/>
  <c r="Q516" i="4"/>
  <c r="N516" i="4"/>
  <c r="M516" i="4"/>
  <c r="L516" i="4"/>
  <c r="K516" i="4"/>
  <c r="G516" i="4"/>
  <c r="B516" i="4"/>
  <c r="T515" i="4"/>
  <c r="Q515" i="4"/>
  <c r="O515" i="4"/>
  <c r="N515" i="4"/>
  <c r="M515" i="4"/>
  <c r="L515" i="4"/>
  <c r="K515" i="4"/>
  <c r="G515" i="4"/>
  <c r="B515" i="4"/>
  <c r="T514" i="4"/>
  <c r="Q514" i="4"/>
  <c r="O514" i="4"/>
  <c r="N514" i="4"/>
  <c r="M514" i="4"/>
  <c r="L514" i="4"/>
  <c r="K514" i="4"/>
  <c r="G514" i="4"/>
  <c r="B514" i="4"/>
  <c r="T513" i="4"/>
  <c r="Q513" i="4"/>
  <c r="O513" i="4"/>
  <c r="N513" i="4"/>
  <c r="M513" i="4"/>
  <c r="L513" i="4"/>
  <c r="K513" i="4"/>
  <c r="G513" i="4"/>
  <c r="B513" i="4"/>
  <c r="T512" i="4"/>
  <c r="Q512" i="4"/>
  <c r="O512" i="4"/>
  <c r="N512" i="4"/>
  <c r="M512" i="4"/>
  <c r="L512" i="4"/>
  <c r="K512" i="4"/>
  <c r="G512" i="4"/>
  <c r="B512" i="4"/>
  <c r="T511" i="4"/>
  <c r="Q511" i="4"/>
  <c r="O511" i="4"/>
  <c r="N511" i="4"/>
  <c r="M511" i="4"/>
  <c r="L511" i="4"/>
  <c r="K511" i="4"/>
  <c r="G511" i="4"/>
  <c r="B511" i="4"/>
  <c r="T510" i="4"/>
  <c r="Q510" i="4"/>
  <c r="N510" i="4"/>
  <c r="M510" i="4"/>
  <c r="L510" i="4"/>
  <c r="K510" i="4"/>
  <c r="G510" i="4"/>
  <c r="B510" i="4"/>
  <c r="T509" i="4"/>
  <c r="Q509" i="4"/>
  <c r="O509" i="4"/>
  <c r="N509" i="4"/>
  <c r="M509" i="4"/>
  <c r="L509" i="4"/>
  <c r="K509" i="4"/>
  <c r="G509" i="4"/>
  <c r="B509" i="4"/>
  <c r="T508" i="4"/>
  <c r="Q508" i="4"/>
  <c r="N508" i="4"/>
  <c r="M508" i="4"/>
  <c r="L508" i="4"/>
  <c r="K508" i="4"/>
  <c r="G508" i="4"/>
  <c r="B508" i="4"/>
  <c r="T507" i="4"/>
  <c r="Q507" i="4"/>
  <c r="O507" i="4"/>
  <c r="N507" i="4"/>
  <c r="M507" i="4"/>
  <c r="L507" i="4"/>
  <c r="K507" i="4"/>
  <c r="G507" i="4"/>
  <c r="B507" i="4"/>
  <c r="T506" i="4"/>
  <c r="Q506" i="4"/>
  <c r="O506" i="4"/>
  <c r="N506" i="4"/>
  <c r="M506" i="4"/>
  <c r="L506" i="4"/>
  <c r="K506" i="4"/>
  <c r="G506" i="4"/>
  <c r="B506" i="4"/>
  <c r="T505" i="4"/>
  <c r="Q505" i="4"/>
  <c r="O505" i="4"/>
  <c r="N505" i="4"/>
  <c r="M505" i="4"/>
  <c r="L505" i="4"/>
  <c r="K505" i="4"/>
  <c r="G505" i="4"/>
  <c r="B505" i="4"/>
  <c r="T504" i="4"/>
  <c r="Q504" i="4"/>
  <c r="N504" i="4"/>
  <c r="M504" i="4"/>
  <c r="L504" i="4"/>
  <c r="K504" i="4"/>
  <c r="G504" i="4"/>
  <c r="B504" i="4"/>
  <c r="T503" i="4"/>
  <c r="Q503" i="4"/>
  <c r="O503" i="4"/>
  <c r="N503" i="4"/>
  <c r="M503" i="4"/>
  <c r="L503" i="4"/>
  <c r="K503" i="4"/>
  <c r="G503" i="4"/>
  <c r="B503" i="4"/>
  <c r="T502" i="4"/>
  <c r="Q502" i="4"/>
  <c r="O502" i="4"/>
  <c r="N502" i="4"/>
  <c r="M502" i="4"/>
  <c r="L502" i="4"/>
  <c r="K502" i="4"/>
  <c r="G502" i="4"/>
  <c r="B502" i="4"/>
  <c r="T501" i="4"/>
  <c r="Q501" i="4"/>
  <c r="O501" i="4"/>
  <c r="N501" i="4"/>
  <c r="M501" i="4"/>
  <c r="L501" i="4"/>
  <c r="K501" i="4"/>
  <c r="G501" i="4"/>
  <c r="B501" i="4"/>
  <c r="T500" i="4"/>
  <c r="Q500" i="4"/>
  <c r="O500" i="4"/>
  <c r="N500" i="4"/>
  <c r="M500" i="4"/>
  <c r="L500" i="4"/>
  <c r="K500" i="4"/>
  <c r="G500" i="4"/>
  <c r="B500" i="4"/>
  <c r="Q18" i="13" l="1"/>
  <c r="Q21" i="8"/>
  <c r="Q43" i="8"/>
  <c r="Q34" i="13"/>
  <c r="U534" i="4"/>
  <c r="Q4" i="12"/>
  <c r="Q15" i="8"/>
  <c r="U536" i="4"/>
  <c r="Q13" i="13"/>
  <c r="Q16" i="8"/>
  <c r="U538" i="4"/>
  <c r="Q9" i="8"/>
  <c r="Q7" i="13"/>
  <c r="U539" i="4"/>
  <c r="Q32" i="8"/>
  <c r="Q26" i="13"/>
  <c r="U540" i="4"/>
  <c r="Q9" i="13"/>
  <c r="Q11" i="8"/>
  <c r="U541" i="4"/>
  <c r="Q19" i="8"/>
  <c r="Q16" i="13"/>
  <c r="U543" i="4"/>
  <c r="Q34" i="8"/>
  <c r="Q27" i="13"/>
  <c r="U544" i="4"/>
  <c r="Q21" i="13"/>
  <c r="Q27" i="8"/>
  <c r="U545" i="4"/>
  <c r="Q17" i="8"/>
  <c r="Q14" i="13"/>
  <c r="U547" i="4"/>
  <c r="Q23" i="13"/>
  <c r="Q29" i="8"/>
  <c r="U548" i="4"/>
  <c r="Q14" i="8"/>
  <c r="Q12" i="13"/>
  <c r="U549" i="4"/>
  <c r="Q13" i="8"/>
  <c r="Q11" i="13"/>
  <c r="U551" i="4"/>
  <c r="Q20" i="8"/>
  <c r="Q17" i="13"/>
  <c r="U552" i="4"/>
  <c r="Q22" i="8"/>
  <c r="Q5" i="12"/>
  <c r="U542" i="4"/>
  <c r="Q28" i="13"/>
  <c r="Q35" i="8"/>
  <c r="U533" i="4"/>
  <c r="P43" i="8"/>
  <c r="P34" i="13"/>
  <c r="P503" i="4"/>
  <c r="P507" i="4"/>
  <c r="P511" i="4"/>
  <c r="P515" i="4"/>
  <c r="P519" i="4"/>
  <c r="P509" i="4"/>
  <c r="P513" i="4"/>
  <c r="P517" i="4"/>
  <c r="P521" i="4"/>
  <c r="P500" i="4"/>
  <c r="I532" i="4"/>
  <c r="R532" i="4" s="1"/>
  <c r="I531" i="4"/>
  <c r="R531" i="4" s="1"/>
  <c r="P504" i="4"/>
  <c r="I530" i="4"/>
  <c r="R530" i="4" s="1"/>
  <c r="I529" i="4"/>
  <c r="I528" i="4"/>
  <c r="R528" i="4" s="1"/>
  <c r="I527" i="4"/>
  <c r="R527" i="4" s="1"/>
  <c r="I526" i="4"/>
  <c r="R526" i="4" s="1"/>
  <c r="U525" i="4"/>
  <c r="I524" i="4"/>
  <c r="R524" i="4" s="1"/>
  <c r="P502" i="4"/>
  <c r="P510" i="4"/>
  <c r="P514" i="4"/>
  <c r="P518" i="4"/>
  <c r="I522" i="4"/>
  <c r="R522" i="4" s="1"/>
  <c r="H521" i="4"/>
  <c r="P520" i="4"/>
  <c r="H520" i="4"/>
  <c r="H519" i="4"/>
  <c r="H518" i="4"/>
  <c r="H517" i="4"/>
  <c r="P516" i="4"/>
  <c r="H516" i="4"/>
  <c r="H515" i="4"/>
  <c r="H514" i="4"/>
  <c r="H513" i="4"/>
  <c r="P512" i="4"/>
  <c r="H512" i="4"/>
  <c r="H511" i="4"/>
  <c r="H510" i="4"/>
  <c r="H509" i="4"/>
  <c r="P508" i="4"/>
  <c r="H508" i="4"/>
  <c r="H507" i="4"/>
  <c r="P506" i="4"/>
  <c r="H506" i="4"/>
  <c r="P505" i="4"/>
  <c r="H505" i="4"/>
  <c r="H504" i="4"/>
  <c r="H503" i="4"/>
  <c r="H502" i="4"/>
  <c r="I502" i="4" s="1"/>
  <c r="P501" i="4"/>
  <c r="H501" i="4"/>
  <c r="I501" i="4" s="1"/>
  <c r="H500" i="4"/>
  <c r="T499" i="4"/>
  <c r="Q499" i="4"/>
  <c r="N499" i="4"/>
  <c r="M499" i="4"/>
  <c r="L499" i="4"/>
  <c r="K499" i="4"/>
  <c r="G499" i="4"/>
  <c r="B499" i="4"/>
  <c r="T498" i="4"/>
  <c r="Q498" i="4"/>
  <c r="O498" i="4"/>
  <c r="N498" i="4"/>
  <c r="M498" i="4"/>
  <c r="L498" i="4"/>
  <c r="K498" i="4"/>
  <c r="G498" i="4"/>
  <c r="B498" i="4"/>
  <c r="T497" i="4"/>
  <c r="Q497" i="4"/>
  <c r="O497" i="4"/>
  <c r="N497" i="4"/>
  <c r="M497" i="4"/>
  <c r="L497" i="4"/>
  <c r="K497" i="4"/>
  <c r="G497" i="4"/>
  <c r="B497" i="4"/>
  <c r="T496" i="4"/>
  <c r="Q496" i="4"/>
  <c r="O496" i="4"/>
  <c r="N496" i="4"/>
  <c r="M496" i="4"/>
  <c r="L496" i="4"/>
  <c r="K496" i="4"/>
  <c r="G496" i="4"/>
  <c r="B496" i="4"/>
  <c r="T495" i="4"/>
  <c r="Q495" i="4"/>
  <c r="N495" i="4"/>
  <c r="M495" i="4"/>
  <c r="L495" i="4"/>
  <c r="K495" i="4"/>
  <c r="G495" i="4"/>
  <c r="B495" i="4"/>
  <c r="T494" i="4"/>
  <c r="Q494" i="4"/>
  <c r="O494" i="4"/>
  <c r="N494" i="4"/>
  <c r="M494" i="4"/>
  <c r="L494" i="4"/>
  <c r="K494" i="4"/>
  <c r="G494" i="4"/>
  <c r="B494" i="4"/>
  <c r="T493" i="4"/>
  <c r="Q493" i="4"/>
  <c r="O493" i="4"/>
  <c r="N493" i="4"/>
  <c r="M493" i="4"/>
  <c r="L493" i="4"/>
  <c r="K493" i="4"/>
  <c r="G493" i="4"/>
  <c r="B493" i="4"/>
  <c r="T492" i="4"/>
  <c r="Q492" i="4"/>
  <c r="O492" i="4"/>
  <c r="N492" i="4"/>
  <c r="M492" i="4"/>
  <c r="L492" i="4"/>
  <c r="K492" i="4"/>
  <c r="G492" i="4"/>
  <c r="B492" i="4"/>
  <c r="T491" i="4"/>
  <c r="Q491" i="4"/>
  <c r="O491" i="4"/>
  <c r="N491" i="4"/>
  <c r="M491" i="4"/>
  <c r="L491" i="4"/>
  <c r="K491" i="4"/>
  <c r="G491" i="4"/>
  <c r="B491" i="4"/>
  <c r="T490" i="4"/>
  <c r="Q490" i="4"/>
  <c r="O490" i="4"/>
  <c r="N490" i="4"/>
  <c r="M490" i="4"/>
  <c r="L490" i="4"/>
  <c r="K490" i="4"/>
  <c r="G490" i="4"/>
  <c r="B490" i="4"/>
  <c r="O24" i="8"/>
  <c r="O36" i="8"/>
  <c r="O38" i="8"/>
  <c r="O39" i="8"/>
  <c r="O40" i="8"/>
  <c r="O41" i="8"/>
  <c r="O42" i="8"/>
  <c r="O43" i="8"/>
  <c r="O44" i="8"/>
  <c r="O45" i="8"/>
  <c r="O46" i="8"/>
  <c r="O47" i="8"/>
  <c r="O48" i="8"/>
  <c r="O49" i="8"/>
  <c r="O50" i="8"/>
  <c r="O51" i="8"/>
  <c r="O19" i="13"/>
  <c r="O29" i="13"/>
  <c r="O30" i="13"/>
  <c r="O31" i="13"/>
  <c r="O32" i="13"/>
  <c r="O33" i="13"/>
  <c r="O34" i="13"/>
  <c r="O35" i="13"/>
  <c r="O36" i="13"/>
  <c r="O37" i="13"/>
  <c r="O38" i="13"/>
  <c r="O39" i="13"/>
  <c r="O40" i="13"/>
  <c r="O41" i="13"/>
  <c r="O42" i="13"/>
  <c r="O10" i="12"/>
  <c r="T489" i="4"/>
  <c r="Q489" i="4"/>
  <c r="N489" i="4"/>
  <c r="M489" i="4"/>
  <c r="L489" i="4"/>
  <c r="K489" i="4"/>
  <c r="G489" i="4"/>
  <c r="B489" i="4"/>
  <c r="P489" i="4" l="1"/>
  <c r="R502" i="4"/>
  <c r="U502" i="4" s="1"/>
  <c r="U532" i="4"/>
  <c r="P11" i="13"/>
  <c r="P13" i="8"/>
  <c r="U531" i="4"/>
  <c r="P17" i="13"/>
  <c r="P20" i="8"/>
  <c r="U530" i="4"/>
  <c r="P26" i="8"/>
  <c r="P7" i="12"/>
  <c r="U528" i="4"/>
  <c r="P22" i="13"/>
  <c r="P28" i="8"/>
  <c r="U527" i="4"/>
  <c r="P23" i="8"/>
  <c r="P6" i="12"/>
  <c r="P12" i="8"/>
  <c r="P10" i="13"/>
  <c r="U526" i="4"/>
  <c r="P6" i="13"/>
  <c r="P8" i="8"/>
  <c r="U524" i="4"/>
  <c r="P15" i="13"/>
  <c r="P18" i="8"/>
  <c r="P15" i="8"/>
  <c r="P4" i="12"/>
  <c r="P2" i="12"/>
  <c r="P5" i="8"/>
  <c r="U522" i="4"/>
  <c r="I521" i="4"/>
  <c r="R521" i="4" s="1"/>
  <c r="U521" i="4" s="1"/>
  <c r="I520" i="4"/>
  <c r="I519" i="4"/>
  <c r="I518" i="4"/>
  <c r="R518" i="4" s="1"/>
  <c r="I517" i="4"/>
  <c r="R517" i="4" s="1"/>
  <c r="I516" i="4"/>
  <c r="I515" i="4"/>
  <c r="R515" i="4" s="1"/>
  <c r="I514" i="4"/>
  <c r="R514" i="4" s="1"/>
  <c r="I513" i="4"/>
  <c r="R513" i="4" s="1"/>
  <c r="I512" i="4"/>
  <c r="R512" i="4" s="1"/>
  <c r="I511" i="4"/>
  <c r="R511" i="4" s="1"/>
  <c r="I510" i="4"/>
  <c r="I509" i="4"/>
  <c r="R509" i="4" s="1"/>
  <c r="I508" i="4"/>
  <c r="I507" i="4"/>
  <c r="R507" i="4" s="1"/>
  <c r="I506" i="4"/>
  <c r="R506" i="4" s="1"/>
  <c r="I505" i="4"/>
  <c r="R505" i="4" s="1"/>
  <c r="I504" i="4"/>
  <c r="I503" i="4"/>
  <c r="R503" i="4" s="1"/>
  <c r="R501" i="4"/>
  <c r="I500" i="4"/>
  <c r="R500" i="4" s="1"/>
  <c r="P496" i="4"/>
  <c r="P494" i="4"/>
  <c r="P495" i="4"/>
  <c r="P499" i="4"/>
  <c r="H499" i="4"/>
  <c r="P498" i="4"/>
  <c r="H498" i="4"/>
  <c r="P497" i="4"/>
  <c r="H497" i="4"/>
  <c r="H496" i="4"/>
  <c r="H495" i="4"/>
  <c r="H494" i="4"/>
  <c r="P493" i="4"/>
  <c r="H493" i="4"/>
  <c r="P492" i="4"/>
  <c r="H492" i="4"/>
  <c r="P491" i="4"/>
  <c r="H491" i="4"/>
  <c r="P490" i="4"/>
  <c r="H490" i="4"/>
  <c r="H489" i="4"/>
  <c r="T488" i="4"/>
  <c r="Q488" i="4"/>
  <c r="O488" i="4"/>
  <c r="N488" i="4"/>
  <c r="M488" i="4"/>
  <c r="L488" i="4"/>
  <c r="K488" i="4"/>
  <c r="G488" i="4"/>
  <c r="B488" i="4"/>
  <c r="T487" i="4"/>
  <c r="Q487" i="4"/>
  <c r="O487" i="4"/>
  <c r="N487" i="4"/>
  <c r="M487" i="4"/>
  <c r="L487" i="4"/>
  <c r="K487" i="4"/>
  <c r="G487" i="4"/>
  <c r="B487" i="4"/>
  <c r="T486" i="4"/>
  <c r="Q486" i="4"/>
  <c r="N486" i="4"/>
  <c r="M486" i="4"/>
  <c r="L486" i="4"/>
  <c r="K486" i="4"/>
  <c r="G486" i="4"/>
  <c r="B486" i="4"/>
  <c r="T485" i="4"/>
  <c r="Q485" i="4"/>
  <c r="O485" i="4"/>
  <c r="N485" i="4"/>
  <c r="M485" i="4"/>
  <c r="L485" i="4"/>
  <c r="K485" i="4"/>
  <c r="G485" i="4"/>
  <c r="B485" i="4"/>
  <c r="T484" i="4"/>
  <c r="Q484" i="4"/>
  <c r="O484" i="4"/>
  <c r="N484" i="4"/>
  <c r="M484" i="4"/>
  <c r="L484" i="4"/>
  <c r="K484" i="4"/>
  <c r="G484" i="4"/>
  <c r="B484" i="4"/>
  <c r="T483" i="4"/>
  <c r="Q483" i="4"/>
  <c r="O483" i="4"/>
  <c r="N483" i="4"/>
  <c r="M483" i="4"/>
  <c r="L483" i="4"/>
  <c r="K483" i="4"/>
  <c r="G483" i="4"/>
  <c r="B483" i="4"/>
  <c r="T482" i="4"/>
  <c r="Q482" i="4"/>
  <c r="O482" i="4"/>
  <c r="N482" i="4"/>
  <c r="M482" i="4"/>
  <c r="L482" i="4"/>
  <c r="K482" i="4"/>
  <c r="G482" i="4"/>
  <c r="B482" i="4"/>
  <c r="T481" i="4"/>
  <c r="Q481" i="4"/>
  <c r="O481" i="4"/>
  <c r="N481" i="4"/>
  <c r="M481" i="4"/>
  <c r="L481" i="4"/>
  <c r="K481" i="4"/>
  <c r="G481" i="4"/>
  <c r="B481" i="4"/>
  <c r="T480" i="4"/>
  <c r="Q480" i="4"/>
  <c r="O480" i="4"/>
  <c r="N480" i="4"/>
  <c r="M480" i="4"/>
  <c r="L480" i="4"/>
  <c r="K480" i="4"/>
  <c r="G480" i="4"/>
  <c r="B480" i="4"/>
  <c r="T479" i="4"/>
  <c r="Q479" i="4"/>
  <c r="N479" i="4"/>
  <c r="M479" i="4"/>
  <c r="L479" i="4"/>
  <c r="K479" i="4"/>
  <c r="G479" i="4"/>
  <c r="B479" i="4"/>
  <c r="T478" i="4"/>
  <c r="Q478" i="4"/>
  <c r="O478" i="4"/>
  <c r="N478" i="4"/>
  <c r="M478" i="4"/>
  <c r="L478" i="4"/>
  <c r="K478" i="4"/>
  <c r="G478" i="4"/>
  <c r="B478" i="4"/>
  <c r="T477" i="4"/>
  <c r="Q477" i="4"/>
  <c r="N477" i="4"/>
  <c r="M477" i="4"/>
  <c r="L477" i="4"/>
  <c r="K477" i="4"/>
  <c r="G477" i="4"/>
  <c r="B477" i="4"/>
  <c r="T476" i="4"/>
  <c r="Q476" i="4"/>
  <c r="O476" i="4"/>
  <c r="N476" i="4"/>
  <c r="M476" i="4"/>
  <c r="L476" i="4"/>
  <c r="K476" i="4"/>
  <c r="G476" i="4"/>
  <c r="B476" i="4"/>
  <c r="T475" i="4"/>
  <c r="Q475" i="4"/>
  <c r="N475" i="4"/>
  <c r="M475" i="4"/>
  <c r="L475" i="4"/>
  <c r="K475" i="4"/>
  <c r="G475" i="4"/>
  <c r="B475" i="4"/>
  <c r="T474" i="4"/>
  <c r="Q474" i="4"/>
  <c r="N474" i="4"/>
  <c r="M474" i="4"/>
  <c r="L474" i="4"/>
  <c r="K474" i="4"/>
  <c r="G474" i="4"/>
  <c r="B474" i="4"/>
  <c r="T473" i="4"/>
  <c r="Q473" i="4"/>
  <c r="O473" i="4"/>
  <c r="N473" i="4"/>
  <c r="M473" i="4"/>
  <c r="L473" i="4"/>
  <c r="K473" i="4"/>
  <c r="G473" i="4"/>
  <c r="B473" i="4"/>
  <c r="T472" i="4"/>
  <c r="Q472" i="4"/>
  <c r="O472" i="4"/>
  <c r="N472" i="4"/>
  <c r="M472" i="4"/>
  <c r="L472" i="4"/>
  <c r="K472" i="4"/>
  <c r="G472" i="4"/>
  <c r="B472" i="4"/>
  <c r="T471" i="4"/>
  <c r="Q471" i="4"/>
  <c r="O471" i="4"/>
  <c r="N471" i="4"/>
  <c r="M471" i="4"/>
  <c r="L471" i="4"/>
  <c r="K471" i="4"/>
  <c r="G471" i="4"/>
  <c r="B471" i="4"/>
  <c r="T470" i="4"/>
  <c r="Q470" i="4"/>
  <c r="O470" i="4"/>
  <c r="N470" i="4"/>
  <c r="M470" i="4"/>
  <c r="L470" i="4"/>
  <c r="K470" i="4"/>
  <c r="G470" i="4"/>
  <c r="B470" i="4"/>
  <c r="T469" i="4"/>
  <c r="Q469" i="4"/>
  <c r="O469" i="4"/>
  <c r="N469" i="4"/>
  <c r="M469" i="4"/>
  <c r="L469" i="4"/>
  <c r="K469" i="4"/>
  <c r="G469" i="4"/>
  <c r="B469" i="4"/>
  <c r="T468" i="4"/>
  <c r="Q468" i="4"/>
  <c r="O468" i="4"/>
  <c r="N468" i="4"/>
  <c r="M468" i="4"/>
  <c r="L468" i="4"/>
  <c r="K468" i="4"/>
  <c r="G468" i="4"/>
  <c r="B468" i="4"/>
  <c r="T467" i="4"/>
  <c r="Q467" i="4"/>
  <c r="N467" i="4"/>
  <c r="M467" i="4"/>
  <c r="L467" i="4"/>
  <c r="K467" i="4"/>
  <c r="G467" i="4"/>
  <c r="B467" i="4"/>
  <c r="T466" i="4"/>
  <c r="Q466" i="4"/>
  <c r="O466" i="4"/>
  <c r="N466" i="4"/>
  <c r="M466" i="4"/>
  <c r="L466" i="4"/>
  <c r="K466" i="4"/>
  <c r="G466" i="4"/>
  <c r="B466" i="4"/>
  <c r="P6" i="8" l="1"/>
  <c r="P5" i="13"/>
  <c r="U501" i="4"/>
  <c r="P13" i="13"/>
  <c r="P16" i="8"/>
  <c r="U506" i="4"/>
  <c r="P14" i="13"/>
  <c r="P17" i="8"/>
  <c r="U514" i="4"/>
  <c r="P16" i="13"/>
  <c r="P19" i="8"/>
  <c r="U518" i="4"/>
  <c r="P33" i="8"/>
  <c r="P8" i="12"/>
  <c r="U503" i="4"/>
  <c r="P22" i="8"/>
  <c r="P5" i="12"/>
  <c r="U507" i="4"/>
  <c r="P14" i="8"/>
  <c r="P12" i="13"/>
  <c r="U511" i="4"/>
  <c r="P21" i="13"/>
  <c r="P27" i="8"/>
  <c r="U515" i="4"/>
  <c r="P30" i="8"/>
  <c r="P24" i="13"/>
  <c r="U512" i="4"/>
  <c r="P30" i="13"/>
  <c r="P38" i="8"/>
  <c r="U500" i="4"/>
  <c r="P18" i="13"/>
  <c r="P21" i="8"/>
  <c r="U505" i="4"/>
  <c r="P3" i="12"/>
  <c r="P7" i="8"/>
  <c r="U509" i="4"/>
  <c r="P31" i="8"/>
  <c r="P25" i="13"/>
  <c r="U513" i="4"/>
  <c r="P23" i="13"/>
  <c r="P29" i="8"/>
  <c r="U517" i="4"/>
  <c r="P26" i="13"/>
  <c r="P32" i="8"/>
  <c r="I499" i="4"/>
  <c r="I498" i="4"/>
  <c r="R498" i="4" s="1"/>
  <c r="I497" i="4"/>
  <c r="R497" i="4" s="1"/>
  <c r="I496" i="4"/>
  <c r="R496" i="4" s="1"/>
  <c r="I495" i="4"/>
  <c r="I494" i="4"/>
  <c r="R494" i="4" s="1"/>
  <c r="I493" i="4"/>
  <c r="R493" i="4" s="1"/>
  <c r="I492" i="4"/>
  <c r="R492" i="4" s="1"/>
  <c r="I491" i="4"/>
  <c r="R491" i="4" s="1"/>
  <c r="P484" i="4"/>
  <c r="P468" i="4"/>
  <c r="P472" i="4"/>
  <c r="P476" i="4"/>
  <c r="P466" i="4"/>
  <c r="P486" i="4"/>
  <c r="P474" i="4"/>
  <c r="P478" i="4"/>
  <c r="P467" i="4"/>
  <c r="I490" i="4"/>
  <c r="R490" i="4" s="1"/>
  <c r="P483" i="4"/>
  <c r="P469" i="4"/>
  <c r="P473" i="4"/>
  <c r="P477" i="4"/>
  <c r="P481" i="4"/>
  <c r="P485" i="4"/>
  <c r="I489" i="4"/>
  <c r="P482" i="4"/>
  <c r="P488" i="4"/>
  <c r="H488" i="4"/>
  <c r="P487" i="4"/>
  <c r="H487" i="4"/>
  <c r="H486" i="4"/>
  <c r="H485" i="4"/>
  <c r="H484" i="4"/>
  <c r="H483" i="4"/>
  <c r="H482" i="4"/>
  <c r="H481" i="4"/>
  <c r="P480" i="4"/>
  <c r="H480" i="4"/>
  <c r="P479" i="4"/>
  <c r="H479" i="4"/>
  <c r="H478" i="4"/>
  <c r="H477" i="4"/>
  <c r="H476" i="4"/>
  <c r="P475" i="4"/>
  <c r="H475" i="4"/>
  <c r="H474" i="4"/>
  <c r="I474" i="4" s="1"/>
  <c r="H473" i="4"/>
  <c r="H472" i="4"/>
  <c r="P471" i="4"/>
  <c r="H471" i="4"/>
  <c r="P470" i="4"/>
  <c r="H470" i="4"/>
  <c r="H469" i="4"/>
  <c r="H468" i="4"/>
  <c r="H467" i="4"/>
  <c r="I467" i="4" s="1"/>
  <c r="H466" i="4"/>
  <c r="I466" i="4" s="1"/>
  <c r="T465" i="4"/>
  <c r="Q465" i="4"/>
  <c r="O465" i="4"/>
  <c r="N465" i="4"/>
  <c r="M465" i="4"/>
  <c r="L465" i="4"/>
  <c r="K465" i="4"/>
  <c r="G465" i="4"/>
  <c r="B465" i="4"/>
  <c r="T464" i="4"/>
  <c r="Q464" i="4"/>
  <c r="O464" i="4"/>
  <c r="N464" i="4"/>
  <c r="M464" i="4"/>
  <c r="L464" i="4"/>
  <c r="K464" i="4"/>
  <c r="G464" i="4"/>
  <c r="B464" i="4"/>
  <c r="T463" i="4"/>
  <c r="Q463" i="4"/>
  <c r="O463" i="4"/>
  <c r="N463" i="4"/>
  <c r="M463" i="4"/>
  <c r="L463" i="4"/>
  <c r="K463" i="4"/>
  <c r="G463" i="4"/>
  <c r="B463" i="4"/>
  <c r="T462" i="4"/>
  <c r="Q462" i="4"/>
  <c r="O462" i="4"/>
  <c r="N462" i="4"/>
  <c r="M462" i="4"/>
  <c r="L462" i="4"/>
  <c r="K462" i="4"/>
  <c r="G462" i="4"/>
  <c r="B462" i="4"/>
  <c r="T461" i="4"/>
  <c r="Q461" i="4"/>
  <c r="O461" i="4"/>
  <c r="N461" i="4"/>
  <c r="M461" i="4"/>
  <c r="L461" i="4"/>
  <c r="K461" i="4"/>
  <c r="G461" i="4"/>
  <c r="B461" i="4"/>
  <c r="T460" i="4"/>
  <c r="Q460" i="4"/>
  <c r="N460" i="4"/>
  <c r="M460" i="4"/>
  <c r="L460" i="4"/>
  <c r="K460" i="4"/>
  <c r="G460" i="4"/>
  <c r="B460" i="4"/>
  <c r="N24" i="8"/>
  <c r="N36" i="8"/>
  <c r="N33" i="8"/>
  <c r="N34" i="8"/>
  <c r="N37" i="8"/>
  <c r="N39" i="8"/>
  <c r="N41" i="8"/>
  <c r="N42" i="8"/>
  <c r="N43" i="8"/>
  <c r="N44" i="8"/>
  <c r="N45" i="8"/>
  <c r="N46" i="8"/>
  <c r="N47" i="8"/>
  <c r="N48" i="8"/>
  <c r="N49" i="8"/>
  <c r="N50" i="8"/>
  <c r="N51" i="8"/>
  <c r="N19" i="13"/>
  <c r="N29" i="13"/>
  <c r="N27" i="13"/>
  <c r="N32" i="13"/>
  <c r="N33" i="13"/>
  <c r="N34" i="13"/>
  <c r="N35" i="13"/>
  <c r="N36" i="13"/>
  <c r="N37" i="13"/>
  <c r="N38" i="13"/>
  <c r="N39" i="13"/>
  <c r="N40" i="13"/>
  <c r="N41" i="13"/>
  <c r="N42" i="13"/>
  <c r="N8" i="12"/>
  <c r="N9" i="12"/>
  <c r="N10" i="12"/>
  <c r="T459" i="4"/>
  <c r="Q459" i="4"/>
  <c r="O459" i="4"/>
  <c r="N459" i="4"/>
  <c r="M459" i="4"/>
  <c r="L459" i="4"/>
  <c r="K459" i="4"/>
  <c r="G459" i="4"/>
  <c r="B459" i="4"/>
  <c r="T458" i="4"/>
  <c r="Q458" i="4"/>
  <c r="N458" i="4"/>
  <c r="M458" i="4"/>
  <c r="L458" i="4"/>
  <c r="K458" i="4"/>
  <c r="G458" i="4"/>
  <c r="B458" i="4"/>
  <c r="T457" i="4"/>
  <c r="Q457" i="4"/>
  <c r="O457" i="4"/>
  <c r="N457" i="4"/>
  <c r="M457" i="4"/>
  <c r="L457" i="4"/>
  <c r="K457" i="4"/>
  <c r="G457" i="4"/>
  <c r="B457" i="4"/>
  <c r="T456" i="4"/>
  <c r="Q456" i="4"/>
  <c r="O456" i="4"/>
  <c r="N456" i="4"/>
  <c r="M456" i="4"/>
  <c r="L456" i="4"/>
  <c r="K456" i="4"/>
  <c r="G456" i="4"/>
  <c r="B456" i="4"/>
  <c r="T455" i="4"/>
  <c r="Q455" i="4"/>
  <c r="O455" i="4"/>
  <c r="N455" i="4"/>
  <c r="M455" i="4"/>
  <c r="L455" i="4"/>
  <c r="K455" i="4"/>
  <c r="G455" i="4"/>
  <c r="B455" i="4"/>
  <c r="T454" i="4"/>
  <c r="Q454" i="4"/>
  <c r="O454" i="4"/>
  <c r="N454" i="4"/>
  <c r="M454" i="4"/>
  <c r="L454" i="4"/>
  <c r="K454" i="4"/>
  <c r="G454" i="4"/>
  <c r="B454" i="4"/>
  <c r="T453" i="4"/>
  <c r="Q453" i="4"/>
  <c r="O453" i="4"/>
  <c r="N453" i="4"/>
  <c r="M453" i="4"/>
  <c r="L453" i="4"/>
  <c r="K453" i="4"/>
  <c r="G453" i="4"/>
  <c r="B453" i="4"/>
  <c r="T452" i="4"/>
  <c r="Q452" i="4"/>
  <c r="O452" i="4"/>
  <c r="N452" i="4"/>
  <c r="M452" i="4"/>
  <c r="L452" i="4"/>
  <c r="K452" i="4"/>
  <c r="G452" i="4"/>
  <c r="B452" i="4"/>
  <c r="T451" i="4"/>
  <c r="Q451" i="4"/>
  <c r="O451" i="4"/>
  <c r="N451" i="4"/>
  <c r="M451" i="4"/>
  <c r="L451" i="4"/>
  <c r="K451" i="4"/>
  <c r="G451" i="4"/>
  <c r="B451" i="4"/>
  <c r="T450" i="4"/>
  <c r="Q450" i="4"/>
  <c r="O450" i="4"/>
  <c r="N450" i="4"/>
  <c r="M450" i="4"/>
  <c r="L450" i="4"/>
  <c r="K450" i="4"/>
  <c r="G450" i="4"/>
  <c r="B450" i="4"/>
  <c r="T449" i="4"/>
  <c r="Q449" i="4"/>
  <c r="N449" i="4"/>
  <c r="M449" i="4"/>
  <c r="L449" i="4"/>
  <c r="K449" i="4"/>
  <c r="G449" i="4"/>
  <c r="B449" i="4"/>
  <c r="T448" i="4"/>
  <c r="Q448" i="4"/>
  <c r="O448" i="4"/>
  <c r="N448" i="4"/>
  <c r="M448" i="4"/>
  <c r="L448" i="4"/>
  <c r="K448" i="4"/>
  <c r="G448" i="4"/>
  <c r="B448" i="4"/>
  <c r="T447" i="4"/>
  <c r="Q447" i="4"/>
  <c r="O447" i="4"/>
  <c r="N447" i="4"/>
  <c r="M447" i="4"/>
  <c r="L447" i="4"/>
  <c r="K447" i="4"/>
  <c r="G447" i="4"/>
  <c r="B447" i="4"/>
  <c r="T446" i="4"/>
  <c r="Q446" i="4"/>
  <c r="O446" i="4"/>
  <c r="N446" i="4"/>
  <c r="M446" i="4"/>
  <c r="L446" i="4"/>
  <c r="K446" i="4"/>
  <c r="G446" i="4"/>
  <c r="B446" i="4"/>
  <c r="T445" i="4"/>
  <c r="Q445" i="4"/>
  <c r="O445" i="4"/>
  <c r="N445" i="4"/>
  <c r="M445" i="4"/>
  <c r="L445" i="4"/>
  <c r="K445" i="4"/>
  <c r="G445" i="4"/>
  <c r="B445" i="4"/>
  <c r="T444" i="4"/>
  <c r="Q444" i="4"/>
  <c r="O444" i="4"/>
  <c r="N444" i="4"/>
  <c r="M444" i="4"/>
  <c r="L444" i="4"/>
  <c r="K444" i="4"/>
  <c r="G444" i="4"/>
  <c r="B444" i="4"/>
  <c r="T443" i="4"/>
  <c r="Q443" i="4"/>
  <c r="O443" i="4"/>
  <c r="N443" i="4"/>
  <c r="M443" i="4"/>
  <c r="L443" i="4"/>
  <c r="K443" i="4"/>
  <c r="G443" i="4"/>
  <c r="B443" i="4"/>
  <c r="T442" i="4"/>
  <c r="Q442" i="4"/>
  <c r="O442" i="4"/>
  <c r="N442" i="4"/>
  <c r="M442" i="4"/>
  <c r="L442" i="4"/>
  <c r="K442" i="4"/>
  <c r="G442" i="4"/>
  <c r="B442" i="4"/>
  <c r="T441" i="4"/>
  <c r="Q441" i="4"/>
  <c r="O441" i="4"/>
  <c r="N441" i="4"/>
  <c r="M441" i="4"/>
  <c r="L441" i="4"/>
  <c r="K441" i="4"/>
  <c r="G441" i="4"/>
  <c r="B441" i="4"/>
  <c r="T440" i="4"/>
  <c r="Q440" i="4"/>
  <c r="N440" i="4"/>
  <c r="M440" i="4"/>
  <c r="L440" i="4"/>
  <c r="K440" i="4"/>
  <c r="G440" i="4"/>
  <c r="B440" i="4"/>
  <c r="T439" i="4"/>
  <c r="Q439" i="4"/>
  <c r="O439" i="4"/>
  <c r="N439" i="4"/>
  <c r="M439" i="4"/>
  <c r="L439" i="4"/>
  <c r="K439" i="4"/>
  <c r="G439" i="4"/>
  <c r="B439" i="4"/>
  <c r="T438" i="4"/>
  <c r="Q438" i="4"/>
  <c r="O438" i="4"/>
  <c r="N438" i="4"/>
  <c r="M438" i="4"/>
  <c r="L438" i="4"/>
  <c r="K438" i="4"/>
  <c r="G438" i="4"/>
  <c r="B438" i="4"/>
  <c r="T437" i="4"/>
  <c r="Q437" i="4"/>
  <c r="O437" i="4"/>
  <c r="N437" i="4"/>
  <c r="M437" i="4"/>
  <c r="L437" i="4"/>
  <c r="K437" i="4"/>
  <c r="G437" i="4"/>
  <c r="B437" i="4"/>
  <c r="B436" i="4"/>
  <c r="T436" i="4"/>
  <c r="Q436" i="4"/>
  <c r="O436" i="4"/>
  <c r="N436" i="4"/>
  <c r="M436" i="4"/>
  <c r="L436" i="4"/>
  <c r="K436" i="4"/>
  <c r="G436" i="4"/>
  <c r="T435" i="4"/>
  <c r="Q435" i="4"/>
  <c r="O435" i="4"/>
  <c r="N435" i="4"/>
  <c r="M435" i="4"/>
  <c r="L435" i="4"/>
  <c r="K435" i="4"/>
  <c r="G435" i="4"/>
  <c r="B435" i="4"/>
  <c r="H435" i="4" s="1"/>
  <c r="T434" i="4"/>
  <c r="Q434" i="4"/>
  <c r="O434" i="4"/>
  <c r="N434" i="4"/>
  <c r="M434" i="4"/>
  <c r="L434" i="4"/>
  <c r="K434" i="4"/>
  <c r="G434" i="4"/>
  <c r="B434" i="4"/>
  <c r="T433" i="4"/>
  <c r="Q433" i="4"/>
  <c r="O433" i="4"/>
  <c r="N433" i="4"/>
  <c r="M433" i="4"/>
  <c r="L433" i="4"/>
  <c r="K433" i="4"/>
  <c r="G433" i="4"/>
  <c r="B433" i="4"/>
  <c r="U498" i="4" l="1"/>
  <c r="O6" i="8"/>
  <c r="O5" i="13"/>
  <c r="U497" i="4"/>
  <c r="O5" i="8"/>
  <c r="O2" i="12"/>
  <c r="U496" i="4"/>
  <c r="O12" i="8"/>
  <c r="O10" i="13"/>
  <c r="U494" i="4"/>
  <c r="O23" i="8"/>
  <c r="O6" i="12"/>
  <c r="U493" i="4"/>
  <c r="O20" i="8"/>
  <c r="O17" i="13"/>
  <c r="U492" i="4"/>
  <c r="O18" i="8"/>
  <c r="O15" i="13"/>
  <c r="U491" i="4"/>
  <c r="O16" i="8"/>
  <c r="O13" i="13"/>
  <c r="R466" i="4"/>
  <c r="O15" i="8" s="1"/>
  <c r="U490" i="4"/>
  <c r="O14" i="8"/>
  <c r="O12" i="13"/>
  <c r="U466" i="4"/>
  <c r="I488" i="4"/>
  <c r="R488" i="4" s="1"/>
  <c r="I487" i="4"/>
  <c r="R487" i="4" s="1"/>
  <c r="I486" i="4"/>
  <c r="I485" i="4"/>
  <c r="R485" i="4" s="1"/>
  <c r="I484" i="4"/>
  <c r="R484" i="4" s="1"/>
  <c r="I483" i="4"/>
  <c r="R483" i="4" s="1"/>
  <c r="I482" i="4"/>
  <c r="R482" i="4" s="1"/>
  <c r="I481" i="4"/>
  <c r="R481" i="4" s="1"/>
  <c r="I480" i="4"/>
  <c r="R480" i="4" s="1"/>
  <c r="I479" i="4"/>
  <c r="I478" i="4"/>
  <c r="R478" i="4" s="1"/>
  <c r="I477" i="4"/>
  <c r="I476" i="4"/>
  <c r="R476" i="4" s="1"/>
  <c r="I475" i="4"/>
  <c r="I473" i="4"/>
  <c r="R473" i="4" s="1"/>
  <c r="I472" i="4"/>
  <c r="R472" i="4" s="1"/>
  <c r="I471" i="4"/>
  <c r="R471" i="4" s="1"/>
  <c r="I470" i="4"/>
  <c r="R470" i="4" s="1"/>
  <c r="I469" i="4"/>
  <c r="R469" i="4" s="1"/>
  <c r="I468" i="4"/>
  <c r="R468" i="4" s="1"/>
  <c r="P460" i="4"/>
  <c r="P465" i="4"/>
  <c r="H465" i="4"/>
  <c r="P464" i="4"/>
  <c r="H464" i="4"/>
  <c r="P463" i="4"/>
  <c r="H463" i="4"/>
  <c r="P462" i="4"/>
  <c r="H462" i="4"/>
  <c r="P461" i="4"/>
  <c r="H461" i="4"/>
  <c r="H460" i="4"/>
  <c r="P434" i="4"/>
  <c r="P459" i="4"/>
  <c r="P442" i="4"/>
  <c r="P437" i="4"/>
  <c r="P443" i="4"/>
  <c r="P447" i="4"/>
  <c r="P441" i="4"/>
  <c r="P450" i="4"/>
  <c r="P454" i="4"/>
  <c r="P458" i="4"/>
  <c r="P433" i="4"/>
  <c r="P444" i="4"/>
  <c r="P448" i="4"/>
  <c r="P456" i="4"/>
  <c r="P445" i="4"/>
  <c r="P449" i="4"/>
  <c r="P453" i="4"/>
  <c r="H459" i="4"/>
  <c r="H458" i="4"/>
  <c r="P457" i="4"/>
  <c r="H457" i="4"/>
  <c r="H456" i="4"/>
  <c r="P455" i="4"/>
  <c r="H455" i="4"/>
  <c r="H454" i="4"/>
  <c r="H453" i="4"/>
  <c r="P452" i="4"/>
  <c r="H452" i="4"/>
  <c r="P451" i="4"/>
  <c r="H451" i="4"/>
  <c r="H450" i="4"/>
  <c r="H449" i="4"/>
  <c r="H448" i="4"/>
  <c r="H447" i="4"/>
  <c r="P446" i="4"/>
  <c r="H446" i="4"/>
  <c r="H445" i="4"/>
  <c r="H444" i="4"/>
  <c r="H443" i="4"/>
  <c r="H442" i="4"/>
  <c r="H441" i="4"/>
  <c r="P440" i="4"/>
  <c r="H440" i="4"/>
  <c r="P439" i="4"/>
  <c r="H439" i="4"/>
  <c r="P438" i="4"/>
  <c r="H438" i="4"/>
  <c r="H437" i="4"/>
  <c r="P436" i="4"/>
  <c r="H436" i="4"/>
  <c r="P435" i="4"/>
  <c r="I435" i="4"/>
  <c r="H434" i="4"/>
  <c r="I434" i="4" s="1"/>
  <c r="R434" i="4" s="1"/>
  <c r="H433" i="4"/>
  <c r="T432" i="4"/>
  <c r="Q432" i="4"/>
  <c r="O432" i="4"/>
  <c r="N432" i="4"/>
  <c r="M432" i="4"/>
  <c r="L432" i="4"/>
  <c r="K432" i="4"/>
  <c r="G432" i="4"/>
  <c r="B432" i="4"/>
  <c r="T431" i="4"/>
  <c r="Q431" i="4"/>
  <c r="O431" i="4"/>
  <c r="N431" i="4"/>
  <c r="M431" i="4"/>
  <c r="L431" i="4"/>
  <c r="K431" i="4"/>
  <c r="G431" i="4"/>
  <c r="B431" i="4"/>
  <c r="T430" i="4"/>
  <c r="Q430" i="4"/>
  <c r="O430" i="4"/>
  <c r="N430" i="4"/>
  <c r="M430" i="4"/>
  <c r="L430" i="4"/>
  <c r="K430" i="4"/>
  <c r="G430" i="4"/>
  <c r="B430" i="4"/>
  <c r="T429" i="4"/>
  <c r="Q429" i="4"/>
  <c r="O429" i="4"/>
  <c r="N429" i="4"/>
  <c r="M429" i="4"/>
  <c r="L429" i="4"/>
  <c r="K429" i="4"/>
  <c r="G429" i="4"/>
  <c r="B429" i="4"/>
  <c r="T428" i="4"/>
  <c r="Q428" i="4"/>
  <c r="O428" i="4"/>
  <c r="N428" i="4"/>
  <c r="M428" i="4"/>
  <c r="L428" i="4"/>
  <c r="K428" i="4"/>
  <c r="G428" i="4"/>
  <c r="B428" i="4"/>
  <c r="T427" i="4"/>
  <c r="Q427" i="4"/>
  <c r="O427" i="4"/>
  <c r="N427" i="4"/>
  <c r="M427" i="4"/>
  <c r="L427" i="4"/>
  <c r="K427" i="4"/>
  <c r="G427" i="4"/>
  <c r="B427" i="4"/>
  <c r="T426" i="4"/>
  <c r="Q426" i="4"/>
  <c r="O426" i="4"/>
  <c r="N426" i="4"/>
  <c r="M426" i="4"/>
  <c r="L426" i="4"/>
  <c r="K426" i="4"/>
  <c r="G426" i="4"/>
  <c r="B426" i="4"/>
  <c r="O4" i="12" l="1"/>
  <c r="U468" i="4"/>
  <c r="O7" i="8"/>
  <c r="O3" i="12"/>
  <c r="U472" i="4"/>
  <c r="O33" i="8"/>
  <c r="O8" i="12"/>
  <c r="U481" i="4"/>
  <c r="O11" i="13"/>
  <c r="O13" i="8"/>
  <c r="U485" i="4"/>
  <c r="O30" i="8"/>
  <c r="O24" i="13"/>
  <c r="U469" i="4"/>
  <c r="O21" i="8"/>
  <c r="O18" i="13"/>
  <c r="U473" i="4"/>
  <c r="O31" i="8"/>
  <c r="O25" i="13"/>
  <c r="U478" i="4"/>
  <c r="O27" i="8"/>
  <c r="O21" i="13"/>
  <c r="U482" i="4"/>
  <c r="O34" i="8"/>
  <c r="O27" i="13"/>
  <c r="U470" i="4"/>
  <c r="O9" i="12"/>
  <c r="O37" i="8"/>
  <c r="U483" i="4"/>
  <c r="O25" i="8"/>
  <c r="O20" i="13"/>
  <c r="U487" i="4"/>
  <c r="O8" i="8"/>
  <c r="O6" i="13"/>
  <c r="U471" i="4"/>
  <c r="O14" i="13"/>
  <c r="O17" i="8"/>
  <c r="U476" i="4"/>
  <c r="O23" i="13"/>
  <c r="O29" i="8"/>
  <c r="U480" i="4"/>
  <c r="O9" i="13"/>
  <c r="O11" i="8"/>
  <c r="U484" i="4"/>
  <c r="O16" i="13"/>
  <c r="O19" i="8"/>
  <c r="U488" i="4"/>
  <c r="O5" i="12"/>
  <c r="O22" i="8"/>
  <c r="I465" i="4"/>
  <c r="R465" i="4" s="1"/>
  <c r="I464" i="4"/>
  <c r="R464" i="4" s="1"/>
  <c r="I463" i="4"/>
  <c r="R463" i="4" s="1"/>
  <c r="I462" i="4"/>
  <c r="R462" i="4" s="1"/>
  <c r="I461" i="4"/>
  <c r="R461" i="4" s="1"/>
  <c r="I460" i="4"/>
  <c r="U434" i="4"/>
  <c r="N15" i="8"/>
  <c r="N4" i="12"/>
  <c r="R435" i="4"/>
  <c r="I459" i="4"/>
  <c r="R459" i="4" s="1"/>
  <c r="I458" i="4"/>
  <c r="I457" i="4"/>
  <c r="R457" i="4" s="1"/>
  <c r="I456" i="4"/>
  <c r="R456" i="4" s="1"/>
  <c r="I455" i="4"/>
  <c r="R455" i="4" s="1"/>
  <c r="I454" i="4"/>
  <c r="R454" i="4" s="1"/>
  <c r="I453" i="4"/>
  <c r="R453" i="4" s="1"/>
  <c r="I452" i="4"/>
  <c r="R452" i="4" s="1"/>
  <c r="I451" i="4"/>
  <c r="R451" i="4" s="1"/>
  <c r="I450" i="4"/>
  <c r="R450" i="4" s="1"/>
  <c r="I449" i="4"/>
  <c r="I448" i="4"/>
  <c r="R448" i="4" s="1"/>
  <c r="I447" i="4"/>
  <c r="R447" i="4" s="1"/>
  <c r="I446" i="4"/>
  <c r="R446" i="4" s="1"/>
  <c r="I445" i="4"/>
  <c r="R445" i="4" s="1"/>
  <c r="I444" i="4"/>
  <c r="R444" i="4" s="1"/>
  <c r="I443" i="4"/>
  <c r="R443" i="4" s="1"/>
  <c r="I442" i="4"/>
  <c r="R442" i="4" s="1"/>
  <c r="I441" i="4"/>
  <c r="R441" i="4" s="1"/>
  <c r="I440" i="4"/>
  <c r="I439" i="4"/>
  <c r="R439" i="4" s="1"/>
  <c r="I438" i="4"/>
  <c r="R438" i="4" s="1"/>
  <c r="I437" i="4"/>
  <c r="R437" i="4" s="1"/>
  <c r="I436" i="4"/>
  <c r="R436" i="4" s="1"/>
  <c r="I433" i="4"/>
  <c r="R433" i="4" s="1"/>
  <c r="P428" i="4"/>
  <c r="P429" i="4"/>
  <c r="P426" i="4"/>
  <c r="P432" i="4"/>
  <c r="P427" i="4"/>
  <c r="P431" i="4"/>
  <c r="H432" i="4"/>
  <c r="H431" i="4"/>
  <c r="P430" i="4"/>
  <c r="H430" i="4"/>
  <c r="H429" i="4"/>
  <c r="H428" i="4"/>
  <c r="H427" i="4"/>
  <c r="I427" i="4" s="1"/>
  <c r="R427" i="4" s="1"/>
  <c r="H426" i="4"/>
  <c r="T425" i="4"/>
  <c r="Q425" i="4"/>
  <c r="O425" i="4"/>
  <c r="N425" i="4"/>
  <c r="M425" i="4"/>
  <c r="L425" i="4"/>
  <c r="K425" i="4"/>
  <c r="G425" i="4"/>
  <c r="B425" i="4"/>
  <c r="T424" i="4"/>
  <c r="Q424" i="4"/>
  <c r="O424" i="4"/>
  <c r="N424" i="4"/>
  <c r="M424" i="4"/>
  <c r="L424" i="4"/>
  <c r="K424" i="4"/>
  <c r="G424" i="4"/>
  <c r="B424" i="4"/>
  <c r="T423" i="4"/>
  <c r="Q423" i="4"/>
  <c r="O423" i="4"/>
  <c r="N423" i="4"/>
  <c r="M423" i="4"/>
  <c r="L423" i="4"/>
  <c r="K423" i="4"/>
  <c r="G423" i="4"/>
  <c r="B423" i="4"/>
  <c r="M24" i="8"/>
  <c r="M34" i="8"/>
  <c r="M39" i="8"/>
  <c r="M41" i="8"/>
  <c r="M42" i="8"/>
  <c r="M40" i="8"/>
  <c r="M43" i="8"/>
  <c r="M44" i="8"/>
  <c r="M45" i="8"/>
  <c r="M46" i="8"/>
  <c r="M47" i="8"/>
  <c r="M48" i="8"/>
  <c r="M49" i="8"/>
  <c r="M50" i="8"/>
  <c r="M51" i="8"/>
  <c r="M19" i="13"/>
  <c r="M27" i="13"/>
  <c r="M32" i="13"/>
  <c r="M33" i="13"/>
  <c r="M31" i="13"/>
  <c r="M34" i="13"/>
  <c r="M35" i="13"/>
  <c r="M36" i="13"/>
  <c r="M37" i="13"/>
  <c r="M38" i="13"/>
  <c r="M39" i="13"/>
  <c r="M40" i="13"/>
  <c r="M41" i="13"/>
  <c r="M42" i="13"/>
  <c r="M10" i="12"/>
  <c r="T422" i="4"/>
  <c r="Q422" i="4"/>
  <c r="O422" i="4"/>
  <c r="N422" i="4"/>
  <c r="M422" i="4"/>
  <c r="L422" i="4"/>
  <c r="K422" i="4"/>
  <c r="G422" i="4"/>
  <c r="B422" i="4"/>
  <c r="T421" i="4"/>
  <c r="Q421" i="4"/>
  <c r="O421" i="4"/>
  <c r="N421" i="4"/>
  <c r="M421" i="4"/>
  <c r="L421" i="4"/>
  <c r="K421" i="4"/>
  <c r="G421" i="4"/>
  <c r="B421" i="4"/>
  <c r="T420" i="4"/>
  <c r="Q420" i="4"/>
  <c r="O420" i="4"/>
  <c r="N420" i="4"/>
  <c r="M420" i="4"/>
  <c r="L420" i="4"/>
  <c r="K420" i="4"/>
  <c r="G420" i="4"/>
  <c r="B420" i="4"/>
  <c r="T419" i="4"/>
  <c r="Q419" i="4"/>
  <c r="O419" i="4"/>
  <c r="N419" i="4"/>
  <c r="M419" i="4"/>
  <c r="L419" i="4"/>
  <c r="K419" i="4"/>
  <c r="G419" i="4"/>
  <c r="B419" i="4"/>
  <c r="T418" i="4"/>
  <c r="Q418" i="4"/>
  <c r="O418" i="4"/>
  <c r="N418" i="4"/>
  <c r="M418" i="4"/>
  <c r="L418" i="4"/>
  <c r="K418" i="4"/>
  <c r="G418" i="4"/>
  <c r="B418" i="4"/>
  <c r="T417" i="4"/>
  <c r="Q417" i="4"/>
  <c r="O417" i="4"/>
  <c r="N417" i="4"/>
  <c r="M417" i="4"/>
  <c r="L417" i="4"/>
  <c r="K417" i="4"/>
  <c r="G417" i="4"/>
  <c r="B417" i="4"/>
  <c r="T416" i="4"/>
  <c r="Q416" i="4"/>
  <c r="O416" i="4"/>
  <c r="N416" i="4"/>
  <c r="M416" i="4"/>
  <c r="L416" i="4"/>
  <c r="K416" i="4"/>
  <c r="G416" i="4"/>
  <c r="B416" i="4"/>
  <c r="T414" i="4"/>
  <c r="T415" i="4"/>
  <c r="Q415" i="4"/>
  <c r="O415" i="4"/>
  <c r="N415" i="4"/>
  <c r="M415" i="4"/>
  <c r="L415" i="4"/>
  <c r="K415" i="4"/>
  <c r="G415" i="4"/>
  <c r="B415" i="4"/>
  <c r="H415" i="4" s="1"/>
  <c r="B414" i="4"/>
  <c r="H414" i="4" s="1"/>
  <c r="Q414" i="4"/>
  <c r="O414" i="4"/>
  <c r="N414" i="4"/>
  <c r="M414" i="4"/>
  <c r="L414" i="4"/>
  <c r="K414" i="4"/>
  <c r="G414" i="4"/>
  <c r="T413" i="4"/>
  <c r="Q413" i="4"/>
  <c r="O413" i="4"/>
  <c r="N413" i="4"/>
  <c r="M413" i="4"/>
  <c r="L413" i="4"/>
  <c r="K413" i="4"/>
  <c r="G413" i="4"/>
  <c r="B413" i="4"/>
  <c r="T412" i="4"/>
  <c r="Q412" i="4"/>
  <c r="N412" i="4"/>
  <c r="M412" i="4"/>
  <c r="L412" i="4"/>
  <c r="K412" i="4"/>
  <c r="G412" i="4"/>
  <c r="B412" i="4"/>
  <c r="T411" i="4"/>
  <c r="Q411" i="4"/>
  <c r="O411" i="4"/>
  <c r="N411" i="4"/>
  <c r="M411" i="4"/>
  <c r="L411" i="4"/>
  <c r="K411" i="4"/>
  <c r="G411" i="4"/>
  <c r="B411" i="4"/>
  <c r="T410" i="4"/>
  <c r="Q410" i="4"/>
  <c r="O410" i="4"/>
  <c r="N410" i="4"/>
  <c r="M410" i="4"/>
  <c r="L410" i="4"/>
  <c r="K410" i="4"/>
  <c r="G410" i="4"/>
  <c r="B410" i="4"/>
  <c r="T409" i="4"/>
  <c r="Q409" i="4"/>
  <c r="O409" i="4"/>
  <c r="N409" i="4"/>
  <c r="M409" i="4"/>
  <c r="L409" i="4"/>
  <c r="K409" i="4"/>
  <c r="G409" i="4"/>
  <c r="B409" i="4"/>
  <c r="U465" i="4" l="1"/>
  <c r="N24" i="13"/>
  <c r="N30" i="8"/>
  <c r="U464" i="4"/>
  <c r="N26" i="8"/>
  <c r="N7" i="12"/>
  <c r="U463" i="4"/>
  <c r="N30" i="13"/>
  <c r="N38" i="8"/>
  <c r="U462" i="4"/>
  <c r="N28" i="8"/>
  <c r="N22" i="13"/>
  <c r="U461" i="4"/>
  <c r="N10" i="13"/>
  <c r="N12" i="8"/>
  <c r="U433" i="4"/>
  <c r="N4" i="13"/>
  <c r="N4" i="8"/>
  <c r="U436" i="4"/>
  <c r="N9" i="8"/>
  <c r="N7" i="13"/>
  <c r="U437" i="4"/>
  <c r="N21" i="8"/>
  <c r="N18" i="13"/>
  <c r="U438" i="4"/>
  <c r="N40" i="8"/>
  <c r="N31" i="13"/>
  <c r="U439" i="4"/>
  <c r="N16" i="8"/>
  <c r="N13" i="13"/>
  <c r="U441" i="4"/>
  <c r="N14" i="13"/>
  <c r="N17" i="8"/>
  <c r="U442" i="4"/>
  <c r="N14" i="8"/>
  <c r="N12" i="13"/>
  <c r="U443" i="4"/>
  <c r="N31" i="8"/>
  <c r="N25" i="13"/>
  <c r="U444" i="4"/>
  <c r="N19" i="8"/>
  <c r="N16" i="13"/>
  <c r="U445" i="4"/>
  <c r="N17" i="13"/>
  <c r="N20" i="8"/>
  <c r="U446" i="4"/>
  <c r="N28" i="13"/>
  <c r="N35" i="8"/>
  <c r="U447" i="4"/>
  <c r="N20" i="13"/>
  <c r="N25" i="8"/>
  <c r="U448" i="4"/>
  <c r="N5" i="13"/>
  <c r="N6" i="8"/>
  <c r="U450" i="4"/>
  <c r="N27" i="8"/>
  <c r="N21" i="13"/>
  <c r="U451" i="4"/>
  <c r="N9" i="13"/>
  <c r="N11" i="8"/>
  <c r="U452" i="4"/>
  <c r="N3" i="13"/>
  <c r="N3" i="8"/>
  <c r="U453" i="4"/>
  <c r="N8" i="8"/>
  <c r="N6" i="13"/>
  <c r="U454" i="4"/>
  <c r="N5" i="8"/>
  <c r="N2" i="12"/>
  <c r="U455" i="4"/>
  <c r="N7" i="8"/>
  <c r="N3" i="12"/>
  <c r="U456" i="4"/>
  <c r="N5" i="12"/>
  <c r="N22" i="8"/>
  <c r="U457" i="4"/>
  <c r="N18" i="8"/>
  <c r="N15" i="13"/>
  <c r="U459" i="4"/>
  <c r="N23" i="8"/>
  <c r="N6" i="12"/>
  <c r="U435" i="4"/>
  <c r="N32" i="8"/>
  <c r="N26" i="13"/>
  <c r="P409" i="4"/>
  <c r="P413" i="4"/>
  <c r="P417" i="4"/>
  <c r="P421" i="4"/>
  <c r="P425" i="4"/>
  <c r="P416" i="4"/>
  <c r="P420" i="4"/>
  <c r="P424" i="4"/>
  <c r="P422" i="4"/>
  <c r="P411" i="4"/>
  <c r="P412" i="4"/>
  <c r="P419" i="4"/>
  <c r="I432" i="4"/>
  <c r="R432" i="4" s="1"/>
  <c r="I431" i="4"/>
  <c r="R431" i="4" s="1"/>
  <c r="I430" i="4"/>
  <c r="R430" i="4" s="1"/>
  <c r="I429" i="4"/>
  <c r="R429" i="4" s="1"/>
  <c r="I428" i="4"/>
  <c r="R428" i="4" s="1"/>
  <c r="U427" i="4"/>
  <c r="I426" i="4"/>
  <c r="R426" i="4" s="1"/>
  <c r="H425" i="4"/>
  <c r="H424" i="4"/>
  <c r="P423" i="4"/>
  <c r="H423" i="4"/>
  <c r="H422" i="4"/>
  <c r="H421" i="4"/>
  <c r="H420" i="4"/>
  <c r="H419" i="4"/>
  <c r="P418" i="4"/>
  <c r="H418" i="4"/>
  <c r="H417" i="4"/>
  <c r="H416" i="4"/>
  <c r="I415" i="4"/>
  <c r="P415" i="4"/>
  <c r="I414" i="4"/>
  <c r="P414" i="4"/>
  <c r="H413" i="4"/>
  <c r="H412" i="4"/>
  <c r="H411" i="4"/>
  <c r="I411" i="4" s="1"/>
  <c r="R411" i="4" s="1"/>
  <c r="P410" i="4"/>
  <c r="H410" i="4"/>
  <c r="I410" i="4" s="1"/>
  <c r="H409" i="4"/>
  <c r="T408" i="4"/>
  <c r="Q408" i="4"/>
  <c r="O408" i="4"/>
  <c r="N408" i="4"/>
  <c r="M408" i="4"/>
  <c r="L408" i="4"/>
  <c r="K408" i="4"/>
  <c r="G408" i="4"/>
  <c r="B408" i="4"/>
  <c r="T407" i="4"/>
  <c r="Q407" i="4"/>
  <c r="O407" i="4"/>
  <c r="N407" i="4"/>
  <c r="M407" i="4"/>
  <c r="L407" i="4"/>
  <c r="K407" i="4"/>
  <c r="G407" i="4"/>
  <c r="B407" i="4"/>
  <c r="T406" i="4"/>
  <c r="Q406" i="4"/>
  <c r="N406" i="4"/>
  <c r="M406" i="4"/>
  <c r="L406" i="4"/>
  <c r="K406" i="4"/>
  <c r="G406" i="4"/>
  <c r="B406" i="4"/>
  <c r="T405" i="4"/>
  <c r="Q405" i="4"/>
  <c r="O405" i="4"/>
  <c r="N405" i="4"/>
  <c r="M405" i="4"/>
  <c r="L405" i="4"/>
  <c r="K405" i="4"/>
  <c r="G405" i="4"/>
  <c r="B405" i="4"/>
  <c r="T404" i="4"/>
  <c r="Q404" i="4"/>
  <c r="O404" i="4"/>
  <c r="N404" i="4"/>
  <c r="M404" i="4"/>
  <c r="L404" i="4"/>
  <c r="K404" i="4"/>
  <c r="G404" i="4"/>
  <c r="B404" i="4"/>
  <c r="T403" i="4"/>
  <c r="Q403" i="4"/>
  <c r="O403" i="4"/>
  <c r="N403" i="4"/>
  <c r="M403" i="4"/>
  <c r="L403" i="4"/>
  <c r="K403" i="4"/>
  <c r="G403" i="4"/>
  <c r="B403" i="4"/>
  <c r="T402" i="4"/>
  <c r="Q402" i="4"/>
  <c r="O402" i="4"/>
  <c r="N402" i="4"/>
  <c r="M402" i="4"/>
  <c r="L402" i="4"/>
  <c r="K402" i="4"/>
  <c r="G402" i="4"/>
  <c r="B402" i="4"/>
  <c r="T401" i="4"/>
  <c r="Q401" i="4"/>
  <c r="O401" i="4"/>
  <c r="N401" i="4"/>
  <c r="M401" i="4"/>
  <c r="L401" i="4"/>
  <c r="K401" i="4"/>
  <c r="G401" i="4"/>
  <c r="B401" i="4"/>
  <c r="T400" i="4"/>
  <c r="Q400" i="4"/>
  <c r="N400" i="4"/>
  <c r="M400" i="4"/>
  <c r="L400" i="4"/>
  <c r="K400" i="4"/>
  <c r="G400" i="4"/>
  <c r="B400" i="4"/>
  <c r="T399" i="4"/>
  <c r="Q399" i="4"/>
  <c r="O399" i="4"/>
  <c r="N399" i="4"/>
  <c r="M399" i="4"/>
  <c r="L399" i="4"/>
  <c r="K399" i="4"/>
  <c r="G399" i="4"/>
  <c r="B399" i="4"/>
  <c r="T398" i="4"/>
  <c r="Q398" i="4"/>
  <c r="N398" i="4"/>
  <c r="M398" i="4"/>
  <c r="L398" i="4"/>
  <c r="K398" i="4"/>
  <c r="G398" i="4"/>
  <c r="B398" i="4"/>
  <c r="H398" i="4" s="1"/>
  <c r="P401" i="4" l="1"/>
  <c r="P406" i="4"/>
  <c r="U411" i="4"/>
  <c r="M28" i="13"/>
  <c r="M35" i="8"/>
  <c r="P402" i="4"/>
  <c r="P407" i="4"/>
  <c r="U432" i="4"/>
  <c r="M12" i="13"/>
  <c r="M14" i="8"/>
  <c r="U431" i="4"/>
  <c r="M26" i="8"/>
  <c r="M7" i="12"/>
  <c r="U430" i="4"/>
  <c r="M10" i="8"/>
  <c r="M8" i="13"/>
  <c r="U429" i="4"/>
  <c r="M12" i="8"/>
  <c r="M10" i="13"/>
  <c r="U428" i="4"/>
  <c r="M28" i="8"/>
  <c r="M22" i="13"/>
  <c r="M6" i="12"/>
  <c r="M23" i="8"/>
  <c r="U426" i="4"/>
  <c r="M11" i="8"/>
  <c r="M9" i="13"/>
  <c r="I425" i="4"/>
  <c r="R425" i="4" s="1"/>
  <c r="I424" i="4"/>
  <c r="R424" i="4" s="1"/>
  <c r="I423" i="4"/>
  <c r="R423" i="4" s="1"/>
  <c r="I422" i="4"/>
  <c r="R422" i="4" s="1"/>
  <c r="U422" i="4" s="1"/>
  <c r="I421" i="4"/>
  <c r="R421" i="4" s="1"/>
  <c r="I420" i="4"/>
  <c r="R420" i="4" s="1"/>
  <c r="I419" i="4"/>
  <c r="R419" i="4" s="1"/>
  <c r="I418" i="4"/>
  <c r="R418" i="4" s="1"/>
  <c r="I417" i="4"/>
  <c r="R417" i="4" s="1"/>
  <c r="I416" i="4"/>
  <c r="R416" i="4" s="1"/>
  <c r="R415" i="4"/>
  <c r="R414" i="4"/>
  <c r="I413" i="4"/>
  <c r="R413" i="4" s="1"/>
  <c r="I412" i="4"/>
  <c r="R410" i="4"/>
  <c r="I409" i="4"/>
  <c r="R409" i="4" s="1"/>
  <c r="P408" i="4"/>
  <c r="H408" i="4"/>
  <c r="H407" i="4"/>
  <c r="H406" i="4"/>
  <c r="P405" i="4"/>
  <c r="H405" i="4"/>
  <c r="P404" i="4"/>
  <c r="H404" i="4"/>
  <c r="P403" i="4"/>
  <c r="H403" i="4"/>
  <c r="H402" i="4"/>
  <c r="P399" i="4"/>
  <c r="H401" i="4"/>
  <c r="P400" i="4"/>
  <c r="H400" i="4"/>
  <c r="I400" i="4" s="1"/>
  <c r="H399" i="4"/>
  <c r="I399" i="4" s="1"/>
  <c r="R399" i="4" s="1"/>
  <c r="I398" i="4"/>
  <c r="P398" i="4"/>
  <c r="T384" i="4"/>
  <c r="Q384" i="4"/>
  <c r="O384" i="4"/>
  <c r="N384" i="4"/>
  <c r="M384" i="4"/>
  <c r="L384" i="4"/>
  <c r="K384" i="4"/>
  <c r="G384" i="4"/>
  <c r="B384" i="4"/>
  <c r="T380" i="4"/>
  <c r="Q380" i="4"/>
  <c r="O380" i="4"/>
  <c r="N380" i="4"/>
  <c r="M380" i="4"/>
  <c r="L380" i="4"/>
  <c r="K380" i="4"/>
  <c r="G380" i="4"/>
  <c r="B380" i="4"/>
  <c r="T367" i="4"/>
  <c r="Q367" i="4"/>
  <c r="O367" i="4"/>
  <c r="N367" i="4"/>
  <c r="M367" i="4"/>
  <c r="L367" i="4"/>
  <c r="K367" i="4"/>
  <c r="G367" i="4"/>
  <c r="B367" i="4"/>
  <c r="T370" i="4"/>
  <c r="Q370" i="4"/>
  <c r="O370" i="4"/>
  <c r="N370" i="4"/>
  <c r="M370" i="4"/>
  <c r="L370" i="4"/>
  <c r="K370" i="4"/>
  <c r="G370" i="4"/>
  <c r="B370" i="4"/>
  <c r="U416" i="4" l="1"/>
  <c r="M5" i="12"/>
  <c r="M22" i="8"/>
  <c r="U420" i="4"/>
  <c r="M5" i="13"/>
  <c r="M6" i="8"/>
  <c r="U413" i="4"/>
  <c r="M30" i="13"/>
  <c r="M38" i="8"/>
  <c r="U417" i="4"/>
  <c r="M8" i="8"/>
  <c r="M6" i="13"/>
  <c r="U421" i="4"/>
  <c r="M3" i="12"/>
  <c r="M7" i="8"/>
  <c r="U410" i="4"/>
  <c r="M27" i="8"/>
  <c r="M21" i="13"/>
  <c r="U415" i="4"/>
  <c r="M20" i="8"/>
  <c r="M17" i="13"/>
  <c r="U419" i="4"/>
  <c r="M5" i="8"/>
  <c r="M2" i="12"/>
  <c r="U399" i="4"/>
  <c r="M31" i="8"/>
  <c r="M25" i="13"/>
  <c r="U409" i="4"/>
  <c r="M3" i="8"/>
  <c r="M3" i="13"/>
  <c r="M30" i="8"/>
  <c r="M24" i="13"/>
  <c r="U414" i="4"/>
  <c r="U418" i="4"/>
  <c r="M19" i="8"/>
  <c r="M16" i="13"/>
  <c r="U425" i="4"/>
  <c r="M18" i="8"/>
  <c r="M15" i="13"/>
  <c r="U424" i="4"/>
  <c r="M17" i="8"/>
  <c r="M14" i="13"/>
  <c r="M33" i="8"/>
  <c r="M8" i="12"/>
  <c r="U423" i="4"/>
  <c r="M13" i="8"/>
  <c r="M11" i="13"/>
  <c r="I408" i="4"/>
  <c r="R408" i="4" s="1"/>
  <c r="I407" i="4"/>
  <c r="R407" i="4" s="1"/>
  <c r="I406" i="4"/>
  <c r="I405" i="4"/>
  <c r="R405" i="4" s="1"/>
  <c r="I404" i="4"/>
  <c r="R404" i="4" s="1"/>
  <c r="I403" i="4"/>
  <c r="R403" i="4" s="1"/>
  <c r="I402" i="4"/>
  <c r="R402" i="4" s="1"/>
  <c r="I401" i="4"/>
  <c r="R401" i="4" s="1"/>
  <c r="P370" i="4"/>
  <c r="P384" i="4"/>
  <c r="P367" i="4"/>
  <c r="H367" i="4"/>
  <c r="I367" i="4" s="1"/>
  <c r="H384" i="4"/>
  <c r="P380" i="4"/>
  <c r="H380" i="4"/>
  <c r="H370" i="4"/>
  <c r="T379" i="4"/>
  <c r="Q379" i="4"/>
  <c r="O379" i="4"/>
  <c r="N379" i="4"/>
  <c r="M379" i="4"/>
  <c r="L379" i="4"/>
  <c r="K379" i="4"/>
  <c r="G379" i="4"/>
  <c r="B379" i="4"/>
  <c r="L24" i="8"/>
  <c r="L18" i="8"/>
  <c r="L33" i="8"/>
  <c r="L29" i="8"/>
  <c r="L37" i="8"/>
  <c r="L39" i="8"/>
  <c r="L41" i="8"/>
  <c r="L42" i="8"/>
  <c r="L40" i="8"/>
  <c r="L38" i="8"/>
  <c r="L43" i="8"/>
  <c r="L44" i="8"/>
  <c r="L45" i="8"/>
  <c r="L46" i="8"/>
  <c r="L47" i="8"/>
  <c r="L48" i="8"/>
  <c r="L49" i="8"/>
  <c r="L50" i="8"/>
  <c r="L51" i="8"/>
  <c r="L19" i="13"/>
  <c r="L15" i="13"/>
  <c r="L23" i="13"/>
  <c r="L32" i="13"/>
  <c r="L33" i="13"/>
  <c r="L31" i="13"/>
  <c r="L30" i="13"/>
  <c r="L34" i="13"/>
  <c r="L35" i="13"/>
  <c r="L36" i="13"/>
  <c r="L37" i="13"/>
  <c r="L38" i="13"/>
  <c r="L39" i="13"/>
  <c r="L40" i="13"/>
  <c r="L41" i="13"/>
  <c r="L42" i="13"/>
  <c r="L8" i="12"/>
  <c r="L9" i="12"/>
  <c r="L10" i="12"/>
  <c r="T376" i="4"/>
  <c r="Q376" i="4"/>
  <c r="O376" i="4"/>
  <c r="N376" i="4"/>
  <c r="M376" i="4"/>
  <c r="L376" i="4"/>
  <c r="K376" i="4"/>
  <c r="G376" i="4"/>
  <c r="B376" i="4"/>
  <c r="Q397" i="4"/>
  <c r="P397" i="4"/>
  <c r="O397" i="4"/>
  <c r="N397" i="4"/>
  <c r="M397" i="4"/>
  <c r="L397" i="4"/>
  <c r="K397" i="4"/>
  <c r="T397" i="4"/>
  <c r="B397" i="4"/>
  <c r="T395" i="4"/>
  <c r="Q395" i="4"/>
  <c r="N395" i="4"/>
  <c r="M395" i="4"/>
  <c r="L395" i="4"/>
  <c r="K395" i="4"/>
  <c r="G395" i="4"/>
  <c r="B395" i="4"/>
  <c r="T392" i="4"/>
  <c r="Q392" i="4"/>
  <c r="N392" i="4"/>
  <c r="M392" i="4"/>
  <c r="L392" i="4"/>
  <c r="K392" i="4"/>
  <c r="G392" i="4"/>
  <c r="B392" i="4"/>
  <c r="T377" i="4"/>
  <c r="Q377" i="4"/>
  <c r="O377" i="4"/>
  <c r="N377" i="4"/>
  <c r="M377" i="4"/>
  <c r="L377" i="4"/>
  <c r="K377" i="4"/>
  <c r="G377" i="4"/>
  <c r="B377" i="4"/>
  <c r="T385" i="4"/>
  <c r="Q385" i="4"/>
  <c r="O385" i="4"/>
  <c r="N385" i="4"/>
  <c r="M385" i="4"/>
  <c r="L385" i="4"/>
  <c r="K385" i="4"/>
  <c r="G385" i="4"/>
  <c r="B385" i="4"/>
  <c r="T394" i="4"/>
  <c r="Q394" i="4"/>
  <c r="N394" i="4"/>
  <c r="M394" i="4"/>
  <c r="L394" i="4"/>
  <c r="K394" i="4"/>
  <c r="G394" i="4"/>
  <c r="B394" i="4"/>
  <c r="T366" i="4"/>
  <c r="Q366" i="4"/>
  <c r="O366" i="4"/>
  <c r="N366" i="4"/>
  <c r="M366" i="4"/>
  <c r="L366" i="4"/>
  <c r="K366" i="4"/>
  <c r="G366" i="4"/>
  <c r="B366" i="4"/>
  <c r="T386" i="4"/>
  <c r="Q386" i="4"/>
  <c r="O386" i="4"/>
  <c r="N386" i="4"/>
  <c r="M386" i="4"/>
  <c r="L386" i="4"/>
  <c r="K386" i="4"/>
  <c r="G386" i="4"/>
  <c r="B386" i="4"/>
  <c r="T391" i="4"/>
  <c r="Q391" i="4"/>
  <c r="N391" i="4"/>
  <c r="M391" i="4"/>
  <c r="L391" i="4"/>
  <c r="K391" i="4"/>
  <c r="G391" i="4"/>
  <c r="B391" i="4"/>
  <c r="T369" i="4"/>
  <c r="Q369" i="4"/>
  <c r="O369" i="4"/>
  <c r="N369" i="4"/>
  <c r="M369" i="4"/>
  <c r="L369" i="4"/>
  <c r="K369" i="4"/>
  <c r="G369" i="4"/>
  <c r="B369" i="4"/>
  <c r="T378" i="4"/>
  <c r="Q378" i="4"/>
  <c r="O378" i="4"/>
  <c r="N378" i="4"/>
  <c r="M378" i="4"/>
  <c r="L378" i="4"/>
  <c r="K378" i="4"/>
  <c r="G378" i="4"/>
  <c r="B378" i="4"/>
  <c r="T371" i="4"/>
  <c r="Q371" i="4"/>
  <c r="O371" i="4"/>
  <c r="N371" i="4"/>
  <c r="M371" i="4"/>
  <c r="L371" i="4"/>
  <c r="K371" i="4"/>
  <c r="G371" i="4"/>
  <c r="B371" i="4"/>
  <c r="T373" i="4"/>
  <c r="Q373" i="4"/>
  <c r="O373" i="4"/>
  <c r="N373" i="4"/>
  <c r="M373" i="4"/>
  <c r="L373" i="4"/>
  <c r="K373" i="4"/>
  <c r="G373" i="4"/>
  <c r="B373" i="4"/>
  <c r="T383" i="4"/>
  <c r="Q383" i="4"/>
  <c r="O383" i="4"/>
  <c r="N383" i="4"/>
  <c r="M383" i="4"/>
  <c r="L383" i="4"/>
  <c r="K383" i="4"/>
  <c r="G383" i="4"/>
  <c r="B383" i="4"/>
  <c r="T389" i="4"/>
  <c r="Q389" i="4"/>
  <c r="N389" i="4"/>
  <c r="M389" i="4"/>
  <c r="L389" i="4"/>
  <c r="K389" i="4"/>
  <c r="G389" i="4"/>
  <c r="B389" i="4"/>
  <c r="T381" i="4"/>
  <c r="Q381" i="4"/>
  <c r="O381" i="4"/>
  <c r="N381" i="4"/>
  <c r="M381" i="4"/>
  <c r="L381" i="4"/>
  <c r="K381" i="4"/>
  <c r="G381" i="4"/>
  <c r="B381" i="4"/>
  <c r="T390" i="4"/>
  <c r="Q390" i="4"/>
  <c r="N390" i="4"/>
  <c r="M390" i="4"/>
  <c r="L390" i="4"/>
  <c r="K390" i="4"/>
  <c r="G390" i="4"/>
  <c r="B390" i="4"/>
  <c r="T368" i="4"/>
  <c r="Q368" i="4"/>
  <c r="O368" i="4"/>
  <c r="N368" i="4"/>
  <c r="M368" i="4"/>
  <c r="L368" i="4"/>
  <c r="K368" i="4"/>
  <c r="G368" i="4"/>
  <c r="B368" i="4"/>
  <c r="T382" i="4"/>
  <c r="Q382" i="4"/>
  <c r="O382" i="4"/>
  <c r="N382" i="4"/>
  <c r="M382" i="4"/>
  <c r="L382" i="4"/>
  <c r="K382" i="4"/>
  <c r="G382" i="4"/>
  <c r="B382" i="4"/>
  <c r="T388" i="4"/>
  <c r="Q388" i="4"/>
  <c r="O388" i="4"/>
  <c r="N388" i="4"/>
  <c r="M388" i="4"/>
  <c r="L388" i="4"/>
  <c r="K388" i="4"/>
  <c r="G388" i="4"/>
  <c r="B388" i="4"/>
  <c r="T387" i="4"/>
  <c r="Q387" i="4"/>
  <c r="O387" i="4"/>
  <c r="N387" i="4"/>
  <c r="M387" i="4"/>
  <c r="L387" i="4"/>
  <c r="K387" i="4"/>
  <c r="G387" i="4"/>
  <c r="B387" i="4"/>
  <c r="T372" i="4"/>
  <c r="Q372" i="4"/>
  <c r="O372" i="4"/>
  <c r="N372" i="4"/>
  <c r="M372" i="4"/>
  <c r="L372" i="4"/>
  <c r="K372" i="4"/>
  <c r="G372" i="4"/>
  <c r="B372" i="4"/>
  <c r="T374" i="4"/>
  <c r="Q374" i="4"/>
  <c r="O374" i="4"/>
  <c r="N374" i="4"/>
  <c r="M374" i="4"/>
  <c r="L374" i="4"/>
  <c r="K374" i="4"/>
  <c r="G374" i="4"/>
  <c r="B374" i="4"/>
  <c r="B375" i="4"/>
  <c r="T375" i="4"/>
  <c r="Q375" i="4"/>
  <c r="O375" i="4"/>
  <c r="N375" i="4"/>
  <c r="M375" i="4"/>
  <c r="L375" i="4"/>
  <c r="K375" i="4"/>
  <c r="G375" i="4"/>
  <c r="T396" i="4"/>
  <c r="Q396" i="4"/>
  <c r="N396" i="4"/>
  <c r="M396" i="4"/>
  <c r="L396" i="4"/>
  <c r="K396" i="4"/>
  <c r="G396" i="4"/>
  <c r="B396" i="4"/>
  <c r="U402" i="4" l="1"/>
  <c r="M13" i="13"/>
  <c r="M16" i="8"/>
  <c r="U403" i="4"/>
  <c r="M21" i="8"/>
  <c r="M18" i="13"/>
  <c r="U407" i="4"/>
  <c r="M32" i="8"/>
  <c r="M26" i="13"/>
  <c r="U404" i="4"/>
  <c r="M36" i="8"/>
  <c r="M29" i="13"/>
  <c r="U408" i="4"/>
  <c r="M29" i="8"/>
  <c r="M23" i="13"/>
  <c r="U401" i="4"/>
  <c r="M4" i="12"/>
  <c r="M15" i="8"/>
  <c r="U405" i="4"/>
  <c r="M37" i="8"/>
  <c r="M9" i="12"/>
  <c r="P379" i="4"/>
  <c r="P396" i="4"/>
  <c r="P390" i="4"/>
  <c r="P373" i="4"/>
  <c r="P386" i="4"/>
  <c r="P377" i="4"/>
  <c r="P371" i="4"/>
  <c r="P372" i="4"/>
  <c r="P368" i="4"/>
  <c r="P369" i="4"/>
  <c r="I384" i="4"/>
  <c r="R384" i="4" s="1"/>
  <c r="I380" i="4"/>
  <c r="R380" i="4" s="1"/>
  <c r="P381" i="4"/>
  <c r="P375" i="4"/>
  <c r="P374" i="4"/>
  <c r="P382" i="4"/>
  <c r="P389" i="4"/>
  <c r="P378" i="4"/>
  <c r="P366" i="4"/>
  <c r="P392" i="4"/>
  <c r="P385" i="4"/>
  <c r="R367" i="4"/>
  <c r="I370" i="4"/>
  <c r="R370" i="4" s="1"/>
  <c r="H379" i="4"/>
  <c r="P376" i="4"/>
  <c r="H376" i="4"/>
  <c r="P395" i="4"/>
  <c r="H395" i="4"/>
  <c r="H392" i="4"/>
  <c r="H377" i="4"/>
  <c r="H385" i="4"/>
  <c r="P394" i="4"/>
  <c r="H394" i="4"/>
  <c r="H366" i="4"/>
  <c r="H386" i="4"/>
  <c r="P391" i="4"/>
  <c r="H391" i="4"/>
  <c r="H369" i="4"/>
  <c r="H378" i="4"/>
  <c r="H371" i="4"/>
  <c r="H373" i="4"/>
  <c r="P383" i="4"/>
  <c r="H383" i="4"/>
  <c r="H389" i="4"/>
  <c r="H381" i="4"/>
  <c r="H390" i="4"/>
  <c r="H368" i="4"/>
  <c r="H382" i="4"/>
  <c r="P388" i="4"/>
  <c r="H388" i="4"/>
  <c r="P387" i="4"/>
  <c r="H387" i="4"/>
  <c r="I387" i="4" s="1"/>
  <c r="H372" i="4"/>
  <c r="H374" i="4"/>
  <c r="I374" i="4" s="1"/>
  <c r="H375" i="4"/>
  <c r="H396" i="4"/>
  <c r="T393" i="4"/>
  <c r="Q393" i="4"/>
  <c r="N393" i="4"/>
  <c r="M393" i="4"/>
  <c r="L393" i="4"/>
  <c r="K393" i="4"/>
  <c r="G393" i="4"/>
  <c r="B393" i="4"/>
  <c r="P393" i="4" l="1"/>
  <c r="R387" i="4"/>
  <c r="U384" i="4"/>
  <c r="L4" i="8"/>
  <c r="L4" i="13"/>
  <c r="U380" i="4"/>
  <c r="L12" i="8"/>
  <c r="L10" i="13"/>
  <c r="R374" i="4"/>
  <c r="L32" i="8" s="1"/>
  <c r="U387" i="4"/>
  <c r="L14" i="8"/>
  <c r="L12" i="13"/>
  <c r="U374" i="4"/>
  <c r="U367" i="4"/>
  <c r="L26" i="8"/>
  <c r="L7" i="12"/>
  <c r="U370" i="4"/>
  <c r="L22" i="13"/>
  <c r="L28" i="8"/>
  <c r="I379" i="4"/>
  <c r="R379" i="4" s="1"/>
  <c r="I376" i="4"/>
  <c r="R376" i="4" s="1"/>
  <c r="I395" i="4"/>
  <c r="I392" i="4"/>
  <c r="I377" i="4"/>
  <c r="R377" i="4" s="1"/>
  <c r="I385" i="4"/>
  <c r="R385" i="4" s="1"/>
  <c r="I394" i="4"/>
  <c r="I366" i="4"/>
  <c r="R366" i="4" s="1"/>
  <c r="I386" i="4"/>
  <c r="R386" i="4" s="1"/>
  <c r="I391" i="4"/>
  <c r="I369" i="4"/>
  <c r="R369" i="4" s="1"/>
  <c r="I378" i="4"/>
  <c r="R378" i="4" s="1"/>
  <c r="I371" i="4"/>
  <c r="R371" i="4" s="1"/>
  <c r="I373" i="4"/>
  <c r="R373" i="4" s="1"/>
  <c r="I383" i="4"/>
  <c r="R383" i="4" s="1"/>
  <c r="I389" i="4"/>
  <c r="I381" i="4"/>
  <c r="R381" i="4" s="1"/>
  <c r="I390" i="4"/>
  <c r="I368" i="4"/>
  <c r="R368" i="4" s="1"/>
  <c r="I382" i="4"/>
  <c r="R382" i="4" s="1"/>
  <c r="I388" i="4"/>
  <c r="R388" i="4" s="1"/>
  <c r="I372" i="4"/>
  <c r="R372" i="4" s="1"/>
  <c r="I375" i="4"/>
  <c r="R375" i="4" s="1"/>
  <c r="I396" i="4"/>
  <c r="H393" i="4"/>
  <c r="T365" i="4"/>
  <c r="Q365" i="4"/>
  <c r="N365" i="4"/>
  <c r="M365" i="4"/>
  <c r="L365" i="4"/>
  <c r="K365" i="4"/>
  <c r="G365" i="4"/>
  <c r="B365" i="4"/>
  <c r="T364" i="4"/>
  <c r="Q364" i="4"/>
  <c r="N364" i="4"/>
  <c r="M364" i="4"/>
  <c r="L364" i="4"/>
  <c r="K364" i="4"/>
  <c r="G364" i="4"/>
  <c r="B364" i="4"/>
  <c r="T363" i="4"/>
  <c r="Q363" i="4"/>
  <c r="O363" i="4"/>
  <c r="N363" i="4"/>
  <c r="M363" i="4"/>
  <c r="L363" i="4"/>
  <c r="K363" i="4"/>
  <c r="G363" i="4"/>
  <c r="B363" i="4"/>
  <c r="B362" i="4"/>
  <c r="T362" i="4"/>
  <c r="Q362" i="4"/>
  <c r="O362" i="4"/>
  <c r="N362" i="4"/>
  <c r="M362" i="4"/>
  <c r="L362" i="4"/>
  <c r="K362" i="4"/>
  <c r="H362" i="4"/>
  <c r="G362" i="4"/>
  <c r="T361" i="4"/>
  <c r="Q361" i="4"/>
  <c r="O361" i="4"/>
  <c r="N361" i="4"/>
  <c r="M361" i="4"/>
  <c r="L361" i="4"/>
  <c r="K361" i="4"/>
  <c r="G361" i="4"/>
  <c r="B361" i="4"/>
  <c r="H361" i="4" s="1"/>
  <c r="T360" i="4"/>
  <c r="Q360" i="4"/>
  <c r="N360" i="4"/>
  <c r="M360" i="4"/>
  <c r="L360" i="4"/>
  <c r="K360" i="4"/>
  <c r="G360" i="4"/>
  <c r="B360" i="4"/>
  <c r="T359" i="4"/>
  <c r="Q359" i="4"/>
  <c r="O359" i="4"/>
  <c r="N359" i="4"/>
  <c r="M359" i="4"/>
  <c r="L359" i="4"/>
  <c r="K359" i="4"/>
  <c r="G359" i="4"/>
  <c r="B359" i="4"/>
  <c r="T358" i="4"/>
  <c r="Q358" i="4"/>
  <c r="O358" i="4"/>
  <c r="N358" i="4"/>
  <c r="M358" i="4"/>
  <c r="L358" i="4"/>
  <c r="K358" i="4"/>
  <c r="G358" i="4"/>
  <c r="B358" i="4"/>
  <c r="K39" i="8"/>
  <c r="K35" i="8"/>
  <c r="K41" i="8"/>
  <c r="K38" i="8"/>
  <c r="K43" i="8"/>
  <c r="K44" i="8"/>
  <c r="K45" i="8"/>
  <c r="K46" i="8"/>
  <c r="K47" i="8"/>
  <c r="K48" i="8"/>
  <c r="K49" i="8"/>
  <c r="K50" i="8"/>
  <c r="K51" i="8"/>
  <c r="K28" i="13"/>
  <c r="K32" i="13"/>
  <c r="K30" i="13"/>
  <c r="K34" i="13"/>
  <c r="K35" i="13"/>
  <c r="K36" i="13"/>
  <c r="K37" i="13"/>
  <c r="K38" i="13"/>
  <c r="K39" i="13"/>
  <c r="K40" i="13"/>
  <c r="K41" i="13"/>
  <c r="K42" i="13"/>
  <c r="K10" i="12"/>
  <c r="T357" i="4"/>
  <c r="Q357" i="4"/>
  <c r="O357" i="4"/>
  <c r="N357" i="4"/>
  <c r="M357" i="4"/>
  <c r="L357" i="4"/>
  <c r="K357" i="4"/>
  <c r="G357" i="4"/>
  <c r="B357" i="4"/>
  <c r="T356" i="4"/>
  <c r="Q356" i="4"/>
  <c r="N356" i="4"/>
  <c r="M356" i="4"/>
  <c r="L356" i="4"/>
  <c r="K356" i="4"/>
  <c r="G356" i="4"/>
  <c r="B356" i="4"/>
  <c r="T355" i="4"/>
  <c r="Q355" i="4"/>
  <c r="N355" i="4"/>
  <c r="M355" i="4"/>
  <c r="L355" i="4"/>
  <c r="K355" i="4"/>
  <c r="G355" i="4"/>
  <c r="B355" i="4"/>
  <c r="T354" i="4"/>
  <c r="Q354" i="4"/>
  <c r="O354" i="4"/>
  <c r="N354" i="4"/>
  <c r="M354" i="4"/>
  <c r="L354" i="4"/>
  <c r="K354" i="4"/>
  <c r="G354" i="4"/>
  <c r="B354" i="4"/>
  <c r="T353" i="4"/>
  <c r="Q353" i="4"/>
  <c r="O353" i="4"/>
  <c r="N353" i="4"/>
  <c r="M353" i="4"/>
  <c r="L353" i="4"/>
  <c r="K353" i="4"/>
  <c r="G353" i="4"/>
  <c r="B353" i="4"/>
  <c r="T352" i="4"/>
  <c r="Q352" i="4"/>
  <c r="O352" i="4"/>
  <c r="N352" i="4"/>
  <c r="M352" i="4"/>
  <c r="L352" i="4"/>
  <c r="K352" i="4"/>
  <c r="G352" i="4"/>
  <c r="B352" i="4"/>
  <c r="T351" i="4"/>
  <c r="Q351" i="4"/>
  <c r="N351" i="4"/>
  <c r="M351" i="4"/>
  <c r="L351" i="4"/>
  <c r="K351" i="4"/>
  <c r="G351" i="4"/>
  <c r="B351" i="4"/>
  <c r="T350" i="4"/>
  <c r="Q350" i="4"/>
  <c r="O350" i="4"/>
  <c r="N350" i="4"/>
  <c r="M350" i="4"/>
  <c r="L350" i="4"/>
  <c r="K350" i="4"/>
  <c r="G350" i="4"/>
  <c r="B350" i="4"/>
  <c r="T349" i="4"/>
  <c r="Q349" i="4"/>
  <c r="O349" i="4"/>
  <c r="N349" i="4"/>
  <c r="M349" i="4"/>
  <c r="L349" i="4"/>
  <c r="K349" i="4"/>
  <c r="G349" i="4"/>
  <c r="B349" i="4"/>
  <c r="T348" i="4"/>
  <c r="Q348" i="4"/>
  <c r="O348" i="4"/>
  <c r="N348" i="4"/>
  <c r="M348" i="4"/>
  <c r="L348" i="4"/>
  <c r="K348" i="4"/>
  <c r="G348" i="4"/>
  <c r="B348" i="4"/>
  <c r="T347" i="4"/>
  <c r="Q347" i="4"/>
  <c r="O347" i="4"/>
  <c r="N347" i="4"/>
  <c r="M347" i="4"/>
  <c r="L347" i="4"/>
  <c r="K347" i="4"/>
  <c r="G347" i="4"/>
  <c r="B347" i="4"/>
  <c r="T346" i="4"/>
  <c r="Q346" i="4"/>
  <c r="N346" i="4"/>
  <c r="M346" i="4"/>
  <c r="L346" i="4"/>
  <c r="K346" i="4"/>
  <c r="G346" i="4"/>
  <c r="B346" i="4"/>
  <c r="T345" i="4"/>
  <c r="Q345" i="4"/>
  <c r="O345" i="4"/>
  <c r="N345" i="4"/>
  <c r="M345" i="4"/>
  <c r="L345" i="4"/>
  <c r="K345" i="4"/>
  <c r="G345" i="4"/>
  <c r="B345" i="4"/>
  <c r="T344" i="4"/>
  <c r="Q344" i="4"/>
  <c r="O344" i="4"/>
  <c r="N344" i="4"/>
  <c r="M344" i="4"/>
  <c r="L344" i="4"/>
  <c r="K344" i="4"/>
  <c r="G344" i="4"/>
  <c r="B344" i="4"/>
  <c r="T343" i="4"/>
  <c r="Q343" i="4"/>
  <c r="O343" i="4"/>
  <c r="N343" i="4"/>
  <c r="M343" i="4"/>
  <c r="L343" i="4"/>
  <c r="K343" i="4"/>
  <c r="G343" i="4"/>
  <c r="B343" i="4"/>
  <c r="T342" i="4"/>
  <c r="Q342" i="4"/>
  <c r="O342" i="4"/>
  <c r="N342" i="4"/>
  <c r="M342" i="4"/>
  <c r="L342" i="4"/>
  <c r="K342" i="4"/>
  <c r="G342" i="4"/>
  <c r="B342" i="4"/>
  <c r="T341" i="4"/>
  <c r="Q341" i="4"/>
  <c r="N341" i="4"/>
  <c r="M341" i="4"/>
  <c r="L341" i="4"/>
  <c r="K341" i="4"/>
  <c r="G341" i="4"/>
  <c r="B341" i="4"/>
  <c r="T340" i="4"/>
  <c r="Q340" i="4"/>
  <c r="O340" i="4"/>
  <c r="N340" i="4"/>
  <c r="M340" i="4"/>
  <c r="L340" i="4"/>
  <c r="K340" i="4"/>
  <c r="G340" i="4"/>
  <c r="B340" i="4"/>
  <c r="T339" i="4"/>
  <c r="Q339" i="4"/>
  <c r="O339" i="4"/>
  <c r="N339" i="4"/>
  <c r="M339" i="4"/>
  <c r="L339" i="4"/>
  <c r="K339" i="4"/>
  <c r="G339" i="4"/>
  <c r="B339" i="4"/>
  <c r="T338" i="4"/>
  <c r="Q338" i="4"/>
  <c r="O338" i="4"/>
  <c r="N338" i="4"/>
  <c r="M338" i="4"/>
  <c r="L338" i="4"/>
  <c r="K338" i="4"/>
  <c r="G338" i="4"/>
  <c r="B338" i="4"/>
  <c r="T337" i="4"/>
  <c r="Q337" i="4"/>
  <c r="O337" i="4"/>
  <c r="N337" i="4"/>
  <c r="M337" i="4"/>
  <c r="L337" i="4"/>
  <c r="K337" i="4"/>
  <c r="G337" i="4"/>
  <c r="B337" i="4"/>
  <c r="T336" i="4"/>
  <c r="Q336" i="4"/>
  <c r="O336" i="4"/>
  <c r="N336" i="4"/>
  <c r="M336" i="4"/>
  <c r="L336" i="4"/>
  <c r="K336" i="4"/>
  <c r="G336" i="4"/>
  <c r="B336" i="4"/>
  <c r="T335" i="4"/>
  <c r="Q335" i="4"/>
  <c r="O335" i="4"/>
  <c r="N335" i="4"/>
  <c r="M335" i="4"/>
  <c r="L335" i="4"/>
  <c r="K335" i="4"/>
  <c r="G335" i="4"/>
  <c r="B335" i="4"/>
  <c r="T334" i="4"/>
  <c r="Q334" i="4"/>
  <c r="O334" i="4"/>
  <c r="N334" i="4"/>
  <c r="M334" i="4"/>
  <c r="L334" i="4"/>
  <c r="K334" i="4"/>
  <c r="G334" i="4"/>
  <c r="B334" i="4"/>
  <c r="T333" i="4"/>
  <c r="Q333" i="4"/>
  <c r="O333" i="4"/>
  <c r="N333" i="4"/>
  <c r="M333" i="4"/>
  <c r="L333" i="4"/>
  <c r="K333" i="4"/>
  <c r="G333" i="4"/>
  <c r="B333" i="4"/>
  <c r="T332" i="4"/>
  <c r="Q332" i="4"/>
  <c r="O332" i="4"/>
  <c r="N332" i="4"/>
  <c r="M332" i="4"/>
  <c r="L332" i="4"/>
  <c r="K332" i="4"/>
  <c r="G332" i="4"/>
  <c r="B332" i="4"/>
  <c r="T331" i="4"/>
  <c r="Q331" i="4"/>
  <c r="O331" i="4"/>
  <c r="N331" i="4"/>
  <c r="M331" i="4"/>
  <c r="L331" i="4"/>
  <c r="K331" i="4"/>
  <c r="G331" i="4"/>
  <c r="B331" i="4"/>
  <c r="T330" i="4"/>
  <c r="Q330" i="4"/>
  <c r="O330" i="4"/>
  <c r="N330" i="4"/>
  <c r="M330" i="4"/>
  <c r="L330" i="4"/>
  <c r="K330" i="4"/>
  <c r="G330" i="4"/>
  <c r="B330" i="4"/>
  <c r="L26" i="13" l="1"/>
  <c r="U382" i="4"/>
  <c r="L36" i="8"/>
  <c r="L29" i="13"/>
  <c r="U378" i="4"/>
  <c r="L20" i="8"/>
  <c r="L17" i="13"/>
  <c r="U366" i="4"/>
  <c r="L11" i="13"/>
  <c r="L13" i="8"/>
  <c r="U375" i="4"/>
  <c r="L4" i="12"/>
  <c r="L15" i="8"/>
  <c r="U368" i="4"/>
  <c r="L18" i="13"/>
  <c r="L21" i="8"/>
  <c r="U383" i="4"/>
  <c r="L8" i="8"/>
  <c r="L6" i="13"/>
  <c r="U369" i="4"/>
  <c r="L21" i="13"/>
  <c r="L27" i="8"/>
  <c r="U372" i="4"/>
  <c r="L34" i="8"/>
  <c r="L27" i="13"/>
  <c r="U373" i="4"/>
  <c r="L11" i="8"/>
  <c r="L9" i="13"/>
  <c r="U385" i="4"/>
  <c r="L16" i="8"/>
  <c r="L13" i="13"/>
  <c r="U376" i="4"/>
  <c r="L23" i="8"/>
  <c r="L6" i="12"/>
  <c r="U388" i="4"/>
  <c r="L35" i="8"/>
  <c r="L28" i="13"/>
  <c r="U381" i="4"/>
  <c r="L24" i="13"/>
  <c r="L30" i="8"/>
  <c r="U371" i="4"/>
  <c r="L19" i="8"/>
  <c r="L16" i="13"/>
  <c r="U386" i="4"/>
  <c r="L25" i="8"/>
  <c r="L20" i="13"/>
  <c r="U377" i="4"/>
  <c r="L22" i="8"/>
  <c r="L5" i="12"/>
  <c r="U379" i="4"/>
  <c r="L17" i="8"/>
  <c r="L14" i="13"/>
  <c r="I393" i="4"/>
  <c r="P361" i="4"/>
  <c r="P358" i="4"/>
  <c r="P363" i="4"/>
  <c r="P364" i="4"/>
  <c r="P359" i="4"/>
  <c r="P362" i="4"/>
  <c r="P365" i="4"/>
  <c r="H365" i="4"/>
  <c r="H364" i="4"/>
  <c r="H363" i="4"/>
  <c r="I362" i="4"/>
  <c r="I361" i="4"/>
  <c r="P360" i="4"/>
  <c r="H360" i="4"/>
  <c r="H359" i="4"/>
  <c r="P341" i="4"/>
  <c r="P345" i="4"/>
  <c r="P349" i="4"/>
  <c r="P330" i="4"/>
  <c r="P342" i="4"/>
  <c r="P350" i="4"/>
  <c r="P337" i="4"/>
  <c r="P333" i="4"/>
  <c r="P357" i="4"/>
  <c r="P332" i="4"/>
  <c r="P336" i="4"/>
  <c r="P340" i="4"/>
  <c r="P344" i="4"/>
  <c r="P348" i="4"/>
  <c r="P352" i="4"/>
  <c r="P356" i="4"/>
  <c r="P338" i="4"/>
  <c r="P331" i="4"/>
  <c r="P335" i="4"/>
  <c r="P339" i="4"/>
  <c r="P351" i="4"/>
  <c r="P355" i="4"/>
  <c r="H358" i="4"/>
  <c r="H357" i="4"/>
  <c r="H356" i="4"/>
  <c r="H355" i="4"/>
  <c r="P354" i="4"/>
  <c r="H354" i="4"/>
  <c r="P353" i="4"/>
  <c r="H353" i="4"/>
  <c r="H352" i="4"/>
  <c r="I352" i="4" s="1"/>
  <c r="R352" i="4" s="1"/>
  <c r="H351" i="4"/>
  <c r="H350" i="4"/>
  <c r="H349" i="4"/>
  <c r="I349" i="4" s="1"/>
  <c r="H348" i="4"/>
  <c r="P347" i="4"/>
  <c r="H347" i="4"/>
  <c r="P346" i="4"/>
  <c r="H346" i="4"/>
  <c r="H345" i="4"/>
  <c r="H344" i="4"/>
  <c r="P343" i="4"/>
  <c r="H343" i="4"/>
  <c r="H342" i="4"/>
  <c r="H341" i="4"/>
  <c r="H340" i="4"/>
  <c r="H339" i="4"/>
  <c r="H338" i="4"/>
  <c r="H337" i="4"/>
  <c r="H336" i="4"/>
  <c r="H335" i="4"/>
  <c r="P334" i="4"/>
  <c r="H334" i="4"/>
  <c r="H333" i="4"/>
  <c r="H332" i="4"/>
  <c r="H331" i="4"/>
  <c r="I331" i="4" s="1"/>
  <c r="H330" i="4"/>
  <c r="J10" i="8"/>
  <c r="J27" i="8"/>
  <c r="J39" i="8"/>
  <c r="J43" i="8"/>
  <c r="J44" i="8"/>
  <c r="J46" i="8"/>
  <c r="J47" i="8"/>
  <c r="J48" i="8"/>
  <c r="J49" i="8"/>
  <c r="J50" i="8"/>
  <c r="J51" i="8"/>
  <c r="B329" i="4"/>
  <c r="G329" i="4"/>
  <c r="K329" i="4"/>
  <c r="L329" i="4"/>
  <c r="M329" i="4"/>
  <c r="N329" i="4"/>
  <c r="Q329" i="4"/>
  <c r="T329" i="4"/>
  <c r="T328" i="4"/>
  <c r="Q328" i="4"/>
  <c r="O328" i="4"/>
  <c r="N328" i="4"/>
  <c r="M328" i="4"/>
  <c r="L328" i="4"/>
  <c r="K328" i="4"/>
  <c r="G328" i="4"/>
  <c r="B328" i="4"/>
  <c r="J8" i="13"/>
  <c r="J21" i="13"/>
  <c r="J34" i="13"/>
  <c r="J35" i="13"/>
  <c r="J37" i="13"/>
  <c r="J38" i="13"/>
  <c r="J39" i="13"/>
  <c r="J40" i="13"/>
  <c r="J41" i="13"/>
  <c r="J42" i="13"/>
  <c r="J10" i="12"/>
  <c r="T327" i="4"/>
  <c r="Q327" i="4"/>
  <c r="O327" i="4"/>
  <c r="N327" i="4"/>
  <c r="M327" i="4"/>
  <c r="L327" i="4"/>
  <c r="K327" i="4"/>
  <c r="G327" i="4"/>
  <c r="B327" i="4"/>
  <c r="T326" i="4"/>
  <c r="Q326" i="4"/>
  <c r="O326" i="4"/>
  <c r="N326" i="4"/>
  <c r="M326" i="4"/>
  <c r="L326" i="4"/>
  <c r="K326" i="4"/>
  <c r="G326" i="4"/>
  <c r="B326" i="4"/>
  <c r="T325" i="4"/>
  <c r="Q325" i="4"/>
  <c r="O325" i="4"/>
  <c r="N325" i="4"/>
  <c r="M325" i="4"/>
  <c r="L325" i="4"/>
  <c r="K325" i="4"/>
  <c r="G325" i="4"/>
  <c r="B325" i="4"/>
  <c r="T324" i="4"/>
  <c r="Q324" i="4"/>
  <c r="O324" i="4"/>
  <c r="N324" i="4"/>
  <c r="M324" i="4"/>
  <c r="L324" i="4"/>
  <c r="K324" i="4"/>
  <c r="G324" i="4"/>
  <c r="B324" i="4"/>
  <c r="T323" i="4"/>
  <c r="Q323" i="4"/>
  <c r="O323" i="4"/>
  <c r="N323" i="4"/>
  <c r="M323" i="4"/>
  <c r="L323" i="4"/>
  <c r="K323" i="4"/>
  <c r="G323" i="4"/>
  <c r="B323" i="4"/>
  <c r="T322" i="4"/>
  <c r="Q322" i="4"/>
  <c r="N322" i="4"/>
  <c r="M322" i="4"/>
  <c r="L322" i="4"/>
  <c r="K322" i="4"/>
  <c r="G322" i="4"/>
  <c r="B322" i="4"/>
  <c r="T321" i="4"/>
  <c r="Q321" i="4"/>
  <c r="N321" i="4"/>
  <c r="M321" i="4"/>
  <c r="L321" i="4"/>
  <c r="K321" i="4"/>
  <c r="G321" i="4"/>
  <c r="B321" i="4"/>
  <c r="T320" i="4"/>
  <c r="Q320" i="4"/>
  <c r="O320" i="4"/>
  <c r="N320" i="4"/>
  <c r="M320" i="4"/>
  <c r="L320" i="4"/>
  <c r="K320" i="4"/>
  <c r="G320" i="4"/>
  <c r="B320" i="4"/>
  <c r="K7" i="8" l="1"/>
  <c r="K3" i="12"/>
  <c r="R361" i="4"/>
  <c r="K22" i="13" s="1"/>
  <c r="R362" i="4"/>
  <c r="K24" i="13" s="1"/>
  <c r="I365" i="4"/>
  <c r="I364" i="4"/>
  <c r="I363" i="4"/>
  <c r="R363" i="4" s="1"/>
  <c r="I360" i="4"/>
  <c r="I359" i="4"/>
  <c r="R359" i="4" s="1"/>
  <c r="R349" i="4"/>
  <c r="U349" i="4" s="1"/>
  <c r="R331" i="4"/>
  <c r="U331" i="4" s="1"/>
  <c r="U352" i="4"/>
  <c r="K34" i="8"/>
  <c r="K27" i="13"/>
  <c r="I358" i="4"/>
  <c r="R358" i="4" s="1"/>
  <c r="I357" i="4"/>
  <c r="R357" i="4" s="1"/>
  <c r="U357" i="4" s="1"/>
  <c r="I356" i="4"/>
  <c r="I355" i="4"/>
  <c r="I354" i="4"/>
  <c r="R354" i="4" s="1"/>
  <c r="I353" i="4"/>
  <c r="R353" i="4" s="1"/>
  <c r="I351" i="4"/>
  <c r="I350" i="4"/>
  <c r="R350" i="4" s="1"/>
  <c r="I348" i="4"/>
  <c r="R348" i="4" s="1"/>
  <c r="I347" i="4"/>
  <c r="R347" i="4" s="1"/>
  <c r="I346" i="4"/>
  <c r="I345" i="4"/>
  <c r="R345" i="4" s="1"/>
  <c r="I344" i="4"/>
  <c r="R344" i="4" s="1"/>
  <c r="I343" i="4"/>
  <c r="R343" i="4" s="1"/>
  <c r="I342" i="4"/>
  <c r="R342" i="4" s="1"/>
  <c r="I341" i="4"/>
  <c r="I340" i="4"/>
  <c r="R340" i="4" s="1"/>
  <c r="I339" i="4"/>
  <c r="R339" i="4" s="1"/>
  <c r="I338" i="4"/>
  <c r="R338" i="4" s="1"/>
  <c r="I337" i="4"/>
  <c r="R337" i="4" s="1"/>
  <c r="I336" i="4"/>
  <c r="R336" i="4" s="1"/>
  <c r="I335" i="4"/>
  <c r="R335" i="4" s="1"/>
  <c r="I334" i="4"/>
  <c r="R334" i="4" s="1"/>
  <c r="I333" i="4"/>
  <c r="R333" i="4" s="1"/>
  <c r="I332" i="4"/>
  <c r="R332" i="4" s="1"/>
  <c r="I330" i="4"/>
  <c r="R330" i="4" s="1"/>
  <c r="P329" i="4"/>
  <c r="P327" i="4"/>
  <c r="H329" i="4"/>
  <c r="P328" i="4"/>
  <c r="H328" i="4"/>
  <c r="P323" i="4"/>
  <c r="P326" i="4"/>
  <c r="P320" i="4"/>
  <c r="P325" i="4"/>
  <c r="P324" i="4"/>
  <c r="H327" i="4"/>
  <c r="H326" i="4"/>
  <c r="H325" i="4"/>
  <c r="H324" i="4"/>
  <c r="H323" i="4"/>
  <c r="P322" i="4"/>
  <c r="H322" i="4"/>
  <c r="I322" i="4" s="1"/>
  <c r="P321" i="4"/>
  <c r="H321" i="4"/>
  <c r="I321" i="4" s="1"/>
  <c r="H320" i="4"/>
  <c r="T319" i="4"/>
  <c r="Q319" i="4"/>
  <c r="O319" i="4"/>
  <c r="N319" i="4"/>
  <c r="M319" i="4"/>
  <c r="L319" i="4"/>
  <c r="K319" i="4"/>
  <c r="G319" i="4"/>
  <c r="B319" i="4"/>
  <c r="T318" i="4"/>
  <c r="Q318" i="4"/>
  <c r="N318" i="4"/>
  <c r="M318" i="4"/>
  <c r="L318" i="4"/>
  <c r="K318" i="4"/>
  <c r="G318" i="4"/>
  <c r="B318" i="4"/>
  <c r="T317" i="4"/>
  <c r="Q317" i="4"/>
  <c r="O317" i="4"/>
  <c r="N317" i="4"/>
  <c r="M317" i="4"/>
  <c r="L317" i="4"/>
  <c r="K317" i="4"/>
  <c r="G317" i="4"/>
  <c r="B317" i="4"/>
  <c r="T316" i="4"/>
  <c r="Q316" i="4"/>
  <c r="N316" i="4"/>
  <c r="M316" i="4"/>
  <c r="L316" i="4"/>
  <c r="K316" i="4"/>
  <c r="G316" i="4"/>
  <c r="B316" i="4"/>
  <c r="T315" i="4"/>
  <c r="Q315" i="4"/>
  <c r="N315" i="4"/>
  <c r="M315" i="4"/>
  <c r="L315" i="4"/>
  <c r="K315" i="4"/>
  <c r="G315" i="4"/>
  <c r="B315" i="4"/>
  <c r="T314" i="4"/>
  <c r="Q314" i="4"/>
  <c r="O314" i="4"/>
  <c r="N314" i="4"/>
  <c r="M314" i="4"/>
  <c r="L314" i="4"/>
  <c r="K314" i="4"/>
  <c r="G314" i="4"/>
  <c r="B314" i="4"/>
  <c r="B313" i="4"/>
  <c r="G313" i="4"/>
  <c r="K313" i="4"/>
  <c r="L313" i="4"/>
  <c r="M313" i="4"/>
  <c r="N313" i="4"/>
  <c r="O313" i="4"/>
  <c r="Q313" i="4"/>
  <c r="T313" i="4"/>
  <c r="T312" i="4"/>
  <c r="Q312" i="4"/>
  <c r="N312" i="4"/>
  <c r="M312" i="4"/>
  <c r="L312" i="4"/>
  <c r="K312" i="4"/>
  <c r="G312" i="4"/>
  <c r="B312" i="4"/>
  <c r="T311" i="4"/>
  <c r="Q311" i="4"/>
  <c r="O311" i="4"/>
  <c r="N311" i="4"/>
  <c r="M311" i="4"/>
  <c r="L311" i="4"/>
  <c r="K311" i="4"/>
  <c r="G311" i="4"/>
  <c r="B311" i="4"/>
  <c r="T310" i="4"/>
  <c r="Q310" i="4"/>
  <c r="N310" i="4"/>
  <c r="M310" i="4"/>
  <c r="L310" i="4"/>
  <c r="K310" i="4"/>
  <c r="G310" i="4"/>
  <c r="B310" i="4"/>
  <c r="T309" i="4"/>
  <c r="Q309" i="4"/>
  <c r="O309" i="4"/>
  <c r="N309" i="4"/>
  <c r="M309" i="4"/>
  <c r="L309" i="4"/>
  <c r="K309" i="4"/>
  <c r="G309" i="4"/>
  <c r="B309" i="4"/>
  <c r="T308" i="4"/>
  <c r="Q308" i="4"/>
  <c r="O308" i="4"/>
  <c r="N308" i="4"/>
  <c r="M308" i="4"/>
  <c r="L308" i="4"/>
  <c r="K308" i="4"/>
  <c r="G308" i="4"/>
  <c r="B308" i="4"/>
  <c r="T307" i="4"/>
  <c r="Q307" i="4"/>
  <c r="O307" i="4"/>
  <c r="N307" i="4"/>
  <c r="M307" i="4"/>
  <c r="L307" i="4"/>
  <c r="K307" i="4"/>
  <c r="G307" i="4"/>
  <c r="B307" i="4"/>
  <c r="T306" i="4"/>
  <c r="Q306" i="4"/>
  <c r="N306" i="4"/>
  <c r="M306" i="4"/>
  <c r="L306" i="4"/>
  <c r="K306" i="4"/>
  <c r="G306" i="4"/>
  <c r="B306" i="4"/>
  <c r="T305" i="4"/>
  <c r="Q305" i="4"/>
  <c r="O305" i="4"/>
  <c r="N305" i="4"/>
  <c r="M305" i="4"/>
  <c r="L305" i="4"/>
  <c r="K305" i="4"/>
  <c r="G305" i="4"/>
  <c r="B305" i="4"/>
  <c r="T304" i="4"/>
  <c r="Q304" i="4"/>
  <c r="O304" i="4"/>
  <c r="N304" i="4"/>
  <c r="M304" i="4"/>
  <c r="L304" i="4"/>
  <c r="K304" i="4"/>
  <c r="G304" i="4"/>
  <c r="B304" i="4"/>
  <c r="H304" i="4" s="1"/>
  <c r="U362" i="4" l="1"/>
  <c r="U361" i="4"/>
  <c r="K28" i="8"/>
  <c r="K27" i="8"/>
  <c r="K30" i="8"/>
  <c r="K19" i="13"/>
  <c r="K21" i="13"/>
  <c r="K24" i="8"/>
  <c r="U363" i="4"/>
  <c r="K26" i="8"/>
  <c r="K7" i="12"/>
  <c r="U359" i="4"/>
  <c r="K12" i="8"/>
  <c r="K10" i="13"/>
  <c r="U334" i="4"/>
  <c r="K13" i="13"/>
  <c r="K16" i="8"/>
  <c r="U338" i="4"/>
  <c r="K12" i="13"/>
  <c r="K14" i="8"/>
  <c r="U342" i="4"/>
  <c r="K16" i="13"/>
  <c r="K19" i="8"/>
  <c r="U330" i="4"/>
  <c r="K9" i="12"/>
  <c r="K37" i="8"/>
  <c r="U335" i="4"/>
  <c r="K32" i="8"/>
  <c r="K26" i="13"/>
  <c r="U339" i="4"/>
  <c r="K36" i="8"/>
  <c r="K29" i="13"/>
  <c r="U343" i="4"/>
  <c r="K42" i="8"/>
  <c r="K33" i="13"/>
  <c r="U347" i="4"/>
  <c r="K18" i="8"/>
  <c r="K15" i="13"/>
  <c r="U353" i="4"/>
  <c r="K13" i="8"/>
  <c r="K11" i="13"/>
  <c r="U332" i="4"/>
  <c r="K8" i="12"/>
  <c r="K33" i="8"/>
  <c r="U336" i="4"/>
  <c r="K8" i="8"/>
  <c r="K6" i="13"/>
  <c r="U340" i="4"/>
  <c r="K31" i="13"/>
  <c r="K40" i="8"/>
  <c r="U344" i="4"/>
  <c r="K29" i="8"/>
  <c r="K23" i="13"/>
  <c r="U348" i="4"/>
  <c r="K3" i="8"/>
  <c r="K3" i="13"/>
  <c r="U354" i="4"/>
  <c r="K2" i="12"/>
  <c r="K5" i="8"/>
  <c r="U333" i="4"/>
  <c r="K15" i="8"/>
  <c r="K4" i="12"/>
  <c r="U337" i="4"/>
  <c r="K21" i="8"/>
  <c r="K18" i="13"/>
  <c r="U345" i="4"/>
  <c r="K9" i="8"/>
  <c r="K7" i="13"/>
  <c r="U350" i="4"/>
  <c r="K5" i="13"/>
  <c r="K6" i="8"/>
  <c r="K31" i="8"/>
  <c r="K25" i="13"/>
  <c r="U358" i="4"/>
  <c r="K22" i="8"/>
  <c r="K5" i="12"/>
  <c r="I329" i="4"/>
  <c r="I328" i="4"/>
  <c r="R328" i="4" s="1"/>
  <c r="J31" i="8" s="1"/>
  <c r="I327" i="4"/>
  <c r="R327" i="4" s="1"/>
  <c r="J4" i="8" s="1"/>
  <c r="I326" i="4"/>
  <c r="R326" i="4" s="1"/>
  <c r="J19" i="8" s="1"/>
  <c r="I325" i="4"/>
  <c r="R325" i="4" s="1"/>
  <c r="J28" i="8" s="1"/>
  <c r="I324" i="4"/>
  <c r="R324" i="4" s="1"/>
  <c r="J12" i="8" s="1"/>
  <c r="I323" i="4"/>
  <c r="R323" i="4" s="1"/>
  <c r="J26" i="8" s="1"/>
  <c r="I320" i="4"/>
  <c r="R320" i="4" s="1"/>
  <c r="J30" i="8" s="1"/>
  <c r="P316" i="4"/>
  <c r="P317" i="4"/>
  <c r="P307" i="4"/>
  <c r="P308" i="4"/>
  <c r="P305" i="4"/>
  <c r="P309" i="4"/>
  <c r="P306" i="4"/>
  <c r="P310" i="4"/>
  <c r="P314" i="4"/>
  <c r="P318" i="4"/>
  <c r="P311" i="4"/>
  <c r="P315" i="4"/>
  <c r="P319" i="4"/>
  <c r="H319" i="4"/>
  <c r="H318" i="4"/>
  <c r="H317" i="4"/>
  <c r="H316" i="4"/>
  <c r="H315" i="4"/>
  <c r="H314" i="4"/>
  <c r="P313" i="4"/>
  <c r="H313" i="4"/>
  <c r="P312" i="4"/>
  <c r="H312" i="4"/>
  <c r="H311" i="4"/>
  <c r="H310" i="4"/>
  <c r="H309" i="4"/>
  <c r="H308" i="4"/>
  <c r="H307" i="4"/>
  <c r="H306" i="4"/>
  <c r="H305" i="4"/>
  <c r="I304" i="4"/>
  <c r="P304" i="4"/>
  <c r="P70" i="4"/>
  <c r="P91" i="4"/>
  <c r="P121" i="4"/>
  <c r="P175" i="4"/>
  <c r="P176" i="4"/>
  <c r="T303" i="4"/>
  <c r="Q303" i="4"/>
  <c r="O303" i="4"/>
  <c r="N303" i="4"/>
  <c r="M303" i="4"/>
  <c r="L303" i="4"/>
  <c r="K303" i="4"/>
  <c r="G303" i="4"/>
  <c r="B303" i="4"/>
  <c r="T302" i="4"/>
  <c r="Q302" i="4"/>
  <c r="N302" i="4"/>
  <c r="M302" i="4"/>
  <c r="L302" i="4"/>
  <c r="K302" i="4"/>
  <c r="G302" i="4"/>
  <c r="B302" i="4"/>
  <c r="T301" i="4"/>
  <c r="Q301" i="4"/>
  <c r="O301" i="4"/>
  <c r="N301" i="4"/>
  <c r="M301" i="4"/>
  <c r="L301" i="4"/>
  <c r="K301" i="4"/>
  <c r="G301" i="4"/>
  <c r="B301" i="4"/>
  <c r="T300" i="4"/>
  <c r="Q300" i="4"/>
  <c r="O300" i="4"/>
  <c r="N300" i="4"/>
  <c r="M300" i="4"/>
  <c r="L300" i="4"/>
  <c r="K300" i="4"/>
  <c r="G300" i="4"/>
  <c r="B300" i="4"/>
  <c r="T299" i="4"/>
  <c r="Q299" i="4"/>
  <c r="N299" i="4"/>
  <c r="M299" i="4"/>
  <c r="L299" i="4"/>
  <c r="K299" i="4"/>
  <c r="G299" i="4"/>
  <c r="B299" i="4"/>
  <c r="T298" i="4"/>
  <c r="Q298" i="4"/>
  <c r="N298" i="4"/>
  <c r="M298" i="4"/>
  <c r="L298" i="4"/>
  <c r="K298" i="4"/>
  <c r="G298" i="4"/>
  <c r="B298" i="4"/>
  <c r="T297" i="4"/>
  <c r="Q297" i="4"/>
  <c r="O297" i="4"/>
  <c r="N297" i="4"/>
  <c r="M297" i="4"/>
  <c r="L297" i="4"/>
  <c r="K297" i="4"/>
  <c r="G297" i="4"/>
  <c r="B297" i="4"/>
  <c r="T296" i="4"/>
  <c r="Q296" i="4"/>
  <c r="O296" i="4"/>
  <c r="N296" i="4"/>
  <c r="M296" i="4"/>
  <c r="L296" i="4"/>
  <c r="K296" i="4"/>
  <c r="G296" i="4"/>
  <c r="B296" i="4"/>
  <c r="T295" i="4"/>
  <c r="Q295" i="4"/>
  <c r="O295" i="4"/>
  <c r="N295" i="4"/>
  <c r="M295" i="4"/>
  <c r="L295" i="4"/>
  <c r="K295" i="4"/>
  <c r="G295" i="4"/>
  <c r="B295" i="4"/>
  <c r="T294" i="4"/>
  <c r="Q294" i="4"/>
  <c r="O294" i="4"/>
  <c r="N294" i="4"/>
  <c r="M294" i="4"/>
  <c r="L294" i="4"/>
  <c r="K294" i="4"/>
  <c r="G294" i="4"/>
  <c r="B294" i="4"/>
  <c r="T293" i="4"/>
  <c r="Q293" i="4"/>
  <c r="N293" i="4"/>
  <c r="M293" i="4"/>
  <c r="L293" i="4"/>
  <c r="K293" i="4"/>
  <c r="G293" i="4"/>
  <c r="B293" i="4"/>
  <c r="T292" i="4"/>
  <c r="Q292" i="4"/>
  <c r="O292" i="4"/>
  <c r="N292" i="4"/>
  <c r="M292" i="4"/>
  <c r="L292" i="4"/>
  <c r="K292" i="4"/>
  <c r="G292" i="4"/>
  <c r="B292" i="4"/>
  <c r="T291" i="4"/>
  <c r="Q291" i="4"/>
  <c r="N291" i="4"/>
  <c r="M291" i="4"/>
  <c r="L291" i="4"/>
  <c r="K291" i="4"/>
  <c r="G291" i="4"/>
  <c r="B291" i="4"/>
  <c r="U328" i="4" l="1"/>
  <c r="J25" i="13"/>
  <c r="U320" i="4"/>
  <c r="J24" i="13"/>
  <c r="U324" i="4"/>
  <c r="J10" i="13"/>
  <c r="U325" i="4"/>
  <c r="J22" i="13"/>
  <c r="U326" i="4"/>
  <c r="J16" i="13"/>
  <c r="U327" i="4"/>
  <c r="J4" i="13"/>
  <c r="U323" i="4"/>
  <c r="J7" i="12"/>
  <c r="P291" i="4"/>
  <c r="P292" i="4"/>
  <c r="P297" i="4"/>
  <c r="P295" i="4"/>
  <c r="P301" i="4"/>
  <c r="P300" i="4"/>
  <c r="P302" i="4"/>
  <c r="P303" i="4"/>
  <c r="P296" i="4"/>
  <c r="I319" i="4"/>
  <c r="R319" i="4" s="1"/>
  <c r="J23" i="8" s="1"/>
  <c r="P293" i="4"/>
  <c r="P294" i="4"/>
  <c r="P298" i="4"/>
  <c r="P299" i="4"/>
  <c r="I318" i="4"/>
  <c r="I317" i="4"/>
  <c r="R317" i="4" s="1"/>
  <c r="J7" i="8" s="1"/>
  <c r="I316" i="4"/>
  <c r="I315" i="4"/>
  <c r="I314" i="4"/>
  <c r="R314" i="4" s="1"/>
  <c r="J3" i="8" s="1"/>
  <c r="I313" i="4"/>
  <c r="R313" i="4" s="1"/>
  <c r="J38" i="8" s="1"/>
  <c r="I312" i="4"/>
  <c r="I311" i="4"/>
  <c r="R311" i="4" s="1"/>
  <c r="J29" i="8" s="1"/>
  <c r="I310" i="4"/>
  <c r="I309" i="4"/>
  <c r="R309" i="4" s="1"/>
  <c r="J13" i="8" s="1"/>
  <c r="I308" i="4"/>
  <c r="R308" i="4" s="1"/>
  <c r="J42" i="8" s="1"/>
  <c r="I307" i="4"/>
  <c r="R307" i="4" s="1"/>
  <c r="J32" i="8" s="1"/>
  <c r="I306" i="4"/>
  <c r="I305" i="4"/>
  <c r="R305" i="4" s="1"/>
  <c r="J14" i="8" s="1"/>
  <c r="R304" i="4"/>
  <c r="J16" i="8" s="1"/>
  <c r="H303" i="4"/>
  <c r="H302" i="4"/>
  <c r="H301" i="4"/>
  <c r="H300" i="4"/>
  <c r="H299" i="4"/>
  <c r="H298" i="4"/>
  <c r="H297" i="4"/>
  <c r="H296" i="4"/>
  <c r="H295" i="4"/>
  <c r="H294" i="4"/>
  <c r="H293" i="4"/>
  <c r="I293" i="4" s="1"/>
  <c r="H292" i="4"/>
  <c r="I292" i="4" s="1"/>
  <c r="H291" i="4"/>
  <c r="I44" i="8"/>
  <c r="I48" i="8"/>
  <c r="I35" i="8"/>
  <c r="I50" i="8"/>
  <c r="I46" i="8"/>
  <c r="I47" i="8"/>
  <c r="I49" i="8"/>
  <c r="I51" i="8"/>
  <c r="T290" i="4"/>
  <c r="Q290" i="4"/>
  <c r="O290" i="4"/>
  <c r="N290" i="4"/>
  <c r="M290" i="4"/>
  <c r="L290" i="4"/>
  <c r="K290" i="4"/>
  <c r="G290" i="4"/>
  <c r="B290" i="4"/>
  <c r="I28" i="13"/>
  <c r="I35" i="13"/>
  <c r="I37" i="13"/>
  <c r="I38" i="13"/>
  <c r="I39" i="13"/>
  <c r="I40" i="13"/>
  <c r="I41" i="13"/>
  <c r="I42" i="13"/>
  <c r="T289" i="4"/>
  <c r="Q289" i="4"/>
  <c r="O289" i="4"/>
  <c r="N289" i="4"/>
  <c r="M289" i="4"/>
  <c r="L289" i="4"/>
  <c r="K289" i="4"/>
  <c r="G289" i="4"/>
  <c r="B289" i="4"/>
  <c r="T288" i="4"/>
  <c r="Q288" i="4"/>
  <c r="N288" i="4"/>
  <c r="M288" i="4"/>
  <c r="L288" i="4"/>
  <c r="K288" i="4"/>
  <c r="G288" i="4"/>
  <c r="B288" i="4"/>
  <c r="T287" i="4"/>
  <c r="Q287" i="4"/>
  <c r="N287" i="4"/>
  <c r="M287" i="4"/>
  <c r="L287" i="4"/>
  <c r="K287" i="4"/>
  <c r="G287" i="4"/>
  <c r="B287" i="4"/>
  <c r="T286" i="4"/>
  <c r="Q286" i="4"/>
  <c r="O286" i="4"/>
  <c r="N286" i="4"/>
  <c r="M286" i="4"/>
  <c r="L286" i="4"/>
  <c r="K286" i="4"/>
  <c r="G286" i="4"/>
  <c r="B286" i="4"/>
  <c r="P286" i="4" s="1"/>
  <c r="T285" i="4"/>
  <c r="Q285" i="4"/>
  <c r="N285" i="4"/>
  <c r="M285" i="4"/>
  <c r="L285" i="4"/>
  <c r="K285" i="4"/>
  <c r="G285" i="4"/>
  <c r="B285" i="4"/>
  <c r="P285" i="4" s="1"/>
  <c r="T284" i="4"/>
  <c r="Q284" i="4"/>
  <c r="O284" i="4"/>
  <c r="N284" i="4"/>
  <c r="M284" i="4"/>
  <c r="L284" i="4"/>
  <c r="K284" i="4"/>
  <c r="G284" i="4"/>
  <c r="B284" i="4"/>
  <c r="T283" i="4"/>
  <c r="Q283" i="4"/>
  <c r="N283" i="4"/>
  <c r="M283" i="4"/>
  <c r="L283" i="4"/>
  <c r="K283" i="4"/>
  <c r="G283" i="4"/>
  <c r="B283" i="4"/>
  <c r="P290" i="4" l="1"/>
  <c r="U304" i="4"/>
  <c r="J13" i="13"/>
  <c r="U305" i="4"/>
  <c r="J12" i="13"/>
  <c r="U307" i="4"/>
  <c r="J26" i="13"/>
  <c r="U308" i="4"/>
  <c r="J33" i="13"/>
  <c r="U309" i="4"/>
  <c r="J11" i="13"/>
  <c r="U311" i="4"/>
  <c r="J23" i="13"/>
  <c r="U313" i="4"/>
  <c r="J30" i="13"/>
  <c r="U314" i="4"/>
  <c r="J3" i="13"/>
  <c r="U319" i="4"/>
  <c r="J6" i="12"/>
  <c r="R292" i="4"/>
  <c r="J37" i="8" s="1"/>
  <c r="U317" i="4"/>
  <c r="J3" i="12"/>
  <c r="P283" i="4"/>
  <c r="P284" i="4"/>
  <c r="P287" i="4"/>
  <c r="P288" i="4"/>
  <c r="P289" i="4"/>
  <c r="I303" i="4"/>
  <c r="I302" i="4"/>
  <c r="I301" i="4"/>
  <c r="R301" i="4" s="1"/>
  <c r="J17" i="8" s="1"/>
  <c r="I300" i="4"/>
  <c r="R300" i="4" s="1"/>
  <c r="J9" i="8" s="1"/>
  <c r="I299" i="4"/>
  <c r="I298" i="4"/>
  <c r="I297" i="4"/>
  <c r="R297" i="4" s="1"/>
  <c r="J40" i="8" s="1"/>
  <c r="I296" i="4"/>
  <c r="R296" i="4" s="1"/>
  <c r="J35" i="8" s="1"/>
  <c r="I295" i="4"/>
  <c r="R295" i="4" s="1"/>
  <c r="J20" i="8" s="1"/>
  <c r="I294" i="4"/>
  <c r="R294" i="4" s="1"/>
  <c r="J15" i="8" s="1"/>
  <c r="I291" i="4"/>
  <c r="H290" i="4"/>
  <c r="H289" i="4"/>
  <c r="H288" i="4"/>
  <c r="H287" i="4"/>
  <c r="H286" i="4"/>
  <c r="H285" i="4"/>
  <c r="I285" i="4" s="1"/>
  <c r="H284" i="4"/>
  <c r="H283" i="4"/>
  <c r="T282" i="4"/>
  <c r="Q282" i="4"/>
  <c r="N282" i="4"/>
  <c r="M282" i="4"/>
  <c r="L282" i="4"/>
  <c r="K282" i="4"/>
  <c r="G282" i="4"/>
  <c r="B282" i="4"/>
  <c r="T281" i="4"/>
  <c r="Q281" i="4"/>
  <c r="O281" i="4"/>
  <c r="N281" i="4"/>
  <c r="M281" i="4"/>
  <c r="L281" i="4"/>
  <c r="K281" i="4"/>
  <c r="G281" i="4"/>
  <c r="B281" i="4"/>
  <c r="T280" i="4"/>
  <c r="Q280" i="4"/>
  <c r="N280" i="4"/>
  <c r="M280" i="4"/>
  <c r="L280" i="4"/>
  <c r="K280" i="4"/>
  <c r="G280" i="4"/>
  <c r="B280" i="4"/>
  <c r="T279" i="4"/>
  <c r="Q279" i="4"/>
  <c r="O279" i="4"/>
  <c r="N279" i="4"/>
  <c r="M279" i="4"/>
  <c r="L279" i="4"/>
  <c r="K279" i="4"/>
  <c r="G279" i="4"/>
  <c r="B279" i="4"/>
  <c r="T278" i="4"/>
  <c r="Q278" i="4"/>
  <c r="O278" i="4"/>
  <c r="N278" i="4"/>
  <c r="M278" i="4"/>
  <c r="L278" i="4"/>
  <c r="K278" i="4"/>
  <c r="G278" i="4"/>
  <c r="B278" i="4"/>
  <c r="T277" i="4"/>
  <c r="Q277" i="4"/>
  <c r="N277" i="4"/>
  <c r="M277" i="4"/>
  <c r="L277" i="4"/>
  <c r="K277" i="4"/>
  <c r="G277" i="4"/>
  <c r="B277" i="4"/>
  <c r="T276" i="4"/>
  <c r="Q276" i="4"/>
  <c r="O276" i="4"/>
  <c r="N276" i="4"/>
  <c r="M276" i="4"/>
  <c r="L276" i="4"/>
  <c r="K276" i="4"/>
  <c r="G276" i="4"/>
  <c r="B276" i="4"/>
  <c r="T36" i="13"/>
  <c r="C36" i="13"/>
  <c r="D36" i="13"/>
  <c r="E36" i="13"/>
  <c r="F36" i="13"/>
  <c r="G36" i="13"/>
  <c r="H36" i="13"/>
  <c r="T45" i="8"/>
  <c r="C45" i="8"/>
  <c r="D45" i="8"/>
  <c r="E45" i="8"/>
  <c r="F45" i="8"/>
  <c r="G45" i="8"/>
  <c r="H45" i="8"/>
  <c r="T275" i="4"/>
  <c r="Q275" i="4"/>
  <c r="N275" i="4"/>
  <c r="M275" i="4"/>
  <c r="L275" i="4"/>
  <c r="K275" i="4"/>
  <c r="G275" i="4"/>
  <c r="B275" i="4"/>
  <c r="T274" i="4"/>
  <c r="Q274" i="4"/>
  <c r="O274" i="4"/>
  <c r="N274" i="4"/>
  <c r="M274" i="4"/>
  <c r="L274" i="4"/>
  <c r="K274" i="4"/>
  <c r="G274" i="4"/>
  <c r="B274" i="4"/>
  <c r="T273" i="4"/>
  <c r="Q273" i="4"/>
  <c r="O273" i="4"/>
  <c r="N273" i="4"/>
  <c r="M273" i="4"/>
  <c r="L273" i="4"/>
  <c r="K273" i="4"/>
  <c r="G273" i="4"/>
  <c r="B273" i="4"/>
  <c r="T272" i="4"/>
  <c r="Q272" i="4"/>
  <c r="O272" i="4"/>
  <c r="N272" i="4"/>
  <c r="M272" i="4"/>
  <c r="L272" i="4"/>
  <c r="K272" i="4"/>
  <c r="G272" i="4"/>
  <c r="B272" i="4"/>
  <c r="T271" i="4"/>
  <c r="Q271" i="4"/>
  <c r="N271" i="4"/>
  <c r="M271" i="4"/>
  <c r="L271" i="4"/>
  <c r="K271" i="4"/>
  <c r="G271" i="4"/>
  <c r="B271" i="4"/>
  <c r="T270" i="4"/>
  <c r="Q270" i="4"/>
  <c r="N270" i="4"/>
  <c r="M270" i="4"/>
  <c r="L270" i="4"/>
  <c r="K270" i="4"/>
  <c r="G270" i="4"/>
  <c r="B270" i="4"/>
  <c r="T269" i="4"/>
  <c r="Q269" i="4"/>
  <c r="N269" i="4"/>
  <c r="M269" i="4"/>
  <c r="L269" i="4"/>
  <c r="K269" i="4"/>
  <c r="G269" i="4"/>
  <c r="B269" i="4"/>
  <c r="T268" i="4"/>
  <c r="Q268" i="4"/>
  <c r="O268" i="4"/>
  <c r="N268" i="4"/>
  <c r="M268" i="4"/>
  <c r="L268" i="4"/>
  <c r="K268" i="4"/>
  <c r="G268" i="4"/>
  <c r="B268" i="4"/>
  <c r="T267" i="4"/>
  <c r="Q267" i="4"/>
  <c r="O267" i="4"/>
  <c r="N267" i="4"/>
  <c r="M267" i="4"/>
  <c r="L267" i="4"/>
  <c r="K267" i="4"/>
  <c r="G267" i="4"/>
  <c r="B267" i="4"/>
  <c r="T266" i="4"/>
  <c r="Q266" i="4"/>
  <c r="O266" i="4"/>
  <c r="N266" i="4"/>
  <c r="M266" i="4"/>
  <c r="L266" i="4"/>
  <c r="K266" i="4"/>
  <c r="G266" i="4"/>
  <c r="B266" i="4"/>
  <c r="T265" i="4"/>
  <c r="Q265" i="4"/>
  <c r="N265" i="4"/>
  <c r="M265" i="4"/>
  <c r="L265" i="4"/>
  <c r="K265" i="4"/>
  <c r="G265" i="4"/>
  <c r="B265" i="4"/>
  <c r="T264" i="4"/>
  <c r="Q264" i="4"/>
  <c r="O264" i="4"/>
  <c r="N264" i="4"/>
  <c r="M264" i="4"/>
  <c r="L264" i="4"/>
  <c r="K264" i="4"/>
  <c r="G264" i="4"/>
  <c r="B264" i="4"/>
  <c r="T263" i="4"/>
  <c r="Q263" i="4"/>
  <c r="O263" i="4"/>
  <c r="N263" i="4"/>
  <c r="M263" i="4"/>
  <c r="L263" i="4"/>
  <c r="K263" i="4"/>
  <c r="G263" i="4"/>
  <c r="B263" i="4"/>
  <c r="T262" i="4"/>
  <c r="Q262" i="4"/>
  <c r="N262" i="4"/>
  <c r="M262" i="4"/>
  <c r="L262" i="4"/>
  <c r="K262" i="4"/>
  <c r="G262" i="4"/>
  <c r="B262" i="4"/>
  <c r="T261" i="4"/>
  <c r="Q261" i="4"/>
  <c r="O261" i="4"/>
  <c r="N261" i="4"/>
  <c r="M261" i="4"/>
  <c r="L261" i="4"/>
  <c r="K261" i="4"/>
  <c r="G261" i="4"/>
  <c r="B261" i="4"/>
  <c r="T260" i="4"/>
  <c r="Q260" i="4"/>
  <c r="N260" i="4"/>
  <c r="M260" i="4"/>
  <c r="L260" i="4"/>
  <c r="K260" i="4"/>
  <c r="G260" i="4"/>
  <c r="B260" i="4"/>
  <c r="T259" i="4"/>
  <c r="Q259" i="4"/>
  <c r="O259" i="4"/>
  <c r="N259" i="4"/>
  <c r="M259" i="4"/>
  <c r="L259" i="4"/>
  <c r="K259" i="4"/>
  <c r="G259" i="4"/>
  <c r="B259" i="4"/>
  <c r="T258" i="4"/>
  <c r="Q258" i="4"/>
  <c r="O258" i="4"/>
  <c r="N258" i="4"/>
  <c r="M258" i="4"/>
  <c r="L258" i="4"/>
  <c r="K258" i="4"/>
  <c r="G258" i="4"/>
  <c r="B258" i="4"/>
  <c r="T257" i="4"/>
  <c r="Q257" i="4"/>
  <c r="O257" i="4"/>
  <c r="N257" i="4"/>
  <c r="M257" i="4"/>
  <c r="L257" i="4"/>
  <c r="K257" i="4"/>
  <c r="G257" i="4"/>
  <c r="B257" i="4"/>
  <c r="T256" i="4"/>
  <c r="Q256" i="4"/>
  <c r="O256" i="4"/>
  <c r="N256" i="4"/>
  <c r="M256" i="4"/>
  <c r="L256" i="4"/>
  <c r="K256" i="4"/>
  <c r="G256" i="4"/>
  <c r="B256" i="4"/>
  <c r="T255" i="4"/>
  <c r="Q255" i="4"/>
  <c r="O255" i="4"/>
  <c r="N255" i="4"/>
  <c r="M255" i="4"/>
  <c r="L255" i="4"/>
  <c r="K255" i="4"/>
  <c r="G255" i="4"/>
  <c r="B255" i="4"/>
  <c r="T254" i="4"/>
  <c r="Q254" i="4"/>
  <c r="O254" i="4"/>
  <c r="N254" i="4"/>
  <c r="M254" i="4"/>
  <c r="L254" i="4"/>
  <c r="K254" i="4"/>
  <c r="G254" i="4"/>
  <c r="B254" i="4"/>
  <c r="T253" i="4"/>
  <c r="Q253" i="4"/>
  <c r="O253" i="4"/>
  <c r="N253" i="4"/>
  <c r="M253" i="4"/>
  <c r="L253" i="4"/>
  <c r="K253" i="4"/>
  <c r="G253" i="4"/>
  <c r="B253" i="4"/>
  <c r="T252" i="4"/>
  <c r="Q252" i="4"/>
  <c r="O252" i="4"/>
  <c r="N252" i="4"/>
  <c r="M252" i="4"/>
  <c r="L252" i="4"/>
  <c r="K252" i="4"/>
  <c r="G252" i="4"/>
  <c r="B252" i="4"/>
  <c r="T251" i="4"/>
  <c r="Q251" i="4"/>
  <c r="O251" i="4"/>
  <c r="N251" i="4"/>
  <c r="M251" i="4"/>
  <c r="L251" i="4"/>
  <c r="K251" i="4"/>
  <c r="G251" i="4"/>
  <c r="B251" i="4"/>
  <c r="T250" i="4"/>
  <c r="Q250" i="4"/>
  <c r="N250" i="4"/>
  <c r="M250" i="4"/>
  <c r="L250" i="4"/>
  <c r="K250" i="4"/>
  <c r="G250" i="4"/>
  <c r="B250" i="4"/>
  <c r="T249" i="4"/>
  <c r="Q249" i="4"/>
  <c r="N249" i="4"/>
  <c r="M249" i="4"/>
  <c r="L249" i="4"/>
  <c r="K249" i="4"/>
  <c r="G249" i="4"/>
  <c r="B249" i="4"/>
  <c r="U295" i="4" l="1"/>
  <c r="J17" i="13"/>
  <c r="U296" i="4"/>
  <c r="J28" i="13"/>
  <c r="U297" i="4"/>
  <c r="J31" i="13"/>
  <c r="U300" i="4"/>
  <c r="J7" i="13"/>
  <c r="U301" i="4"/>
  <c r="J14" i="13"/>
  <c r="U294" i="4"/>
  <c r="J4" i="12"/>
  <c r="U292" i="4"/>
  <c r="J9" i="12"/>
  <c r="P276" i="4"/>
  <c r="P282" i="4"/>
  <c r="P253" i="4"/>
  <c r="P257" i="4"/>
  <c r="P262" i="4"/>
  <c r="P263" i="4"/>
  <c r="P268" i="4"/>
  <c r="P280" i="4"/>
  <c r="P281" i="4"/>
  <c r="P249" i="4"/>
  <c r="P250" i="4"/>
  <c r="P251" i="4"/>
  <c r="P255" i="4"/>
  <c r="P259" i="4"/>
  <c r="P265" i="4"/>
  <c r="P266" i="4"/>
  <c r="P273" i="4"/>
  <c r="P274" i="4"/>
  <c r="P254" i="4"/>
  <c r="P258" i="4"/>
  <c r="P264" i="4"/>
  <c r="P269" i="4"/>
  <c r="P270" i="4"/>
  <c r="P271" i="4"/>
  <c r="P272" i="4"/>
  <c r="P252" i="4"/>
  <c r="P256" i="4"/>
  <c r="P260" i="4"/>
  <c r="P261" i="4"/>
  <c r="P267" i="4"/>
  <c r="P277" i="4"/>
  <c r="P278" i="4"/>
  <c r="P275" i="4"/>
  <c r="P279" i="4"/>
  <c r="R303" i="4"/>
  <c r="J18" i="8" s="1"/>
  <c r="I290" i="4"/>
  <c r="R290" i="4" s="1"/>
  <c r="I289" i="4"/>
  <c r="R289" i="4" s="1"/>
  <c r="I288" i="4"/>
  <c r="I287" i="4"/>
  <c r="I286" i="4"/>
  <c r="R286" i="4" s="1"/>
  <c r="I284" i="4"/>
  <c r="R284" i="4" s="1"/>
  <c r="I283" i="4"/>
  <c r="H282" i="4"/>
  <c r="H281" i="4"/>
  <c r="H280" i="4"/>
  <c r="H279" i="4"/>
  <c r="H278" i="4"/>
  <c r="H277" i="4"/>
  <c r="H276" i="4"/>
  <c r="H275" i="4"/>
  <c r="H274" i="4"/>
  <c r="H273" i="4"/>
  <c r="H272" i="4"/>
  <c r="H271" i="4"/>
  <c r="H270" i="4"/>
  <c r="H269" i="4"/>
  <c r="H268" i="4"/>
  <c r="H267" i="4"/>
  <c r="H266" i="4"/>
  <c r="H265" i="4"/>
  <c r="H264" i="4"/>
  <c r="H263" i="4"/>
  <c r="H262" i="4"/>
  <c r="H261" i="4"/>
  <c r="H260" i="4"/>
  <c r="H259" i="4"/>
  <c r="H258" i="4"/>
  <c r="H257" i="4"/>
  <c r="H256" i="4"/>
  <c r="H255" i="4"/>
  <c r="H254" i="4"/>
  <c r="I254" i="4" s="1"/>
  <c r="H253" i="4"/>
  <c r="H252" i="4"/>
  <c r="H251" i="4"/>
  <c r="I251" i="4" s="1"/>
  <c r="H250" i="4"/>
  <c r="I250" i="4" s="1"/>
  <c r="H249" i="4"/>
  <c r="H25" i="13"/>
  <c r="H30" i="13"/>
  <c r="H37" i="13"/>
  <c r="H38" i="13"/>
  <c r="H31" i="13"/>
  <c r="H34" i="13"/>
  <c r="H40" i="13"/>
  <c r="H42" i="13"/>
  <c r="H5" i="12"/>
  <c r="H10" i="12"/>
  <c r="H22" i="8"/>
  <c r="H39" i="8"/>
  <c r="H31" i="8"/>
  <c r="H38" i="8"/>
  <c r="H46" i="8"/>
  <c r="H47" i="8"/>
  <c r="H40" i="8"/>
  <c r="H43" i="8"/>
  <c r="H49" i="8"/>
  <c r="H51" i="8"/>
  <c r="T248" i="4"/>
  <c r="Q248" i="4"/>
  <c r="O248" i="4"/>
  <c r="N248" i="4"/>
  <c r="M248" i="4"/>
  <c r="L248" i="4"/>
  <c r="K248" i="4"/>
  <c r="G248" i="4"/>
  <c r="B248" i="4"/>
  <c r="T247" i="4"/>
  <c r="Q247" i="4"/>
  <c r="N247" i="4"/>
  <c r="M247" i="4"/>
  <c r="L247" i="4"/>
  <c r="K247" i="4"/>
  <c r="G247" i="4"/>
  <c r="B247" i="4"/>
  <c r="T246" i="4"/>
  <c r="Q246" i="4"/>
  <c r="N246" i="4"/>
  <c r="M246" i="4"/>
  <c r="L246" i="4"/>
  <c r="K246" i="4"/>
  <c r="G246" i="4"/>
  <c r="B246" i="4"/>
  <c r="T245" i="4"/>
  <c r="Q245" i="4"/>
  <c r="N245" i="4"/>
  <c r="M245" i="4"/>
  <c r="L245" i="4"/>
  <c r="K245" i="4"/>
  <c r="G245" i="4"/>
  <c r="B245" i="4"/>
  <c r="T244" i="4"/>
  <c r="Q244" i="4"/>
  <c r="O244" i="4"/>
  <c r="N244" i="4"/>
  <c r="M244" i="4"/>
  <c r="L244" i="4"/>
  <c r="K244" i="4"/>
  <c r="G244" i="4"/>
  <c r="B244" i="4"/>
  <c r="P244" i="4" s="1"/>
  <c r="T243" i="4"/>
  <c r="Q243" i="4"/>
  <c r="N243" i="4"/>
  <c r="M243" i="4"/>
  <c r="L243" i="4"/>
  <c r="K243" i="4"/>
  <c r="G243" i="4"/>
  <c r="B243" i="4"/>
  <c r="P243" i="4" s="1"/>
  <c r="T242" i="4"/>
  <c r="Q242" i="4"/>
  <c r="N242" i="4"/>
  <c r="M242" i="4"/>
  <c r="L242" i="4"/>
  <c r="K242" i="4"/>
  <c r="G242" i="4"/>
  <c r="B242" i="4"/>
  <c r="T241" i="4"/>
  <c r="Q241" i="4"/>
  <c r="N241" i="4"/>
  <c r="M241" i="4"/>
  <c r="L241" i="4"/>
  <c r="K241" i="4"/>
  <c r="G241" i="4"/>
  <c r="B241" i="4"/>
  <c r="P245" i="4" l="1"/>
  <c r="P246" i="4"/>
  <c r="P247" i="4"/>
  <c r="P248" i="4"/>
  <c r="U303" i="4"/>
  <c r="J15" i="13"/>
  <c r="H241" i="4"/>
  <c r="I241" i="4" s="1"/>
  <c r="P241" i="4"/>
  <c r="H242" i="4"/>
  <c r="I242" i="4" s="1"/>
  <c r="P242" i="4"/>
  <c r="R254" i="4"/>
  <c r="U254" i="4" s="1"/>
  <c r="U284" i="4"/>
  <c r="I30" i="13"/>
  <c r="I38" i="8"/>
  <c r="U289" i="4"/>
  <c r="I28" i="8"/>
  <c r="U286" i="4"/>
  <c r="I5" i="12"/>
  <c r="I22" i="8"/>
  <c r="I14" i="13"/>
  <c r="I17" i="8"/>
  <c r="U290" i="4"/>
  <c r="I22" i="13"/>
  <c r="I282" i="4"/>
  <c r="I281" i="4"/>
  <c r="R281" i="4" s="1"/>
  <c r="I280" i="4"/>
  <c r="I279" i="4"/>
  <c r="R279" i="4" s="1"/>
  <c r="I278" i="4"/>
  <c r="R278" i="4" s="1"/>
  <c r="I277" i="4"/>
  <c r="I276" i="4"/>
  <c r="R276" i="4" s="1"/>
  <c r="R251" i="4"/>
  <c r="I275" i="4"/>
  <c r="I274" i="4"/>
  <c r="R274" i="4" s="1"/>
  <c r="I273" i="4"/>
  <c r="R273" i="4" s="1"/>
  <c r="I272" i="4"/>
  <c r="R272" i="4" s="1"/>
  <c r="I271" i="4"/>
  <c r="I270" i="4"/>
  <c r="I269" i="4"/>
  <c r="I268" i="4"/>
  <c r="R268" i="4" s="1"/>
  <c r="I267" i="4"/>
  <c r="R267" i="4" s="1"/>
  <c r="I266" i="4"/>
  <c r="R266" i="4" s="1"/>
  <c r="I265" i="4"/>
  <c r="I264" i="4"/>
  <c r="R264" i="4" s="1"/>
  <c r="I263" i="4"/>
  <c r="R263" i="4" s="1"/>
  <c r="I262" i="4"/>
  <c r="I261" i="4"/>
  <c r="R261" i="4" s="1"/>
  <c r="I260" i="4"/>
  <c r="I259" i="4"/>
  <c r="R259" i="4" s="1"/>
  <c r="I258" i="4"/>
  <c r="R258" i="4" s="1"/>
  <c r="I257" i="4"/>
  <c r="R257" i="4" s="1"/>
  <c r="I256" i="4"/>
  <c r="R256" i="4" s="1"/>
  <c r="I255" i="4"/>
  <c r="R255" i="4" s="1"/>
  <c r="I253" i="4"/>
  <c r="R253" i="4" s="1"/>
  <c r="I252" i="4"/>
  <c r="R252" i="4" s="1"/>
  <c r="I249" i="4"/>
  <c r="H248" i="4"/>
  <c r="H247" i="4"/>
  <c r="H246" i="4"/>
  <c r="H245" i="4"/>
  <c r="H244" i="4"/>
  <c r="I244" i="4" s="1"/>
  <c r="H243" i="4"/>
  <c r="T240" i="4"/>
  <c r="Q240" i="4"/>
  <c r="O240" i="4"/>
  <c r="N240" i="4"/>
  <c r="M240" i="4"/>
  <c r="L240" i="4"/>
  <c r="K240" i="4"/>
  <c r="G240" i="4"/>
  <c r="B240" i="4"/>
  <c r="P240" i="4" s="1"/>
  <c r="T239" i="4"/>
  <c r="Q239" i="4"/>
  <c r="O239" i="4"/>
  <c r="N239" i="4"/>
  <c r="M239" i="4"/>
  <c r="L239" i="4"/>
  <c r="K239" i="4"/>
  <c r="G239" i="4"/>
  <c r="B239" i="4"/>
  <c r="T238" i="4"/>
  <c r="Q238" i="4"/>
  <c r="N238" i="4"/>
  <c r="M238" i="4"/>
  <c r="L238" i="4"/>
  <c r="K238" i="4"/>
  <c r="G238" i="4"/>
  <c r="B238" i="4"/>
  <c r="T237" i="4"/>
  <c r="Q237" i="4"/>
  <c r="N237" i="4"/>
  <c r="M237" i="4"/>
  <c r="L237" i="4"/>
  <c r="K237" i="4"/>
  <c r="G237" i="4"/>
  <c r="B237" i="4"/>
  <c r="T236" i="4"/>
  <c r="Q236" i="4"/>
  <c r="N236" i="4"/>
  <c r="M236" i="4"/>
  <c r="L236" i="4"/>
  <c r="K236" i="4"/>
  <c r="G236" i="4"/>
  <c r="B236" i="4"/>
  <c r="T235" i="4"/>
  <c r="Q235" i="4"/>
  <c r="N235" i="4"/>
  <c r="M235" i="4"/>
  <c r="L235" i="4"/>
  <c r="K235" i="4"/>
  <c r="G235" i="4"/>
  <c r="B235" i="4"/>
  <c r="T234" i="4"/>
  <c r="Q234" i="4"/>
  <c r="O234" i="4"/>
  <c r="N234" i="4"/>
  <c r="M234" i="4"/>
  <c r="L234" i="4"/>
  <c r="K234" i="4"/>
  <c r="G234" i="4"/>
  <c r="B234" i="4"/>
  <c r="P234" i="4" s="1"/>
  <c r="P235" i="4" l="1"/>
  <c r="P236" i="4"/>
  <c r="P237" i="4"/>
  <c r="P238" i="4"/>
  <c r="P239" i="4"/>
  <c r="I16" i="8"/>
  <c r="I13" i="13"/>
  <c r="U252" i="4"/>
  <c r="I4" i="12"/>
  <c r="I15" i="8"/>
  <c r="U257" i="4"/>
  <c r="I29" i="8"/>
  <c r="I23" i="13"/>
  <c r="U261" i="4"/>
  <c r="I31" i="13"/>
  <c r="I40" i="8"/>
  <c r="U273" i="4"/>
  <c r="I20" i="8"/>
  <c r="I17" i="13"/>
  <c r="U276" i="4"/>
  <c r="I42" i="8"/>
  <c r="I33" i="13"/>
  <c r="U253" i="4"/>
  <c r="I12" i="13"/>
  <c r="I14" i="8"/>
  <c r="U258" i="4"/>
  <c r="I8" i="12"/>
  <c r="I33" i="8"/>
  <c r="U266" i="4"/>
  <c r="I16" i="13"/>
  <c r="I19" i="8"/>
  <c r="U274" i="4"/>
  <c r="I21" i="13"/>
  <c r="I27" i="8"/>
  <c r="U281" i="4"/>
  <c r="I7" i="12"/>
  <c r="I26" i="8"/>
  <c r="U255" i="4"/>
  <c r="I26" i="13"/>
  <c r="I32" i="8"/>
  <c r="U259" i="4"/>
  <c r="I15" i="13"/>
  <c r="I18" i="8"/>
  <c r="U263" i="4"/>
  <c r="I24" i="13"/>
  <c r="I30" i="8"/>
  <c r="U267" i="4"/>
  <c r="I9" i="12"/>
  <c r="I37" i="8"/>
  <c r="U278" i="4"/>
  <c r="I23" i="8"/>
  <c r="I6" i="12"/>
  <c r="U256" i="4"/>
  <c r="I32" i="13"/>
  <c r="I41" i="8"/>
  <c r="U264" i="4"/>
  <c r="I18" i="13"/>
  <c r="I21" i="8"/>
  <c r="U268" i="4"/>
  <c r="I39" i="8"/>
  <c r="I10" i="12"/>
  <c r="U272" i="4"/>
  <c r="I27" i="13"/>
  <c r="I34" i="8"/>
  <c r="U251" i="4"/>
  <c r="I25" i="13"/>
  <c r="I31" i="8"/>
  <c r="U279" i="4"/>
  <c r="I5" i="8"/>
  <c r="I2" i="12"/>
  <c r="R244" i="4"/>
  <c r="H10" i="8" s="1"/>
  <c r="I248" i="4"/>
  <c r="R248" i="4" s="1"/>
  <c r="I247" i="4"/>
  <c r="I246" i="4"/>
  <c r="I245" i="4"/>
  <c r="I243" i="4"/>
  <c r="H240" i="4"/>
  <c r="H239" i="4"/>
  <c r="H238" i="4"/>
  <c r="H237" i="4"/>
  <c r="H236" i="4"/>
  <c r="H235" i="4"/>
  <c r="I235" i="4" s="1"/>
  <c r="H234" i="4"/>
  <c r="T233" i="4"/>
  <c r="Q233" i="4"/>
  <c r="N233" i="4"/>
  <c r="M233" i="4"/>
  <c r="L233" i="4"/>
  <c r="K233" i="4"/>
  <c r="G233" i="4"/>
  <c r="B233" i="4"/>
  <c r="T232" i="4"/>
  <c r="Q232" i="4"/>
  <c r="N232" i="4"/>
  <c r="M232" i="4"/>
  <c r="L232" i="4"/>
  <c r="K232" i="4"/>
  <c r="G232" i="4"/>
  <c r="B232" i="4"/>
  <c r="T231" i="4"/>
  <c r="Q231" i="4"/>
  <c r="N231" i="4"/>
  <c r="M231" i="4"/>
  <c r="L231" i="4"/>
  <c r="K231" i="4"/>
  <c r="G231" i="4"/>
  <c r="B231" i="4"/>
  <c r="T230" i="4"/>
  <c r="Q230" i="4"/>
  <c r="O230" i="4"/>
  <c r="N230" i="4"/>
  <c r="M230" i="4"/>
  <c r="L230" i="4"/>
  <c r="K230" i="4"/>
  <c r="G230" i="4"/>
  <c r="B230" i="4"/>
  <c r="P230" i="4" s="1"/>
  <c r="T229" i="4"/>
  <c r="Q229" i="4"/>
  <c r="O229" i="4"/>
  <c r="N229" i="4"/>
  <c r="M229" i="4"/>
  <c r="L229" i="4"/>
  <c r="K229" i="4"/>
  <c r="G229" i="4"/>
  <c r="B229" i="4"/>
  <c r="T228" i="4"/>
  <c r="Q228" i="4"/>
  <c r="N228" i="4"/>
  <c r="M228" i="4"/>
  <c r="L228" i="4"/>
  <c r="K228" i="4"/>
  <c r="G228" i="4"/>
  <c r="B228" i="4"/>
  <c r="T227" i="4"/>
  <c r="Q227" i="4"/>
  <c r="N227" i="4"/>
  <c r="M227" i="4"/>
  <c r="L227" i="4"/>
  <c r="K227" i="4"/>
  <c r="G227" i="4"/>
  <c r="B227" i="4"/>
  <c r="T226" i="4"/>
  <c r="Q226" i="4"/>
  <c r="N226" i="4"/>
  <c r="M226" i="4"/>
  <c r="L226" i="4"/>
  <c r="K226" i="4"/>
  <c r="G226" i="4"/>
  <c r="B226" i="4"/>
  <c r="T225" i="4"/>
  <c r="Q225" i="4"/>
  <c r="N225" i="4"/>
  <c r="M225" i="4"/>
  <c r="L225" i="4"/>
  <c r="K225" i="4"/>
  <c r="G225" i="4"/>
  <c r="B225" i="4"/>
  <c r="T224" i="4"/>
  <c r="Q224" i="4"/>
  <c r="N224" i="4"/>
  <c r="M224" i="4"/>
  <c r="L224" i="4"/>
  <c r="K224" i="4"/>
  <c r="G224" i="4"/>
  <c r="B224" i="4"/>
  <c r="T223" i="4"/>
  <c r="Q223" i="4"/>
  <c r="N223" i="4"/>
  <c r="M223" i="4"/>
  <c r="L223" i="4"/>
  <c r="K223" i="4"/>
  <c r="G223" i="4"/>
  <c r="B223" i="4"/>
  <c r="T222" i="4"/>
  <c r="Q222" i="4"/>
  <c r="N222" i="4"/>
  <c r="M222" i="4"/>
  <c r="L222" i="4"/>
  <c r="K222" i="4"/>
  <c r="G222" i="4"/>
  <c r="B222" i="4"/>
  <c r="T221" i="4"/>
  <c r="Q221" i="4"/>
  <c r="N221" i="4"/>
  <c r="M221" i="4"/>
  <c r="L221" i="4"/>
  <c r="K221" i="4"/>
  <c r="G221" i="4"/>
  <c r="B221" i="4"/>
  <c r="T220" i="4"/>
  <c r="Q220" i="4"/>
  <c r="O220" i="4"/>
  <c r="N220" i="4"/>
  <c r="M220" i="4"/>
  <c r="L220" i="4"/>
  <c r="K220" i="4"/>
  <c r="G220" i="4"/>
  <c r="B220" i="4"/>
  <c r="P220" i="4" s="1"/>
  <c r="T219" i="4"/>
  <c r="Q219" i="4"/>
  <c r="O219" i="4"/>
  <c r="N219" i="4"/>
  <c r="M219" i="4"/>
  <c r="L219" i="4"/>
  <c r="K219" i="4"/>
  <c r="G219" i="4"/>
  <c r="B219" i="4"/>
  <c r="T218" i="4"/>
  <c r="Q218" i="4"/>
  <c r="O218" i="4"/>
  <c r="N218" i="4"/>
  <c r="M218" i="4"/>
  <c r="L218" i="4"/>
  <c r="K218" i="4"/>
  <c r="G218" i="4"/>
  <c r="B218" i="4"/>
  <c r="P218" i="4" s="1"/>
  <c r="T217" i="4"/>
  <c r="Q217" i="4"/>
  <c r="N217" i="4"/>
  <c r="M217" i="4"/>
  <c r="L217" i="4"/>
  <c r="K217" i="4"/>
  <c r="G217" i="4"/>
  <c r="B217" i="4"/>
  <c r="P217" i="4" s="1"/>
  <c r="T216" i="4"/>
  <c r="Q216" i="4"/>
  <c r="N216" i="4"/>
  <c r="M216" i="4"/>
  <c r="L216" i="4"/>
  <c r="K216" i="4"/>
  <c r="G216" i="4"/>
  <c r="B216" i="4"/>
  <c r="P216" i="4" s="1"/>
  <c r="T215" i="4"/>
  <c r="Q215" i="4"/>
  <c r="O215" i="4"/>
  <c r="N215" i="4"/>
  <c r="M215" i="4"/>
  <c r="L215" i="4"/>
  <c r="K215" i="4"/>
  <c r="G215" i="4"/>
  <c r="B215" i="4"/>
  <c r="T214" i="4"/>
  <c r="Q214" i="4"/>
  <c r="O214" i="4"/>
  <c r="N214" i="4"/>
  <c r="M214" i="4"/>
  <c r="L214" i="4"/>
  <c r="K214" i="4"/>
  <c r="G214" i="4"/>
  <c r="B214" i="4"/>
  <c r="P214" i="4" s="1"/>
  <c r="T213" i="4"/>
  <c r="Q213" i="4"/>
  <c r="O213" i="4"/>
  <c r="N213" i="4"/>
  <c r="M213" i="4"/>
  <c r="L213" i="4"/>
  <c r="K213" i="4"/>
  <c r="G213" i="4"/>
  <c r="B213" i="4"/>
  <c r="T212" i="4"/>
  <c r="Q212" i="4"/>
  <c r="O212" i="4"/>
  <c r="N212" i="4"/>
  <c r="M212" i="4"/>
  <c r="L212" i="4"/>
  <c r="K212" i="4"/>
  <c r="G212" i="4"/>
  <c r="B212" i="4"/>
  <c r="P212" i="4" s="1"/>
  <c r="T211" i="4"/>
  <c r="Q211" i="4"/>
  <c r="O211" i="4"/>
  <c r="N211" i="4"/>
  <c r="M211" i="4"/>
  <c r="L211" i="4"/>
  <c r="K211" i="4"/>
  <c r="G211" i="4"/>
  <c r="B211" i="4"/>
  <c r="T210" i="4"/>
  <c r="Q210" i="4"/>
  <c r="N210" i="4"/>
  <c r="M210" i="4"/>
  <c r="L210" i="4"/>
  <c r="K210" i="4"/>
  <c r="G210" i="4"/>
  <c r="B210" i="4"/>
  <c r="P210" i="4" l="1"/>
  <c r="P215" i="4"/>
  <c r="P231" i="4"/>
  <c r="P232" i="4"/>
  <c r="P233" i="4"/>
  <c r="P213" i="4"/>
  <c r="P219" i="4"/>
  <c r="P221" i="4"/>
  <c r="P222" i="4"/>
  <c r="H223" i="4"/>
  <c r="I223" i="4" s="1"/>
  <c r="P223" i="4"/>
  <c r="P224" i="4"/>
  <c r="P225" i="4"/>
  <c r="P226" i="4"/>
  <c r="P227" i="4"/>
  <c r="P228" i="4"/>
  <c r="P229" i="4"/>
  <c r="H211" i="4"/>
  <c r="I211" i="4" s="1"/>
  <c r="P211" i="4"/>
  <c r="U244" i="4"/>
  <c r="H8" i="13"/>
  <c r="U248" i="4"/>
  <c r="H10" i="13"/>
  <c r="H12" i="8"/>
  <c r="H227" i="4"/>
  <c r="I227" i="4" s="1"/>
  <c r="I240" i="4"/>
  <c r="R240" i="4" s="1"/>
  <c r="I239" i="4"/>
  <c r="R239" i="4" s="1"/>
  <c r="I238" i="4"/>
  <c r="I237" i="4"/>
  <c r="I236" i="4"/>
  <c r="I234" i="4"/>
  <c r="R234" i="4" s="1"/>
  <c r="H233" i="4"/>
  <c r="H232" i="4"/>
  <c r="H231" i="4"/>
  <c r="H230" i="4"/>
  <c r="H229" i="4"/>
  <c r="H228" i="4"/>
  <c r="H226" i="4"/>
  <c r="H225" i="4"/>
  <c r="H224" i="4"/>
  <c r="H222" i="4"/>
  <c r="H221" i="4"/>
  <c r="H220" i="4"/>
  <c r="I220" i="4" s="1"/>
  <c r="H219" i="4"/>
  <c r="H218" i="4"/>
  <c r="H217" i="4"/>
  <c r="H216" i="4"/>
  <c r="I216" i="4" s="1"/>
  <c r="H215" i="4"/>
  <c r="H214" i="4"/>
  <c r="H213" i="4"/>
  <c r="H212" i="4"/>
  <c r="H210" i="4"/>
  <c r="T209" i="4"/>
  <c r="Q209" i="4"/>
  <c r="O209" i="4"/>
  <c r="N209" i="4"/>
  <c r="M209" i="4"/>
  <c r="L209" i="4"/>
  <c r="K209" i="4"/>
  <c r="G209" i="4"/>
  <c r="B209" i="4"/>
  <c r="T208" i="4"/>
  <c r="Q208" i="4"/>
  <c r="N208" i="4"/>
  <c r="M208" i="4"/>
  <c r="L208" i="4"/>
  <c r="K208" i="4"/>
  <c r="G208" i="4"/>
  <c r="B208" i="4"/>
  <c r="T207" i="4"/>
  <c r="Q207" i="4"/>
  <c r="O207" i="4"/>
  <c r="N207" i="4"/>
  <c r="M207" i="4"/>
  <c r="L207" i="4"/>
  <c r="K207" i="4"/>
  <c r="G207" i="4"/>
  <c r="B207" i="4"/>
  <c r="T206" i="4"/>
  <c r="Q206" i="4"/>
  <c r="O206" i="4"/>
  <c r="N206" i="4"/>
  <c r="M206" i="4"/>
  <c r="L206" i="4"/>
  <c r="K206" i="4"/>
  <c r="G206" i="4"/>
  <c r="B206" i="4"/>
  <c r="T205" i="4"/>
  <c r="Q205" i="4"/>
  <c r="O205" i="4"/>
  <c r="N205" i="4"/>
  <c r="M205" i="4"/>
  <c r="L205" i="4"/>
  <c r="K205" i="4"/>
  <c r="G205" i="4"/>
  <c r="B205" i="4"/>
  <c r="T204" i="4"/>
  <c r="Q204" i="4"/>
  <c r="O204" i="4"/>
  <c r="N204" i="4"/>
  <c r="M204" i="4"/>
  <c r="L204" i="4"/>
  <c r="K204" i="4"/>
  <c r="G204" i="4"/>
  <c r="B204" i="4"/>
  <c r="T203" i="4"/>
  <c r="Q203" i="4"/>
  <c r="O203" i="4"/>
  <c r="N203" i="4"/>
  <c r="M203" i="4"/>
  <c r="L203" i="4"/>
  <c r="K203" i="4"/>
  <c r="G203" i="4"/>
  <c r="B203" i="4"/>
  <c r="T202" i="4"/>
  <c r="Q202" i="4"/>
  <c r="O202" i="4"/>
  <c r="N202" i="4"/>
  <c r="M202" i="4"/>
  <c r="L202" i="4"/>
  <c r="K202" i="4"/>
  <c r="G202" i="4"/>
  <c r="B202" i="4"/>
  <c r="T201" i="4"/>
  <c r="Q201" i="4"/>
  <c r="O201" i="4"/>
  <c r="N201" i="4"/>
  <c r="M201" i="4"/>
  <c r="L201" i="4"/>
  <c r="K201" i="4"/>
  <c r="G201" i="4"/>
  <c r="B201" i="4"/>
  <c r="T200" i="4"/>
  <c r="Q200" i="4"/>
  <c r="O200" i="4"/>
  <c r="N200" i="4"/>
  <c r="M200" i="4"/>
  <c r="L200" i="4"/>
  <c r="K200" i="4"/>
  <c r="G200" i="4"/>
  <c r="B200" i="4"/>
  <c r="T199" i="4"/>
  <c r="Q199" i="4"/>
  <c r="O199" i="4"/>
  <c r="N199" i="4"/>
  <c r="M199" i="4"/>
  <c r="L199" i="4"/>
  <c r="K199" i="4"/>
  <c r="G199" i="4"/>
  <c r="B199" i="4"/>
  <c r="G41" i="13"/>
  <c r="G42" i="13"/>
  <c r="G39" i="13"/>
  <c r="G40" i="13"/>
  <c r="G34" i="13"/>
  <c r="G31" i="13"/>
  <c r="G38" i="13"/>
  <c r="G35" i="13"/>
  <c r="G37" i="13"/>
  <c r="G32" i="13"/>
  <c r="G21" i="13"/>
  <c r="G20" i="13"/>
  <c r="G18" i="13"/>
  <c r="G50" i="8"/>
  <c r="G51" i="8"/>
  <c r="G48" i="8"/>
  <c r="G49" i="8"/>
  <c r="G43" i="8"/>
  <c r="G40" i="8"/>
  <c r="G47" i="8"/>
  <c r="G44" i="8"/>
  <c r="G46" i="8"/>
  <c r="G41" i="8"/>
  <c r="G27" i="8"/>
  <c r="G25" i="8"/>
  <c r="G37" i="8"/>
  <c r="G21" i="8"/>
  <c r="G22" i="8"/>
  <c r="G5" i="12"/>
  <c r="G9" i="12"/>
  <c r="B177" i="4"/>
  <c r="B178" i="4"/>
  <c r="B179" i="4"/>
  <c r="B180" i="4"/>
  <c r="B181" i="4"/>
  <c r="B182" i="4"/>
  <c r="H182" i="4" s="1"/>
  <c r="B183" i="4"/>
  <c r="B184" i="4"/>
  <c r="B185" i="4"/>
  <c r="B186" i="4"/>
  <c r="B187" i="4"/>
  <c r="B188" i="4"/>
  <c r="B189" i="4"/>
  <c r="B190" i="4"/>
  <c r="B191" i="4"/>
  <c r="B192" i="4"/>
  <c r="B193" i="4"/>
  <c r="B194" i="4"/>
  <c r="B195" i="4"/>
  <c r="B196" i="4"/>
  <c r="B197" i="4"/>
  <c r="B198" i="4"/>
  <c r="T198" i="4"/>
  <c r="Q198" i="4"/>
  <c r="O198" i="4"/>
  <c r="N198" i="4"/>
  <c r="M198" i="4"/>
  <c r="L198" i="4"/>
  <c r="K198" i="4"/>
  <c r="G198" i="4"/>
  <c r="T197" i="4"/>
  <c r="Q197" i="4"/>
  <c r="O197" i="4"/>
  <c r="N197" i="4"/>
  <c r="M197" i="4"/>
  <c r="L197" i="4"/>
  <c r="K197" i="4"/>
  <c r="G197" i="4"/>
  <c r="T196" i="4"/>
  <c r="Q196" i="4"/>
  <c r="O196" i="4"/>
  <c r="N196" i="4"/>
  <c r="M196" i="4"/>
  <c r="L196" i="4"/>
  <c r="K196" i="4"/>
  <c r="G196" i="4"/>
  <c r="T195" i="4"/>
  <c r="Q195" i="4"/>
  <c r="O195" i="4"/>
  <c r="N195" i="4"/>
  <c r="M195" i="4"/>
  <c r="L195" i="4"/>
  <c r="K195" i="4"/>
  <c r="G195" i="4"/>
  <c r="T194" i="4"/>
  <c r="Q194" i="4"/>
  <c r="N194" i="4"/>
  <c r="M194" i="4"/>
  <c r="L194" i="4"/>
  <c r="K194" i="4"/>
  <c r="G194" i="4"/>
  <c r="T193" i="4"/>
  <c r="Q193" i="4"/>
  <c r="O193" i="4"/>
  <c r="N193" i="4"/>
  <c r="M193" i="4"/>
  <c r="L193" i="4"/>
  <c r="K193" i="4"/>
  <c r="G193" i="4"/>
  <c r="T192" i="4"/>
  <c r="Q192" i="4"/>
  <c r="O192" i="4"/>
  <c r="N192" i="4"/>
  <c r="M192" i="4"/>
  <c r="L192" i="4"/>
  <c r="K192" i="4"/>
  <c r="G192" i="4"/>
  <c r="T191" i="4"/>
  <c r="Q191" i="4"/>
  <c r="O191" i="4"/>
  <c r="N191" i="4"/>
  <c r="M191" i="4"/>
  <c r="L191" i="4"/>
  <c r="K191" i="4"/>
  <c r="G191" i="4"/>
  <c r="T190" i="4"/>
  <c r="Q190" i="4"/>
  <c r="O190" i="4"/>
  <c r="N190" i="4"/>
  <c r="M190" i="4"/>
  <c r="L190" i="4"/>
  <c r="K190" i="4"/>
  <c r="G190" i="4"/>
  <c r="T189" i="4"/>
  <c r="Q189" i="4"/>
  <c r="O189" i="4"/>
  <c r="N189" i="4"/>
  <c r="M189" i="4"/>
  <c r="L189" i="4"/>
  <c r="K189" i="4"/>
  <c r="G189" i="4"/>
  <c r="T188" i="4"/>
  <c r="Q188" i="4"/>
  <c r="O188" i="4"/>
  <c r="N188" i="4"/>
  <c r="M188" i="4"/>
  <c r="L188" i="4"/>
  <c r="K188" i="4"/>
  <c r="G188" i="4"/>
  <c r="T187" i="4"/>
  <c r="Q187" i="4"/>
  <c r="N187" i="4"/>
  <c r="M187" i="4"/>
  <c r="L187" i="4"/>
  <c r="K187" i="4"/>
  <c r="G187" i="4"/>
  <c r="T186" i="4"/>
  <c r="Q186" i="4"/>
  <c r="O186" i="4"/>
  <c r="N186" i="4"/>
  <c r="M186" i="4"/>
  <c r="L186" i="4"/>
  <c r="K186" i="4"/>
  <c r="G186" i="4"/>
  <c r="T185" i="4"/>
  <c r="Q185" i="4"/>
  <c r="N185" i="4"/>
  <c r="M185" i="4"/>
  <c r="L185" i="4"/>
  <c r="K185" i="4"/>
  <c r="G185" i="4"/>
  <c r="T184" i="4"/>
  <c r="Q184" i="4"/>
  <c r="O184" i="4"/>
  <c r="N184" i="4"/>
  <c r="M184" i="4"/>
  <c r="L184" i="4"/>
  <c r="K184" i="4"/>
  <c r="G184" i="4"/>
  <c r="T183" i="4"/>
  <c r="Q183" i="4"/>
  <c r="N183" i="4"/>
  <c r="M183" i="4"/>
  <c r="L183" i="4"/>
  <c r="K183" i="4"/>
  <c r="G183" i="4"/>
  <c r="T182" i="4"/>
  <c r="Q182" i="4"/>
  <c r="N182" i="4"/>
  <c r="M182" i="4"/>
  <c r="L182" i="4"/>
  <c r="K182" i="4"/>
  <c r="G182" i="4"/>
  <c r="T181" i="4"/>
  <c r="Q181" i="4"/>
  <c r="O181" i="4"/>
  <c r="N181" i="4"/>
  <c r="M181" i="4"/>
  <c r="L181" i="4"/>
  <c r="K181" i="4"/>
  <c r="H181" i="4"/>
  <c r="G181" i="4"/>
  <c r="T180" i="4"/>
  <c r="Q180" i="4"/>
  <c r="O180" i="4"/>
  <c r="N180" i="4"/>
  <c r="M180" i="4"/>
  <c r="L180" i="4"/>
  <c r="K180" i="4"/>
  <c r="G180" i="4"/>
  <c r="T179" i="4"/>
  <c r="Q179" i="4"/>
  <c r="N179" i="4"/>
  <c r="M179" i="4"/>
  <c r="L179" i="4"/>
  <c r="K179" i="4"/>
  <c r="G179" i="4"/>
  <c r="T178" i="4"/>
  <c r="Q178" i="4"/>
  <c r="O178" i="4"/>
  <c r="N178" i="4"/>
  <c r="M178" i="4"/>
  <c r="L178" i="4"/>
  <c r="K178" i="4"/>
  <c r="G178" i="4"/>
  <c r="T177" i="4"/>
  <c r="Q177" i="4"/>
  <c r="O177" i="4"/>
  <c r="N177" i="4"/>
  <c r="M177" i="4"/>
  <c r="L177" i="4"/>
  <c r="K177" i="4"/>
  <c r="G177" i="4"/>
  <c r="T176" i="4"/>
  <c r="Q176" i="4"/>
  <c r="O176" i="4"/>
  <c r="N176" i="4"/>
  <c r="M176" i="4"/>
  <c r="L176" i="4"/>
  <c r="K176" i="4"/>
  <c r="B176" i="4"/>
  <c r="T175" i="4"/>
  <c r="Q175" i="4"/>
  <c r="O175" i="4"/>
  <c r="N175" i="4"/>
  <c r="M175" i="4"/>
  <c r="L175" i="4"/>
  <c r="K175" i="4"/>
  <c r="B175" i="4"/>
  <c r="T174" i="4"/>
  <c r="Q174" i="4"/>
  <c r="O174" i="4"/>
  <c r="N174" i="4"/>
  <c r="M174" i="4"/>
  <c r="L174" i="4"/>
  <c r="K174" i="4"/>
  <c r="G174" i="4"/>
  <c r="B174" i="4"/>
  <c r="P174" i="4" s="1"/>
  <c r="P208" i="4" l="1"/>
  <c r="P209" i="4"/>
  <c r="P204" i="4"/>
  <c r="P199" i="4"/>
  <c r="P203" i="4"/>
  <c r="P207" i="4"/>
  <c r="P201" i="4"/>
  <c r="P205" i="4"/>
  <c r="H197" i="4"/>
  <c r="I197" i="4" s="1"/>
  <c r="P197" i="4"/>
  <c r="H193" i="4"/>
  <c r="I193" i="4" s="1"/>
  <c r="P193" i="4"/>
  <c r="H189" i="4"/>
  <c r="I189" i="4" s="1"/>
  <c r="P189" i="4"/>
  <c r="H185" i="4"/>
  <c r="I185" i="4" s="1"/>
  <c r="P185" i="4"/>
  <c r="P181" i="4"/>
  <c r="P177" i="4"/>
  <c r="P202" i="4"/>
  <c r="P206" i="4"/>
  <c r="H196" i="4"/>
  <c r="I196" i="4" s="1"/>
  <c r="P196" i="4"/>
  <c r="H192" i="4"/>
  <c r="I192" i="4" s="1"/>
  <c r="P192" i="4"/>
  <c r="H188" i="4"/>
  <c r="I188" i="4" s="1"/>
  <c r="P188" i="4"/>
  <c r="H184" i="4"/>
  <c r="I184" i="4" s="1"/>
  <c r="P184" i="4"/>
  <c r="H180" i="4"/>
  <c r="I180" i="4" s="1"/>
  <c r="P180" i="4"/>
  <c r="H195" i="4"/>
  <c r="I195" i="4" s="1"/>
  <c r="P195" i="4"/>
  <c r="H191" i="4"/>
  <c r="I191" i="4" s="1"/>
  <c r="P191" i="4"/>
  <c r="H187" i="4"/>
  <c r="I187" i="4" s="1"/>
  <c r="P187" i="4"/>
  <c r="H183" i="4"/>
  <c r="I183" i="4" s="1"/>
  <c r="P183" i="4"/>
  <c r="P179" i="4"/>
  <c r="H200" i="4"/>
  <c r="I200" i="4" s="1"/>
  <c r="P200" i="4"/>
  <c r="H198" i="4"/>
  <c r="I198" i="4" s="1"/>
  <c r="P198" i="4"/>
  <c r="H194" i="4"/>
  <c r="P194" i="4"/>
  <c r="H190" i="4"/>
  <c r="I190" i="4" s="1"/>
  <c r="P190" i="4"/>
  <c r="H186" i="4"/>
  <c r="I186" i="4" s="1"/>
  <c r="P186" i="4"/>
  <c r="P182" i="4"/>
  <c r="P178" i="4"/>
  <c r="R220" i="4"/>
  <c r="H8" i="12" s="1"/>
  <c r="R211" i="4"/>
  <c r="U211" i="4" s="1"/>
  <c r="U234" i="4"/>
  <c r="H19" i="8"/>
  <c r="H16" i="13"/>
  <c r="U239" i="4"/>
  <c r="H15" i="13"/>
  <c r="H18" i="8"/>
  <c r="U240" i="4"/>
  <c r="H41" i="8"/>
  <c r="H32" i="13"/>
  <c r="I233" i="4"/>
  <c r="I232" i="4"/>
  <c r="I231" i="4"/>
  <c r="I230" i="4"/>
  <c r="R230" i="4" s="1"/>
  <c r="I229" i="4"/>
  <c r="R229" i="4" s="1"/>
  <c r="I228" i="4"/>
  <c r="I226" i="4"/>
  <c r="I225" i="4"/>
  <c r="I224" i="4"/>
  <c r="I222" i="4"/>
  <c r="I221" i="4"/>
  <c r="I219" i="4"/>
  <c r="R219" i="4" s="1"/>
  <c r="I218" i="4"/>
  <c r="R218" i="4" s="1"/>
  <c r="I217" i="4"/>
  <c r="I215" i="4"/>
  <c r="R215" i="4" s="1"/>
  <c r="I214" i="4"/>
  <c r="R214" i="4" s="1"/>
  <c r="I213" i="4"/>
  <c r="R213" i="4" s="1"/>
  <c r="I212" i="4"/>
  <c r="R212" i="4" s="1"/>
  <c r="I210" i="4"/>
  <c r="H209" i="4"/>
  <c r="H208" i="4"/>
  <c r="H207" i="4"/>
  <c r="H206" i="4"/>
  <c r="H205" i="4"/>
  <c r="H204" i="4"/>
  <c r="H203" i="4"/>
  <c r="H202" i="4"/>
  <c r="H201" i="4"/>
  <c r="H199" i="4"/>
  <c r="I194" i="4"/>
  <c r="I182" i="4"/>
  <c r="I181" i="4"/>
  <c r="H179" i="4"/>
  <c r="H178" i="4"/>
  <c r="H177" i="4"/>
  <c r="H174" i="4"/>
  <c r="I174" i="4" s="1"/>
  <c r="R174" i="4" s="1"/>
  <c r="T173" i="4"/>
  <c r="Q173" i="4"/>
  <c r="O173" i="4"/>
  <c r="N173" i="4"/>
  <c r="M173" i="4"/>
  <c r="L173" i="4"/>
  <c r="K173" i="4"/>
  <c r="G173" i="4"/>
  <c r="B173" i="4"/>
  <c r="P173" i="4" s="1"/>
  <c r="B172" i="4"/>
  <c r="B171" i="4"/>
  <c r="B170" i="4"/>
  <c r="B169" i="4"/>
  <c r="B168" i="4"/>
  <c r="H168" i="4" s="1"/>
  <c r="B167" i="4"/>
  <c r="B166" i="4"/>
  <c r="B165" i="4"/>
  <c r="B164" i="4"/>
  <c r="H164" i="4" s="1"/>
  <c r="B163" i="4"/>
  <c r="B162" i="4"/>
  <c r="B161" i="4"/>
  <c r="B160" i="4"/>
  <c r="H160" i="4" s="1"/>
  <c r="B159" i="4"/>
  <c r="B158" i="4"/>
  <c r="B157" i="4"/>
  <c r="B156" i="4"/>
  <c r="B155" i="4"/>
  <c r="B154" i="4"/>
  <c r="B153" i="4"/>
  <c r="B152" i="4"/>
  <c r="B151" i="4"/>
  <c r="B150" i="4"/>
  <c r="B149" i="4"/>
  <c r="B148" i="4"/>
  <c r="H148" i="4" s="1"/>
  <c r="B147" i="4"/>
  <c r="B146" i="4"/>
  <c r="B145" i="4"/>
  <c r="B144" i="4"/>
  <c r="B143" i="4"/>
  <c r="B142" i="4"/>
  <c r="B141" i="4"/>
  <c r="B140" i="4"/>
  <c r="B139" i="4"/>
  <c r="B138" i="4"/>
  <c r="B137" i="4"/>
  <c r="B136" i="4"/>
  <c r="B135" i="4"/>
  <c r="B134" i="4"/>
  <c r="B133" i="4"/>
  <c r="B132" i="4"/>
  <c r="B131" i="4"/>
  <c r="B130" i="4"/>
  <c r="B129" i="4"/>
  <c r="B128" i="4"/>
  <c r="B127" i="4"/>
  <c r="B126" i="4"/>
  <c r="B125" i="4"/>
  <c r="B124" i="4"/>
  <c r="B123" i="4"/>
  <c r="B122" i="4"/>
  <c r="B121" i="4"/>
  <c r="B120" i="4"/>
  <c r="B119" i="4"/>
  <c r="B118" i="4"/>
  <c r="B117" i="4"/>
  <c r="B116" i="4"/>
  <c r="B115" i="4"/>
  <c r="B114" i="4"/>
  <c r="B113" i="4"/>
  <c r="B112" i="4"/>
  <c r="B111" i="4"/>
  <c r="B110" i="4"/>
  <c r="B109" i="4"/>
  <c r="B108" i="4"/>
  <c r="B107" i="4"/>
  <c r="B106" i="4"/>
  <c r="B105" i="4"/>
  <c r="B104" i="4"/>
  <c r="B103" i="4"/>
  <c r="B102" i="4"/>
  <c r="B101" i="4"/>
  <c r="B100" i="4"/>
  <c r="B99" i="4"/>
  <c r="B98" i="4"/>
  <c r="B97" i="4"/>
  <c r="B96" i="4"/>
  <c r="B95" i="4"/>
  <c r="B94" i="4"/>
  <c r="B93" i="4"/>
  <c r="B92" i="4"/>
  <c r="B91" i="4"/>
  <c r="B90" i="4"/>
  <c r="B89" i="4"/>
  <c r="B88" i="4"/>
  <c r="B87" i="4"/>
  <c r="B86" i="4"/>
  <c r="B85" i="4"/>
  <c r="B84" i="4"/>
  <c r="B83" i="4"/>
  <c r="B82" i="4"/>
  <c r="B81" i="4"/>
  <c r="B80" i="4"/>
  <c r="B79" i="4"/>
  <c r="B78" i="4"/>
  <c r="B77" i="4"/>
  <c r="B76" i="4"/>
  <c r="B75" i="4"/>
  <c r="B74" i="4"/>
  <c r="B73" i="4"/>
  <c r="B72" i="4"/>
  <c r="B71" i="4"/>
  <c r="B70" i="4"/>
  <c r="B69" i="4"/>
  <c r="B68" i="4"/>
  <c r="B67" i="4"/>
  <c r="B66" i="4"/>
  <c r="B65" i="4"/>
  <c r="B64" i="4"/>
  <c r="B63" i="4"/>
  <c r="B62" i="4"/>
  <c r="B61" i="4"/>
  <c r="B60" i="4"/>
  <c r="B59" i="4"/>
  <c r="B58" i="4"/>
  <c r="B57" i="4"/>
  <c r="B56" i="4"/>
  <c r="B55" i="4"/>
  <c r="B54" i="4"/>
  <c r="B53" i="4"/>
  <c r="B52" i="4"/>
  <c r="B51" i="4"/>
  <c r="B50" i="4"/>
  <c r="B49" i="4"/>
  <c r="B48" i="4"/>
  <c r="B47" i="4"/>
  <c r="B46" i="4"/>
  <c r="B45" i="4"/>
  <c r="B44" i="4"/>
  <c r="B43" i="4"/>
  <c r="B42" i="4"/>
  <c r="B41" i="4"/>
  <c r="B40" i="4"/>
  <c r="B39" i="4"/>
  <c r="B38" i="4"/>
  <c r="B37" i="4"/>
  <c r="B36" i="4"/>
  <c r="B35" i="4"/>
  <c r="B34" i="4"/>
  <c r="B33" i="4"/>
  <c r="B32" i="4"/>
  <c r="B31" i="4"/>
  <c r="B30" i="4"/>
  <c r="B29" i="4"/>
  <c r="B28" i="4"/>
  <c r="B27" i="4"/>
  <c r="B26" i="4"/>
  <c r="B25" i="4"/>
  <c r="B24" i="4"/>
  <c r="B23" i="4"/>
  <c r="B22" i="4"/>
  <c r="B21" i="4"/>
  <c r="B20" i="4"/>
  <c r="B19" i="4"/>
  <c r="B18" i="4"/>
  <c r="B17" i="4"/>
  <c r="B16" i="4"/>
  <c r="B15" i="4"/>
  <c r="B14" i="4"/>
  <c r="B13" i="4"/>
  <c r="B12" i="4"/>
  <c r="B11" i="4"/>
  <c r="B10" i="4"/>
  <c r="B9" i="4"/>
  <c r="B8" i="4"/>
  <c r="B7" i="4"/>
  <c r="B6" i="4"/>
  <c r="B5" i="4"/>
  <c r="B4" i="4"/>
  <c r="B3" i="4"/>
  <c r="H170" i="4"/>
  <c r="B2" i="4"/>
  <c r="T172" i="4"/>
  <c r="Q172" i="4"/>
  <c r="O172" i="4"/>
  <c r="N172" i="4"/>
  <c r="M172" i="4"/>
  <c r="L172" i="4"/>
  <c r="K172" i="4"/>
  <c r="G172" i="4"/>
  <c r="T171" i="4"/>
  <c r="Q171" i="4"/>
  <c r="N171" i="4"/>
  <c r="M171" i="4"/>
  <c r="L171" i="4"/>
  <c r="K171" i="4"/>
  <c r="G171" i="4"/>
  <c r="T170" i="4"/>
  <c r="Q170" i="4"/>
  <c r="N170" i="4"/>
  <c r="M170" i="4"/>
  <c r="L170" i="4"/>
  <c r="K170" i="4"/>
  <c r="G170" i="4"/>
  <c r="T169" i="4"/>
  <c r="Q169" i="4"/>
  <c r="N169" i="4"/>
  <c r="M169" i="4"/>
  <c r="L169" i="4"/>
  <c r="K169" i="4"/>
  <c r="G169" i="4"/>
  <c r="T168" i="4"/>
  <c r="Q168" i="4"/>
  <c r="N168" i="4"/>
  <c r="M168" i="4"/>
  <c r="L168" i="4"/>
  <c r="K168" i="4"/>
  <c r="G168" i="4"/>
  <c r="T167" i="4"/>
  <c r="Q167" i="4"/>
  <c r="O167" i="4"/>
  <c r="N167" i="4"/>
  <c r="M167" i="4"/>
  <c r="L167" i="4"/>
  <c r="K167" i="4"/>
  <c r="G167" i="4"/>
  <c r="T166" i="4"/>
  <c r="Q166" i="4"/>
  <c r="N166" i="4"/>
  <c r="M166" i="4"/>
  <c r="L166" i="4"/>
  <c r="K166" i="4"/>
  <c r="G166" i="4"/>
  <c r="T165" i="4"/>
  <c r="Q165" i="4"/>
  <c r="O165" i="4"/>
  <c r="N165" i="4"/>
  <c r="M165" i="4"/>
  <c r="L165" i="4"/>
  <c r="K165" i="4"/>
  <c r="G165" i="4"/>
  <c r="T164" i="4"/>
  <c r="Q164" i="4"/>
  <c r="O164" i="4"/>
  <c r="N164" i="4"/>
  <c r="M164" i="4"/>
  <c r="L164" i="4"/>
  <c r="K164" i="4"/>
  <c r="G164" i="4"/>
  <c r="T163" i="4"/>
  <c r="Q163" i="4"/>
  <c r="O163" i="4"/>
  <c r="N163" i="4"/>
  <c r="M163" i="4"/>
  <c r="L163" i="4"/>
  <c r="K163" i="4"/>
  <c r="G163" i="4"/>
  <c r="T162" i="4"/>
  <c r="Q162" i="4"/>
  <c r="O162" i="4"/>
  <c r="N162" i="4"/>
  <c r="M162" i="4"/>
  <c r="L162" i="4"/>
  <c r="K162" i="4"/>
  <c r="H162" i="4"/>
  <c r="G162" i="4"/>
  <c r="T161" i="4"/>
  <c r="Q161" i="4"/>
  <c r="N161" i="4"/>
  <c r="M161" i="4"/>
  <c r="L161" i="4"/>
  <c r="K161" i="4"/>
  <c r="G161" i="4"/>
  <c r="T160" i="4"/>
  <c r="Q160" i="4"/>
  <c r="O160" i="4"/>
  <c r="N160" i="4"/>
  <c r="M160" i="4"/>
  <c r="L160" i="4"/>
  <c r="K160" i="4"/>
  <c r="G160" i="4"/>
  <c r="T159" i="4"/>
  <c r="Q159" i="4"/>
  <c r="O159" i="4"/>
  <c r="N159" i="4"/>
  <c r="M159" i="4"/>
  <c r="L159" i="4"/>
  <c r="K159" i="4"/>
  <c r="H159" i="4"/>
  <c r="G159" i="4"/>
  <c r="T158" i="4"/>
  <c r="Q158" i="4"/>
  <c r="N158" i="4"/>
  <c r="M158" i="4"/>
  <c r="L158" i="4"/>
  <c r="K158" i="4"/>
  <c r="H158" i="4"/>
  <c r="G158" i="4"/>
  <c r="T157" i="4"/>
  <c r="Q157" i="4"/>
  <c r="O157" i="4"/>
  <c r="N157" i="4"/>
  <c r="M157" i="4"/>
  <c r="L157" i="4"/>
  <c r="K157" i="4"/>
  <c r="G157" i="4"/>
  <c r="T156" i="4"/>
  <c r="Q156" i="4"/>
  <c r="O156" i="4"/>
  <c r="N156" i="4"/>
  <c r="M156" i="4"/>
  <c r="L156" i="4"/>
  <c r="K156" i="4"/>
  <c r="G156" i="4"/>
  <c r="T155" i="4"/>
  <c r="Q155" i="4"/>
  <c r="N155" i="4"/>
  <c r="M155" i="4"/>
  <c r="L155" i="4"/>
  <c r="K155" i="4"/>
  <c r="G155" i="4"/>
  <c r="T154" i="4"/>
  <c r="Q154" i="4"/>
  <c r="O154" i="4"/>
  <c r="N154" i="4"/>
  <c r="M154" i="4"/>
  <c r="L154" i="4"/>
  <c r="K154" i="4"/>
  <c r="H154" i="4"/>
  <c r="G154" i="4"/>
  <c r="T153" i="4"/>
  <c r="Q153" i="4"/>
  <c r="O153" i="4"/>
  <c r="N153" i="4"/>
  <c r="M153" i="4"/>
  <c r="L153" i="4"/>
  <c r="K153" i="4"/>
  <c r="G153" i="4"/>
  <c r="T152" i="4"/>
  <c r="Q152" i="4"/>
  <c r="N152" i="4"/>
  <c r="M152" i="4"/>
  <c r="L152" i="4"/>
  <c r="K152" i="4"/>
  <c r="G152" i="4"/>
  <c r="T151" i="4"/>
  <c r="Q151" i="4"/>
  <c r="O151" i="4"/>
  <c r="N151" i="4"/>
  <c r="M151" i="4"/>
  <c r="L151" i="4"/>
  <c r="K151" i="4"/>
  <c r="G151" i="4"/>
  <c r="T150" i="4"/>
  <c r="Q150" i="4"/>
  <c r="O150" i="4"/>
  <c r="N150" i="4"/>
  <c r="M150" i="4"/>
  <c r="L150" i="4"/>
  <c r="K150" i="4"/>
  <c r="H150" i="4"/>
  <c r="G150" i="4"/>
  <c r="T149" i="4"/>
  <c r="Q149" i="4"/>
  <c r="O149" i="4"/>
  <c r="N149" i="4"/>
  <c r="M149" i="4"/>
  <c r="L149" i="4"/>
  <c r="K149" i="4"/>
  <c r="G149" i="4"/>
  <c r="T148" i="4"/>
  <c r="Q148" i="4"/>
  <c r="N148" i="4"/>
  <c r="M148" i="4"/>
  <c r="L148" i="4"/>
  <c r="K148" i="4"/>
  <c r="G148" i="4"/>
  <c r="R184" i="4" l="1"/>
  <c r="R193" i="4"/>
  <c r="R190" i="4"/>
  <c r="G33" i="13" s="1"/>
  <c r="R196" i="4"/>
  <c r="U196" i="4" s="1"/>
  <c r="R189" i="4"/>
  <c r="R191" i="4"/>
  <c r="U191" i="4" s="1"/>
  <c r="R186" i="4"/>
  <c r="U186" i="4" s="1"/>
  <c r="H4" i="12"/>
  <c r="P150" i="4"/>
  <c r="P154" i="4"/>
  <c r="P158" i="4"/>
  <c r="P162" i="4"/>
  <c r="P166" i="4"/>
  <c r="P170" i="4"/>
  <c r="H151" i="4"/>
  <c r="I151" i="4" s="1"/>
  <c r="P151" i="4"/>
  <c r="H155" i="4"/>
  <c r="P155" i="4"/>
  <c r="P159" i="4"/>
  <c r="H163" i="4"/>
  <c r="I163" i="4" s="1"/>
  <c r="P163" i="4"/>
  <c r="H167" i="4"/>
  <c r="I167" i="4" s="1"/>
  <c r="P167" i="4"/>
  <c r="H171" i="4"/>
  <c r="I171" i="4" s="1"/>
  <c r="P171" i="4"/>
  <c r="P148" i="4"/>
  <c r="H152" i="4"/>
  <c r="I152" i="4" s="1"/>
  <c r="P152" i="4"/>
  <c r="H156" i="4"/>
  <c r="P156" i="4"/>
  <c r="P160" i="4"/>
  <c r="P164" i="4"/>
  <c r="P168" i="4"/>
  <c r="H172" i="4"/>
  <c r="I172" i="4" s="1"/>
  <c r="P172" i="4"/>
  <c r="H149" i="4"/>
  <c r="I149" i="4" s="1"/>
  <c r="P149" i="4"/>
  <c r="H153" i="4"/>
  <c r="I153" i="4" s="1"/>
  <c r="P153" i="4"/>
  <c r="H157" i="4"/>
  <c r="I157" i="4" s="1"/>
  <c r="P157" i="4"/>
  <c r="H161" i="4"/>
  <c r="I161" i="4" s="1"/>
  <c r="P161" i="4"/>
  <c r="H165" i="4"/>
  <c r="I165" i="4" s="1"/>
  <c r="P165" i="4"/>
  <c r="H169" i="4"/>
  <c r="I169" i="4" s="1"/>
  <c r="P169" i="4"/>
  <c r="U220" i="4"/>
  <c r="H15" i="8"/>
  <c r="H33" i="8"/>
  <c r="R181" i="4"/>
  <c r="U181" i="4" s="1"/>
  <c r="U212" i="4"/>
  <c r="H48" i="8"/>
  <c r="H39" i="13"/>
  <c r="U213" i="4"/>
  <c r="H9" i="12"/>
  <c r="H37" i="8"/>
  <c r="U214" i="4"/>
  <c r="H32" i="8"/>
  <c r="H26" i="13"/>
  <c r="U215" i="4"/>
  <c r="H18" i="13"/>
  <c r="H21" i="8"/>
  <c r="U218" i="4"/>
  <c r="H23" i="13"/>
  <c r="H29" i="8"/>
  <c r="U219" i="4"/>
  <c r="H14" i="13"/>
  <c r="H17" i="8"/>
  <c r="U229" i="4"/>
  <c r="H24" i="13"/>
  <c r="H30" i="8"/>
  <c r="U230" i="4"/>
  <c r="H50" i="8"/>
  <c r="H41" i="13"/>
  <c r="R180" i="4"/>
  <c r="G13" i="8" s="1"/>
  <c r="R195" i="4"/>
  <c r="G8" i="13" s="1"/>
  <c r="R188" i="4"/>
  <c r="G16" i="8" s="1"/>
  <c r="R192" i="4"/>
  <c r="U192" i="4" s="1"/>
  <c r="R197" i="4"/>
  <c r="U197" i="4" s="1"/>
  <c r="I209" i="4"/>
  <c r="R209" i="4" s="1"/>
  <c r="I208" i="4"/>
  <c r="I207" i="4"/>
  <c r="R207" i="4" s="1"/>
  <c r="I206" i="4"/>
  <c r="R206" i="4" s="1"/>
  <c r="I205" i="4"/>
  <c r="R205" i="4" s="1"/>
  <c r="I204" i="4"/>
  <c r="R204" i="4" s="1"/>
  <c r="R200" i="4"/>
  <c r="U200" i="4" s="1"/>
  <c r="U174" i="4"/>
  <c r="G23" i="13"/>
  <c r="G29" i="8"/>
  <c r="U184" i="4"/>
  <c r="G11" i="8"/>
  <c r="G9" i="13"/>
  <c r="U189" i="4"/>
  <c r="G17" i="8"/>
  <c r="G14" i="13"/>
  <c r="U193" i="4"/>
  <c r="G16" i="13"/>
  <c r="G19" i="8"/>
  <c r="I203" i="4"/>
  <c r="R203" i="4" s="1"/>
  <c r="I202" i="4"/>
  <c r="R202" i="4" s="1"/>
  <c r="I201" i="4"/>
  <c r="R201" i="4" s="1"/>
  <c r="I199" i="4"/>
  <c r="R199" i="4" s="1"/>
  <c r="R198" i="4"/>
  <c r="U198" i="4" s="1"/>
  <c r="I179" i="4"/>
  <c r="I178" i="4"/>
  <c r="R178" i="4" s="1"/>
  <c r="I177" i="4"/>
  <c r="R177" i="4" s="1"/>
  <c r="H173" i="4"/>
  <c r="I168" i="4"/>
  <c r="I170" i="4"/>
  <c r="I166" i="4"/>
  <c r="I164" i="4"/>
  <c r="I162" i="4"/>
  <c r="I160" i="4"/>
  <c r="I159" i="4"/>
  <c r="I158" i="4"/>
  <c r="I156" i="4"/>
  <c r="I148" i="4"/>
  <c r="I155" i="4"/>
  <c r="I154" i="4"/>
  <c r="I150" i="4"/>
  <c r="F41" i="13"/>
  <c r="F42" i="13"/>
  <c r="F39" i="13"/>
  <c r="F40" i="13"/>
  <c r="F34" i="13"/>
  <c r="F35" i="13"/>
  <c r="F37" i="13"/>
  <c r="F26" i="13"/>
  <c r="F32" i="13"/>
  <c r="F50" i="8"/>
  <c r="F51" i="8"/>
  <c r="F48" i="8"/>
  <c r="F49" i="8"/>
  <c r="F43" i="8"/>
  <c r="F44" i="8"/>
  <c r="F46" i="8"/>
  <c r="F32" i="8"/>
  <c r="F41" i="8"/>
  <c r="T147" i="4"/>
  <c r="Q147" i="4"/>
  <c r="O147" i="4"/>
  <c r="N147" i="4"/>
  <c r="M147" i="4"/>
  <c r="L147" i="4"/>
  <c r="K147" i="4"/>
  <c r="H147" i="4"/>
  <c r="G147" i="4"/>
  <c r="P147" i="4" s="1"/>
  <c r="T146" i="4"/>
  <c r="Q146" i="4"/>
  <c r="O146" i="4"/>
  <c r="N146" i="4"/>
  <c r="M146" i="4"/>
  <c r="L146" i="4"/>
  <c r="K146" i="4"/>
  <c r="H146" i="4"/>
  <c r="G146" i="4"/>
  <c r="P146" i="4" s="1"/>
  <c r="T145" i="4"/>
  <c r="Q145" i="4"/>
  <c r="O145" i="4"/>
  <c r="N145" i="4"/>
  <c r="M145" i="4"/>
  <c r="L145" i="4"/>
  <c r="K145" i="4"/>
  <c r="H145" i="4"/>
  <c r="G145" i="4"/>
  <c r="P145" i="4" s="1"/>
  <c r="T144" i="4"/>
  <c r="Q144" i="4"/>
  <c r="N144" i="4"/>
  <c r="M144" i="4"/>
  <c r="L144" i="4"/>
  <c r="K144" i="4"/>
  <c r="H144" i="4"/>
  <c r="G144" i="4"/>
  <c r="P144" i="4" s="1"/>
  <c r="T143" i="4"/>
  <c r="Q143" i="4"/>
  <c r="N143" i="4"/>
  <c r="M143" i="4"/>
  <c r="L143" i="4"/>
  <c r="K143" i="4"/>
  <c r="H143" i="4"/>
  <c r="G143" i="4"/>
  <c r="P143" i="4" s="1"/>
  <c r="T142" i="4"/>
  <c r="Q142" i="4"/>
  <c r="O142" i="4"/>
  <c r="N142" i="4"/>
  <c r="M142" i="4"/>
  <c r="L142" i="4"/>
  <c r="K142" i="4"/>
  <c r="H142" i="4"/>
  <c r="G142" i="4"/>
  <c r="P142" i="4" s="1"/>
  <c r="T141" i="4"/>
  <c r="Q141" i="4"/>
  <c r="N141" i="4"/>
  <c r="M141" i="4"/>
  <c r="L141" i="4"/>
  <c r="K141" i="4"/>
  <c r="H141" i="4"/>
  <c r="G141" i="4"/>
  <c r="P141" i="4" s="1"/>
  <c r="T140" i="4"/>
  <c r="Q140" i="4"/>
  <c r="N140" i="4"/>
  <c r="M140" i="4"/>
  <c r="L140" i="4"/>
  <c r="K140" i="4"/>
  <c r="H140" i="4"/>
  <c r="G140" i="4"/>
  <c r="P140" i="4" s="1"/>
  <c r="T139" i="4"/>
  <c r="Q139" i="4"/>
  <c r="O139" i="4"/>
  <c r="N139" i="4"/>
  <c r="M139" i="4"/>
  <c r="L139" i="4"/>
  <c r="K139" i="4"/>
  <c r="H139" i="4"/>
  <c r="G139" i="4"/>
  <c r="P139" i="4" s="1"/>
  <c r="T138" i="4"/>
  <c r="Q138" i="4"/>
  <c r="O138" i="4"/>
  <c r="N138" i="4"/>
  <c r="M138" i="4"/>
  <c r="L138" i="4"/>
  <c r="K138" i="4"/>
  <c r="H138" i="4"/>
  <c r="G138" i="4"/>
  <c r="P138" i="4" s="1"/>
  <c r="T137" i="4"/>
  <c r="Q137" i="4"/>
  <c r="O137" i="4"/>
  <c r="N137" i="4"/>
  <c r="M137" i="4"/>
  <c r="L137" i="4"/>
  <c r="K137" i="4"/>
  <c r="H137" i="4"/>
  <c r="G137" i="4"/>
  <c r="P137" i="4" s="1"/>
  <c r="T136" i="4"/>
  <c r="Q136" i="4"/>
  <c r="N136" i="4"/>
  <c r="M136" i="4"/>
  <c r="L136" i="4"/>
  <c r="K136" i="4"/>
  <c r="H136" i="4"/>
  <c r="G136" i="4"/>
  <c r="P136" i="4" s="1"/>
  <c r="T135" i="4"/>
  <c r="Q135" i="4"/>
  <c r="N135" i="4"/>
  <c r="M135" i="4"/>
  <c r="L135" i="4"/>
  <c r="K135" i="4"/>
  <c r="H135" i="4"/>
  <c r="G135" i="4"/>
  <c r="P135" i="4" s="1"/>
  <c r="T134" i="4"/>
  <c r="Q134" i="4"/>
  <c r="O134" i="4"/>
  <c r="N134" i="4"/>
  <c r="M134" i="4"/>
  <c r="L134" i="4"/>
  <c r="K134" i="4"/>
  <c r="H134" i="4"/>
  <c r="G134" i="4"/>
  <c r="P134" i="4" s="1"/>
  <c r="U190" i="4" l="1"/>
  <c r="R159" i="4"/>
  <c r="G42" i="8"/>
  <c r="G9" i="8"/>
  <c r="G7" i="13"/>
  <c r="R162" i="4"/>
  <c r="U195" i="4"/>
  <c r="G25" i="13"/>
  <c r="G31" i="8"/>
  <c r="R156" i="4"/>
  <c r="U156" i="4" s="1"/>
  <c r="R160" i="4"/>
  <c r="U160" i="4" s="1"/>
  <c r="G15" i="13"/>
  <c r="R172" i="4"/>
  <c r="U172" i="4" s="1"/>
  <c r="G18" i="8"/>
  <c r="G11" i="13"/>
  <c r="R163" i="4"/>
  <c r="U163" i="4" s="1"/>
  <c r="G38" i="8"/>
  <c r="G30" i="13"/>
  <c r="U180" i="4"/>
  <c r="G6" i="13"/>
  <c r="G8" i="8"/>
  <c r="R151" i="4"/>
  <c r="F8" i="12" s="1"/>
  <c r="G14" i="8"/>
  <c r="R164" i="4"/>
  <c r="F15" i="13" s="1"/>
  <c r="G12" i="13"/>
  <c r="G10" i="8"/>
  <c r="R167" i="4"/>
  <c r="U167" i="4" s="1"/>
  <c r="G13" i="13"/>
  <c r="U188" i="4"/>
  <c r="G32" i="8"/>
  <c r="G26" i="13"/>
  <c r="R154" i="4"/>
  <c r="U154" i="4" s="1"/>
  <c r="U209" i="4"/>
  <c r="G5" i="13"/>
  <c r="G6" i="8"/>
  <c r="U207" i="4"/>
  <c r="G17" i="13"/>
  <c r="G20" i="8"/>
  <c r="U206" i="4"/>
  <c r="G10" i="12"/>
  <c r="G39" i="8"/>
  <c r="U205" i="4"/>
  <c r="G4" i="13"/>
  <c r="G4" i="8"/>
  <c r="U204" i="4"/>
  <c r="G10" i="13"/>
  <c r="G12" i="8"/>
  <c r="U177" i="4"/>
  <c r="G15" i="8"/>
  <c r="G4" i="12"/>
  <c r="U178" i="4"/>
  <c r="G2" i="12"/>
  <c r="G5" i="8"/>
  <c r="U203" i="4"/>
  <c r="G26" i="8"/>
  <c r="G7" i="12"/>
  <c r="U202" i="4"/>
  <c r="G28" i="8"/>
  <c r="G22" i="13"/>
  <c r="U201" i="4"/>
  <c r="G23" i="8"/>
  <c r="G6" i="12"/>
  <c r="G8" i="12"/>
  <c r="G33" i="8"/>
  <c r="U199" i="4"/>
  <c r="G7" i="8"/>
  <c r="G3" i="12"/>
  <c r="R153" i="4"/>
  <c r="F21" i="13" s="1"/>
  <c r="R149" i="4"/>
  <c r="U149" i="4" s="1"/>
  <c r="I173" i="4"/>
  <c r="R173" i="4" s="1"/>
  <c r="R157" i="4"/>
  <c r="F22" i="13" s="1"/>
  <c r="R165" i="4"/>
  <c r="U165" i="4" s="1"/>
  <c r="R150" i="4"/>
  <c r="F9" i="8" s="1"/>
  <c r="U162" i="4"/>
  <c r="F30" i="13"/>
  <c r="F38" i="8"/>
  <c r="U159" i="4"/>
  <c r="F12" i="13"/>
  <c r="F14" i="8"/>
  <c r="U151" i="4"/>
  <c r="I147" i="4"/>
  <c r="R147" i="4" s="1"/>
  <c r="I146" i="4"/>
  <c r="R146" i="4" s="1"/>
  <c r="I145" i="4"/>
  <c r="R145" i="4" s="1"/>
  <c r="I144" i="4"/>
  <c r="I143" i="4"/>
  <c r="I142" i="4"/>
  <c r="R142" i="4" s="1"/>
  <c r="I141" i="4"/>
  <c r="I140" i="4"/>
  <c r="I139" i="4"/>
  <c r="R139" i="4" s="1"/>
  <c r="I138" i="4"/>
  <c r="R138" i="4" s="1"/>
  <c r="I137" i="4"/>
  <c r="R137" i="4" s="1"/>
  <c r="I136" i="4"/>
  <c r="I135" i="4"/>
  <c r="I134" i="4"/>
  <c r="R134" i="4" s="1"/>
  <c r="T133" i="4"/>
  <c r="Q133" i="4"/>
  <c r="O133" i="4"/>
  <c r="N133" i="4"/>
  <c r="M133" i="4"/>
  <c r="L133" i="4"/>
  <c r="K133" i="4"/>
  <c r="H133" i="4"/>
  <c r="G133" i="4"/>
  <c r="P133" i="4" s="1"/>
  <c r="F20" i="13" l="1"/>
  <c r="F33" i="13"/>
  <c r="F18" i="8"/>
  <c r="F25" i="8"/>
  <c r="F6" i="12"/>
  <c r="F42" i="8"/>
  <c r="U164" i="4"/>
  <c r="F23" i="8"/>
  <c r="F33" i="8"/>
  <c r="F10" i="12"/>
  <c r="F7" i="12"/>
  <c r="F26" i="8"/>
  <c r="U157" i="4"/>
  <c r="F16" i="13"/>
  <c r="F19" i="8"/>
  <c r="F7" i="13"/>
  <c r="U153" i="4"/>
  <c r="U150" i="4"/>
  <c r="F27" i="8"/>
  <c r="F39" i="8"/>
  <c r="F28" i="8"/>
  <c r="F38" i="13"/>
  <c r="F47" i="8"/>
  <c r="U173" i="4"/>
  <c r="F6" i="8"/>
  <c r="F5" i="13"/>
  <c r="U134" i="4"/>
  <c r="F4" i="12"/>
  <c r="F15" i="8"/>
  <c r="U137" i="4"/>
  <c r="F40" i="8"/>
  <c r="F31" i="13"/>
  <c r="U145" i="4"/>
  <c r="F14" i="13"/>
  <c r="F17" i="8"/>
  <c r="F37" i="8"/>
  <c r="F9" i="12"/>
  <c r="U138" i="4"/>
  <c r="F30" i="8"/>
  <c r="F24" i="13"/>
  <c r="U142" i="4"/>
  <c r="F13" i="13"/>
  <c r="F16" i="8"/>
  <c r="U146" i="4"/>
  <c r="F31" i="8"/>
  <c r="F25" i="13"/>
  <c r="U139" i="4"/>
  <c r="F23" i="13"/>
  <c r="F29" i="8"/>
  <c r="U147" i="4"/>
  <c r="F27" i="13"/>
  <c r="F34" i="8"/>
  <c r="I133" i="4"/>
  <c r="R133" i="4" s="1"/>
  <c r="U133" i="4" s="1"/>
  <c r="D3" i="12"/>
  <c r="T3" i="12"/>
  <c r="T132" i="4"/>
  <c r="Q132" i="4"/>
  <c r="O132" i="4"/>
  <c r="N132" i="4"/>
  <c r="M132" i="4"/>
  <c r="L132" i="4"/>
  <c r="K132" i="4"/>
  <c r="H132" i="4"/>
  <c r="G132" i="4"/>
  <c r="P132" i="4" s="1"/>
  <c r="T131" i="4"/>
  <c r="Q131" i="4"/>
  <c r="O131" i="4"/>
  <c r="N131" i="4"/>
  <c r="M131" i="4"/>
  <c r="L131" i="4"/>
  <c r="K131" i="4"/>
  <c r="H131" i="4"/>
  <c r="G131" i="4"/>
  <c r="P131" i="4" s="1"/>
  <c r="T130" i="4"/>
  <c r="Q130" i="4"/>
  <c r="N130" i="4"/>
  <c r="M130" i="4"/>
  <c r="L130" i="4"/>
  <c r="K130" i="4"/>
  <c r="H130" i="4"/>
  <c r="G130" i="4"/>
  <c r="P130" i="4" s="1"/>
  <c r="T129" i="4"/>
  <c r="Q129" i="4"/>
  <c r="O129" i="4"/>
  <c r="N129" i="4"/>
  <c r="M129" i="4"/>
  <c r="L129" i="4"/>
  <c r="K129" i="4"/>
  <c r="H129" i="4"/>
  <c r="G129" i="4"/>
  <c r="P129" i="4" s="1"/>
  <c r="T128" i="4"/>
  <c r="Q128" i="4"/>
  <c r="O128" i="4"/>
  <c r="N128" i="4"/>
  <c r="M128" i="4"/>
  <c r="L128" i="4"/>
  <c r="K128" i="4"/>
  <c r="H128" i="4"/>
  <c r="G128" i="4"/>
  <c r="P128" i="4" s="1"/>
  <c r="T127" i="4"/>
  <c r="Q127" i="4"/>
  <c r="O127" i="4"/>
  <c r="N127" i="4"/>
  <c r="M127" i="4"/>
  <c r="L127" i="4"/>
  <c r="K127" i="4"/>
  <c r="H127" i="4"/>
  <c r="G127" i="4"/>
  <c r="P127" i="4" s="1"/>
  <c r="T126" i="4"/>
  <c r="Q126" i="4"/>
  <c r="O126" i="4"/>
  <c r="N126" i="4"/>
  <c r="M126" i="4"/>
  <c r="L126" i="4"/>
  <c r="K126" i="4"/>
  <c r="H126" i="4"/>
  <c r="G126" i="4"/>
  <c r="P126" i="4" s="1"/>
  <c r="T125" i="4"/>
  <c r="Q125" i="4"/>
  <c r="N125" i="4"/>
  <c r="M125" i="4"/>
  <c r="L125" i="4"/>
  <c r="K125" i="4"/>
  <c r="H125" i="4"/>
  <c r="G125" i="4"/>
  <c r="P125" i="4" s="1"/>
  <c r="T124" i="4"/>
  <c r="Q124" i="4"/>
  <c r="N124" i="4"/>
  <c r="M124" i="4"/>
  <c r="L124" i="4"/>
  <c r="K124" i="4"/>
  <c r="H124" i="4"/>
  <c r="G124" i="4"/>
  <c r="P124" i="4" s="1"/>
  <c r="T123" i="4"/>
  <c r="Q123" i="4"/>
  <c r="N123" i="4"/>
  <c r="M123" i="4"/>
  <c r="L123" i="4"/>
  <c r="K123" i="4"/>
  <c r="H123" i="4"/>
  <c r="G123" i="4"/>
  <c r="P123" i="4" s="1"/>
  <c r="T122" i="4"/>
  <c r="Q122" i="4"/>
  <c r="O122" i="4"/>
  <c r="N122" i="4"/>
  <c r="M122" i="4"/>
  <c r="L122" i="4"/>
  <c r="K122" i="4"/>
  <c r="H122" i="4"/>
  <c r="G122" i="4"/>
  <c r="P122" i="4" s="1"/>
  <c r="K121" i="4"/>
  <c r="L121" i="4"/>
  <c r="M121" i="4"/>
  <c r="T121" i="4"/>
  <c r="Q121" i="4"/>
  <c r="O121" i="4"/>
  <c r="N121" i="4"/>
  <c r="I132" i="4" l="1"/>
  <c r="R132" i="4" s="1"/>
  <c r="U132" i="4" s="1"/>
  <c r="I131" i="4"/>
  <c r="R131" i="4" s="1"/>
  <c r="U131" i="4" s="1"/>
  <c r="I130" i="4"/>
  <c r="I129" i="4"/>
  <c r="R129" i="4" s="1"/>
  <c r="U129" i="4" s="1"/>
  <c r="I128" i="4"/>
  <c r="R128" i="4" s="1"/>
  <c r="U128" i="4" s="1"/>
  <c r="I127" i="4"/>
  <c r="R127" i="4" s="1"/>
  <c r="U127" i="4" s="1"/>
  <c r="I126" i="4"/>
  <c r="R126" i="4" s="1"/>
  <c r="U126" i="4" s="1"/>
  <c r="I125" i="4"/>
  <c r="I124" i="4"/>
  <c r="I123" i="4"/>
  <c r="I122" i="4"/>
  <c r="R122" i="4" s="1"/>
  <c r="U122" i="4" s="1"/>
  <c r="T120" i="4"/>
  <c r="Q120" i="4"/>
  <c r="O120" i="4"/>
  <c r="N120" i="4"/>
  <c r="M120" i="4"/>
  <c r="L120" i="4"/>
  <c r="K120" i="4"/>
  <c r="H120" i="4"/>
  <c r="G120" i="4"/>
  <c r="P120" i="4" s="1"/>
  <c r="T119" i="4"/>
  <c r="Q119" i="4"/>
  <c r="N119" i="4"/>
  <c r="M119" i="4"/>
  <c r="L119" i="4"/>
  <c r="K119" i="4"/>
  <c r="H119" i="4"/>
  <c r="G119" i="4"/>
  <c r="P119" i="4" s="1"/>
  <c r="T118" i="4"/>
  <c r="Q118" i="4"/>
  <c r="O118" i="4"/>
  <c r="N118" i="4"/>
  <c r="M118" i="4"/>
  <c r="L118" i="4"/>
  <c r="K118" i="4"/>
  <c r="H118" i="4"/>
  <c r="G118" i="4"/>
  <c r="P118" i="4" s="1"/>
  <c r="T117" i="4"/>
  <c r="Q117" i="4"/>
  <c r="N117" i="4"/>
  <c r="M117" i="4"/>
  <c r="L117" i="4"/>
  <c r="K117" i="4"/>
  <c r="H117" i="4"/>
  <c r="G117" i="4"/>
  <c r="P117" i="4" s="1"/>
  <c r="T116" i="4"/>
  <c r="Q116" i="4"/>
  <c r="O116" i="4"/>
  <c r="N116" i="4"/>
  <c r="M116" i="4"/>
  <c r="L116" i="4"/>
  <c r="K116" i="4"/>
  <c r="H116" i="4"/>
  <c r="G116" i="4"/>
  <c r="P116" i="4" s="1"/>
  <c r="T115" i="4"/>
  <c r="Q115" i="4"/>
  <c r="O115" i="4"/>
  <c r="N115" i="4"/>
  <c r="M115" i="4"/>
  <c r="L115" i="4"/>
  <c r="K115" i="4"/>
  <c r="H115" i="4"/>
  <c r="G115" i="4"/>
  <c r="P115" i="4" s="1"/>
  <c r="T114" i="4"/>
  <c r="Q114" i="4"/>
  <c r="N114" i="4"/>
  <c r="M114" i="4"/>
  <c r="L114" i="4"/>
  <c r="K114" i="4"/>
  <c r="H114" i="4"/>
  <c r="G114" i="4"/>
  <c r="P114" i="4" s="1"/>
  <c r="T113" i="4"/>
  <c r="Q113" i="4"/>
  <c r="O113" i="4"/>
  <c r="N113" i="4"/>
  <c r="M113" i="4"/>
  <c r="L113" i="4"/>
  <c r="K113" i="4"/>
  <c r="H113" i="4"/>
  <c r="G113" i="4"/>
  <c r="P113" i="4" s="1"/>
  <c r="T112" i="4"/>
  <c r="Q112" i="4"/>
  <c r="N112" i="4"/>
  <c r="M112" i="4"/>
  <c r="L112" i="4"/>
  <c r="K112" i="4"/>
  <c r="H112" i="4"/>
  <c r="G112" i="4"/>
  <c r="P112" i="4" s="1"/>
  <c r="T111" i="4"/>
  <c r="Q111" i="4"/>
  <c r="O111" i="4"/>
  <c r="N111" i="4"/>
  <c r="M111" i="4"/>
  <c r="L111" i="4"/>
  <c r="K111" i="4"/>
  <c r="H111" i="4"/>
  <c r="G111" i="4"/>
  <c r="P111" i="4" s="1"/>
  <c r="T110" i="4"/>
  <c r="Q110" i="4"/>
  <c r="N110" i="4"/>
  <c r="M110" i="4"/>
  <c r="L110" i="4"/>
  <c r="K110" i="4"/>
  <c r="H110" i="4"/>
  <c r="G110" i="4"/>
  <c r="P110" i="4" s="1"/>
  <c r="T109" i="4"/>
  <c r="Q109" i="4"/>
  <c r="O109" i="4"/>
  <c r="N109" i="4"/>
  <c r="M109" i="4"/>
  <c r="L109" i="4"/>
  <c r="K109" i="4"/>
  <c r="H109" i="4"/>
  <c r="G109" i="4"/>
  <c r="P109" i="4" s="1"/>
  <c r="T108" i="4"/>
  <c r="Q108" i="4"/>
  <c r="O108" i="4"/>
  <c r="N108" i="4"/>
  <c r="M108" i="4"/>
  <c r="L108" i="4"/>
  <c r="K108" i="4"/>
  <c r="H108" i="4"/>
  <c r="G108" i="4"/>
  <c r="P108" i="4" s="1"/>
  <c r="T38" i="13"/>
  <c r="C38" i="13"/>
  <c r="D38" i="13"/>
  <c r="T47" i="8"/>
  <c r="C47" i="8"/>
  <c r="D47" i="8"/>
  <c r="T107" i="4"/>
  <c r="Q107" i="4"/>
  <c r="N107" i="4"/>
  <c r="M107" i="4"/>
  <c r="L107" i="4"/>
  <c r="K107" i="4"/>
  <c r="H107" i="4"/>
  <c r="G107" i="4"/>
  <c r="P107" i="4" s="1"/>
  <c r="T106" i="4"/>
  <c r="Q106" i="4"/>
  <c r="O106" i="4"/>
  <c r="N106" i="4"/>
  <c r="M106" i="4"/>
  <c r="L106" i="4"/>
  <c r="K106" i="4"/>
  <c r="H106" i="4"/>
  <c r="G106" i="4"/>
  <c r="P106" i="4" s="1"/>
  <c r="T105" i="4"/>
  <c r="Q105" i="4"/>
  <c r="N105" i="4"/>
  <c r="M105" i="4"/>
  <c r="L105" i="4"/>
  <c r="K105" i="4"/>
  <c r="H105" i="4"/>
  <c r="G105" i="4"/>
  <c r="P105" i="4" s="1"/>
  <c r="T104" i="4"/>
  <c r="Q104" i="4"/>
  <c r="N104" i="4"/>
  <c r="M104" i="4"/>
  <c r="L104" i="4"/>
  <c r="K104" i="4"/>
  <c r="H104" i="4"/>
  <c r="G104" i="4"/>
  <c r="P104" i="4" s="1"/>
  <c r="I120" i="4" l="1"/>
  <c r="R120" i="4" s="1"/>
  <c r="U120" i="4" s="1"/>
  <c r="I119" i="4"/>
  <c r="I118" i="4"/>
  <c r="R118" i="4" s="1"/>
  <c r="U118" i="4" s="1"/>
  <c r="I117" i="4"/>
  <c r="I116" i="4"/>
  <c r="R116" i="4" s="1"/>
  <c r="U116" i="4" s="1"/>
  <c r="I115" i="4"/>
  <c r="R115" i="4" s="1"/>
  <c r="U115" i="4" s="1"/>
  <c r="I114" i="4"/>
  <c r="I113" i="4"/>
  <c r="R113" i="4" s="1"/>
  <c r="U113" i="4" s="1"/>
  <c r="I112" i="4"/>
  <c r="I111" i="4"/>
  <c r="R111" i="4" s="1"/>
  <c r="I110" i="4"/>
  <c r="I109" i="4"/>
  <c r="R109" i="4" s="1"/>
  <c r="U109" i="4" s="1"/>
  <c r="I108" i="4"/>
  <c r="R108" i="4" s="1"/>
  <c r="U108" i="4" s="1"/>
  <c r="I107" i="4"/>
  <c r="I106" i="4"/>
  <c r="R106" i="4" s="1"/>
  <c r="U106" i="4" s="1"/>
  <c r="I105" i="4"/>
  <c r="I104" i="4"/>
  <c r="T103" i="4"/>
  <c r="Q103" i="4"/>
  <c r="N103" i="4"/>
  <c r="M103" i="4"/>
  <c r="L103" i="4"/>
  <c r="K103" i="4"/>
  <c r="H103" i="4"/>
  <c r="G103" i="4"/>
  <c r="P103" i="4" s="1"/>
  <c r="T102" i="4"/>
  <c r="Q102" i="4"/>
  <c r="N102" i="4"/>
  <c r="M102" i="4"/>
  <c r="L102" i="4"/>
  <c r="K102" i="4"/>
  <c r="H102" i="4"/>
  <c r="G102" i="4"/>
  <c r="P102" i="4" s="1"/>
  <c r="T101" i="4"/>
  <c r="Q101" i="4"/>
  <c r="N101" i="4"/>
  <c r="M101" i="4"/>
  <c r="L101" i="4"/>
  <c r="K101" i="4"/>
  <c r="H101" i="4"/>
  <c r="G101" i="4"/>
  <c r="P101" i="4" s="1"/>
  <c r="T100" i="4"/>
  <c r="Q100" i="4"/>
  <c r="O100" i="4"/>
  <c r="N100" i="4"/>
  <c r="M100" i="4"/>
  <c r="L100" i="4"/>
  <c r="K100" i="4"/>
  <c r="H100" i="4"/>
  <c r="G100" i="4"/>
  <c r="P100" i="4" s="1"/>
  <c r="T99" i="4"/>
  <c r="Q99" i="4"/>
  <c r="N99" i="4"/>
  <c r="M99" i="4"/>
  <c r="L99" i="4"/>
  <c r="K99" i="4"/>
  <c r="H99" i="4"/>
  <c r="G99" i="4"/>
  <c r="P99" i="4" s="1"/>
  <c r="T98" i="4"/>
  <c r="Q98" i="4"/>
  <c r="N98" i="4"/>
  <c r="M98" i="4"/>
  <c r="L98" i="4"/>
  <c r="K98" i="4"/>
  <c r="H98" i="4"/>
  <c r="G98" i="4"/>
  <c r="P98" i="4" s="1"/>
  <c r="T97" i="4"/>
  <c r="Q97" i="4"/>
  <c r="O97" i="4"/>
  <c r="N97" i="4"/>
  <c r="M97" i="4"/>
  <c r="L97" i="4"/>
  <c r="K97" i="4"/>
  <c r="H97" i="4"/>
  <c r="G97" i="4"/>
  <c r="P97" i="4" s="1"/>
  <c r="T96" i="4"/>
  <c r="Q96" i="4"/>
  <c r="O96" i="4"/>
  <c r="N96" i="4"/>
  <c r="M96" i="4"/>
  <c r="L96" i="4"/>
  <c r="K96" i="4"/>
  <c r="H96" i="4"/>
  <c r="G96" i="4"/>
  <c r="P96" i="4" s="1"/>
  <c r="T95" i="4"/>
  <c r="Q95" i="4"/>
  <c r="O95" i="4"/>
  <c r="N95" i="4"/>
  <c r="M95" i="4"/>
  <c r="L95" i="4"/>
  <c r="K95" i="4"/>
  <c r="H95" i="4"/>
  <c r="G95" i="4"/>
  <c r="P95" i="4" s="1"/>
  <c r="T94" i="4"/>
  <c r="Q94" i="4"/>
  <c r="O94" i="4"/>
  <c r="N94" i="4"/>
  <c r="M94" i="4"/>
  <c r="L94" i="4"/>
  <c r="K94" i="4"/>
  <c r="H94" i="4"/>
  <c r="G94" i="4"/>
  <c r="P94" i="4" s="1"/>
  <c r="U111" i="4" l="1"/>
  <c r="E3" i="12"/>
  <c r="I103" i="4"/>
  <c r="I102" i="4"/>
  <c r="I101" i="4"/>
  <c r="I100" i="4"/>
  <c r="R100" i="4" s="1"/>
  <c r="I99" i="4"/>
  <c r="I98" i="4"/>
  <c r="I97" i="4"/>
  <c r="R97" i="4" s="1"/>
  <c r="I96" i="4"/>
  <c r="R96" i="4" s="1"/>
  <c r="I95" i="4"/>
  <c r="R95" i="4" s="1"/>
  <c r="I94" i="4"/>
  <c r="R94" i="4" s="1"/>
  <c r="U94" i="4" s="1"/>
  <c r="T93" i="4"/>
  <c r="Q93" i="4"/>
  <c r="O93" i="4"/>
  <c r="N93" i="4"/>
  <c r="M93" i="4"/>
  <c r="L93" i="4"/>
  <c r="K93" i="4"/>
  <c r="H93" i="4"/>
  <c r="G93" i="4"/>
  <c r="P93" i="4" s="1"/>
  <c r="T92" i="4"/>
  <c r="Q92" i="4"/>
  <c r="N92" i="4"/>
  <c r="M92" i="4"/>
  <c r="L92" i="4"/>
  <c r="K92" i="4"/>
  <c r="H92" i="4"/>
  <c r="G92" i="4"/>
  <c r="P92" i="4" s="1"/>
  <c r="T91" i="4"/>
  <c r="Q91" i="4"/>
  <c r="O91" i="4"/>
  <c r="N91" i="4"/>
  <c r="M91" i="4"/>
  <c r="L91" i="4"/>
  <c r="K91" i="4"/>
  <c r="E9" i="13"/>
  <c r="E8" i="13"/>
  <c r="E5" i="13"/>
  <c r="E19" i="13"/>
  <c r="E24" i="13"/>
  <c r="E21" i="13"/>
  <c r="E15" i="13"/>
  <c r="E23" i="13"/>
  <c r="E17" i="13"/>
  <c r="E40" i="13"/>
  <c r="E37" i="13"/>
  <c r="E30" i="13"/>
  <c r="E31" i="13"/>
  <c r="E22" i="13"/>
  <c r="E35" i="13"/>
  <c r="E39" i="13"/>
  <c r="E42" i="13"/>
  <c r="E33" i="13"/>
  <c r="E41" i="13"/>
  <c r="E2" i="12"/>
  <c r="E9" i="12"/>
  <c r="E8" i="12"/>
  <c r="E7" i="12"/>
  <c r="E6" i="12"/>
  <c r="E7" i="8"/>
  <c r="E5" i="8"/>
  <c r="E11" i="8"/>
  <c r="E10" i="8"/>
  <c r="E6" i="8"/>
  <c r="E24" i="8"/>
  <c r="E37" i="8"/>
  <c r="E30" i="8"/>
  <c r="E27" i="8"/>
  <c r="E18" i="8"/>
  <c r="E33" i="8"/>
  <c r="E29" i="8"/>
  <c r="E20" i="8"/>
  <c r="E49" i="8"/>
  <c r="E46" i="8"/>
  <c r="E38" i="8"/>
  <c r="E40" i="8"/>
  <c r="E28" i="8"/>
  <c r="E44" i="8"/>
  <c r="E26" i="8"/>
  <c r="E48" i="8"/>
  <c r="E51" i="8"/>
  <c r="E42" i="8"/>
  <c r="E23" i="8"/>
  <c r="E50" i="8"/>
  <c r="I93" i="4" l="1"/>
  <c r="E34" i="8"/>
  <c r="E27" i="13"/>
  <c r="U100" i="4"/>
  <c r="E25" i="13"/>
  <c r="E31" i="8"/>
  <c r="U97" i="4"/>
  <c r="E16" i="13"/>
  <c r="E19" i="8"/>
  <c r="U96" i="4"/>
  <c r="E18" i="13"/>
  <c r="E21" i="8"/>
  <c r="U95" i="4"/>
  <c r="E15" i="8"/>
  <c r="E4" i="12"/>
  <c r="R93" i="4"/>
  <c r="I92" i="4"/>
  <c r="T90" i="4"/>
  <c r="Q90" i="4"/>
  <c r="O90" i="4"/>
  <c r="N90" i="4"/>
  <c r="M90" i="4"/>
  <c r="L90" i="4"/>
  <c r="K90" i="4"/>
  <c r="H90" i="4"/>
  <c r="G90" i="4"/>
  <c r="P90" i="4" s="1"/>
  <c r="U93" i="4" l="1"/>
  <c r="E12" i="8"/>
  <c r="E10" i="13"/>
  <c r="I90" i="4"/>
  <c r="R90" i="4" s="1"/>
  <c r="U90" i="4" s="1"/>
  <c r="T89" i="4"/>
  <c r="Q89" i="4"/>
  <c r="O89" i="4"/>
  <c r="N89" i="4"/>
  <c r="M89" i="4"/>
  <c r="L89" i="4"/>
  <c r="K89" i="4"/>
  <c r="H89" i="4"/>
  <c r="G89" i="4"/>
  <c r="P89" i="4" s="1"/>
  <c r="T88" i="4"/>
  <c r="Q88" i="4"/>
  <c r="O88" i="4"/>
  <c r="N88" i="4"/>
  <c r="M88" i="4"/>
  <c r="L88" i="4"/>
  <c r="K88" i="4"/>
  <c r="H88" i="4"/>
  <c r="G88" i="4"/>
  <c r="P88" i="4" s="1"/>
  <c r="T87" i="4"/>
  <c r="Q87" i="4"/>
  <c r="O87" i="4"/>
  <c r="N87" i="4"/>
  <c r="M87" i="4"/>
  <c r="L87" i="4"/>
  <c r="K87" i="4"/>
  <c r="H87" i="4"/>
  <c r="G87" i="4"/>
  <c r="P87" i="4" s="1"/>
  <c r="T86" i="4"/>
  <c r="Q86" i="4"/>
  <c r="O86" i="4"/>
  <c r="N86" i="4"/>
  <c r="M86" i="4"/>
  <c r="L86" i="4"/>
  <c r="K86" i="4"/>
  <c r="H86" i="4"/>
  <c r="G86" i="4"/>
  <c r="P86" i="4" s="1"/>
  <c r="T85" i="4"/>
  <c r="Q85" i="4"/>
  <c r="O85" i="4"/>
  <c r="N85" i="4"/>
  <c r="M85" i="4"/>
  <c r="L85" i="4"/>
  <c r="K85" i="4"/>
  <c r="H85" i="4"/>
  <c r="G85" i="4"/>
  <c r="P85" i="4" s="1"/>
  <c r="T84" i="4"/>
  <c r="Q84" i="4"/>
  <c r="O84" i="4"/>
  <c r="N84" i="4"/>
  <c r="M84" i="4"/>
  <c r="L84" i="4"/>
  <c r="K84" i="4"/>
  <c r="H84" i="4"/>
  <c r="G84" i="4"/>
  <c r="P84" i="4" s="1"/>
  <c r="T83" i="4"/>
  <c r="Q83" i="4"/>
  <c r="O83" i="4"/>
  <c r="N83" i="4"/>
  <c r="M83" i="4"/>
  <c r="L83" i="4"/>
  <c r="K83" i="4"/>
  <c r="H83" i="4"/>
  <c r="G83" i="4"/>
  <c r="P83" i="4" s="1"/>
  <c r="T82" i="4"/>
  <c r="Q82" i="4"/>
  <c r="O82" i="4"/>
  <c r="N82" i="4"/>
  <c r="M82" i="4"/>
  <c r="L82" i="4"/>
  <c r="K82" i="4"/>
  <c r="H82" i="4"/>
  <c r="G82" i="4"/>
  <c r="P82" i="4" s="1"/>
  <c r="T81" i="4"/>
  <c r="Q81" i="4"/>
  <c r="O81" i="4"/>
  <c r="N81" i="4"/>
  <c r="M81" i="4"/>
  <c r="L81" i="4"/>
  <c r="K81" i="4"/>
  <c r="H81" i="4"/>
  <c r="G81" i="4"/>
  <c r="P81" i="4" s="1"/>
  <c r="T80" i="4"/>
  <c r="Q80" i="4"/>
  <c r="O80" i="4"/>
  <c r="N80" i="4"/>
  <c r="M80" i="4"/>
  <c r="L80" i="4"/>
  <c r="K80" i="4"/>
  <c r="H80" i="4"/>
  <c r="G80" i="4"/>
  <c r="P80" i="4" s="1"/>
  <c r="T79" i="4"/>
  <c r="Q79" i="4"/>
  <c r="N79" i="4"/>
  <c r="M79" i="4"/>
  <c r="L79" i="4"/>
  <c r="K79" i="4"/>
  <c r="H79" i="4"/>
  <c r="G79" i="4"/>
  <c r="P79" i="4" s="1"/>
  <c r="T78" i="4"/>
  <c r="Q78" i="4"/>
  <c r="O78" i="4"/>
  <c r="N78" i="4"/>
  <c r="M78" i="4"/>
  <c r="L78" i="4"/>
  <c r="K78" i="4"/>
  <c r="H78" i="4"/>
  <c r="G78" i="4"/>
  <c r="P78" i="4" s="1"/>
  <c r="T77" i="4"/>
  <c r="Q77" i="4"/>
  <c r="O77" i="4"/>
  <c r="N77" i="4"/>
  <c r="M77" i="4"/>
  <c r="L77" i="4"/>
  <c r="K77" i="4"/>
  <c r="H77" i="4"/>
  <c r="G77" i="4"/>
  <c r="P77" i="4" s="1"/>
  <c r="T76" i="4"/>
  <c r="Q76" i="4"/>
  <c r="O76" i="4"/>
  <c r="N76" i="4"/>
  <c r="M76" i="4"/>
  <c r="L76" i="4"/>
  <c r="K76" i="4"/>
  <c r="H76" i="4"/>
  <c r="G76" i="4"/>
  <c r="P76" i="4" s="1"/>
  <c r="T75" i="4"/>
  <c r="Q75" i="4"/>
  <c r="O75" i="4"/>
  <c r="N75" i="4"/>
  <c r="M75" i="4"/>
  <c r="L75" i="4"/>
  <c r="K75" i="4"/>
  <c r="H75" i="4"/>
  <c r="G75" i="4"/>
  <c r="P75" i="4" s="1"/>
  <c r="T74" i="4"/>
  <c r="Q74" i="4"/>
  <c r="O74" i="4"/>
  <c r="N74" i="4"/>
  <c r="M74" i="4"/>
  <c r="L74" i="4"/>
  <c r="K74" i="4"/>
  <c r="H74" i="4"/>
  <c r="G74" i="4"/>
  <c r="P74" i="4" s="1"/>
  <c r="T73" i="4"/>
  <c r="Q73" i="4"/>
  <c r="O73" i="4"/>
  <c r="N73" i="4"/>
  <c r="M73" i="4"/>
  <c r="L73" i="4"/>
  <c r="K73" i="4"/>
  <c r="H73" i="4"/>
  <c r="G73" i="4"/>
  <c r="P73" i="4" s="1"/>
  <c r="T72" i="4"/>
  <c r="Q72" i="4"/>
  <c r="N72" i="4"/>
  <c r="M72" i="4"/>
  <c r="L72" i="4"/>
  <c r="K72" i="4"/>
  <c r="H72" i="4"/>
  <c r="G72" i="4"/>
  <c r="P72" i="4" s="1"/>
  <c r="T71" i="4"/>
  <c r="Q71" i="4"/>
  <c r="O71" i="4"/>
  <c r="N71" i="4"/>
  <c r="M71" i="4"/>
  <c r="L71" i="4"/>
  <c r="K71" i="4"/>
  <c r="H71" i="4"/>
  <c r="G71" i="4"/>
  <c r="P71" i="4" s="1"/>
  <c r="T70" i="4"/>
  <c r="Q70" i="4"/>
  <c r="O70" i="4"/>
  <c r="N70" i="4"/>
  <c r="M70" i="4"/>
  <c r="L70" i="4"/>
  <c r="K70" i="4"/>
  <c r="T69" i="4"/>
  <c r="Q69" i="4"/>
  <c r="O69" i="4"/>
  <c r="N69" i="4"/>
  <c r="M69" i="4"/>
  <c r="L69" i="4"/>
  <c r="K69" i="4"/>
  <c r="H69" i="4"/>
  <c r="G69" i="4"/>
  <c r="P69" i="4" s="1"/>
  <c r="T68" i="4"/>
  <c r="Q68" i="4"/>
  <c r="O68" i="4"/>
  <c r="N68" i="4"/>
  <c r="M68" i="4"/>
  <c r="L68" i="4"/>
  <c r="K68" i="4"/>
  <c r="H68" i="4"/>
  <c r="G68" i="4"/>
  <c r="P68" i="4" s="1"/>
  <c r="T67" i="4"/>
  <c r="Q67" i="4"/>
  <c r="O67" i="4"/>
  <c r="N67" i="4"/>
  <c r="M67" i="4"/>
  <c r="L67" i="4"/>
  <c r="K67" i="4"/>
  <c r="H67" i="4"/>
  <c r="G67" i="4"/>
  <c r="P67" i="4" s="1"/>
  <c r="T66" i="4"/>
  <c r="Q66" i="4"/>
  <c r="O66" i="4"/>
  <c r="N66" i="4"/>
  <c r="M66" i="4"/>
  <c r="L66" i="4"/>
  <c r="K66" i="4"/>
  <c r="H66" i="4"/>
  <c r="G66" i="4"/>
  <c r="P66" i="4" s="1"/>
  <c r="T65" i="4"/>
  <c r="Q65" i="4"/>
  <c r="O65" i="4"/>
  <c r="N65" i="4"/>
  <c r="M65" i="4"/>
  <c r="L65" i="4"/>
  <c r="K65" i="4"/>
  <c r="H65" i="4"/>
  <c r="G65" i="4"/>
  <c r="P65" i="4" s="1"/>
  <c r="T64" i="4"/>
  <c r="Q64" i="4"/>
  <c r="O64" i="4"/>
  <c r="N64" i="4"/>
  <c r="M64" i="4"/>
  <c r="L64" i="4"/>
  <c r="K64" i="4"/>
  <c r="H64" i="4"/>
  <c r="G64" i="4"/>
  <c r="P64" i="4" s="1"/>
  <c r="T63" i="4"/>
  <c r="Q63" i="4"/>
  <c r="O63" i="4"/>
  <c r="N63" i="4"/>
  <c r="M63" i="4"/>
  <c r="L63" i="4"/>
  <c r="K63" i="4"/>
  <c r="H63" i="4"/>
  <c r="G63" i="4"/>
  <c r="P63" i="4" s="1"/>
  <c r="T62" i="4"/>
  <c r="Q62" i="4"/>
  <c r="O62" i="4"/>
  <c r="N62" i="4"/>
  <c r="M62" i="4"/>
  <c r="L62" i="4"/>
  <c r="K62" i="4"/>
  <c r="H62" i="4"/>
  <c r="G62" i="4"/>
  <c r="P62" i="4" s="1"/>
  <c r="T61" i="4"/>
  <c r="Q61" i="4"/>
  <c r="N61" i="4"/>
  <c r="M61" i="4"/>
  <c r="L61" i="4"/>
  <c r="K61" i="4"/>
  <c r="H61" i="4"/>
  <c r="G61" i="4"/>
  <c r="P61" i="4" s="1"/>
  <c r="T60" i="4"/>
  <c r="Q60" i="4"/>
  <c r="O60" i="4"/>
  <c r="N60" i="4"/>
  <c r="M60" i="4"/>
  <c r="L60" i="4"/>
  <c r="K60" i="4"/>
  <c r="H60" i="4"/>
  <c r="G60" i="4"/>
  <c r="P60" i="4" s="1"/>
  <c r="T59" i="4"/>
  <c r="Q59" i="4"/>
  <c r="O59" i="4"/>
  <c r="N59" i="4"/>
  <c r="M59" i="4"/>
  <c r="L59" i="4"/>
  <c r="K59" i="4"/>
  <c r="H59" i="4"/>
  <c r="G59" i="4"/>
  <c r="P59" i="4" s="1"/>
  <c r="T58" i="4"/>
  <c r="Q58" i="4"/>
  <c r="O58" i="4"/>
  <c r="N58" i="4"/>
  <c r="M58" i="4"/>
  <c r="L58" i="4"/>
  <c r="K58" i="4"/>
  <c r="H58" i="4"/>
  <c r="G58" i="4"/>
  <c r="P58" i="4" s="1"/>
  <c r="T57" i="4"/>
  <c r="Q57" i="4"/>
  <c r="O57" i="4"/>
  <c r="N57" i="4"/>
  <c r="M57" i="4"/>
  <c r="L57" i="4"/>
  <c r="K57" i="4"/>
  <c r="H57" i="4"/>
  <c r="G57" i="4"/>
  <c r="P57" i="4" s="1"/>
  <c r="T56" i="4"/>
  <c r="Q56" i="4"/>
  <c r="O56" i="4"/>
  <c r="N56" i="4"/>
  <c r="M56" i="4"/>
  <c r="L56" i="4"/>
  <c r="K56" i="4"/>
  <c r="H56" i="4"/>
  <c r="G56" i="4"/>
  <c r="P56" i="4" s="1"/>
  <c r="T55" i="4"/>
  <c r="Q55" i="4"/>
  <c r="O55" i="4"/>
  <c r="N55" i="4"/>
  <c r="M55" i="4"/>
  <c r="L55" i="4"/>
  <c r="K55" i="4"/>
  <c r="H55" i="4"/>
  <c r="G55" i="4"/>
  <c r="P55" i="4" s="1"/>
  <c r="T54" i="4"/>
  <c r="Q54" i="4"/>
  <c r="N54" i="4"/>
  <c r="M54" i="4"/>
  <c r="L54" i="4"/>
  <c r="K54" i="4"/>
  <c r="H54" i="4"/>
  <c r="G54" i="4"/>
  <c r="P54" i="4" s="1"/>
  <c r="I87" i="4" l="1"/>
  <c r="R87" i="4" s="1"/>
  <c r="U87" i="4" s="1"/>
  <c r="I82" i="4"/>
  <c r="R82" i="4" s="1"/>
  <c r="U82" i="4" s="1"/>
  <c r="I89" i="4"/>
  <c r="R89" i="4" s="1"/>
  <c r="D3" i="8" s="1"/>
  <c r="I88" i="4"/>
  <c r="R88" i="4" s="1"/>
  <c r="I86" i="4"/>
  <c r="R86" i="4" s="1"/>
  <c r="D15" i="8" s="1"/>
  <c r="I85" i="4"/>
  <c r="R85" i="4" s="1"/>
  <c r="I84" i="4"/>
  <c r="R84" i="4" s="1"/>
  <c r="I83" i="4"/>
  <c r="R83" i="4" s="1"/>
  <c r="I81" i="4"/>
  <c r="R81" i="4" s="1"/>
  <c r="U81" i="4" s="1"/>
  <c r="I80" i="4"/>
  <c r="R80" i="4" s="1"/>
  <c r="I79" i="4"/>
  <c r="I78" i="4"/>
  <c r="R78" i="4" s="1"/>
  <c r="I77" i="4"/>
  <c r="R77" i="4" s="1"/>
  <c r="I76" i="4"/>
  <c r="R76" i="4" s="1"/>
  <c r="I75" i="4"/>
  <c r="R75" i="4" s="1"/>
  <c r="I74" i="4"/>
  <c r="R74" i="4" s="1"/>
  <c r="I73" i="4"/>
  <c r="R73" i="4" s="1"/>
  <c r="I72" i="4"/>
  <c r="I71" i="4"/>
  <c r="R71" i="4" s="1"/>
  <c r="U71" i="4" s="1"/>
  <c r="I69" i="4"/>
  <c r="R69" i="4" s="1"/>
  <c r="I68" i="4"/>
  <c r="R68" i="4" s="1"/>
  <c r="I67" i="4"/>
  <c r="R67" i="4" s="1"/>
  <c r="I66" i="4"/>
  <c r="R66" i="4" s="1"/>
  <c r="I65" i="4"/>
  <c r="R65" i="4" s="1"/>
  <c r="I64" i="4"/>
  <c r="R64" i="4" s="1"/>
  <c r="I63" i="4"/>
  <c r="R63" i="4" s="1"/>
  <c r="I62" i="4"/>
  <c r="R62" i="4" s="1"/>
  <c r="I61" i="4"/>
  <c r="I60" i="4"/>
  <c r="R60" i="4" s="1"/>
  <c r="I59" i="4"/>
  <c r="R59" i="4" s="1"/>
  <c r="I58" i="4"/>
  <c r="R58" i="4" s="1"/>
  <c r="I57" i="4"/>
  <c r="R57" i="4" s="1"/>
  <c r="I56" i="4"/>
  <c r="R56" i="4" s="1"/>
  <c r="I55" i="4"/>
  <c r="R55" i="4" s="1"/>
  <c r="U55" i="4" s="1"/>
  <c r="I54" i="4"/>
  <c r="D48" i="8"/>
  <c r="D43" i="8"/>
  <c r="D23" i="8"/>
  <c r="D40" i="8"/>
  <c r="D38" i="8"/>
  <c r="D46" i="8"/>
  <c r="D7" i="8"/>
  <c r="D37" i="13"/>
  <c r="D30" i="13"/>
  <c r="D31" i="13"/>
  <c r="D34" i="13"/>
  <c r="D39" i="13"/>
  <c r="D6" i="12"/>
  <c r="T53" i="4"/>
  <c r="Q53" i="4"/>
  <c r="O53" i="4"/>
  <c r="N53" i="4"/>
  <c r="M53" i="4"/>
  <c r="L53" i="4"/>
  <c r="K53" i="4"/>
  <c r="H53" i="4"/>
  <c r="G53" i="4"/>
  <c r="P53" i="4" s="1"/>
  <c r="T52" i="4"/>
  <c r="Q52" i="4"/>
  <c r="O52" i="4"/>
  <c r="N52" i="4"/>
  <c r="M52" i="4"/>
  <c r="L52" i="4"/>
  <c r="K52" i="4"/>
  <c r="H52" i="4"/>
  <c r="G52" i="4"/>
  <c r="P52" i="4" s="1"/>
  <c r="T51" i="4"/>
  <c r="Q51" i="4"/>
  <c r="O51" i="4"/>
  <c r="N51" i="4"/>
  <c r="M51" i="4"/>
  <c r="L51" i="4"/>
  <c r="K51" i="4"/>
  <c r="H51" i="4"/>
  <c r="G51" i="4"/>
  <c r="P51" i="4" s="1"/>
  <c r="T50" i="4"/>
  <c r="Q50" i="4"/>
  <c r="O50" i="4"/>
  <c r="N50" i="4"/>
  <c r="M50" i="4"/>
  <c r="L50" i="4"/>
  <c r="K50" i="4"/>
  <c r="H50" i="4"/>
  <c r="G50" i="4"/>
  <c r="P50" i="4" s="1"/>
  <c r="T49" i="4"/>
  <c r="Q49" i="4"/>
  <c r="N49" i="4"/>
  <c r="M49" i="4"/>
  <c r="L49" i="4"/>
  <c r="K49" i="4"/>
  <c r="H49" i="4"/>
  <c r="G49" i="4"/>
  <c r="P49" i="4" s="1"/>
  <c r="T48" i="4"/>
  <c r="Q48" i="4"/>
  <c r="O48" i="4"/>
  <c r="N48" i="4"/>
  <c r="M48" i="4"/>
  <c r="L48" i="4"/>
  <c r="K48" i="4"/>
  <c r="H48" i="4"/>
  <c r="G48" i="4"/>
  <c r="P48" i="4" s="1"/>
  <c r="D3" i="13" l="1"/>
  <c r="D5" i="12"/>
  <c r="D22" i="8"/>
  <c r="D4" i="12"/>
  <c r="D26" i="13"/>
  <c r="D32" i="8"/>
  <c r="U89" i="4"/>
  <c r="D20" i="8"/>
  <c r="D17" i="13"/>
  <c r="U88" i="4"/>
  <c r="D29" i="8"/>
  <c r="D23" i="13"/>
  <c r="U86" i="4"/>
  <c r="D13" i="13"/>
  <c r="D16" i="8"/>
  <c r="U85" i="4"/>
  <c r="D7" i="13"/>
  <c r="D9" i="8"/>
  <c r="U84" i="4"/>
  <c r="D19" i="13"/>
  <c r="D24" i="8"/>
  <c r="U83" i="4"/>
  <c r="D42" i="8"/>
  <c r="D33" i="13"/>
  <c r="U80" i="4"/>
  <c r="D21" i="8"/>
  <c r="D18" i="13"/>
  <c r="D12" i="13"/>
  <c r="D14" i="8"/>
  <c r="U78" i="4"/>
  <c r="D16" i="13"/>
  <c r="D19" i="8"/>
  <c r="U77" i="4"/>
  <c r="D27" i="8"/>
  <c r="D21" i="13"/>
  <c r="U76" i="4"/>
  <c r="D34" i="8"/>
  <c r="D27" i="13"/>
  <c r="U75" i="4"/>
  <c r="D33" i="8"/>
  <c r="D8" i="12"/>
  <c r="U74" i="4"/>
  <c r="D35" i="8"/>
  <c r="D28" i="13"/>
  <c r="U73" i="4"/>
  <c r="D4" i="8"/>
  <c r="D4" i="13"/>
  <c r="U69" i="4"/>
  <c r="D10" i="12"/>
  <c r="D39" i="8"/>
  <c r="U68" i="4"/>
  <c r="D15" i="13"/>
  <c r="D18" i="8"/>
  <c r="U67" i="4"/>
  <c r="D49" i="8"/>
  <c r="D40" i="13"/>
  <c r="U66" i="4"/>
  <c r="D11" i="8"/>
  <c r="D9" i="13"/>
  <c r="U65" i="4"/>
  <c r="D50" i="8"/>
  <c r="D41" i="13"/>
  <c r="U64" i="4"/>
  <c r="D10" i="13"/>
  <c r="D12" i="8"/>
  <c r="U63" i="4"/>
  <c r="D9" i="12"/>
  <c r="D37" i="8"/>
  <c r="U62" i="4"/>
  <c r="D11" i="13"/>
  <c r="D13" i="8"/>
  <c r="U60" i="4"/>
  <c r="D7" i="12"/>
  <c r="D26" i="8"/>
  <c r="U59" i="4"/>
  <c r="D35" i="13"/>
  <c r="D44" i="8"/>
  <c r="U58" i="4"/>
  <c r="D30" i="8"/>
  <c r="D24" i="13"/>
  <c r="U57" i="4"/>
  <c r="D36" i="8"/>
  <c r="D29" i="13"/>
  <c r="U56" i="4"/>
  <c r="D17" i="8"/>
  <c r="D14" i="13"/>
  <c r="I53" i="4"/>
  <c r="R53" i="4" s="1"/>
  <c r="I52" i="4"/>
  <c r="R52" i="4" s="1"/>
  <c r="I51" i="4"/>
  <c r="R51" i="4" s="1"/>
  <c r="I50" i="4"/>
  <c r="R50" i="4" s="1"/>
  <c r="I49" i="4"/>
  <c r="I48" i="4"/>
  <c r="R48" i="4" s="1"/>
  <c r="T34" i="4"/>
  <c r="Q34" i="4"/>
  <c r="N34" i="4"/>
  <c r="M34" i="4"/>
  <c r="L34" i="4"/>
  <c r="K34" i="4"/>
  <c r="H34" i="4"/>
  <c r="G34" i="4"/>
  <c r="P34" i="4" s="1"/>
  <c r="T36" i="4"/>
  <c r="Q36" i="4"/>
  <c r="N36" i="4"/>
  <c r="M36" i="4"/>
  <c r="L36" i="4"/>
  <c r="K36" i="4"/>
  <c r="H36" i="4"/>
  <c r="G36" i="4"/>
  <c r="P36" i="4" s="1"/>
  <c r="T46" i="4"/>
  <c r="Q46" i="4"/>
  <c r="O46" i="4"/>
  <c r="N46" i="4"/>
  <c r="M46" i="4"/>
  <c r="L46" i="4"/>
  <c r="K46" i="4"/>
  <c r="H46" i="4"/>
  <c r="G46" i="4"/>
  <c r="P46" i="4" s="1"/>
  <c r="T33" i="4"/>
  <c r="Q33" i="4"/>
  <c r="N33" i="4"/>
  <c r="M33" i="4"/>
  <c r="L33" i="4"/>
  <c r="K33" i="4"/>
  <c r="H33" i="4"/>
  <c r="G33" i="4"/>
  <c r="P33" i="4" s="1"/>
  <c r="T43" i="4"/>
  <c r="Q43" i="4"/>
  <c r="O43" i="4"/>
  <c r="N43" i="4"/>
  <c r="M43" i="4"/>
  <c r="L43" i="4"/>
  <c r="K43" i="4"/>
  <c r="H43" i="4"/>
  <c r="G43" i="4"/>
  <c r="P43" i="4" s="1"/>
  <c r="T37" i="4"/>
  <c r="Q37" i="4"/>
  <c r="N37" i="4"/>
  <c r="M37" i="4"/>
  <c r="L37" i="4"/>
  <c r="K37" i="4"/>
  <c r="H37" i="4"/>
  <c r="G37" i="4"/>
  <c r="P37" i="4" s="1"/>
  <c r="T45" i="4"/>
  <c r="Q45" i="4"/>
  <c r="O45" i="4"/>
  <c r="N45" i="4"/>
  <c r="M45" i="4"/>
  <c r="L45" i="4"/>
  <c r="K45" i="4"/>
  <c r="H45" i="4"/>
  <c r="G45" i="4"/>
  <c r="P45" i="4" s="1"/>
  <c r="T35" i="4"/>
  <c r="Q35" i="4"/>
  <c r="N35" i="4"/>
  <c r="M35" i="4"/>
  <c r="L35" i="4"/>
  <c r="K35" i="4"/>
  <c r="H35" i="4"/>
  <c r="G35" i="4"/>
  <c r="P35" i="4" s="1"/>
  <c r="T39" i="4"/>
  <c r="Q39" i="4"/>
  <c r="N39" i="4"/>
  <c r="M39" i="4"/>
  <c r="L39" i="4"/>
  <c r="K39" i="4"/>
  <c r="H39" i="4"/>
  <c r="G39" i="4"/>
  <c r="P39" i="4" s="1"/>
  <c r="T10" i="13"/>
  <c r="T12" i="8"/>
  <c r="T42" i="4"/>
  <c r="Q42" i="4"/>
  <c r="O42" i="4"/>
  <c r="N42" i="4"/>
  <c r="M42" i="4"/>
  <c r="L42" i="4"/>
  <c r="K42" i="4"/>
  <c r="H42" i="4"/>
  <c r="G42" i="4"/>
  <c r="P42" i="4" s="1"/>
  <c r="H17" i="4"/>
  <c r="T44" i="4"/>
  <c r="Q44" i="4"/>
  <c r="O44" i="4"/>
  <c r="N44" i="4"/>
  <c r="M44" i="4"/>
  <c r="L44" i="4"/>
  <c r="K44" i="4"/>
  <c r="H44" i="4"/>
  <c r="G44" i="4"/>
  <c r="P44" i="4" s="1"/>
  <c r="T38" i="4"/>
  <c r="Q38" i="4"/>
  <c r="N38" i="4"/>
  <c r="M38" i="4"/>
  <c r="L38" i="4"/>
  <c r="K38" i="4"/>
  <c r="H38" i="4"/>
  <c r="G38" i="4"/>
  <c r="P38" i="4" s="1"/>
  <c r="T2" i="12"/>
  <c r="T5" i="8"/>
  <c r="T41" i="4"/>
  <c r="Q41" i="4"/>
  <c r="N41" i="4"/>
  <c r="M41" i="4"/>
  <c r="L41" i="4"/>
  <c r="K41" i="4"/>
  <c r="H41" i="4"/>
  <c r="G41" i="4"/>
  <c r="P41" i="4" s="1"/>
  <c r="T47" i="4"/>
  <c r="Q47" i="4"/>
  <c r="O47" i="4"/>
  <c r="N47" i="4"/>
  <c r="M47" i="4"/>
  <c r="L47" i="4"/>
  <c r="K47" i="4"/>
  <c r="H47" i="4"/>
  <c r="G47" i="4"/>
  <c r="P47" i="4" s="1"/>
  <c r="T35" i="13"/>
  <c r="U51" i="4" l="1"/>
  <c r="D8" i="8"/>
  <c r="D6" i="13"/>
  <c r="U48" i="4"/>
  <c r="D8" i="13"/>
  <c r="D10" i="8"/>
  <c r="U52" i="4"/>
  <c r="D5" i="13"/>
  <c r="D6" i="8"/>
  <c r="U50" i="4"/>
  <c r="D5" i="8"/>
  <c r="D2" i="12"/>
  <c r="U53" i="4"/>
  <c r="D51" i="8"/>
  <c r="D42" i="13"/>
  <c r="I34" i="4"/>
  <c r="I36" i="4"/>
  <c r="I46" i="4"/>
  <c r="R46" i="4" s="1"/>
  <c r="U46" i="4" s="1"/>
  <c r="I33" i="4"/>
  <c r="I43" i="4"/>
  <c r="R43" i="4" s="1"/>
  <c r="U43" i="4" s="1"/>
  <c r="I37" i="4"/>
  <c r="I45" i="4"/>
  <c r="R45" i="4" s="1"/>
  <c r="U45" i="4" s="1"/>
  <c r="I35" i="4"/>
  <c r="I39" i="4"/>
  <c r="I42" i="4"/>
  <c r="R42" i="4" s="1"/>
  <c r="U42" i="4" s="1"/>
  <c r="I44" i="4"/>
  <c r="R44" i="4" s="1"/>
  <c r="U44" i="4" s="1"/>
  <c r="I38" i="4"/>
  <c r="I41" i="4"/>
  <c r="I47" i="4"/>
  <c r="R47" i="4" s="1"/>
  <c r="U47" i="4" s="1"/>
  <c r="T44" i="8"/>
  <c r="T21" i="4"/>
  <c r="Q21" i="4"/>
  <c r="O21" i="4"/>
  <c r="N21" i="4"/>
  <c r="M21" i="4"/>
  <c r="L21" i="4"/>
  <c r="K21" i="4"/>
  <c r="H21" i="4"/>
  <c r="G21" i="4"/>
  <c r="P21" i="4" s="1"/>
  <c r="T8" i="4"/>
  <c r="Q8" i="4"/>
  <c r="O8" i="4"/>
  <c r="N8" i="4"/>
  <c r="M8" i="4"/>
  <c r="L8" i="4"/>
  <c r="K8" i="4"/>
  <c r="H8" i="4"/>
  <c r="G8" i="4"/>
  <c r="P8" i="4" s="1"/>
  <c r="T12" i="4"/>
  <c r="Q12" i="4"/>
  <c r="O12" i="4"/>
  <c r="N12" i="4"/>
  <c r="M12" i="4"/>
  <c r="L12" i="4"/>
  <c r="K12" i="4"/>
  <c r="H12" i="4"/>
  <c r="G12" i="4"/>
  <c r="P12" i="4" s="1"/>
  <c r="T11" i="4"/>
  <c r="Q11" i="4"/>
  <c r="O11" i="4"/>
  <c r="N11" i="4"/>
  <c r="M11" i="4"/>
  <c r="L11" i="4"/>
  <c r="K11" i="4"/>
  <c r="H11" i="4"/>
  <c r="G11" i="4"/>
  <c r="P11" i="4" s="1"/>
  <c r="T6" i="4"/>
  <c r="Q6" i="4"/>
  <c r="N6" i="4"/>
  <c r="M6" i="4"/>
  <c r="L6" i="4"/>
  <c r="K6" i="4"/>
  <c r="H6" i="4"/>
  <c r="G6" i="4"/>
  <c r="P6" i="4" s="1"/>
  <c r="T5" i="4"/>
  <c r="Q5" i="4"/>
  <c r="N5" i="4"/>
  <c r="M5" i="4"/>
  <c r="L5" i="4"/>
  <c r="K5" i="4"/>
  <c r="H5" i="4"/>
  <c r="G5" i="4"/>
  <c r="P5" i="4" s="1"/>
  <c r="T15" i="13"/>
  <c r="T18" i="8"/>
  <c r="T9" i="4"/>
  <c r="Q9" i="4"/>
  <c r="O9" i="4"/>
  <c r="N9" i="4"/>
  <c r="M9" i="4"/>
  <c r="L9" i="4"/>
  <c r="K9" i="4"/>
  <c r="H9" i="4"/>
  <c r="G9" i="4"/>
  <c r="P9" i="4" s="1"/>
  <c r="T10" i="4"/>
  <c r="Q10" i="4"/>
  <c r="O10" i="4"/>
  <c r="N10" i="4"/>
  <c r="M10" i="4"/>
  <c r="L10" i="4"/>
  <c r="K10" i="4"/>
  <c r="H10" i="4"/>
  <c r="G10" i="4"/>
  <c r="P10" i="4" s="1"/>
  <c r="G7" i="4"/>
  <c r="P7" i="4" s="1"/>
  <c r="T7" i="4"/>
  <c r="Q7" i="4"/>
  <c r="O7" i="4"/>
  <c r="N7" i="4"/>
  <c r="M7" i="4"/>
  <c r="L7" i="4"/>
  <c r="K7" i="4"/>
  <c r="H7" i="4"/>
  <c r="T20" i="4"/>
  <c r="Q20" i="4"/>
  <c r="N20" i="4"/>
  <c r="M20" i="4"/>
  <c r="L20" i="4"/>
  <c r="K20" i="4"/>
  <c r="H20" i="4"/>
  <c r="G20" i="4"/>
  <c r="P20" i="4" s="1"/>
  <c r="T15" i="4"/>
  <c r="Q15" i="4"/>
  <c r="O15" i="4"/>
  <c r="N15" i="4"/>
  <c r="M15" i="4"/>
  <c r="L15" i="4"/>
  <c r="K15" i="4"/>
  <c r="H15" i="4"/>
  <c r="G15" i="4"/>
  <c r="P15" i="4" s="1"/>
  <c r="T23" i="4"/>
  <c r="Q23" i="4"/>
  <c r="O23" i="4"/>
  <c r="N23" i="4"/>
  <c r="M23" i="4"/>
  <c r="L23" i="4"/>
  <c r="K23" i="4"/>
  <c r="H23" i="4"/>
  <c r="G23" i="4"/>
  <c r="P23" i="4" s="1"/>
  <c r="T16" i="4"/>
  <c r="Q16" i="4"/>
  <c r="O16" i="4"/>
  <c r="N16" i="4"/>
  <c r="M16" i="4"/>
  <c r="L16" i="4"/>
  <c r="K16" i="4"/>
  <c r="H16" i="4"/>
  <c r="G16" i="4"/>
  <c r="P16" i="4" s="1"/>
  <c r="T4" i="4"/>
  <c r="Q4" i="4"/>
  <c r="O4" i="4"/>
  <c r="N4" i="4"/>
  <c r="M4" i="4"/>
  <c r="L4" i="4"/>
  <c r="K4" i="4"/>
  <c r="H4" i="4"/>
  <c r="G4" i="4"/>
  <c r="P4" i="4" s="1"/>
  <c r="T3" i="4"/>
  <c r="Q3" i="4"/>
  <c r="O3" i="4"/>
  <c r="N3" i="4"/>
  <c r="M3" i="4"/>
  <c r="L3" i="4"/>
  <c r="K3" i="4"/>
  <c r="H3" i="4"/>
  <c r="G3" i="4"/>
  <c r="P3" i="4" s="1"/>
  <c r="T25" i="4"/>
  <c r="Q25" i="4"/>
  <c r="N25" i="4"/>
  <c r="M25" i="4"/>
  <c r="L25" i="4"/>
  <c r="K25" i="4"/>
  <c r="H25" i="4"/>
  <c r="G25" i="4"/>
  <c r="P25" i="4" s="1"/>
  <c r="T24" i="4"/>
  <c r="Q24" i="4"/>
  <c r="O24" i="4"/>
  <c r="N24" i="4"/>
  <c r="M24" i="4"/>
  <c r="L24" i="4"/>
  <c r="K24" i="4"/>
  <c r="H24" i="4"/>
  <c r="G24" i="4"/>
  <c r="P24" i="4" s="1"/>
  <c r="T22" i="4"/>
  <c r="Q22" i="4"/>
  <c r="N22" i="4"/>
  <c r="M22" i="4"/>
  <c r="L22" i="4"/>
  <c r="K22" i="4"/>
  <c r="H22" i="4"/>
  <c r="G22" i="4"/>
  <c r="P22" i="4" s="1"/>
  <c r="T2" i="4"/>
  <c r="Q2" i="4"/>
  <c r="O2" i="4"/>
  <c r="N2" i="4"/>
  <c r="M2" i="4"/>
  <c r="L2" i="4"/>
  <c r="K2" i="4"/>
  <c r="H2" i="4"/>
  <c r="G2" i="4"/>
  <c r="P2" i="4" s="1"/>
  <c r="T32" i="4"/>
  <c r="Q32" i="4"/>
  <c r="O32" i="4"/>
  <c r="N32" i="4"/>
  <c r="M32" i="4"/>
  <c r="L32" i="4"/>
  <c r="K32" i="4"/>
  <c r="H32" i="4"/>
  <c r="G32" i="4"/>
  <c r="P32" i="4" s="1"/>
  <c r="T29" i="4"/>
  <c r="Q29" i="4"/>
  <c r="O29" i="4"/>
  <c r="N29" i="4"/>
  <c r="M29" i="4"/>
  <c r="L29" i="4"/>
  <c r="K29" i="4"/>
  <c r="H29" i="4"/>
  <c r="G29" i="4"/>
  <c r="P29" i="4" s="1"/>
  <c r="T26" i="4"/>
  <c r="Q26" i="4"/>
  <c r="N26" i="4"/>
  <c r="M26" i="4"/>
  <c r="L26" i="4"/>
  <c r="K26" i="4"/>
  <c r="H26" i="4"/>
  <c r="G26" i="4"/>
  <c r="P26" i="4" s="1"/>
  <c r="T13" i="4"/>
  <c r="Q13" i="4"/>
  <c r="N13" i="4"/>
  <c r="M13" i="4"/>
  <c r="L13" i="4"/>
  <c r="K13" i="4"/>
  <c r="H13" i="4"/>
  <c r="G13" i="4"/>
  <c r="P13" i="4" s="1"/>
  <c r="T27" i="4"/>
  <c r="Q27" i="4"/>
  <c r="O27" i="4"/>
  <c r="N27" i="4"/>
  <c r="M27" i="4"/>
  <c r="L27" i="4"/>
  <c r="K27" i="4"/>
  <c r="H27" i="4"/>
  <c r="G27" i="4"/>
  <c r="P27" i="4" s="1"/>
  <c r="T28" i="4"/>
  <c r="Q28" i="4"/>
  <c r="O28" i="4"/>
  <c r="N28" i="4"/>
  <c r="M28" i="4"/>
  <c r="L28" i="4"/>
  <c r="K28" i="4"/>
  <c r="H28" i="4"/>
  <c r="G28" i="4"/>
  <c r="P28" i="4" s="1"/>
  <c r="T30" i="4"/>
  <c r="Q30" i="4"/>
  <c r="O30" i="4"/>
  <c r="N30" i="4"/>
  <c r="M30" i="4"/>
  <c r="L30" i="4"/>
  <c r="K30" i="4"/>
  <c r="H30" i="4"/>
  <c r="G30" i="4"/>
  <c r="P30" i="4" s="1"/>
  <c r="T14" i="4"/>
  <c r="Q14" i="4"/>
  <c r="O14" i="4"/>
  <c r="N14" i="4"/>
  <c r="M14" i="4"/>
  <c r="L14" i="4"/>
  <c r="K14" i="4"/>
  <c r="H14" i="4"/>
  <c r="G14" i="4"/>
  <c r="P14" i="4" s="1"/>
  <c r="T18" i="4"/>
  <c r="Q18" i="4"/>
  <c r="N18" i="4"/>
  <c r="M18" i="4"/>
  <c r="L18" i="4"/>
  <c r="K18" i="4"/>
  <c r="H18" i="4"/>
  <c r="G18" i="4"/>
  <c r="P18" i="4" s="1"/>
  <c r="T31" i="4"/>
  <c r="Q31" i="4"/>
  <c r="O31" i="4"/>
  <c r="N31" i="4"/>
  <c r="M31" i="4"/>
  <c r="L31" i="4"/>
  <c r="K31" i="4"/>
  <c r="H31" i="4"/>
  <c r="G31" i="4"/>
  <c r="P31" i="4" s="1"/>
  <c r="T40" i="4"/>
  <c r="Q40" i="4"/>
  <c r="N40" i="4"/>
  <c r="M40" i="4"/>
  <c r="L40" i="4"/>
  <c r="K40" i="4"/>
  <c r="H40" i="4"/>
  <c r="G40" i="4"/>
  <c r="P40" i="4" s="1"/>
  <c r="T17" i="4"/>
  <c r="Q17" i="4"/>
  <c r="N17" i="4"/>
  <c r="M17" i="4"/>
  <c r="L17" i="4"/>
  <c r="K17" i="4"/>
  <c r="G17" i="4"/>
  <c r="P17" i="4" s="1"/>
  <c r="G19" i="4"/>
  <c r="P19" i="4" s="1"/>
  <c r="H19" i="4"/>
  <c r="K19" i="4"/>
  <c r="L19" i="4"/>
  <c r="M19" i="4"/>
  <c r="N19" i="4"/>
  <c r="Q19" i="4"/>
  <c r="T19" i="4"/>
  <c r="T37" i="13"/>
  <c r="T40" i="13"/>
  <c r="T27" i="13"/>
  <c r="T46" i="8"/>
  <c r="I21" i="4" l="1"/>
  <c r="R21" i="4" s="1"/>
  <c r="I8" i="4"/>
  <c r="R8" i="4" s="1"/>
  <c r="U8" i="4" s="1"/>
  <c r="I12" i="4"/>
  <c r="R12" i="4" s="1"/>
  <c r="U12" i="4" s="1"/>
  <c r="I11" i="4"/>
  <c r="R11" i="4" s="1"/>
  <c r="U11" i="4" s="1"/>
  <c r="I6" i="4"/>
  <c r="I5" i="4"/>
  <c r="I9" i="4"/>
  <c r="R9" i="4" s="1"/>
  <c r="I10" i="4"/>
  <c r="R10" i="4" s="1"/>
  <c r="U10" i="4" s="1"/>
  <c r="I7" i="4"/>
  <c r="R7" i="4" s="1"/>
  <c r="U7" i="4" s="1"/>
  <c r="I20" i="4"/>
  <c r="I15" i="4"/>
  <c r="R15" i="4" s="1"/>
  <c r="U15" i="4" s="1"/>
  <c r="I23" i="4"/>
  <c r="R23" i="4" s="1"/>
  <c r="U23" i="4" s="1"/>
  <c r="I16" i="4"/>
  <c r="R16" i="4" s="1"/>
  <c r="U16" i="4" s="1"/>
  <c r="I4" i="4"/>
  <c r="R4" i="4" s="1"/>
  <c r="U4" i="4" s="1"/>
  <c r="I3" i="4"/>
  <c r="R3" i="4" s="1"/>
  <c r="U3" i="4" s="1"/>
  <c r="I25" i="4"/>
  <c r="I24" i="4"/>
  <c r="R24" i="4" s="1"/>
  <c r="U24" i="4" s="1"/>
  <c r="I22" i="4"/>
  <c r="I2" i="4"/>
  <c r="R2" i="4" s="1"/>
  <c r="U2" i="4" s="1"/>
  <c r="I32" i="4"/>
  <c r="R32" i="4" s="1"/>
  <c r="U32" i="4" s="1"/>
  <c r="I29" i="4"/>
  <c r="R29" i="4" s="1"/>
  <c r="U29" i="4" s="1"/>
  <c r="I26" i="4"/>
  <c r="I13" i="4"/>
  <c r="I27" i="4"/>
  <c r="R27" i="4" s="1"/>
  <c r="U27" i="4" s="1"/>
  <c r="I28" i="4"/>
  <c r="R28" i="4" s="1"/>
  <c r="U28" i="4" s="1"/>
  <c r="I30" i="4"/>
  <c r="R30" i="4" s="1"/>
  <c r="U30" i="4" s="1"/>
  <c r="I14" i="4"/>
  <c r="R14" i="4" s="1"/>
  <c r="U14" i="4" s="1"/>
  <c r="I18" i="4"/>
  <c r="I31" i="4"/>
  <c r="R31" i="4" s="1"/>
  <c r="U31" i="4" s="1"/>
  <c r="I40" i="4"/>
  <c r="I17" i="4"/>
  <c r="I19" i="4"/>
  <c r="C44" i="8" l="1"/>
  <c r="U21" i="4"/>
  <c r="C35" i="13"/>
  <c r="C18" i="8"/>
  <c r="C15" i="13"/>
  <c r="U9" i="4"/>
  <c r="C27" i="13"/>
  <c r="C34" i="8"/>
  <c r="T34" i="8"/>
  <c r="S18" i="8" l="1"/>
  <c r="S15" i="13"/>
  <c r="C7" i="13"/>
  <c r="C17" i="13"/>
  <c r="C21" i="13"/>
  <c r="C18" i="13"/>
  <c r="C23" i="13"/>
  <c r="C31" i="13"/>
  <c r="C16" i="13"/>
  <c r="C26" i="13"/>
  <c r="C33" i="13"/>
  <c r="C20" i="13"/>
  <c r="C25" i="13"/>
  <c r="C22" i="13"/>
  <c r="C41" i="13"/>
  <c r="C34" i="13"/>
  <c r="C6" i="13"/>
  <c r="C39" i="13"/>
  <c r="C42" i="13"/>
  <c r="C29" i="13"/>
  <c r="C40" i="13"/>
  <c r="C7" i="12"/>
  <c r="T49" i="8"/>
  <c r="C49" i="8"/>
  <c r="C41" i="8"/>
  <c r="C9" i="8"/>
  <c r="C22" i="8"/>
  <c r="C20" i="8"/>
  <c r="C27" i="8"/>
  <c r="C21" i="8"/>
  <c r="C29" i="8"/>
  <c r="C40" i="8"/>
  <c r="C19" i="8"/>
  <c r="C32" i="8"/>
  <c r="C42" i="8"/>
  <c r="C25" i="8"/>
  <c r="C31" i="8"/>
  <c r="C28" i="8"/>
  <c r="C33" i="8"/>
  <c r="C23" i="8"/>
  <c r="C50" i="8"/>
  <c r="C43" i="8"/>
  <c r="C8" i="8"/>
  <c r="C48" i="8"/>
  <c r="C51" i="8"/>
  <c r="C36" i="8"/>
  <c r="C26" i="8"/>
  <c r="S49" i="8" l="1"/>
  <c r="S40" i="13"/>
  <c r="R4" i="3"/>
  <c r="R5" i="3" s="1"/>
  <c r="R6" i="3" s="1"/>
  <c r="R7" i="3" s="1"/>
  <c r="R8" i="3" s="1"/>
  <c r="R9" i="3" s="1"/>
  <c r="R10" i="3" s="1"/>
  <c r="R11" i="3" s="1"/>
  <c r="R12" i="3" s="1"/>
  <c r="R13" i="3" s="1"/>
  <c r="R14" i="3" s="1"/>
  <c r="R15" i="3" s="1"/>
  <c r="R16" i="3" s="1"/>
  <c r="R17" i="3" s="1"/>
  <c r="R18" i="3" s="1"/>
  <c r="R19" i="3" s="1"/>
  <c r="R20" i="3" s="1"/>
  <c r="O556" i="4" l="1"/>
  <c r="R556" i="4" s="1"/>
  <c r="O561" i="4"/>
  <c r="R561" i="4" s="1"/>
  <c r="O557" i="4"/>
  <c r="R557" i="4" s="1"/>
  <c r="O550" i="4"/>
  <c r="R550" i="4" s="1"/>
  <c r="O546" i="4"/>
  <c r="R546" i="4" s="1"/>
  <c r="O529" i="4"/>
  <c r="R529" i="4" s="1"/>
  <c r="O520" i="4"/>
  <c r="R520" i="4" s="1"/>
  <c r="O516" i="4"/>
  <c r="R516" i="4" s="1"/>
  <c r="O508" i="4"/>
  <c r="R508" i="4" s="1"/>
  <c r="O504" i="4"/>
  <c r="R504" i="4" s="1"/>
  <c r="O510" i="4"/>
  <c r="R510" i="4" s="1"/>
  <c r="O499" i="4"/>
  <c r="R499" i="4" s="1"/>
  <c r="O495" i="4"/>
  <c r="R495" i="4" s="1"/>
  <c r="O489" i="4"/>
  <c r="R489" i="4" s="1"/>
  <c r="O479" i="4"/>
  <c r="R479" i="4" s="1"/>
  <c r="O475" i="4"/>
  <c r="R475" i="4" s="1"/>
  <c r="O467" i="4"/>
  <c r="R467" i="4" s="1"/>
  <c r="O477" i="4"/>
  <c r="R477" i="4" s="1"/>
  <c r="O486" i="4"/>
  <c r="R486" i="4" s="1"/>
  <c r="O474" i="4"/>
  <c r="R474" i="4" s="1"/>
  <c r="O460" i="4"/>
  <c r="R460" i="4" s="1"/>
  <c r="O458" i="4"/>
  <c r="R458" i="4" s="1"/>
  <c r="O449" i="4"/>
  <c r="R449" i="4" s="1"/>
  <c r="O440" i="4"/>
  <c r="R440" i="4" s="1"/>
  <c r="O412" i="4"/>
  <c r="R412" i="4" s="1"/>
  <c r="O406" i="4"/>
  <c r="R406" i="4" s="1"/>
  <c r="O398" i="4"/>
  <c r="R398" i="4" s="1"/>
  <c r="O400" i="4"/>
  <c r="R400" i="4" s="1"/>
  <c r="O390" i="4"/>
  <c r="R390" i="4" s="1"/>
  <c r="O394" i="4"/>
  <c r="R394" i="4" s="1"/>
  <c r="O391" i="4"/>
  <c r="R391" i="4" s="1"/>
  <c r="O396" i="4"/>
  <c r="R396" i="4" s="1"/>
  <c r="O395" i="4"/>
  <c r="R395" i="4" s="1"/>
  <c r="O392" i="4"/>
  <c r="R392" i="4" s="1"/>
  <c r="O389" i="4"/>
  <c r="R389" i="4" s="1"/>
  <c r="O393" i="4"/>
  <c r="R393" i="4" s="1"/>
  <c r="O341" i="4"/>
  <c r="R341" i="4" s="1"/>
  <c r="O365" i="4"/>
  <c r="R365" i="4" s="1"/>
  <c r="O356" i="4"/>
  <c r="R356" i="4" s="1"/>
  <c r="O346" i="4"/>
  <c r="R346" i="4" s="1"/>
  <c r="O364" i="4"/>
  <c r="R364" i="4" s="1"/>
  <c r="O355" i="4"/>
  <c r="R355" i="4" s="1"/>
  <c r="O351" i="4"/>
  <c r="R351" i="4" s="1"/>
  <c r="O360" i="4"/>
  <c r="R360" i="4" s="1"/>
  <c r="O322" i="4"/>
  <c r="R322" i="4" s="1"/>
  <c r="O321" i="4"/>
  <c r="R321" i="4" s="1"/>
  <c r="O329" i="4"/>
  <c r="R329" i="4" s="1"/>
  <c r="O318" i="4"/>
  <c r="R318" i="4" s="1"/>
  <c r="O310" i="4"/>
  <c r="R310" i="4" s="1"/>
  <c r="O306" i="4"/>
  <c r="R306" i="4" s="1"/>
  <c r="O316" i="4"/>
  <c r="R316" i="4" s="1"/>
  <c r="O312" i="4"/>
  <c r="R312" i="4" s="1"/>
  <c r="O315" i="4"/>
  <c r="R315" i="4" s="1"/>
  <c r="R21" i="3"/>
  <c r="R22" i="3" s="1"/>
  <c r="R23" i="3" s="1"/>
  <c r="R24" i="3" s="1"/>
  <c r="R25" i="3" s="1"/>
  <c r="R26" i="3" s="1"/>
  <c r="R27" i="3" s="1"/>
  <c r="R28" i="3" s="1"/>
  <c r="R29" i="3" s="1"/>
  <c r="R30" i="3" s="1"/>
  <c r="R31" i="3" s="1"/>
  <c r="R32" i="3" s="1"/>
  <c r="R33" i="3" s="1"/>
  <c r="R34" i="3" s="1"/>
  <c r="R35" i="3" s="1"/>
  <c r="R36" i="3" s="1"/>
  <c r="R37" i="3" s="1"/>
  <c r="R38" i="3" s="1"/>
  <c r="R39" i="3" s="1"/>
  <c r="O293" i="4"/>
  <c r="R293" i="4" s="1"/>
  <c r="J36" i="8" s="1"/>
  <c r="O299" i="4"/>
  <c r="R299" i="4" s="1"/>
  <c r="J11" i="8" s="1"/>
  <c r="O291" i="4"/>
  <c r="R291" i="4" s="1"/>
  <c r="J24" i="8" s="1"/>
  <c r="O302" i="4"/>
  <c r="R302" i="4" s="1"/>
  <c r="J41" i="8" s="1"/>
  <c r="O298" i="4"/>
  <c r="R298" i="4" s="1"/>
  <c r="J6" i="8" s="1"/>
  <c r="O285" i="4"/>
  <c r="R285" i="4" s="1"/>
  <c r="O287" i="4"/>
  <c r="R287" i="4" s="1"/>
  <c r="O283" i="4"/>
  <c r="R283" i="4" s="1"/>
  <c r="O288" i="4"/>
  <c r="R288" i="4" s="1"/>
  <c r="O282" i="4"/>
  <c r="R282" i="4" s="1"/>
  <c r="O260" i="4"/>
  <c r="R260" i="4" s="1"/>
  <c r="O275" i="4"/>
  <c r="R275" i="4" s="1"/>
  <c r="O262" i="4"/>
  <c r="R262" i="4" s="1"/>
  <c r="O250" i="4"/>
  <c r="R250" i="4" s="1"/>
  <c r="O277" i="4"/>
  <c r="R277" i="4" s="1"/>
  <c r="O271" i="4"/>
  <c r="R271" i="4" s="1"/>
  <c r="O270" i="4"/>
  <c r="R270" i="4" s="1"/>
  <c r="O280" i="4"/>
  <c r="R280" i="4" s="1"/>
  <c r="O269" i="4"/>
  <c r="R269" i="4" s="1"/>
  <c r="O265" i="4"/>
  <c r="R265" i="4" s="1"/>
  <c r="O249" i="4"/>
  <c r="R249" i="4" s="1"/>
  <c r="O247" i="4"/>
  <c r="R247" i="4" s="1"/>
  <c r="O243" i="4"/>
  <c r="R243" i="4" s="1"/>
  <c r="O246" i="4"/>
  <c r="R246" i="4" s="1"/>
  <c r="O242" i="4"/>
  <c r="R242" i="4" s="1"/>
  <c r="O241" i="4"/>
  <c r="R241" i="4" s="1"/>
  <c r="O245" i="4"/>
  <c r="R245" i="4" s="1"/>
  <c r="O235" i="4"/>
  <c r="R235" i="4" s="1"/>
  <c r="O237" i="4"/>
  <c r="R237" i="4" s="1"/>
  <c r="O238" i="4"/>
  <c r="R238" i="4" s="1"/>
  <c r="O236" i="4"/>
  <c r="R236" i="4" s="1"/>
  <c r="O232" i="4"/>
  <c r="R232" i="4" s="1"/>
  <c r="O228" i="4"/>
  <c r="R228" i="4" s="1"/>
  <c r="O224" i="4"/>
  <c r="R224" i="4" s="1"/>
  <c r="O231" i="4"/>
  <c r="R231" i="4" s="1"/>
  <c r="O227" i="4"/>
  <c r="R227" i="4" s="1"/>
  <c r="O223" i="4"/>
  <c r="R223" i="4" s="1"/>
  <c r="O226" i="4"/>
  <c r="R226" i="4" s="1"/>
  <c r="O222" i="4"/>
  <c r="R222" i="4" s="1"/>
  <c r="O210" i="4"/>
  <c r="R210" i="4" s="1"/>
  <c r="O233" i="4"/>
  <c r="R233" i="4" s="1"/>
  <c r="O225" i="4"/>
  <c r="R225" i="4" s="1"/>
  <c r="O221" i="4"/>
  <c r="R221" i="4" s="1"/>
  <c r="O217" i="4"/>
  <c r="R217" i="4" s="1"/>
  <c r="O216" i="4"/>
  <c r="R216" i="4" s="1"/>
  <c r="O179" i="4"/>
  <c r="R179" i="4" s="1"/>
  <c r="O187" i="4"/>
  <c r="R187" i="4" s="1"/>
  <c r="O182" i="4"/>
  <c r="R182" i="4" s="1"/>
  <c r="O208" i="4"/>
  <c r="R208" i="4" s="1"/>
  <c r="O194" i="4"/>
  <c r="R194" i="4" s="1"/>
  <c r="O185" i="4"/>
  <c r="R185" i="4" s="1"/>
  <c r="O183" i="4"/>
  <c r="R183" i="4" s="1"/>
  <c r="O171" i="4"/>
  <c r="R171" i="4" s="1"/>
  <c r="O170" i="4"/>
  <c r="R170" i="4" s="1"/>
  <c r="O148" i="4"/>
  <c r="R148" i="4" s="1"/>
  <c r="O168" i="4"/>
  <c r="R168" i="4" s="1"/>
  <c r="O166" i="4"/>
  <c r="R166" i="4" s="1"/>
  <c r="O158" i="4"/>
  <c r="R158" i="4" s="1"/>
  <c r="O155" i="4"/>
  <c r="R155" i="4" s="1"/>
  <c r="O161" i="4"/>
  <c r="R161" i="4" s="1"/>
  <c r="O152" i="4"/>
  <c r="R152" i="4" s="1"/>
  <c r="O169" i="4"/>
  <c r="R169" i="4" s="1"/>
  <c r="O143" i="4"/>
  <c r="R143" i="4" s="1"/>
  <c r="O135" i="4"/>
  <c r="R135" i="4" s="1"/>
  <c r="O141" i="4"/>
  <c r="R141" i="4" s="1"/>
  <c r="O144" i="4"/>
  <c r="R144" i="4" s="1"/>
  <c r="O140" i="4"/>
  <c r="R140" i="4" s="1"/>
  <c r="O136" i="4"/>
  <c r="R136" i="4" s="1"/>
  <c r="O130" i="4"/>
  <c r="R130" i="4" s="1"/>
  <c r="O125" i="4"/>
  <c r="R125" i="4" s="1"/>
  <c r="O124" i="4"/>
  <c r="R124" i="4" s="1"/>
  <c r="O123" i="4"/>
  <c r="R123" i="4" s="1"/>
  <c r="O117" i="4"/>
  <c r="R117" i="4" s="1"/>
  <c r="O107" i="4"/>
  <c r="R107" i="4" s="1"/>
  <c r="O112" i="4"/>
  <c r="R112" i="4" s="1"/>
  <c r="O119" i="4"/>
  <c r="R119" i="4" s="1"/>
  <c r="O114" i="4"/>
  <c r="R114" i="4" s="1"/>
  <c r="O110" i="4"/>
  <c r="R110" i="4" s="1"/>
  <c r="O105" i="4"/>
  <c r="R105" i="4" s="1"/>
  <c r="O104" i="4"/>
  <c r="R104" i="4" s="1"/>
  <c r="O102" i="4"/>
  <c r="R102" i="4" s="1"/>
  <c r="O98" i="4"/>
  <c r="R98" i="4" s="1"/>
  <c r="O101" i="4"/>
  <c r="R101" i="4" s="1"/>
  <c r="O103" i="4"/>
  <c r="R103" i="4" s="1"/>
  <c r="O99" i="4"/>
  <c r="R99" i="4" s="1"/>
  <c r="O92" i="4"/>
  <c r="R92" i="4" s="1"/>
  <c r="O79" i="4"/>
  <c r="R79" i="4" s="1"/>
  <c r="O54" i="4"/>
  <c r="R54" i="4" s="1"/>
  <c r="O61" i="4"/>
  <c r="R61" i="4" s="1"/>
  <c r="O72" i="4"/>
  <c r="R72" i="4" s="1"/>
  <c r="O49" i="4"/>
  <c r="R49" i="4" s="1"/>
  <c r="O36" i="4"/>
  <c r="R36" i="4" s="1"/>
  <c r="U36" i="4" s="1"/>
  <c r="O37" i="4"/>
  <c r="R37" i="4" s="1"/>
  <c r="O38" i="4"/>
  <c r="R38" i="4" s="1"/>
  <c r="O41" i="4"/>
  <c r="R41" i="4" s="1"/>
  <c r="O34" i="4"/>
  <c r="R34" i="4" s="1"/>
  <c r="O39" i="4"/>
  <c r="R39" i="4" s="1"/>
  <c r="O33" i="4"/>
  <c r="R33" i="4" s="1"/>
  <c r="O35" i="4"/>
  <c r="R35" i="4" s="1"/>
  <c r="O5" i="4"/>
  <c r="R5" i="4" s="1"/>
  <c r="O25" i="4"/>
  <c r="R25" i="4" s="1"/>
  <c r="O18" i="4"/>
  <c r="R18" i="4" s="1"/>
  <c r="O26" i="4"/>
  <c r="R26" i="4" s="1"/>
  <c r="O19" i="4"/>
  <c r="R19" i="4" s="1"/>
  <c r="O40" i="4"/>
  <c r="R40" i="4" s="1"/>
  <c r="O20" i="4"/>
  <c r="R20" i="4" s="1"/>
  <c r="O22" i="4"/>
  <c r="R22" i="4" s="1"/>
  <c r="O13" i="4"/>
  <c r="R13" i="4" s="1"/>
  <c r="O6" i="4"/>
  <c r="R6" i="4" s="1"/>
  <c r="O17" i="4"/>
  <c r="R17" i="4" s="1"/>
  <c r="T42" i="13"/>
  <c r="T51" i="8"/>
  <c r="J21" i="8" l="1"/>
  <c r="J18" i="13"/>
  <c r="U306" i="4"/>
  <c r="J8" i="8"/>
  <c r="J6" i="13"/>
  <c r="U321" i="4"/>
  <c r="U355" i="4"/>
  <c r="K11" i="8"/>
  <c r="K9" i="13"/>
  <c r="U365" i="4"/>
  <c r="K2" i="8"/>
  <c r="K2" i="13"/>
  <c r="L8" i="13"/>
  <c r="U392" i="4"/>
  <c r="L10" i="8"/>
  <c r="L6" i="8"/>
  <c r="U394" i="4"/>
  <c r="L5" i="13"/>
  <c r="U406" i="4"/>
  <c r="M2" i="8"/>
  <c r="M2" i="13"/>
  <c r="N2" i="8"/>
  <c r="N2" i="13"/>
  <c r="U458" i="4"/>
  <c r="O35" i="8"/>
  <c r="O28" i="13"/>
  <c r="U477" i="4"/>
  <c r="U489" i="4"/>
  <c r="O2" i="8"/>
  <c r="O2" i="13"/>
  <c r="O519" i="4"/>
  <c r="R519" i="4" s="1"/>
  <c r="P35" i="8"/>
  <c r="U520" i="4"/>
  <c r="P28" i="13"/>
  <c r="U557" i="4"/>
  <c r="Q2" i="8"/>
  <c r="Q2" i="13"/>
  <c r="J45" i="8"/>
  <c r="U329" i="4"/>
  <c r="J36" i="13"/>
  <c r="K6" i="12"/>
  <c r="K23" i="8"/>
  <c r="U356" i="4"/>
  <c r="U391" i="4"/>
  <c r="L2" i="8"/>
  <c r="L2" i="13"/>
  <c r="U449" i="4"/>
  <c r="N8" i="13"/>
  <c r="N10" i="8"/>
  <c r="U479" i="4"/>
  <c r="O4" i="13"/>
  <c r="O4" i="8"/>
  <c r="P3" i="8"/>
  <c r="P3" i="13"/>
  <c r="U516" i="4"/>
  <c r="J34" i="8"/>
  <c r="J27" i="13"/>
  <c r="U315" i="4"/>
  <c r="J22" i="8"/>
  <c r="U310" i="4"/>
  <c r="J5" i="12"/>
  <c r="J2" i="8"/>
  <c r="U322" i="4"/>
  <c r="J2" i="13"/>
  <c r="K4" i="8"/>
  <c r="U364" i="4"/>
  <c r="K4" i="13"/>
  <c r="K14" i="13"/>
  <c r="U341" i="4"/>
  <c r="K17" i="8"/>
  <c r="L2" i="12"/>
  <c r="U395" i="4"/>
  <c r="L5" i="8"/>
  <c r="L3" i="8"/>
  <c r="L3" i="13"/>
  <c r="U390" i="4"/>
  <c r="M20" i="13"/>
  <c r="U412" i="4"/>
  <c r="M25" i="8"/>
  <c r="N23" i="13"/>
  <c r="N29" i="8"/>
  <c r="U460" i="4"/>
  <c r="U467" i="4"/>
  <c r="O9" i="8"/>
  <c r="O7" i="13"/>
  <c r="O26" i="8"/>
  <c r="U495" i="4"/>
  <c r="O7" i="12"/>
  <c r="P8" i="13"/>
  <c r="U504" i="4"/>
  <c r="P10" i="8"/>
  <c r="U529" i="4"/>
  <c r="P4" i="13"/>
  <c r="P4" i="8"/>
  <c r="Q5" i="13"/>
  <c r="U561" i="4"/>
  <c r="Q6" i="8"/>
  <c r="J5" i="8"/>
  <c r="U316" i="4"/>
  <c r="J2" i="12"/>
  <c r="K8" i="13"/>
  <c r="K10" i="8"/>
  <c r="U351" i="4"/>
  <c r="L25" i="13"/>
  <c r="U389" i="4"/>
  <c r="L31" i="8"/>
  <c r="U398" i="4"/>
  <c r="M9" i="8"/>
  <c r="M7" i="13"/>
  <c r="U486" i="4"/>
  <c r="O10" i="8"/>
  <c r="O8" i="13"/>
  <c r="P2" i="8"/>
  <c r="P2" i="13"/>
  <c r="U510" i="4"/>
  <c r="U550" i="4"/>
  <c r="Q10" i="8"/>
  <c r="Q8" i="13"/>
  <c r="J25" i="8"/>
  <c r="U312" i="4"/>
  <c r="J20" i="13"/>
  <c r="J33" i="8"/>
  <c r="U318" i="4"/>
  <c r="J8" i="12"/>
  <c r="U360" i="4"/>
  <c r="K20" i="8"/>
  <c r="K17" i="13"/>
  <c r="U346" i="4"/>
  <c r="K25" i="8"/>
  <c r="K20" i="13"/>
  <c r="L7" i="8"/>
  <c r="U393" i="4"/>
  <c r="L3" i="12"/>
  <c r="U396" i="4"/>
  <c r="L9" i="8"/>
  <c r="L7" i="13"/>
  <c r="U400" i="4"/>
  <c r="M4" i="8"/>
  <c r="M4" i="13"/>
  <c r="U440" i="4"/>
  <c r="N13" i="8"/>
  <c r="N11" i="13"/>
  <c r="U474" i="4"/>
  <c r="O32" i="8"/>
  <c r="O26" i="13"/>
  <c r="O3" i="8"/>
  <c r="U475" i="4"/>
  <c r="O3" i="13"/>
  <c r="O22" i="13"/>
  <c r="U499" i="4"/>
  <c r="O28" i="8"/>
  <c r="U508" i="4"/>
  <c r="P11" i="8"/>
  <c r="P9" i="13"/>
  <c r="U546" i="4"/>
  <c r="Q25" i="8"/>
  <c r="Q20" i="13"/>
  <c r="Q22" i="13"/>
  <c r="Q28" i="8"/>
  <c r="U556" i="4"/>
  <c r="U298" i="4"/>
  <c r="J5" i="13"/>
  <c r="U302" i="4"/>
  <c r="J32" i="13"/>
  <c r="U291" i="4"/>
  <c r="J19" i="13"/>
  <c r="U299" i="4"/>
  <c r="J9" i="13"/>
  <c r="U293" i="4"/>
  <c r="J29" i="13"/>
  <c r="U26" i="4"/>
  <c r="C14" i="13"/>
  <c r="C17" i="8"/>
  <c r="U35" i="4"/>
  <c r="C13" i="8"/>
  <c r="C11" i="13"/>
  <c r="U41" i="4"/>
  <c r="C5" i="8"/>
  <c r="C2" i="12"/>
  <c r="D2" i="8"/>
  <c r="U49" i="4"/>
  <c r="D2" i="13"/>
  <c r="D41" i="8"/>
  <c r="U79" i="4"/>
  <c r="D32" i="13"/>
  <c r="U101" i="4"/>
  <c r="E41" i="8"/>
  <c r="E32" i="13"/>
  <c r="U105" i="4"/>
  <c r="E3" i="13"/>
  <c r="E3" i="8"/>
  <c r="U112" i="4"/>
  <c r="E11" i="13"/>
  <c r="E13" i="8"/>
  <c r="U124" i="4"/>
  <c r="E13" i="13"/>
  <c r="E16" i="8"/>
  <c r="F29" i="13"/>
  <c r="U140" i="4"/>
  <c r="F36" i="8"/>
  <c r="F3" i="8"/>
  <c r="F3" i="13"/>
  <c r="U143" i="4"/>
  <c r="U155" i="4"/>
  <c r="F11" i="8"/>
  <c r="F9" i="13"/>
  <c r="U148" i="4"/>
  <c r="F2" i="12"/>
  <c r="F5" i="8"/>
  <c r="U185" i="4"/>
  <c r="G19" i="13"/>
  <c r="G24" i="8"/>
  <c r="U187" i="4"/>
  <c r="G3" i="8"/>
  <c r="G3" i="13"/>
  <c r="H7" i="13"/>
  <c r="H9" i="8"/>
  <c r="U221" i="4"/>
  <c r="H25" i="8"/>
  <c r="U222" i="4"/>
  <c r="H20" i="13"/>
  <c r="H3" i="13"/>
  <c r="H3" i="8"/>
  <c r="U231" i="4"/>
  <c r="H7" i="8"/>
  <c r="U236" i="4"/>
  <c r="H3" i="12"/>
  <c r="H26" i="8"/>
  <c r="H7" i="12"/>
  <c r="U245" i="4"/>
  <c r="U243" i="4"/>
  <c r="H13" i="8"/>
  <c r="H11" i="13"/>
  <c r="I25" i="8"/>
  <c r="I20" i="13"/>
  <c r="U269" i="4"/>
  <c r="U277" i="4"/>
  <c r="I10" i="8"/>
  <c r="I8" i="13"/>
  <c r="U260" i="4"/>
  <c r="I7" i="13"/>
  <c r="I9" i="8"/>
  <c r="U287" i="4"/>
  <c r="I4" i="13"/>
  <c r="I4" i="8"/>
  <c r="U22" i="4"/>
  <c r="C6" i="8"/>
  <c r="C5" i="13"/>
  <c r="U20" i="4"/>
  <c r="C14" i="8"/>
  <c r="C12" i="13"/>
  <c r="U18" i="4"/>
  <c r="C11" i="8"/>
  <c r="C9" i="13"/>
  <c r="U33" i="4"/>
  <c r="C3" i="12"/>
  <c r="C7" i="8"/>
  <c r="U38" i="4"/>
  <c r="C39" i="8"/>
  <c r="U72" i="4"/>
  <c r="D31" i="8"/>
  <c r="D25" i="13"/>
  <c r="U92" i="4"/>
  <c r="E34" i="13"/>
  <c r="E43" i="8"/>
  <c r="E36" i="8"/>
  <c r="U98" i="4"/>
  <c r="E29" i="13"/>
  <c r="U110" i="4"/>
  <c r="E35" i="8"/>
  <c r="E28" i="13"/>
  <c r="E47" i="8"/>
  <c r="U107" i="4"/>
  <c r="E38" i="13"/>
  <c r="U125" i="4"/>
  <c r="E2" i="8"/>
  <c r="E2" i="13"/>
  <c r="U144" i="4"/>
  <c r="F5" i="12"/>
  <c r="F22" i="8"/>
  <c r="U169" i="4"/>
  <c r="F4" i="8"/>
  <c r="F4" i="13"/>
  <c r="F7" i="8"/>
  <c r="F3" i="12"/>
  <c r="U158" i="4"/>
  <c r="F19" i="13"/>
  <c r="F24" i="8"/>
  <c r="U170" i="4"/>
  <c r="U194" i="4"/>
  <c r="G28" i="13"/>
  <c r="G35" i="8"/>
  <c r="U179" i="4"/>
  <c r="G2" i="8"/>
  <c r="G2" i="13"/>
  <c r="U225" i="4"/>
  <c r="H35" i="13"/>
  <c r="H44" i="8"/>
  <c r="H21" i="13"/>
  <c r="H27" i="8"/>
  <c r="U226" i="4"/>
  <c r="U224" i="4"/>
  <c r="H12" i="13"/>
  <c r="H14" i="8"/>
  <c r="U238" i="4"/>
  <c r="H34" i="8"/>
  <c r="H27" i="13"/>
  <c r="H23" i="8"/>
  <c r="U241" i="4"/>
  <c r="H6" i="12"/>
  <c r="U247" i="4"/>
  <c r="H6" i="8"/>
  <c r="H5" i="13"/>
  <c r="U280" i="4"/>
  <c r="I8" i="8"/>
  <c r="I6" i="13"/>
  <c r="I43" i="8"/>
  <c r="I34" i="13"/>
  <c r="U250" i="4"/>
  <c r="I3" i="12"/>
  <c r="I7" i="8"/>
  <c r="U282" i="4"/>
  <c r="U285" i="4"/>
  <c r="I11" i="13"/>
  <c r="I13" i="8"/>
  <c r="U6" i="4"/>
  <c r="C37" i="8"/>
  <c r="U40" i="4"/>
  <c r="C10" i="8"/>
  <c r="C8" i="13"/>
  <c r="U25" i="4"/>
  <c r="C16" i="8"/>
  <c r="C13" i="13"/>
  <c r="C12" i="8"/>
  <c r="U39" i="4"/>
  <c r="C10" i="13"/>
  <c r="U37" i="4"/>
  <c r="C30" i="13"/>
  <c r="C38" i="8"/>
  <c r="D20" i="13"/>
  <c r="D25" i="8"/>
  <c r="U61" i="4"/>
  <c r="E5" i="12"/>
  <c r="E22" i="8"/>
  <c r="U99" i="4"/>
  <c r="E6" i="13"/>
  <c r="U102" i="4"/>
  <c r="E8" i="8"/>
  <c r="U114" i="4"/>
  <c r="E14" i="8"/>
  <c r="E12" i="13"/>
  <c r="U117" i="4"/>
  <c r="E17" i="8"/>
  <c r="E14" i="13"/>
  <c r="U130" i="4"/>
  <c r="E10" i="12"/>
  <c r="E39" i="8"/>
  <c r="F35" i="8"/>
  <c r="U141" i="4"/>
  <c r="F28" i="13"/>
  <c r="F8" i="13"/>
  <c r="U152" i="4"/>
  <c r="F10" i="8"/>
  <c r="U166" i="4"/>
  <c r="F2" i="13"/>
  <c r="F2" i="8"/>
  <c r="F10" i="13"/>
  <c r="U171" i="4"/>
  <c r="F12" i="8"/>
  <c r="U208" i="4"/>
  <c r="G24" i="13"/>
  <c r="G30" i="8"/>
  <c r="U216" i="4"/>
  <c r="H11" i="8"/>
  <c r="H9" i="13"/>
  <c r="U233" i="4"/>
  <c r="H6" i="13"/>
  <c r="H8" i="8"/>
  <c r="U223" i="4"/>
  <c r="H33" i="13"/>
  <c r="H42" i="8"/>
  <c r="H20" i="8"/>
  <c r="U228" i="4"/>
  <c r="H17" i="13"/>
  <c r="U237" i="4"/>
  <c r="H5" i="8"/>
  <c r="H2" i="12"/>
  <c r="U242" i="4"/>
  <c r="H28" i="8"/>
  <c r="H22" i="13"/>
  <c r="I24" i="8"/>
  <c r="U249" i="4"/>
  <c r="I19" i="13"/>
  <c r="I12" i="8"/>
  <c r="U270" i="4"/>
  <c r="I10" i="13"/>
  <c r="U262" i="4"/>
  <c r="I36" i="8"/>
  <c r="I29" i="13"/>
  <c r="U288" i="4"/>
  <c r="I2" i="13"/>
  <c r="I2" i="8"/>
  <c r="U17" i="4"/>
  <c r="C3" i="8"/>
  <c r="U13" i="4"/>
  <c r="C30" i="8"/>
  <c r="C24" i="13"/>
  <c r="U19" i="4"/>
  <c r="C46" i="8"/>
  <c r="C37" i="13"/>
  <c r="U5" i="4"/>
  <c r="C35" i="8"/>
  <c r="C28" i="13"/>
  <c r="U34" i="4"/>
  <c r="C4" i="13"/>
  <c r="C4" i="8"/>
  <c r="U54" i="4"/>
  <c r="D22" i="13"/>
  <c r="D28" i="8"/>
  <c r="E9" i="8"/>
  <c r="E7" i="13"/>
  <c r="U103" i="4"/>
  <c r="U104" i="4"/>
  <c r="E32" i="8"/>
  <c r="E26" i="13"/>
  <c r="U119" i="4"/>
  <c r="E4" i="13"/>
  <c r="E4" i="8"/>
  <c r="U123" i="4"/>
  <c r="E25" i="8"/>
  <c r="E20" i="13"/>
  <c r="U136" i="4"/>
  <c r="F18" i="13"/>
  <c r="F21" i="8"/>
  <c r="U135" i="4"/>
  <c r="F6" i="13"/>
  <c r="F8" i="8"/>
  <c r="U161" i="4"/>
  <c r="F13" i="8"/>
  <c r="F11" i="13"/>
  <c r="U168" i="4"/>
  <c r="F20" i="8"/>
  <c r="F17" i="13"/>
  <c r="G27" i="13"/>
  <c r="U183" i="4"/>
  <c r="G34" i="8"/>
  <c r="U182" i="4"/>
  <c r="G36" i="8"/>
  <c r="G29" i="13"/>
  <c r="H29" i="13"/>
  <c r="U217" i="4"/>
  <c r="H36" i="8"/>
  <c r="H24" i="8"/>
  <c r="H19" i="13"/>
  <c r="U210" i="4"/>
  <c r="U227" i="4"/>
  <c r="H28" i="13"/>
  <c r="H35" i="8"/>
  <c r="H2" i="8"/>
  <c r="U232" i="4"/>
  <c r="H2" i="13"/>
  <c r="H16" i="8"/>
  <c r="U235" i="4"/>
  <c r="H13" i="13"/>
  <c r="H4" i="8"/>
  <c r="H4" i="13"/>
  <c r="U246" i="4"/>
  <c r="U265" i="4"/>
  <c r="I3" i="8"/>
  <c r="I3" i="13"/>
  <c r="I5" i="13"/>
  <c r="U271" i="4"/>
  <c r="I6" i="8"/>
  <c r="U275" i="4"/>
  <c r="I45" i="8"/>
  <c r="I36" i="13"/>
  <c r="U283" i="4"/>
  <c r="I11" i="8"/>
  <c r="I9" i="13"/>
  <c r="S51" i="8"/>
  <c r="S42" i="13"/>
  <c r="P7" i="13" l="1"/>
  <c r="P9" i="8"/>
  <c r="U519" i="4"/>
  <c r="S45" i="8"/>
  <c r="S34" i="8"/>
  <c r="S44" i="8"/>
  <c r="S47" i="8"/>
  <c r="S46" i="8"/>
  <c r="S37" i="13"/>
  <c r="S38" i="13"/>
  <c r="S36" i="13"/>
  <c r="S35" i="13"/>
  <c r="S27" i="13"/>
  <c r="S12" i="8"/>
  <c r="S5" i="8"/>
  <c r="S10" i="13"/>
  <c r="S3" i="12"/>
  <c r="S2" i="12"/>
  <c r="T11" i="8" l="1"/>
  <c r="T28" i="13" l="1"/>
  <c r="T2" i="13" l="1"/>
  <c r="T48" i="8"/>
  <c r="S28" i="13" l="1"/>
  <c r="T31" i="13"/>
  <c r="T30" i="13" l="1"/>
  <c r="T19" i="13"/>
  <c r="T34" i="13"/>
  <c r="T18" i="13"/>
  <c r="T33" i="13"/>
  <c r="T24" i="13"/>
  <c r="T32" i="13"/>
  <c r="S31" i="13" l="1"/>
  <c r="T40" i="8"/>
  <c r="T8" i="8"/>
  <c r="T41" i="8"/>
  <c r="T29" i="8"/>
  <c r="T31" i="8"/>
  <c r="T36" i="8"/>
  <c r="T19" i="8"/>
  <c r="T17" i="8"/>
  <c r="T16" i="8"/>
  <c r="T3" i="8"/>
  <c r="T35" i="8"/>
  <c r="T20" i="8"/>
  <c r="T9" i="8"/>
  <c r="S35" i="8" l="1"/>
  <c r="C32" i="13"/>
  <c r="S32" i="13" l="1"/>
  <c r="S29" i="8"/>
  <c r="S33" i="13"/>
  <c r="S48" i="8"/>
  <c r="S16" i="8"/>
  <c r="C2" i="13"/>
  <c r="S30" i="13"/>
  <c r="S24" i="13"/>
  <c r="S34" i="13"/>
  <c r="T6" i="8"/>
  <c r="T25" i="8"/>
  <c r="T13" i="8"/>
  <c r="T27" i="8"/>
  <c r="T50" i="8"/>
  <c r="T37" i="8"/>
  <c r="T15" i="8"/>
  <c r="T26" i="8"/>
  <c r="T21" i="8"/>
  <c r="S26" i="8"/>
  <c r="S18" i="13" l="1"/>
  <c r="S2" i="13"/>
  <c r="S13" i="8"/>
  <c r="S19" i="8"/>
  <c r="S36" i="8"/>
  <c r="S17" i="8"/>
  <c r="S3" i="8"/>
  <c r="S11" i="8"/>
  <c r="S9" i="8"/>
  <c r="S21" i="8"/>
  <c r="S37" i="8"/>
  <c r="S27" i="8"/>
  <c r="S50" i="8"/>
  <c r="S25" i="8"/>
  <c r="S31" i="8"/>
  <c r="S8" i="8"/>
  <c r="S41" i="8"/>
  <c r="S20" i="8"/>
  <c r="S40" i="8"/>
  <c r="T13" i="13" l="1"/>
  <c r="T12" i="13"/>
  <c r="T6" i="13"/>
  <c r="T20" i="13"/>
  <c r="T26" i="13"/>
  <c r="T25" i="13"/>
  <c r="T23" i="13"/>
  <c r="T4" i="13"/>
  <c r="T17" i="13"/>
  <c r="T7" i="13"/>
  <c r="T14" i="13"/>
  <c r="T21" i="13"/>
  <c r="T39" i="13"/>
  <c r="T41" i="13"/>
  <c r="T22" i="13"/>
  <c r="T5" i="13"/>
  <c r="T3" i="13"/>
  <c r="T9" i="13"/>
  <c r="T8" i="13"/>
  <c r="T29" i="13"/>
  <c r="T16" i="13"/>
  <c r="T11" i="13"/>
  <c r="T7" i="12"/>
  <c r="T4" i="12"/>
  <c r="T6" i="12"/>
  <c r="T10" i="12"/>
  <c r="T9" i="12"/>
  <c r="T8" i="12"/>
  <c r="T5" i="12"/>
  <c r="T22" i="8"/>
  <c r="T33" i="8"/>
  <c r="T32" i="8"/>
  <c r="T43" i="8"/>
  <c r="T4" i="8"/>
  <c r="T30" i="8"/>
  <c r="T28" i="8"/>
  <c r="T42" i="8"/>
  <c r="T14" i="8"/>
  <c r="T23" i="8"/>
  <c r="T24" i="8"/>
  <c r="S4" i="13" l="1"/>
  <c r="S7" i="12" l="1"/>
  <c r="S42" i="8" l="1"/>
  <c r="T38" i="8" l="1"/>
  <c r="T39" i="8"/>
  <c r="T10" i="8"/>
  <c r="T2" i="8"/>
  <c r="T7" i="8"/>
  <c r="S41" i="13" l="1"/>
  <c r="S14" i="13"/>
  <c r="S6" i="13"/>
  <c r="C15" i="8" l="1"/>
  <c r="S7" i="13"/>
  <c r="S26" i="13"/>
  <c r="S13" i="13"/>
  <c r="S12" i="13"/>
  <c r="S39" i="13"/>
  <c r="C3" i="13"/>
  <c r="S29" i="13"/>
  <c r="S43" i="8"/>
  <c r="C2" i="8"/>
  <c r="C10" i="12"/>
  <c r="S10" i="12" s="1"/>
  <c r="S30" i="8"/>
  <c r="S23" i="13"/>
  <c r="S9" i="13"/>
  <c r="S16" i="13"/>
  <c r="S21" i="13"/>
  <c r="C6" i="12"/>
  <c r="S6" i="12" s="1"/>
  <c r="S5" i="13"/>
  <c r="S15" i="8" l="1"/>
  <c r="S3" i="13"/>
  <c r="C19" i="13"/>
  <c r="C24" i="8"/>
  <c r="S2" i="8"/>
  <c r="S22" i="8"/>
  <c r="S33" i="8"/>
  <c r="S23" i="8"/>
  <c r="S32" i="8"/>
  <c r="S6" i="8"/>
  <c r="S17" i="13"/>
  <c r="S20" i="13"/>
  <c r="S25" i="13"/>
  <c r="C8" i="12"/>
  <c r="S8" i="12" s="1"/>
  <c r="S8" i="13"/>
  <c r="S22" i="13"/>
  <c r="S11" i="13"/>
  <c r="S10" i="8"/>
  <c r="C4" i="12"/>
  <c r="S4" i="12" s="1"/>
  <c r="C5" i="12"/>
  <c r="S5" i="12" s="1"/>
  <c r="C9" i="12"/>
  <c r="S9" i="12" s="1"/>
  <c r="S14" i="8"/>
  <c r="S39" i="8"/>
  <c r="S24" i="8" l="1"/>
  <c r="S19" i="13"/>
  <c r="S38" i="8"/>
  <c r="S4" i="8"/>
  <c r="S7" i="8"/>
  <c r="S28" i="8"/>
</calcChain>
</file>

<file path=xl/sharedStrings.xml><?xml version="1.0" encoding="utf-8"?>
<sst xmlns="http://schemas.openxmlformats.org/spreadsheetml/2006/main" count="1051" uniqueCount="198">
  <si>
    <t>Editie pilot</t>
  </si>
  <si>
    <t>Casu Igor</t>
  </si>
  <si>
    <t>Florin Ionita</t>
  </si>
  <si>
    <t>Adrian Chiru</t>
  </si>
  <si>
    <t>Editia 1</t>
  </si>
  <si>
    <t>decembrie 2017</t>
  </si>
  <si>
    <t>Cristina Man</t>
  </si>
  <si>
    <t>Eduard Ene</t>
  </si>
  <si>
    <t>Silviu Burcea</t>
  </si>
  <si>
    <t>ian-mar 2018</t>
  </si>
  <si>
    <t>Editia 2</t>
  </si>
  <si>
    <t>Editia 3</t>
  </si>
  <si>
    <t>apr-iun 2018</t>
  </si>
  <si>
    <t>Cristian Dumitru C</t>
  </si>
  <si>
    <t>Distanta: </t>
  </si>
  <si>
    <t>Puncte Fete/Baieti</t>
  </si>
  <si>
    <t>Viteza (min/km) </t>
  </si>
  <si>
    <t>Puncte Fete Baieti</t>
  </si>
  <si>
    <t>5 max 4:30/max 4:00</t>
  </si>
  <si>
    <t>4.5 max 4.45/max 4:15</t>
  </si>
  <si>
    <t>4 max 5:00/max 4:30</t>
  </si>
  <si>
    <t>3.5 max 5:15/max 4:45</t>
  </si>
  <si>
    <t>3 max 5:30/max 5:00</t>
  </si>
  <si>
    <t>2.5 max 5:45/max 5:15</t>
  </si>
  <si>
    <t>2 max 6:00/max 5:30</t>
  </si>
  <si>
    <t>1.5 max 6:30/max 6:00</t>
  </si>
  <si>
    <t>1 max 8:00/ max 7:00</t>
  </si>
  <si>
    <t>Hashtagul de #LigaSYR</t>
  </si>
  <si>
    <t>se posteaza o singura data. Dacă ați postat de mai multe ori eu o sa iau in calcul prima alergare așa că dacă postați o alergare mai buna intrați pe postarea veche și ștergeți hashtag-ul.</t>
  </si>
  <si>
    <t>Deadline postari alergari</t>
  </si>
  <si>
    <t>min</t>
  </si>
  <si>
    <t>pct/dist</t>
  </si>
  <si>
    <t>max</t>
  </si>
  <si>
    <t>pct/viteza</t>
  </si>
  <si>
    <t>Etapa</t>
  </si>
  <si>
    <t>F</t>
  </si>
  <si>
    <t>M</t>
  </si>
  <si>
    <t>Nume</t>
  </si>
  <si>
    <t>M/F</t>
  </si>
  <si>
    <t>Distanta</t>
  </si>
  <si>
    <t>Timp</t>
  </si>
  <si>
    <t>Viteza</t>
  </si>
  <si>
    <t>Pct distanta</t>
  </si>
  <si>
    <t>Pct viteza</t>
  </si>
  <si>
    <t>Pct prezentare</t>
  </si>
  <si>
    <t>%D</t>
  </si>
  <si>
    <t>%V</t>
  </si>
  <si>
    <t>%P</t>
  </si>
  <si>
    <t>TOTAL ETAPA</t>
  </si>
  <si>
    <t>Ziua postarii</t>
  </si>
  <si>
    <t>Check single entry</t>
  </si>
  <si>
    <t>oct-dec 2018</t>
  </si>
  <si>
    <t>Catalin Holban</t>
  </si>
  <si>
    <t>Ana-Maria Rusu</t>
  </si>
  <si>
    <t>Catalin Tintareanu</t>
  </si>
  <si>
    <t>Oana Elena</t>
  </si>
  <si>
    <t>Oana Trif</t>
  </si>
  <si>
    <t>Andrei Mezofii</t>
  </si>
  <si>
    <t>Dan Spataru</t>
  </si>
  <si>
    <t>Ovidiu Gavrilovici</t>
  </si>
  <si>
    <t>Ester Breban</t>
  </si>
  <si>
    <t>Robert Herman</t>
  </si>
  <si>
    <t>Andrei Diaconescu</t>
  </si>
  <si>
    <t>Bogdan Tala</t>
  </si>
  <si>
    <t>Anamaria Catalina</t>
  </si>
  <si>
    <t>Constandan Cornelius</t>
  </si>
  <si>
    <t>Cristian Iancu</t>
  </si>
  <si>
    <t>Marius Iulian Alecu</t>
  </si>
  <si>
    <t>Alex Ionut Husariu</t>
  </si>
  <si>
    <t>Cosmin Niculescu</t>
  </si>
  <si>
    <t>Adrico Adrian</t>
  </si>
  <si>
    <t>Flo Dum</t>
  </si>
  <si>
    <t>Raluca M. Paun</t>
  </si>
  <si>
    <t>Vasi Minzatu</t>
  </si>
  <si>
    <t>Razvan Herlea</t>
  </si>
  <si>
    <t>Dan Mihaescu</t>
  </si>
  <si>
    <t>Giuliana Sadovei</t>
  </si>
  <si>
    <t>Marius Enescu</t>
  </si>
  <si>
    <t>5 puncte</t>
  </si>
  <si>
    <t>4 puncte</t>
  </si>
  <si>
    <t>3 puncte</t>
  </si>
  <si>
    <t>2 puncte</t>
  </si>
  <si>
    <t>1 punct</t>
  </si>
  <si>
    <t>doar cateva cuvinte</t>
  </si>
  <si>
    <t>0 puncte</t>
  </si>
  <si>
    <t>simpla mentionare a #ligaSYR</t>
  </si>
  <si>
    <t>Scurta prezentare</t>
  </si>
  <si>
    <t>Prezentare de nivel mediu</t>
  </si>
  <si>
    <t>Se dau de la 1 la 5 puncte cu plusuri pentru: descriere frumoasa, ceva amuzant, poze, nr de like-uri, conditii speciale, traseu desenat etc. Aici e la latitudinea fiecaruia sa impresioneze cum stie, iar eu voi incerca sa fiu cat mai "obiectiv". Ca orientare, criteriile sunt ca mai jos, dar aici nu e nimic exact si nu ma voi apuca sa le bifez la fiecare</t>
  </si>
  <si>
    <t>Prezentare completa si frumoasa, eventual amuzanta, elemente deosebite de povestire, fotografii, filmulete, conditii speciale de mediu etc</t>
  </si>
  <si>
    <t xml:space="preserve">Prezentare interesanta, poze etc </t>
  </si>
  <si>
    <t>Mihai Ilie</t>
  </si>
  <si>
    <t>Cosmin Constantin Popa</t>
  </si>
  <si>
    <t>Silvia Medinschi</t>
  </si>
  <si>
    <t>Bonusuri</t>
  </si>
  <si>
    <t>Premii</t>
  </si>
  <si>
    <t>Daniel Moldoveanu</t>
  </si>
  <si>
    <t>Regulament:</t>
  </si>
  <si>
    <t>Edi Hirjoi</t>
  </si>
  <si>
    <t>Prezentare</t>
  </si>
  <si>
    <t>Data</t>
  </si>
  <si>
    <t>Loc</t>
  </si>
  <si>
    <t>DISTANTA</t>
  </si>
  <si>
    <t>TOTAL</t>
  </si>
  <si>
    <t>VITEZA</t>
  </si>
  <si>
    <t>Et</t>
  </si>
  <si>
    <t>Bonus elevatie</t>
  </si>
  <si>
    <t>Naidin Marian Laurentiu</t>
  </si>
  <si>
    <t>Gen</t>
  </si>
  <si>
    <t>Editia 4</t>
  </si>
  <si>
    <t>ian-apr 2019</t>
  </si>
  <si>
    <t>5 min 20km/min 21km</t>
  </si>
  <si>
    <t>4,5 min 18km/min 19km</t>
  </si>
  <si>
    <t>4 min 16km/min 17km</t>
  </si>
  <si>
    <t>3,5 min 14km/min 15km</t>
  </si>
  <si>
    <t>3 min 11,5 km/min 12km</t>
  </si>
  <si>
    <t>2,5 min 9km/min 9,5km</t>
  </si>
  <si>
    <t>2 min 6,5km/min 7km</t>
  </si>
  <si>
    <t>1,5 min 4,5km/min 5km</t>
  </si>
  <si>
    <t>1 min 2,5km/min 3km</t>
  </si>
  <si>
    <t>Bonus distanta</t>
  </si>
  <si>
    <t>Prezentare (O SA FIE SI JUMATATI DE PUNCT) </t>
  </si>
  <si>
    <t>1. Cine poate participa? Oricine, membru al grupului Share your run.</t>
  </si>
  <si>
    <t>2. Poti participa la cate etape doresti/poti (nu mai eliminam pe motiv de absente, ci doar dam bonusuri de prezenta - vezi mai jos)</t>
  </si>
  <si>
    <t>3. Cand ma pot inscrie? ORICAND, prin simpla postare de alergari cu #ligaSYR. De preferat, totusi, sa se anunte.</t>
  </si>
  <si>
    <t>4. Cum se desfasoara? O ETAPA PE SAPTAMANA (luni-duminica) cu cate o singura alergare care puncteaza la categoriile: distanta, viteza si prezentare (vezi mai jos baremul)</t>
  </si>
  <si>
    <t>In fiecare LUNI, ora 23:59 (ora Romaniei). Ce se posteaza dupa aceasta data/ora nu va fi luat in considerare. Alergarea trebuie insa sa fie tot din saptamana etapei.</t>
  </si>
  <si>
    <t>Marian-Adrian Presuceanu</t>
  </si>
  <si>
    <t>Steven White</t>
  </si>
  <si>
    <t>Dinu Turcanu</t>
  </si>
  <si>
    <t>Mela Radutoiu</t>
  </si>
  <si>
    <t>Andrew Roza</t>
  </si>
  <si>
    <t>Laurentiu Daniel Moga</t>
  </si>
  <si>
    <t>Cristian Ungureanu</t>
  </si>
  <si>
    <t>Bogdan Pletea</t>
  </si>
  <si>
    <t>Alexandru Dinu</t>
  </si>
  <si>
    <t>Letiția Provian</t>
  </si>
  <si>
    <t>Codruta Holban</t>
  </si>
  <si>
    <t>Andresiu Andrei</t>
  </si>
  <si>
    <t>- un echipament complet de la InfinityRun pentru cel clasat pe PRIMUL LOC: tricou+sort daca e baiat, tricou+fusta daca e fata</t>
  </si>
  <si>
    <t>Codrin Constantin</t>
  </si>
  <si>
    <t>Dan Onescu</t>
  </si>
  <si>
    <t>Razvan Dobrovici</t>
  </si>
  <si>
    <t>Alin Darius</t>
  </si>
  <si>
    <t>Alexandru Verzes</t>
  </si>
  <si>
    <t>Laurentiu Lungu</t>
  </si>
  <si>
    <t>Gorcioaia Flor Ionut</t>
  </si>
  <si>
    <t>Eficienta</t>
  </si>
  <si>
    <t>BONUS PREZENTA</t>
  </si>
  <si>
    <t>Editia 5</t>
  </si>
  <si>
    <t>mai-aug 2019</t>
  </si>
  <si>
    <t>Sistem de punctaj: </t>
  </si>
  <si>
    <r>
      <rPr>
        <b/>
        <sz val="9"/>
        <color rgb="FFFF0000"/>
        <rFont val="Calibri"/>
        <family val="2"/>
        <scheme val="minor"/>
      </rPr>
      <t>DISTANTA</t>
    </r>
    <r>
      <rPr>
        <sz val="9"/>
        <color rgb="FFFF0000"/>
        <rFont val="Calibri"/>
        <family val="2"/>
        <scheme val="minor"/>
      </rPr>
      <t>: Pentru distanta peste semi: 0,1 puncte pentru fiecare 7 km in plus (de exemplu: la 36 de km alergati ai 36-21=15/7=2... =&gt;0.2puncte bonus). ATENTIE: Se acorda la fiecare etapa in plus fata de punctajul calculat obisnuit, drept compensatie pentru scaderea de viteza pe distanta si nu este conditionat de viteza minima</t>
    </r>
  </si>
  <si>
    <r>
      <rPr>
        <b/>
        <sz val="9"/>
        <color rgb="FFFF0000"/>
        <rFont val="Calibri"/>
        <family val="2"/>
        <scheme val="minor"/>
      </rPr>
      <t>PREZENTA (se acorda la final)</t>
    </r>
    <r>
      <rPr>
        <sz val="9"/>
        <color rgb="FFFF0000"/>
        <rFont val="Calibri"/>
        <family val="2"/>
        <scheme val="minor"/>
      </rPr>
      <t xml:space="preserve">: 5p pentru postare in toate cele 15 etape, 3p pentru 14 etape si 1 punct pentru 13 etape. </t>
    </r>
  </si>
  <si>
    <t>Bonus viteza</t>
  </si>
  <si>
    <t>Bonus varsta</t>
  </si>
  <si>
    <t>Elevatie</t>
  </si>
  <si>
    <r>
      <rPr>
        <b/>
        <sz val="9"/>
        <color rgb="FFFF0000"/>
        <rFont val="Calibri"/>
        <family val="2"/>
        <scheme val="minor"/>
      </rPr>
      <t>VITEZA</t>
    </r>
    <r>
      <rPr>
        <sz val="9"/>
        <color rgb="FFFF0000"/>
        <rFont val="Calibri"/>
        <family val="2"/>
        <scheme val="minor"/>
      </rPr>
      <t>: cate 0,2 puncte bonus pentru fiecare 5 secunde sub baremul de 5 puncte (4:30 la fete sau 4:00 la baieti). De ex: un baiat care fuge cu 3:25 pe mie va lua 1,4 puncte bonus (35 de secunde diferenta =&gt; 7 x 0,2 = 1,4 puncte). ATENTIE: aici avem DISTANTA MINIMA de 1 km, pentru toata lumea.</t>
    </r>
  </si>
  <si>
    <t>Tudor Atanasiu</t>
  </si>
  <si>
    <t>5. DOAR PENTRU POSTARE, e voie sa se intarzie pana in lunea de dupa etapa. Chiar daca ai postat lunea urmatoare, alergarea trebuie sa fie tot din saptamana etapei.</t>
  </si>
  <si>
    <t>6. Cum se puncteaza? Fiecare va posta alergarile (in ziua in care au fost facute, indiferent daca sunt antrenamente sau curse), ca si pana acum, OBLIGATORIU TREBUIND SA MENTIONEZE CU CARE PARTICIPA (HASTAG #ligaSYR). IN CAZ DE LIPSA HASTAG, NU SE VA PUNCTA!!!.  De restul calculelor in excel ma ocup eu</t>
  </si>
  <si>
    <t>7. Avem si bonusuri de elevatie, viteza, distanta si varsta (vedeti mai jos)</t>
  </si>
  <si>
    <t>8. Ca să punctezi la viteză, trebuie să ai și distanță de minim 1p.</t>
  </si>
  <si>
    <t>9. Ca să punctezi la distanta, trebuie să ai și viteză mai buna de 15:00/km</t>
  </si>
  <si>
    <t>10. Se accepta orice aplicatie (Garmin, Strava, Endomondo, Runtastic etc), recomandat fiind sa faceti si o descriere, puneti cateva poze, chestii amuzante etc pentru a lua puncte la prezentare. ATENTIE! POSTAREA SA FIE VIZIBILA DE CATRE TOTI si, de preferat, fara print screen, ci doar link din aplicatie. 
Se accepta si alergari pe banda, dar nu introduse manual in aplicatie. 
De asemenea, nu se accepta folosirea pauzei la ceas la intervale, etc, ci doar in situatii exceptionale (stat la semafor), dar acestea trebuie limitate la minimum</t>
  </si>
  <si>
    <t>11. Sunt avantajati vitezistii sau long-runnerii? Nu, pentru ca ponderea criteriilor care puncteaza va fi diferita, de la o etapa la alta (50%, 30%, 20%), avand totusi un echilibru pe tot sezonul intre categorii</t>
  </si>
  <si>
    <t>12. Aranjarea baremului pe saptamani se va face random, fara a tine cont de anumite competitii. Ar dezavantaja neparticipantii.</t>
  </si>
  <si>
    <t>13. Cum se face departajarea, in caz de egalitate de puncte? Distanta mai mare alergata, in cursul sezonului</t>
  </si>
  <si>
    <t>14. Fiecare participant, are dreptul la o saptamana de scutire (dupa ce a participat deja la macar una), pe motiv de sanatate, vacante etc, dar trebuie sa anunte in intervalul etapei. Va primi din oficiu 1,5 puncte</t>
  </si>
  <si>
    <t>- o înscriere prin tragere la sorți la Baneasa Forest Run (22 martie 2020)</t>
  </si>
  <si>
    <t>2-8 Sept 2019</t>
  </si>
  <si>
    <t>9-15 Sept 2019</t>
  </si>
  <si>
    <t>16-22 Sept 2019</t>
  </si>
  <si>
    <t>23-29 Sept 2019</t>
  </si>
  <si>
    <t>30 Sept-6 Oct 2019</t>
  </si>
  <si>
    <t>7-13 Oct 2019</t>
  </si>
  <si>
    <t>14-20 Oct 2019</t>
  </si>
  <si>
    <t>21-27 Oct 2019</t>
  </si>
  <si>
    <t>28 Oct-3 Noi 2019</t>
  </si>
  <si>
    <t>4-10 Noi 2019</t>
  </si>
  <si>
    <t>11-17 Noi 2019</t>
  </si>
  <si>
    <t>18-24 Noi 2019</t>
  </si>
  <si>
    <t>25 Noi-1 Dec 2019</t>
  </si>
  <si>
    <t>2-8 Dec 2019</t>
  </si>
  <si>
    <t>9-15 Dec 2019</t>
  </si>
  <si>
    <r>
      <rPr>
        <b/>
        <sz val="9"/>
        <color rgb="FFFF0000"/>
        <rFont val="Calibri"/>
        <family val="2"/>
        <scheme val="minor"/>
      </rPr>
      <t>VARSTA</t>
    </r>
    <r>
      <rPr>
        <sz val="9"/>
        <color rgb="FFFF0000"/>
        <rFont val="Calibri"/>
        <family val="2"/>
        <scheme val="minor"/>
      </rPr>
      <t>: bonus acordat indiferent de punctele realizate in etapa. Se acorda 0,5 puncte bonus pt cei de 50 de ani si peste, 0,75p la 60 de ani si 1p la 70 si peste.  MENTIUNE: Trebuie ca participantul sa ma contacteze pentru a imi comunica varsta, in cazul in care doreste sa beneficieze de acest bonus.</t>
    </r>
  </si>
  <si>
    <t>Borza Ionut</t>
  </si>
  <si>
    <r>
      <rPr>
        <b/>
        <sz val="9"/>
        <color rgb="FFFF0000"/>
        <rFont val="Calibri"/>
        <family val="2"/>
        <scheme val="minor"/>
      </rPr>
      <t>ELEVATIE</t>
    </r>
    <r>
      <rPr>
        <sz val="9"/>
        <color rgb="FFFF0000"/>
        <rFont val="Calibri"/>
        <family val="2"/>
        <scheme val="minor"/>
      </rPr>
      <t>: Pentru diferenta de nivel pozitiva (elevation) de 200m si peste se acorda proportional un nr de puncte egal cu elevatia impartita la 1500 (de exemplu: la o elevatie pozitiva de +300m vei avea 300/1500=0,2 puncte, la +1700m vei avea 1700/1500=1,13 puncte, iar la un +4000m vei avea 4000/1500=2,67 puncte bonus)
Se acorda la fiecare etapa in plus fata de punctajul calculat obisnuit, drept compensatie pentru scaderea de viteza pe urcare
Recomandabil sa se mentioneze in prezentare ca a fost cu diferenta de nivel</t>
    </r>
  </si>
  <si>
    <t>Simona Iuliana</t>
  </si>
  <si>
    <t>Adrian-Florin Socol</t>
  </si>
  <si>
    <t>Claudiu Sfetcu</t>
  </si>
  <si>
    <t>Daniel Dragan</t>
  </si>
  <si>
    <t>13/12/2019</t>
  </si>
  <si>
    <t>14/12/2019</t>
  </si>
  <si>
    <t>15/12/2019</t>
  </si>
  <si>
    <t>16/12/2019</t>
  </si>
  <si>
    <t>Editia 6</t>
  </si>
  <si>
    <t>sep-dec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</si>
</sst>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h:mm:ss;@"/>
    <numFmt numFmtId="165" formatCode="_(* #,##0.0_);_(* \(#,##0.0\);_(* &quot;-&quot;??_);_(@_)"/>
    <numFmt numFmtId="166" formatCode="_(* #,##0_);_(* \(#,##0\);_(* &quot;-&quot;??_);_(@_)"/>
    <numFmt numFmtId="167" formatCode="0.0"/>
  </numFmts>
  <fonts count="16" x14ac:knownFonts="1">
    <font>
      <sz val="11"/>
      <color theme="1"/>
      <name val="Calibri"/>
      <family val="2"/>
      <scheme val="minor"/>
    </font>
    <font>
      <sz val="9"/>
      <color rgb="FF1D2129"/>
      <name val="Calibri"/>
      <family val="2"/>
      <scheme val="minor"/>
    </font>
    <font>
      <sz val="9"/>
      <color theme="1"/>
      <name val="Calibri"/>
      <family val="2"/>
      <scheme val="minor"/>
    </font>
    <font>
      <b/>
      <sz val="9"/>
      <color rgb="FF1D2129"/>
      <name val="Calibri"/>
      <family val="2"/>
      <scheme val="minor"/>
    </font>
    <font>
      <b/>
      <sz val="9"/>
      <color rgb="FFFF0000"/>
      <name val="Calibri"/>
      <family val="2"/>
      <scheme val="minor"/>
    </font>
    <font>
      <sz val="9"/>
      <color rgb="FFFF0000"/>
      <name val="Calibri"/>
      <family val="2"/>
      <scheme val="minor"/>
    </font>
    <font>
      <b/>
      <sz val="9"/>
      <color rgb="FF000000"/>
      <name val="Calibri"/>
      <family val="2"/>
      <scheme val="minor"/>
    </font>
    <font>
      <sz val="9"/>
      <color rgb="FF000000"/>
      <name val="Calibri"/>
      <family val="2"/>
      <scheme val="minor"/>
    </font>
    <font>
      <b/>
      <sz val="11"/>
      <color theme="1"/>
      <name val="Calibri"/>
      <family val="2"/>
      <scheme val="minor"/>
    </font>
    <font>
      <sz val="11"/>
      <color rgb="FFFF0000"/>
      <name val="Calibri"/>
      <family val="2"/>
      <scheme val="minor"/>
    </font>
    <font>
      <b/>
      <sz val="9"/>
      <color theme="1"/>
      <name val="Calibri"/>
      <family val="2"/>
      <scheme val="minor"/>
    </font>
    <font>
      <sz val="1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b/>
      <sz val="8"/>
      <color theme="1"/>
      <name val="Calibri"/>
      <family val="2"/>
      <scheme val="minor"/>
    </font>
  </fonts>
  <fills count="12">
    <fill>
      <patternFill patternType="none"/>
    </fill>
    <fill>
      <patternFill patternType="gray125"/>
    </fill>
    <fill>
      <patternFill patternType="solid">
        <fgColor rgb="FFFFFFFF"/>
        <bgColor indexed="64"/>
      </patternFill>
    </fill>
    <fill>
      <patternFill patternType="solid">
        <fgColor rgb="FFFBD4B4"/>
        <bgColor indexed="64"/>
      </patternFill>
    </fill>
    <fill>
      <patternFill patternType="solid">
        <fgColor rgb="FFD6E3BC"/>
        <bgColor indexed="64"/>
      </patternFill>
    </fill>
    <fill>
      <patternFill patternType="solid">
        <fgColor rgb="FFFDE9D9"/>
        <bgColor indexed="64"/>
      </patternFill>
    </fill>
    <fill>
      <patternFill patternType="solid">
        <fgColor rgb="FFEAF1DD"/>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
      <patternFill patternType="solid">
        <fgColor rgb="FF92D050"/>
        <bgColor indexed="64"/>
      </patternFill>
    </fill>
    <fill>
      <patternFill patternType="solid">
        <fgColor rgb="FFFFC000"/>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s>
  <cellStyleXfs count="3">
    <xf numFmtId="0" fontId="0" fillId="0" borderId="0"/>
    <xf numFmtId="43" fontId="14" fillId="0" borderId="0" applyFont="0" applyFill="0" applyBorder="0" applyAlignment="0" applyProtection="0"/>
    <xf numFmtId="9" fontId="14" fillId="0" borderId="0" applyFont="0" applyFill="0" applyBorder="0" applyAlignment="0" applyProtection="0"/>
  </cellStyleXfs>
  <cellXfs count="103">
    <xf numFmtId="0" fontId="0" fillId="0" borderId="0" xfId="0"/>
    <xf numFmtId="17" fontId="0" fillId="0" borderId="0" xfId="0" quotePrefix="1" applyNumberFormat="1"/>
    <xf numFmtId="0" fontId="1" fillId="0" borderId="0" xfId="0" applyFont="1" applyBorder="1" applyAlignment="1">
      <alignment vertical="center"/>
    </xf>
    <xf numFmtId="0" fontId="2" fillId="0" borderId="0" xfId="0" applyFont="1" applyBorder="1"/>
    <xf numFmtId="0" fontId="1" fillId="2" borderId="0" xfId="0" applyFont="1" applyFill="1" applyBorder="1" applyAlignment="1">
      <alignment vertical="center"/>
    </xf>
    <xf numFmtId="0" fontId="3" fillId="0" borderId="0" xfId="0" applyFont="1" applyBorder="1" applyAlignment="1">
      <alignment vertical="center"/>
    </xf>
    <xf numFmtId="0" fontId="6" fillId="3" borderId="0" xfId="0" applyFont="1" applyFill="1" applyBorder="1" applyAlignment="1">
      <alignment horizontal="center" wrapText="1"/>
    </xf>
    <xf numFmtId="0" fontId="6" fillId="3" borderId="0" xfId="0" applyFont="1" applyFill="1" applyBorder="1" applyAlignment="1">
      <alignment horizontal="right" wrapText="1"/>
    </xf>
    <xf numFmtId="0" fontId="2" fillId="0" borderId="0" xfId="0" applyFont="1" applyBorder="1" applyAlignment="1">
      <alignment wrapText="1"/>
    </xf>
    <xf numFmtId="0" fontId="2" fillId="4" borderId="0" xfId="0" applyFont="1" applyFill="1" applyBorder="1" applyAlignment="1">
      <alignment wrapText="1"/>
    </xf>
    <xf numFmtId="0" fontId="6" fillId="4" borderId="0" xfId="0" applyFont="1" applyFill="1" applyBorder="1" applyAlignment="1">
      <alignment horizontal="center" wrapText="1"/>
    </xf>
    <xf numFmtId="0" fontId="6" fillId="0" borderId="0" xfId="0" applyFont="1" applyBorder="1" applyAlignment="1">
      <alignment horizontal="right" wrapText="1"/>
    </xf>
    <xf numFmtId="0" fontId="7" fillId="5" borderId="0" xfId="0" applyFont="1" applyFill="1" applyBorder="1" applyAlignment="1">
      <alignment wrapText="1"/>
    </xf>
    <xf numFmtId="0" fontId="7" fillId="5" borderId="0" xfId="0" applyFont="1" applyFill="1" applyBorder="1" applyAlignment="1">
      <alignment horizontal="right" wrapText="1"/>
    </xf>
    <xf numFmtId="0" fontId="7" fillId="6" borderId="0" xfId="0" applyFont="1" applyFill="1" applyBorder="1" applyAlignment="1">
      <alignment wrapText="1"/>
    </xf>
    <xf numFmtId="21" fontId="7" fillId="6" borderId="0" xfId="0" applyNumberFormat="1" applyFont="1" applyFill="1" applyBorder="1" applyAlignment="1">
      <alignment horizontal="right" wrapText="1"/>
    </xf>
    <xf numFmtId="0" fontId="7" fillId="6" borderId="0" xfId="0" applyFont="1" applyFill="1" applyBorder="1" applyAlignment="1">
      <alignment horizontal="right" wrapText="1"/>
    </xf>
    <xf numFmtId="0" fontId="2" fillId="0" borderId="0" xfId="0" applyFont="1" applyBorder="1" applyAlignment="1">
      <alignment horizontal="right" wrapText="1"/>
    </xf>
    <xf numFmtId="9" fontId="7" fillId="0" borderId="0" xfId="0" applyNumberFormat="1" applyFont="1" applyBorder="1" applyAlignment="1">
      <alignment horizontal="right" wrapText="1"/>
    </xf>
    <xf numFmtId="0" fontId="2" fillId="6" borderId="0" xfId="0" applyFont="1" applyFill="1" applyBorder="1" applyAlignment="1">
      <alignment wrapText="1"/>
    </xf>
    <xf numFmtId="0" fontId="6" fillId="4" borderId="0" xfId="0" applyFont="1" applyFill="1" applyBorder="1" applyAlignment="1">
      <alignment wrapText="1"/>
    </xf>
    <xf numFmtId="0" fontId="6" fillId="0" borderId="0" xfId="0" applyFont="1" applyBorder="1" applyAlignment="1">
      <alignment wrapText="1"/>
    </xf>
    <xf numFmtId="0" fontId="7" fillId="4" borderId="0" xfId="0" applyFont="1" applyFill="1" applyBorder="1" applyAlignment="1">
      <alignment wrapText="1"/>
    </xf>
    <xf numFmtId="0" fontId="7" fillId="4" borderId="0" xfId="0" applyFont="1" applyFill="1" applyBorder="1" applyAlignment="1">
      <alignment horizontal="right" wrapText="1"/>
    </xf>
    <xf numFmtId="21" fontId="7" fillId="4" borderId="0" xfId="0" applyNumberFormat="1" applyFont="1" applyFill="1" applyBorder="1" applyAlignment="1">
      <alignment horizontal="right" wrapText="1"/>
    </xf>
    <xf numFmtId="164" fontId="2" fillId="0" borderId="0" xfId="0" applyNumberFormat="1" applyFont="1"/>
    <xf numFmtId="0" fontId="8" fillId="0" borderId="0" xfId="0" applyFont="1"/>
    <xf numFmtId="0" fontId="1" fillId="7" borderId="0" xfId="0" applyFont="1" applyFill="1" applyBorder="1" applyAlignment="1">
      <alignment vertical="center"/>
    </xf>
    <xf numFmtId="0" fontId="9" fillId="7" borderId="0" xfId="0" applyFont="1" applyFill="1"/>
    <xf numFmtId="0" fontId="4" fillId="0" borderId="0" xfId="0" applyFont="1" applyBorder="1" applyAlignment="1">
      <alignment vertical="center"/>
    </xf>
    <xf numFmtId="0" fontId="5" fillId="0" borderId="0" xfId="0" applyFont="1" applyBorder="1" applyAlignment="1">
      <alignment vertical="center"/>
    </xf>
    <xf numFmtId="0" fontId="4" fillId="7" borderId="0" xfId="0" applyFont="1" applyFill="1" applyBorder="1" applyAlignment="1">
      <alignment vertical="center"/>
    </xf>
    <xf numFmtId="0" fontId="5" fillId="7" borderId="0" xfId="0" applyFont="1" applyFill="1" applyBorder="1" applyAlignment="1">
      <alignment vertical="center"/>
    </xf>
    <xf numFmtId="0" fontId="10" fillId="0" borderId="0" xfId="0" applyFont="1" applyBorder="1" applyAlignment="1">
      <alignment wrapText="1"/>
    </xf>
    <xf numFmtId="0" fontId="11" fillId="0" borderId="0" xfId="0" applyFont="1"/>
    <xf numFmtId="0" fontId="7" fillId="0" borderId="0" xfId="0" applyFont="1" applyFill="1" applyBorder="1" applyAlignment="1">
      <alignment wrapText="1"/>
    </xf>
    <xf numFmtId="0" fontId="6" fillId="0" borderId="0" xfId="0" applyFont="1" applyFill="1" applyBorder="1" applyAlignment="1">
      <alignment wrapText="1"/>
    </xf>
    <xf numFmtId="0" fontId="10" fillId="3" borderId="0" xfId="0" applyFont="1" applyFill="1" applyBorder="1" applyAlignment="1">
      <alignment wrapText="1"/>
    </xf>
    <xf numFmtId="0" fontId="10" fillId="4" borderId="0" xfId="0" applyFont="1" applyFill="1" applyBorder="1" applyAlignment="1">
      <alignment wrapText="1"/>
    </xf>
    <xf numFmtId="43" fontId="6" fillId="0" borderId="0" xfId="1" applyNumberFormat="1" applyFont="1" applyBorder="1" applyAlignment="1">
      <alignment wrapText="1"/>
    </xf>
    <xf numFmtId="43" fontId="7" fillId="0" borderId="0" xfId="1" applyNumberFormat="1" applyFont="1" applyBorder="1" applyAlignment="1">
      <alignment horizontal="right" wrapText="1"/>
    </xf>
    <xf numFmtId="43" fontId="2" fillId="0" borderId="0" xfId="1" applyNumberFormat="1" applyFont="1" applyBorder="1"/>
    <xf numFmtId="0" fontId="2" fillId="0" borderId="0" xfId="0" applyFont="1" applyFill="1" applyBorder="1"/>
    <xf numFmtId="0" fontId="6" fillId="8" borderId="0" xfId="0" applyFont="1" applyFill="1" applyBorder="1" applyAlignment="1">
      <alignment wrapText="1"/>
    </xf>
    <xf numFmtId="14" fontId="7" fillId="8" borderId="0" xfId="0" applyNumberFormat="1" applyFont="1" applyFill="1" applyBorder="1" applyAlignment="1">
      <alignment horizontal="right" wrapText="1"/>
    </xf>
    <xf numFmtId="0" fontId="3" fillId="7" borderId="0" xfId="0" applyFont="1" applyFill="1" applyBorder="1" applyAlignment="1">
      <alignment vertical="center"/>
    </xf>
    <xf numFmtId="0" fontId="2" fillId="0" borderId="0" xfId="0" applyFont="1" applyFill="1" applyBorder="1" applyAlignment="1">
      <alignment horizontal="right" wrapText="1"/>
    </xf>
    <xf numFmtId="9" fontId="7" fillId="0" borderId="0" xfId="0" applyNumberFormat="1" applyFont="1" applyFill="1" applyBorder="1" applyAlignment="1">
      <alignment horizontal="right" wrapText="1"/>
    </xf>
    <xf numFmtId="9" fontId="2" fillId="0" borderId="0" xfId="2" applyFont="1" applyBorder="1"/>
    <xf numFmtId="165" fontId="6" fillId="0" borderId="0" xfId="1" applyNumberFormat="1" applyFont="1" applyFill="1" applyBorder="1" applyAlignment="1">
      <alignment wrapText="1"/>
    </xf>
    <xf numFmtId="165" fontId="7" fillId="0" borderId="0" xfId="1" applyNumberFormat="1" applyFont="1" applyFill="1" applyBorder="1" applyAlignment="1">
      <alignment horizontal="right" wrapText="1"/>
    </xf>
    <xf numFmtId="165" fontId="2" fillId="0" borderId="0" xfId="1" applyNumberFormat="1" applyFont="1" applyFill="1" applyBorder="1"/>
    <xf numFmtId="166" fontId="6" fillId="4" borderId="0" xfId="1" applyNumberFormat="1" applyFont="1" applyFill="1" applyBorder="1" applyAlignment="1">
      <alignment wrapText="1"/>
    </xf>
    <xf numFmtId="166" fontId="7" fillId="4" borderId="0" xfId="1" applyNumberFormat="1" applyFont="1" applyFill="1" applyBorder="1" applyAlignment="1">
      <alignment horizontal="right" wrapText="1"/>
    </xf>
    <xf numFmtId="166" fontId="2" fillId="0" borderId="0" xfId="1" applyNumberFormat="1" applyFont="1" applyBorder="1"/>
    <xf numFmtId="0" fontId="2" fillId="0" borderId="0" xfId="0" quotePrefix="1" applyFont="1"/>
    <xf numFmtId="16" fontId="2" fillId="0" borderId="0" xfId="0" applyNumberFormat="1" applyFont="1" applyFill="1" applyBorder="1" applyAlignment="1">
      <alignment wrapText="1"/>
    </xf>
    <xf numFmtId="0" fontId="2" fillId="9" borderId="0" xfId="0" applyFont="1" applyFill="1"/>
    <xf numFmtId="167" fontId="2" fillId="9" borderId="0" xfId="0" applyNumberFormat="1" applyFont="1" applyFill="1"/>
    <xf numFmtId="0" fontId="12" fillId="9" borderId="5" xfId="0" applyFont="1" applyFill="1" applyBorder="1" applyAlignment="1">
      <alignment horizontal="center"/>
    </xf>
    <xf numFmtId="1" fontId="12" fillId="9" borderId="5" xfId="0" applyNumberFormat="1" applyFont="1" applyFill="1" applyBorder="1" applyAlignment="1">
      <alignment horizontal="center" vertical="top"/>
    </xf>
    <xf numFmtId="1" fontId="12" fillId="9" borderId="5" xfId="0" applyNumberFormat="1" applyFont="1" applyFill="1" applyBorder="1" applyAlignment="1">
      <alignment horizontal="center"/>
    </xf>
    <xf numFmtId="167" fontId="15" fillId="9" borderId="5" xfId="0" applyNumberFormat="1" applyFont="1" applyFill="1" applyBorder="1" applyAlignment="1">
      <alignment horizontal="center"/>
    </xf>
    <xf numFmtId="167" fontId="12" fillId="9" borderId="5" xfId="0" applyNumberFormat="1" applyFont="1" applyFill="1" applyBorder="1" applyAlignment="1">
      <alignment horizontal="center"/>
    </xf>
    <xf numFmtId="167" fontId="12" fillId="9" borderId="6" xfId="0" applyNumberFormat="1" applyFont="1" applyFill="1" applyBorder="1" applyAlignment="1">
      <alignment horizontal="center"/>
    </xf>
    <xf numFmtId="0" fontId="13" fillId="10" borderId="7" xfId="0" applyFont="1" applyFill="1" applyBorder="1" applyAlignment="1">
      <alignment horizontal="center"/>
    </xf>
    <xf numFmtId="2" fontId="13" fillId="10" borderId="7" xfId="0" applyNumberFormat="1" applyFont="1" applyFill="1" applyBorder="1" applyAlignment="1">
      <alignment horizontal="center"/>
    </xf>
    <xf numFmtId="0" fontId="13" fillId="7" borderId="7" xfId="0" applyFont="1" applyFill="1" applyBorder="1" applyAlignment="1">
      <alignment horizontal="center"/>
    </xf>
    <xf numFmtId="0" fontId="13" fillId="11" borderId="7" xfId="0" applyFont="1" applyFill="1" applyBorder="1" applyAlignment="1">
      <alignment horizontal="center"/>
    </xf>
    <xf numFmtId="2" fontId="13" fillId="11" borderId="7" xfId="0" applyNumberFormat="1" applyFont="1" applyFill="1" applyBorder="1" applyAlignment="1">
      <alignment horizontal="center"/>
    </xf>
    <xf numFmtId="2" fontId="13" fillId="10" borderId="0" xfId="0" applyNumberFormat="1" applyFont="1" applyFill="1" applyBorder="1" applyAlignment="1">
      <alignment horizontal="center"/>
    </xf>
    <xf numFmtId="2" fontId="13" fillId="10" borderId="2" xfId="0" applyNumberFormat="1" applyFont="1" applyFill="1" applyBorder="1" applyAlignment="1">
      <alignment horizontal="center"/>
    </xf>
    <xf numFmtId="2" fontId="13" fillId="11" borderId="0" xfId="0" applyNumberFormat="1" applyFont="1" applyFill="1" applyBorder="1" applyAlignment="1">
      <alignment horizontal="center"/>
    </xf>
    <xf numFmtId="2" fontId="13" fillId="11" borderId="2" xfId="0" applyNumberFormat="1" applyFont="1" applyFill="1" applyBorder="1" applyAlignment="1">
      <alignment horizontal="center"/>
    </xf>
    <xf numFmtId="2" fontId="13" fillId="7" borderId="7" xfId="0" applyNumberFormat="1" applyFont="1" applyFill="1" applyBorder="1" applyAlignment="1">
      <alignment horizontal="center"/>
    </xf>
    <xf numFmtId="2" fontId="13" fillId="7" borderId="0" xfId="0" applyNumberFormat="1" applyFont="1" applyFill="1" applyBorder="1" applyAlignment="1">
      <alignment horizontal="center"/>
    </xf>
    <xf numFmtId="2" fontId="13" fillId="7" borderId="2" xfId="0" applyNumberFormat="1" applyFont="1" applyFill="1" applyBorder="1" applyAlignment="1">
      <alignment horizontal="center"/>
    </xf>
    <xf numFmtId="0" fontId="13" fillId="7" borderId="8" xfId="0" applyFont="1" applyFill="1" applyBorder="1" applyAlignment="1">
      <alignment horizontal="center"/>
    </xf>
    <xf numFmtId="2" fontId="13" fillId="7" borderId="8" xfId="0" applyNumberFormat="1" applyFont="1" applyFill="1" applyBorder="1" applyAlignment="1">
      <alignment horizontal="center"/>
    </xf>
    <xf numFmtId="2" fontId="13" fillId="7" borderId="3" xfId="0" applyNumberFormat="1" applyFont="1" applyFill="1" applyBorder="1" applyAlignment="1">
      <alignment horizontal="center"/>
    </xf>
    <xf numFmtId="2" fontId="13" fillId="7" borderId="4" xfId="0" applyNumberFormat="1" applyFont="1" applyFill="1" applyBorder="1" applyAlignment="1">
      <alignment horizontal="center"/>
    </xf>
    <xf numFmtId="0" fontId="12" fillId="10" borderId="7" xfId="0" applyFont="1" applyFill="1" applyBorder="1" applyAlignment="1">
      <alignment horizontal="center"/>
    </xf>
    <xf numFmtId="0" fontId="12" fillId="9" borderId="6" xfId="0" applyFont="1" applyFill="1" applyBorder="1" applyAlignment="1">
      <alignment horizontal="center"/>
    </xf>
    <xf numFmtId="0" fontId="12" fillId="9" borderId="1" xfId="0" applyFont="1" applyFill="1" applyBorder="1" applyAlignment="1">
      <alignment horizontal="center"/>
    </xf>
    <xf numFmtId="0" fontId="2" fillId="9" borderId="0" xfId="0" applyFont="1" applyFill="1" applyAlignment="1">
      <alignment horizontal="center"/>
    </xf>
    <xf numFmtId="0" fontId="12" fillId="10" borderId="2" xfId="0" applyFont="1" applyFill="1" applyBorder="1" applyAlignment="1">
      <alignment horizontal="center"/>
    </xf>
    <xf numFmtId="0" fontId="12" fillId="7" borderId="2" xfId="0" applyFont="1" applyFill="1" applyBorder="1" applyAlignment="1">
      <alignment horizontal="center"/>
    </xf>
    <xf numFmtId="0" fontId="12" fillId="11" borderId="2" xfId="0" applyFont="1" applyFill="1" applyBorder="1" applyAlignment="1">
      <alignment horizontal="center"/>
    </xf>
    <xf numFmtId="0" fontId="12" fillId="7" borderId="4" xfId="0" applyFont="1" applyFill="1" applyBorder="1" applyAlignment="1">
      <alignment horizontal="center"/>
    </xf>
    <xf numFmtId="0" fontId="7" fillId="7" borderId="0" xfId="0" applyFont="1" applyFill="1" applyBorder="1" applyAlignment="1">
      <alignment wrapText="1"/>
    </xf>
    <xf numFmtId="0" fontId="12" fillId="9" borderId="9" xfId="0" applyFont="1" applyFill="1" applyBorder="1" applyAlignment="1">
      <alignment horizontal="center"/>
    </xf>
    <xf numFmtId="0" fontId="12" fillId="11" borderId="7" xfId="0" applyFont="1" applyFill="1" applyBorder="1" applyAlignment="1">
      <alignment horizontal="center"/>
    </xf>
    <xf numFmtId="0" fontId="12" fillId="7" borderId="7" xfId="0" applyFont="1" applyFill="1" applyBorder="1" applyAlignment="1">
      <alignment horizontal="center"/>
    </xf>
    <xf numFmtId="0" fontId="12" fillId="10" borderId="9" xfId="0" applyFont="1" applyFill="1" applyBorder="1" applyAlignment="1">
      <alignment horizontal="center"/>
    </xf>
    <xf numFmtId="0" fontId="12" fillId="7" borderId="8" xfId="0" applyFont="1" applyFill="1" applyBorder="1" applyAlignment="1">
      <alignment horizontal="center"/>
    </xf>
    <xf numFmtId="0" fontId="12" fillId="10" borderId="10" xfId="0" applyFont="1" applyFill="1" applyBorder="1" applyAlignment="1">
      <alignment horizontal="center"/>
    </xf>
    <xf numFmtId="2" fontId="13" fillId="10" borderId="9" xfId="0" applyNumberFormat="1" applyFont="1" applyFill="1" applyBorder="1" applyAlignment="1">
      <alignment horizontal="center"/>
    </xf>
    <xf numFmtId="2" fontId="13" fillId="10" borderId="11" xfId="0" applyNumberFormat="1" applyFont="1" applyFill="1" applyBorder="1" applyAlignment="1">
      <alignment horizontal="center"/>
    </xf>
    <xf numFmtId="2" fontId="13" fillId="10" borderId="10" xfId="0" applyNumberFormat="1" applyFont="1" applyFill="1" applyBorder="1" applyAlignment="1">
      <alignment horizontal="center"/>
    </xf>
    <xf numFmtId="0" fontId="13" fillId="10" borderId="9" xfId="0" applyFont="1" applyFill="1" applyBorder="1" applyAlignment="1">
      <alignment horizontal="center"/>
    </xf>
    <xf numFmtId="0" fontId="12" fillId="9" borderId="10" xfId="0" applyFont="1" applyFill="1" applyBorder="1" applyAlignment="1">
      <alignment horizontal="center"/>
    </xf>
    <xf numFmtId="0" fontId="12" fillId="9" borderId="11" xfId="0" applyFont="1" applyFill="1" applyBorder="1" applyAlignment="1">
      <alignment horizontal="center"/>
    </xf>
    <xf numFmtId="167" fontId="15" fillId="9" borderId="11" xfId="0" applyNumberFormat="1" applyFont="1" applyFill="1" applyBorder="1" applyAlignment="1">
      <alignment horizontal="center"/>
    </xf>
  </cellXfs>
  <cellStyles count="3">
    <cellStyle name="Comma" xfId="1" builtinId="3"/>
    <cellStyle name="Normal" xfId="0" builtinId="0"/>
    <cellStyle name="Percent" xfId="2" builtinId="5"/>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51"/>
  <sheetViews>
    <sheetView tabSelected="1" zoomScaleNormal="100" workbookViewId="0">
      <selection activeCell="C27" sqref="C27"/>
    </sheetView>
  </sheetViews>
  <sheetFormatPr defaultRowHeight="12" x14ac:dyDescent="0.2"/>
  <cols>
    <col min="1" max="1" width="8.140625" style="57" bestFit="1" customWidth="1"/>
    <col min="2" max="2" width="22.7109375" style="57" bestFit="1" customWidth="1"/>
    <col min="3" max="11" width="6.5703125" style="58" bestFit="1" customWidth="1"/>
    <col min="12" max="17" width="7.5703125" style="58" bestFit="1" customWidth="1"/>
    <col min="18" max="18" width="17" style="58" bestFit="1" customWidth="1"/>
    <col min="19" max="19" width="10.5703125" style="58" bestFit="1" customWidth="1"/>
    <col min="20" max="20" width="13.28515625" style="58" bestFit="1" customWidth="1"/>
    <col min="21" max="16384" width="9.140625" style="57"/>
  </cols>
  <sheetData>
    <row r="1" spans="1:20" ht="13.5" thickBot="1" x14ac:dyDescent="0.25">
      <c r="A1" s="90" t="s">
        <v>101</v>
      </c>
      <c r="B1" s="59" t="s">
        <v>37</v>
      </c>
      <c r="C1" s="60">
        <v>1</v>
      </c>
      <c r="D1" s="60">
        <v>2</v>
      </c>
      <c r="E1" s="60">
        <v>3</v>
      </c>
      <c r="F1" s="60">
        <v>4</v>
      </c>
      <c r="G1" s="60">
        <v>5</v>
      </c>
      <c r="H1" s="60">
        <v>6</v>
      </c>
      <c r="I1" s="60">
        <v>7</v>
      </c>
      <c r="J1" s="60">
        <v>8</v>
      </c>
      <c r="K1" s="60">
        <v>9</v>
      </c>
      <c r="L1" s="60">
        <v>10</v>
      </c>
      <c r="M1" s="60">
        <v>11</v>
      </c>
      <c r="N1" s="60">
        <v>12</v>
      </c>
      <c r="O1" s="60">
        <v>13</v>
      </c>
      <c r="P1" s="60">
        <v>14</v>
      </c>
      <c r="Q1" s="61">
        <v>15</v>
      </c>
      <c r="R1" s="62" t="s">
        <v>148</v>
      </c>
      <c r="S1" s="63" t="s">
        <v>103</v>
      </c>
      <c r="T1" s="64" t="s">
        <v>102</v>
      </c>
    </row>
    <row r="2" spans="1:20" ht="12.75" x14ac:dyDescent="0.2">
      <c r="A2" s="93">
        <v>1</v>
      </c>
      <c r="B2" s="95" t="s">
        <v>140</v>
      </c>
      <c r="C2" s="98">
        <f>SUMIFS(Data!$R:$R,Data!$A:$A,$B2,Data!$C:$C,C$1)</f>
        <v>7.1783333333333328</v>
      </c>
      <c r="D2" s="98">
        <f>SUMIFS(Data!$R:$R,Data!$A:$A,$B2,Data!$C:$C,D$1)</f>
        <v>4.004666666666667</v>
      </c>
      <c r="E2" s="98">
        <f>SUMIFS(Data!$R:$R,Data!$A:$A,$B2,Data!$C:$C,E$1)</f>
        <v>3.9493333333333336</v>
      </c>
      <c r="F2" s="98">
        <f>SUMIFS(Data!$R:$R,Data!$A:$A,$B2,Data!$C:$C,F$1)</f>
        <v>3.9033333333333329</v>
      </c>
      <c r="G2" s="98">
        <f>SUMIFS(Data!$R:$R,Data!$A:$A,$B2,Data!$C:$C,G$1)</f>
        <v>5.1506666666666661</v>
      </c>
      <c r="H2" s="98">
        <f>SUMIFS(Data!$R:$R,Data!$A:$A,$B2,Data!$C:$C,H$1)</f>
        <v>4.4249999999999998</v>
      </c>
      <c r="I2" s="98">
        <f>SUMIFS(Data!$R:$R,Data!$A:$A,$B2,Data!$C:$C,I$1)</f>
        <v>6.0960000000000001</v>
      </c>
      <c r="J2" s="98">
        <f>SUMIFS(Data!$R:$R,Data!$A:$A,$B2,Data!$C:$C,J$1)</f>
        <v>4.55</v>
      </c>
      <c r="K2" s="98">
        <f>SUMIFS(Data!$R:$R,Data!$A:$A,$B2,Data!$C:$C,K$1)</f>
        <v>6.9766666666666666</v>
      </c>
      <c r="L2" s="98">
        <f>SUMIFS(Data!$R:$R,Data!$A:$A,$B2,Data!$C:$C,L$1)</f>
        <v>4.456666666666667</v>
      </c>
      <c r="M2" s="98">
        <f>SUMIFS(Data!$R:$R,Data!$A:$A,$B2,Data!$C:$C,M$1)</f>
        <v>3.7786666666666666</v>
      </c>
      <c r="N2" s="98">
        <f>SUMIFS(Data!$R:$R,Data!$A:$A,$B2,Data!$C:$C,N$1)</f>
        <v>4.9239999999999995</v>
      </c>
      <c r="O2" s="98">
        <f>SUMIFS(Data!$R:$R,Data!$A:$A,$B2,Data!$C:$C,O$1)</f>
        <v>5.0253333333333332</v>
      </c>
      <c r="P2" s="98">
        <f>SUMIFS(Data!$R:$R,Data!$A:$A,$B2,Data!$C:$C,P$1)</f>
        <v>2.7749999999999999</v>
      </c>
      <c r="Q2" s="98">
        <f>SUMIFS(Data!$R:$R,Data!$A:$A,$B2,Data!$C:$C,Q$1)</f>
        <v>5.3413333333333339</v>
      </c>
      <c r="R2" s="96">
        <v>5</v>
      </c>
      <c r="S2" s="96">
        <f>SUM(C2:R2)</f>
        <v>77.535000000000011</v>
      </c>
      <c r="T2" s="98">
        <f>SUMIFS(Data!D:D,Data!A:A,$B2)</f>
        <v>677.02999999999986</v>
      </c>
    </row>
    <row r="3" spans="1:20" ht="12.75" x14ac:dyDescent="0.2">
      <c r="A3" s="81">
        <v>2</v>
      </c>
      <c r="B3" s="85" t="s">
        <v>61</v>
      </c>
      <c r="C3" s="71">
        <f>SUMIFS(Data!$R:$R,Data!$A:$A,$B3,Data!$C:$C,C$1)</f>
        <v>8.7266666666666666</v>
      </c>
      <c r="D3" s="71">
        <f>SUMIFS(Data!$R:$R,Data!$A:$A,$B3,Data!$C:$C,D$1)</f>
        <v>3.875</v>
      </c>
      <c r="E3" s="71">
        <f>SUMIFS(Data!$R:$R,Data!$A:$A,$B3,Data!$C:$C,E$1)</f>
        <v>4.0456666666666665</v>
      </c>
      <c r="F3" s="71">
        <f>SUMIFS(Data!$R:$R,Data!$A:$A,$B3,Data!$C:$C,F$1)</f>
        <v>4.5</v>
      </c>
      <c r="G3" s="71">
        <f>SUMIFS(Data!$R:$R,Data!$A:$A,$B3,Data!$C:$C,G$1)</f>
        <v>3.9140000000000001</v>
      </c>
      <c r="H3" s="71">
        <f>SUMIFS(Data!$R:$R,Data!$A:$A,$B3,Data!$C:$C,H$1)</f>
        <v>4.8999999999999995</v>
      </c>
      <c r="I3" s="71">
        <f>SUMIFS(Data!$R:$R,Data!$A:$A,$B3,Data!$C:$C,I$1)</f>
        <v>4.4749999999999996</v>
      </c>
      <c r="J3" s="71">
        <f>SUMIFS(Data!$R:$R,Data!$A:$A,$B3,Data!$C:$C,J$1)</f>
        <v>3.95</v>
      </c>
      <c r="K3" s="71">
        <f>SUMIFS(Data!$R:$R,Data!$A:$A,$B3,Data!$C:$C,K$1)</f>
        <v>3.6500000000000004</v>
      </c>
      <c r="L3" s="71">
        <f>SUMIFS(Data!$R:$R,Data!$A:$A,$B3,Data!$C:$C,L$1)</f>
        <v>4.698666666666667</v>
      </c>
      <c r="M3" s="71">
        <f>SUMIFS(Data!$R:$R,Data!$A:$A,$B3,Data!$C:$C,M$1)</f>
        <v>3.75</v>
      </c>
      <c r="N3" s="71">
        <f>SUMIFS(Data!$R:$R,Data!$A:$A,$B3,Data!$C:$C,N$1)</f>
        <v>3.8</v>
      </c>
      <c r="O3" s="71">
        <f>SUMIFS(Data!$R:$R,Data!$A:$A,$B3,Data!$C:$C,O$1)</f>
        <v>4.1500000000000004</v>
      </c>
      <c r="P3" s="71">
        <f>SUMIFS(Data!$R:$R,Data!$A:$A,$B3,Data!$C:$C,P$1)</f>
        <v>4.0999999999999996</v>
      </c>
      <c r="Q3" s="71">
        <f>SUMIFS(Data!$R:$R,Data!$A:$A,$B3,Data!$C:$C,Q$1)</f>
        <v>3.2250000000000001</v>
      </c>
      <c r="R3" s="66">
        <v>5</v>
      </c>
      <c r="S3" s="66">
        <f>SUM(C3:R3)</f>
        <v>70.759999999999991</v>
      </c>
      <c r="T3" s="71">
        <f>SUMIFS(Data!D:D,Data!A:A,$B3)</f>
        <v>403.74999999999994</v>
      </c>
    </row>
    <row r="4" spans="1:20" ht="12.75" x14ac:dyDescent="0.2">
      <c r="A4" s="81">
        <v>3</v>
      </c>
      <c r="B4" s="85" t="s">
        <v>92</v>
      </c>
      <c r="C4" s="71">
        <f>SUMIFS(Data!$R:$R,Data!$A:$A,$B4,Data!$C:$C,C$1)</f>
        <v>8.8016666666666659</v>
      </c>
      <c r="D4" s="71">
        <f>SUMIFS(Data!$R:$R,Data!$A:$A,$B4,Data!$C:$C,D$1)</f>
        <v>3.0750000000000002</v>
      </c>
      <c r="E4" s="71">
        <f>SUMIFS(Data!$R:$R,Data!$A:$A,$B4,Data!$C:$C,E$1)</f>
        <v>4.5280000000000005</v>
      </c>
      <c r="F4" s="71">
        <f>SUMIFS(Data!$R:$R,Data!$A:$A,$B4,Data!$C:$C,F$1)</f>
        <v>4.55</v>
      </c>
      <c r="G4" s="71">
        <f>SUMIFS(Data!$R:$R,Data!$A:$A,$B4,Data!$C:$C,G$1)</f>
        <v>2.7359999999999998</v>
      </c>
      <c r="H4" s="71">
        <f>SUMIFS(Data!$R:$R,Data!$A:$A,$B4,Data!$C:$C,H$1)</f>
        <v>4.3250000000000002</v>
      </c>
      <c r="I4" s="71">
        <f>SUMIFS(Data!$R:$R,Data!$A:$A,$B4,Data!$C:$C,I$1)</f>
        <v>5.1073333333333331</v>
      </c>
      <c r="J4" s="71">
        <f>SUMIFS(Data!$R:$R,Data!$A:$A,$B4,Data!$C:$C,J$1)</f>
        <v>2.7</v>
      </c>
      <c r="K4" s="71">
        <f>SUMIFS(Data!$R:$R,Data!$A:$A,$B4,Data!$C:$C,K$1)</f>
        <v>5.484</v>
      </c>
      <c r="L4" s="71">
        <f>SUMIFS(Data!$R:$R,Data!$A:$A,$B4,Data!$C:$C,L$1)</f>
        <v>2.65</v>
      </c>
      <c r="M4" s="71">
        <f>SUMIFS(Data!$R:$R,Data!$A:$A,$B4,Data!$C:$C,M$1)</f>
        <v>2.9</v>
      </c>
      <c r="N4" s="71">
        <f>SUMIFS(Data!$R:$R,Data!$A:$A,$B4,Data!$C:$C,N$1)</f>
        <v>2.375</v>
      </c>
      <c r="O4" s="71">
        <f>SUMIFS(Data!$R:$R,Data!$A:$A,$B4,Data!$C:$C,O$1)</f>
        <v>4.496666666666667</v>
      </c>
      <c r="P4" s="71">
        <f>SUMIFS(Data!$R:$R,Data!$A:$A,$B4,Data!$C:$C,P$1)</f>
        <v>2.7</v>
      </c>
      <c r="Q4" s="71">
        <f>SUMIFS(Data!$R:$R,Data!$A:$A,$B4,Data!$C:$C,Q$1)</f>
        <v>3.05</v>
      </c>
      <c r="R4" s="66">
        <v>5</v>
      </c>
      <c r="S4" s="66">
        <f>SUM(C4:R4)</f>
        <v>64.478666666666669</v>
      </c>
      <c r="T4" s="71">
        <f>SUMIFS(Data!D:D,Data!A:A,$B4)</f>
        <v>528.46999999999991</v>
      </c>
    </row>
    <row r="5" spans="1:20" ht="12.75" x14ac:dyDescent="0.2">
      <c r="A5" s="91">
        <v>4</v>
      </c>
      <c r="B5" s="87" t="s">
        <v>6</v>
      </c>
      <c r="C5" s="73">
        <f>SUMIFS(Data!$R:$R,Data!$A:$A,$B5,Data!$C:$C,C$1)</f>
        <v>5.33</v>
      </c>
      <c r="D5" s="73">
        <f>SUMIFS(Data!$R:$R,Data!$A:$A,$B5,Data!$C:$C,D$1)</f>
        <v>3.4</v>
      </c>
      <c r="E5" s="73">
        <f>SUMIFS(Data!$R:$R,Data!$A:$A,$B5,Data!$C:$C,E$1)</f>
        <v>1.5</v>
      </c>
      <c r="F5" s="73">
        <f>SUMIFS(Data!$R:$R,Data!$A:$A,$B5,Data!$C:$C,F$1)</f>
        <v>4.3999999999999995</v>
      </c>
      <c r="G5" s="73">
        <f>SUMIFS(Data!$R:$R,Data!$A:$A,$B5,Data!$C:$C,G$1)</f>
        <v>3.6</v>
      </c>
      <c r="H5" s="73">
        <f>SUMIFS(Data!$R:$R,Data!$A:$A,$B5,Data!$C:$C,H$1)</f>
        <v>4.7750000000000004</v>
      </c>
      <c r="I5" s="73">
        <f>SUMIFS(Data!$R:$R,Data!$A:$A,$B5,Data!$C:$C,I$1)</f>
        <v>4.0250000000000004</v>
      </c>
      <c r="J5" s="73">
        <f>SUMIFS(Data!$R:$R,Data!$A:$A,$B5,Data!$C:$C,J$1)</f>
        <v>3.75</v>
      </c>
      <c r="K5" s="73">
        <f>SUMIFS(Data!$R:$R,Data!$A:$A,$B5,Data!$C:$C,K$1)</f>
        <v>3.6500000000000004</v>
      </c>
      <c r="L5" s="73">
        <f>SUMIFS(Data!$R:$R,Data!$A:$A,$B5,Data!$C:$C,L$1)</f>
        <v>5.110666666666666</v>
      </c>
      <c r="M5" s="73">
        <f>SUMIFS(Data!$R:$R,Data!$A:$A,$B5,Data!$C:$C,M$1)</f>
        <v>3.2</v>
      </c>
      <c r="N5" s="73">
        <f>SUMIFS(Data!$R:$R,Data!$A:$A,$B5,Data!$C:$C,N$1)</f>
        <v>3.75</v>
      </c>
      <c r="O5" s="73">
        <f>SUMIFS(Data!$R:$R,Data!$A:$A,$B5,Data!$C:$C,O$1)</f>
        <v>3.95</v>
      </c>
      <c r="P5" s="73">
        <f>SUMIFS(Data!$R:$R,Data!$A:$A,$B5,Data!$C:$C,P$1)</f>
        <v>3.625</v>
      </c>
      <c r="Q5" s="73">
        <f>SUMIFS(Data!$R:$R,Data!$A:$A,$B5,Data!$C:$C,Q$1)</f>
        <v>3.9750000000000001</v>
      </c>
      <c r="R5" s="69">
        <v>5</v>
      </c>
      <c r="S5" s="69">
        <f>SUM(C5:R5)</f>
        <v>63.040666666666674</v>
      </c>
      <c r="T5" s="73">
        <f>SUMIFS(Data!D:D,Data!A:A,$B5)</f>
        <v>285.34999999999997</v>
      </c>
    </row>
    <row r="6" spans="1:20" ht="12.75" x14ac:dyDescent="0.2">
      <c r="A6" s="91">
        <v>5</v>
      </c>
      <c r="B6" s="87" t="s">
        <v>146</v>
      </c>
      <c r="C6" s="73">
        <f>SUMIFS(Data!$R:$R,Data!$A:$A,$B6,Data!$C:$C,C$1)</f>
        <v>3.5</v>
      </c>
      <c r="D6" s="73">
        <f>SUMIFS(Data!$R:$R,Data!$A:$A,$B6,Data!$C:$C,D$1)</f>
        <v>4.0999999999999996</v>
      </c>
      <c r="E6" s="73">
        <f>SUMIFS(Data!$R:$R,Data!$A:$A,$B6,Data!$C:$C,E$1)</f>
        <v>3.908666666666667</v>
      </c>
      <c r="F6" s="73">
        <f>SUMIFS(Data!$R:$R,Data!$A:$A,$B6,Data!$C:$C,F$1)</f>
        <v>4.1500000000000004</v>
      </c>
      <c r="G6" s="73">
        <f>SUMIFS(Data!$R:$R,Data!$A:$A,$B6,Data!$C:$C,G$1)</f>
        <v>3.25</v>
      </c>
      <c r="H6" s="73">
        <f>SUMIFS(Data!$R:$R,Data!$A:$A,$B6,Data!$C:$C,H$1)</f>
        <v>4.4000000000000004</v>
      </c>
      <c r="I6" s="73">
        <f>SUMIFS(Data!$R:$R,Data!$A:$A,$B6,Data!$C:$C,I$1)</f>
        <v>4.0249999999999995</v>
      </c>
      <c r="J6" s="73">
        <f>SUMIFS(Data!$R:$R,Data!$A:$A,$B6,Data!$C:$C,J$1)</f>
        <v>3.35</v>
      </c>
      <c r="K6" s="73">
        <f>SUMIFS(Data!$R:$R,Data!$A:$A,$B6,Data!$C:$C,K$1)</f>
        <v>3.8250000000000002</v>
      </c>
      <c r="L6" s="73">
        <f>SUMIFS(Data!$R:$R,Data!$A:$A,$B6,Data!$C:$C,L$1)</f>
        <v>4.610666666666666</v>
      </c>
      <c r="M6" s="73">
        <f>SUMIFS(Data!$R:$R,Data!$A:$A,$B6,Data!$C:$C,M$1)</f>
        <v>2.5500000000000003</v>
      </c>
      <c r="N6" s="73">
        <f>SUMIFS(Data!$R:$R,Data!$A:$A,$B6,Data!$C:$C,N$1)</f>
        <v>3.2250000000000001</v>
      </c>
      <c r="O6" s="73">
        <f>SUMIFS(Data!$R:$R,Data!$A:$A,$B6,Data!$C:$C,O$1)</f>
        <v>4.75</v>
      </c>
      <c r="P6" s="73">
        <f>SUMIFS(Data!$R:$R,Data!$A:$A,$B6,Data!$C:$C,P$1)</f>
        <v>4.2750000000000004</v>
      </c>
      <c r="Q6" s="73">
        <f>SUMIFS(Data!$R:$R,Data!$A:$A,$B6,Data!$C:$C,Q$1)</f>
        <v>2.9750000000000001</v>
      </c>
      <c r="R6" s="69">
        <v>5</v>
      </c>
      <c r="S6" s="69">
        <f>SUM(C6:R6)</f>
        <v>61.894333333333336</v>
      </c>
      <c r="T6" s="73">
        <f>SUMIFS(Data!D:D,Data!A:A,$B6)</f>
        <v>282.60000000000002</v>
      </c>
    </row>
    <row r="7" spans="1:20" ht="12.75" x14ac:dyDescent="0.2">
      <c r="A7" s="92">
        <v>6</v>
      </c>
      <c r="B7" s="86" t="s">
        <v>130</v>
      </c>
      <c r="C7" s="76">
        <f>SUMIFS(Data!$R:$R,Data!$A:$A,$B7,Data!$C:$C,C$1)</f>
        <v>8.7266666666666666</v>
      </c>
      <c r="D7" s="76">
        <f>SUMIFS(Data!$R:$R,Data!$A:$A,$B7,Data!$C:$C,D$1)</f>
        <v>1.5</v>
      </c>
      <c r="E7" s="76">
        <f>SUMIFS(Data!$R:$R,Data!$A:$A,$B7,Data!$C:$C,E$1)</f>
        <v>3.6749999999999998</v>
      </c>
      <c r="F7" s="76">
        <f>SUMIFS(Data!$R:$R,Data!$A:$A,$B7,Data!$C:$C,F$1)</f>
        <v>4.4806666666666661</v>
      </c>
      <c r="G7" s="76">
        <f>SUMIFS(Data!$R:$R,Data!$A:$A,$B7,Data!$C:$C,G$1)</f>
        <v>3.1353333333333331</v>
      </c>
      <c r="H7" s="76">
        <f>SUMIFS(Data!$R:$R,Data!$A:$A,$B7,Data!$C:$C,H$1)</f>
        <v>4.1500000000000004</v>
      </c>
      <c r="I7" s="76">
        <f>SUMIFS(Data!$R:$R,Data!$A:$A,$B7,Data!$C:$C,I$1)</f>
        <v>5.577</v>
      </c>
      <c r="J7" s="76">
        <f>SUMIFS(Data!$R:$R,Data!$A:$A,$B7,Data!$C:$C,J$1)</f>
        <v>3.2749999999999999</v>
      </c>
      <c r="K7" s="76">
        <f>SUMIFS(Data!$R:$R,Data!$A:$A,$B7,Data!$C:$C,K$1)</f>
        <v>0</v>
      </c>
      <c r="L7" s="76">
        <f>SUMIFS(Data!$R:$R,Data!$A:$A,$B7,Data!$C:$C,L$1)</f>
        <v>4.495333333333333</v>
      </c>
      <c r="M7" s="76">
        <f>SUMIFS(Data!$R:$R,Data!$A:$A,$B7,Data!$C:$C,M$1)</f>
        <v>3.3</v>
      </c>
      <c r="N7" s="76">
        <f>SUMIFS(Data!$R:$R,Data!$A:$A,$B7,Data!$C:$C,N$1)</f>
        <v>3.6749999999999998</v>
      </c>
      <c r="O7" s="76">
        <f>SUMIFS(Data!$R:$R,Data!$A:$A,$B7,Data!$C:$C,O$1)</f>
        <v>3.9249999999999998</v>
      </c>
      <c r="P7" s="76">
        <f>SUMIFS(Data!$R:$R,Data!$A:$A,$B7,Data!$C:$C,P$1)</f>
        <v>3.9000000000000004</v>
      </c>
      <c r="Q7" s="76">
        <f>SUMIFS(Data!$R:$R,Data!$A:$A,$B7,Data!$C:$C,Q$1)</f>
        <v>4.3250000000000002</v>
      </c>
      <c r="R7" s="74">
        <v>3</v>
      </c>
      <c r="S7" s="74">
        <f>SUM(C7:R7)</f>
        <v>61.139999999999993</v>
      </c>
      <c r="T7" s="76">
        <f>SUMIFS(Data!D:D,Data!A:A,$B7)</f>
        <v>357.74999999999994</v>
      </c>
    </row>
    <row r="8" spans="1:20" ht="12.75" x14ac:dyDescent="0.2">
      <c r="A8" s="92">
        <v>7</v>
      </c>
      <c r="B8" s="86" t="s">
        <v>8</v>
      </c>
      <c r="C8" s="76">
        <f>SUMIFS(Data!$R:$R,Data!$A:$A,$B8,Data!$C:$C,C$1)</f>
        <v>4.5333333333333332</v>
      </c>
      <c r="D8" s="76">
        <f>SUMIFS(Data!$R:$R,Data!$A:$A,$B8,Data!$C:$C,D$1)</f>
        <v>3.4750000000000001</v>
      </c>
      <c r="E8" s="76">
        <f>SUMIFS(Data!$R:$R,Data!$A:$A,$B8,Data!$C:$C,E$1)</f>
        <v>4</v>
      </c>
      <c r="F8" s="76">
        <f>SUMIFS(Data!$R:$R,Data!$A:$A,$B8,Data!$C:$C,F$1)</f>
        <v>4.0999999999999996</v>
      </c>
      <c r="G8" s="76">
        <f>SUMIFS(Data!$R:$R,Data!$A:$A,$B8,Data!$C:$C,G$1)</f>
        <v>4.6500000000000004</v>
      </c>
      <c r="H8" s="76">
        <f>SUMIFS(Data!$R:$R,Data!$A:$A,$B8,Data!$C:$C,H$1)</f>
        <v>4.2</v>
      </c>
      <c r="I8" s="76">
        <f>SUMIFS(Data!$R:$R,Data!$A:$A,$B8,Data!$C:$C,I$1)</f>
        <v>4.4000000000000004</v>
      </c>
      <c r="J8" s="76">
        <f>SUMIFS(Data!$R:$R,Data!$A:$A,$B8,Data!$C:$C,J$1)</f>
        <v>4.3</v>
      </c>
      <c r="K8" s="76">
        <f>SUMIFS(Data!$R:$R,Data!$A:$A,$B8,Data!$C:$C,K$1)</f>
        <v>2.5750000000000002</v>
      </c>
      <c r="L8" s="76">
        <f>SUMIFS(Data!$R:$R,Data!$A:$A,$B8,Data!$C:$C,L$1)</f>
        <v>2.35</v>
      </c>
      <c r="M8" s="76">
        <f>SUMIFS(Data!$R:$R,Data!$A:$A,$B8,Data!$C:$C,M$1)</f>
        <v>4.1000000000000005</v>
      </c>
      <c r="N8" s="76">
        <f>SUMIFS(Data!$R:$R,Data!$A:$A,$B8,Data!$C:$C,N$1)</f>
        <v>3.25</v>
      </c>
      <c r="O8" s="76">
        <f>SUMIFS(Data!$R:$R,Data!$A:$A,$B8,Data!$C:$C,O$1)</f>
        <v>3.6749999999999998</v>
      </c>
      <c r="P8" s="76">
        <f>SUMIFS(Data!$R:$R,Data!$A:$A,$B8,Data!$C:$C,P$1)</f>
        <v>1.9000000000000001</v>
      </c>
      <c r="Q8" s="76">
        <f>SUMIFS(Data!$R:$R,Data!$A:$A,$B8,Data!$C:$C,Q$1)</f>
        <v>3.5</v>
      </c>
      <c r="R8" s="74">
        <v>5</v>
      </c>
      <c r="S8" s="74">
        <f>SUM(C8:R8)</f>
        <v>60.008333333333333</v>
      </c>
      <c r="T8" s="76">
        <f>SUMIFS(Data!D:D,Data!A:A,$B8)</f>
        <v>272.39499999999998</v>
      </c>
    </row>
    <row r="9" spans="1:20" ht="12.75" x14ac:dyDescent="0.2">
      <c r="A9" s="92">
        <v>8</v>
      </c>
      <c r="B9" s="86" t="s">
        <v>96</v>
      </c>
      <c r="C9" s="76">
        <f>SUMIFS(Data!$R:$R,Data!$A:$A,$B9,Data!$C:$C,C$1)</f>
        <v>4</v>
      </c>
      <c r="D9" s="76">
        <f>SUMIFS(Data!$R:$R,Data!$A:$A,$B9,Data!$C:$C,D$1)</f>
        <v>3.4750000000000001</v>
      </c>
      <c r="E9" s="76">
        <f>SUMIFS(Data!$R:$R,Data!$A:$A,$B9,Data!$C:$C,E$1)</f>
        <v>4.4030000000000005</v>
      </c>
      <c r="F9" s="76">
        <f>SUMIFS(Data!$R:$R,Data!$A:$A,$B9,Data!$C:$C,F$1)</f>
        <v>4.2</v>
      </c>
      <c r="G9" s="76">
        <f>SUMIFS(Data!$R:$R,Data!$A:$A,$B9,Data!$C:$C,G$1)</f>
        <v>1.65</v>
      </c>
      <c r="H9" s="76">
        <f>SUMIFS(Data!$R:$R,Data!$A:$A,$B9,Data!$C:$C,H$1)</f>
        <v>3.875</v>
      </c>
      <c r="I9" s="76">
        <f>SUMIFS(Data!$R:$R,Data!$A:$A,$B9,Data!$C:$C,I$1)</f>
        <v>3.4749999999999996</v>
      </c>
      <c r="J9" s="76">
        <f>SUMIFS(Data!$R:$R,Data!$A:$A,$B9,Data!$C:$C,J$1)</f>
        <v>4.0126666666666662</v>
      </c>
      <c r="K9" s="76">
        <f>SUMIFS(Data!$R:$R,Data!$A:$A,$B9,Data!$C:$C,K$1)</f>
        <v>4.0250000000000004</v>
      </c>
      <c r="L9" s="76">
        <f>SUMIFS(Data!$R:$R,Data!$A:$A,$B9,Data!$C:$C,L$1)</f>
        <v>4.05</v>
      </c>
      <c r="M9" s="76">
        <f>SUMIFS(Data!$R:$R,Data!$A:$A,$B9,Data!$C:$C,M$1)</f>
        <v>3.85</v>
      </c>
      <c r="N9" s="76">
        <f>SUMIFS(Data!$R:$R,Data!$A:$A,$B9,Data!$C:$C,N$1)</f>
        <v>2.95</v>
      </c>
      <c r="O9" s="76">
        <f>SUMIFS(Data!$R:$R,Data!$A:$A,$B9,Data!$C:$C,O$1)</f>
        <v>3.7749999999999999</v>
      </c>
      <c r="P9" s="76">
        <f>SUMIFS(Data!$R:$R,Data!$A:$A,$B9,Data!$C:$C,P$1)</f>
        <v>4</v>
      </c>
      <c r="Q9" s="76">
        <f>SUMIFS(Data!$R:$R,Data!$A:$A,$B9,Data!$C:$C,Q$1)</f>
        <v>3.05</v>
      </c>
      <c r="R9" s="74">
        <v>5</v>
      </c>
      <c r="S9" s="74">
        <f>SUM(C9:R9)</f>
        <v>59.79066666666666</v>
      </c>
      <c r="T9" s="76">
        <f>SUMIFS(Data!D:D,Data!A:A,$B9)</f>
        <v>480.08000000000004</v>
      </c>
    </row>
    <row r="10" spans="1:20" ht="12.75" x14ac:dyDescent="0.2">
      <c r="A10" s="92">
        <v>9</v>
      </c>
      <c r="B10" s="86" t="s">
        <v>63</v>
      </c>
      <c r="C10" s="76">
        <f>SUMIFS(Data!$R:$R,Data!$A:$A,$B10,Data!$C:$C,C$1)</f>
        <v>4.3626666666666667</v>
      </c>
      <c r="D10" s="76">
        <f>SUMIFS(Data!$R:$R,Data!$A:$A,$B10,Data!$C:$C,D$1)</f>
        <v>3.25</v>
      </c>
      <c r="E10" s="76">
        <f>SUMIFS(Data!$R:$R,Data!$A:$A,$B10,Data!$C:$C,E$1)</f>
        <v>3.8196666666666665</v>
      </c>
      <c r="F10" s="76">
        <f>SUMIFS(Data!$R:$R,Data!$A:$A,$B10,Data!$C:$C,F$1)</f>
        <v>4.4580000000000002</v>
      </c>
      <c r="G10" s="76">
        <f>SUMIFS(Data!$R:$R,Data!$A:$A,$B10,Data!$C:$C,G$1)</f>
        <v>4.25</v>
      </c>
      <c r="H10" s="76">
        <f>SUMIFS(Data!$R:$R,Data!$A:$A,$B10,Data!$C:$C,H$1)</f>
        <v>3.0750000000000002</v>
      </c>
      <c r="I10" s="76">
        <f>SUMIFS(Data!$R:$R,Data!$A:$A,$B10,Data!$C:$C,I$1)</f>
        <v>4.4406666666666661</v>
      </c>
      <c r="J10" s="76">
        <f>SUMIFS(Data!$R:$R,Data!$A:$A,$B10,Data!$C:$C,J$1)</f>
        <v>0</v>
      </c>
      <c r="K10" s="76">
        <f>SUMIFS(Data!$R:$R,Data!$A:$A,$B10,Data!$C:$C,K$1)</f>
        <v>3.7853333333333334</v>
      </c>
      <c r="L10" s="76">
        <f>SUMIFS(Data!$R:$R,Data!$A:$A,$B10,Data!$C:$C,L$1)</f>
        <v>4.2806666666666668</v>
      </c>
      <c r="M10" s="76">
        <f>SUMIFS(Data!$R:$R,Data!$A:$A,$B10,Data!$C:$C,M$1)</f>
        <v>3.5906666666666665</v>
      </c>
      <c r="N10" s="76">
        <f>SUMIFS(Data!$R:$R,Data!$A:$A,$B10,Data!$C:$C,N$1)</f>
        <v>4.2033333333333331</v>
      </c>
      <c r="O10" s="76">
        <f>SUMIFS(Data!$R:$R,Data!$A:$A,$B10,Data!$C:$C,O$1)</f>
        <v>5.3823333333333334</v>
      </c>
      <c r="P10" s="76">
        <f>SUMIFS(Data!$R:$R,Data!$A:$A,$B10,Data!$C:$C,P$1)</f>
        <v>3.6473333333333331</v>
      </c>
      <c r="Q10" s="76">
        <f>SUMIFS(Data!$R:$R,Data!$A:$A,$B10,Data!$C:$C,Q$1)</f>
        <v>4.2203333333333335</v>
      </c>
      <c r="R10" s="74">
        <v>3</v>
      </c>
      <c r="S10" s="74">
        <f>SUM(C10:R10)</f>
        <v>59.765999999999998</v>
      </c>
      <c r="T10" s="76">
        <f>SUMIFS(Data!D:D,Data!A:A,$B10)</f>
        <v>337.10999999999996</v>
      </c>
    </row>
    <row r="11" spans="1:20" ht="12.75" x14ac:dyDescent="0.2">
      <c r="A11" s="92">
        <v>10</v>
      </c>
      <c r="B11" s="86" t="s">
        <v>73</v>
      </c>
      <c r="C11" s="76">
        <f>SUMIFS(Data!$R:$R,Data!$A:$A,$B11,Data!$C:$C,C$1)</f>
        <v>3.9</v>
      </c>
      <c r="D11" s="76">
        <f>SUMIFS(Data!$R:$R,Data!$A:$A,$B11,Data!$C:$C,D$1)</f>
        <v>3.8499999999999996</v>
      </c>
      <c r="E11" s="76">
        <f>SUMIFS(Data!$R:$R,Data!$A:$A,$B11,Data!$C:$C,E$1)</f>
        <v>4.0510000000000002</v>
      </c>
      <c r="F11" s="76">
        <f>SUMIFS(Data!$R:$R,Data!$A:$A,$B11,Data!$C:$C,F$1)</f>
        <v>4.309333333333333</v>
      </c>
      <c r="G11" s="76">
        <f>SUMIFS(Data!$R:$R,Data!$A:$A,$B11,Data!$C:$C,G$1)</f>
        <v>2.75</v>
      </c>
      <c r="H11" s="76">
        <f>SUMIFS(Data!$R:$R,Data!$A:$A,$B11,Data!$C:$C,H$1)</f>
        <v>3.6</v>
      </c>
      <c r="I11" s="76">
        <f>SUMIFS(Data!$R:$R,Data!$A:$A,$B11,Data!$C:$C,I$1)</f>
        <v>5.1776666666666671</v>
      </c>
      <c r="J11" s="76">
        <f>SUMIFS(Data!$R:$R,Data!$A:$A,$B11,Data!$C:$C,J$1)</f>
        <v>4</v>
      </c>
      <c r="K11" s="76">
        <f>SUMIFS(Data!$R:$R,Data!$A:$A,$B11,Data!$C:$C,K$1)</f>
        <v>5.9766666666666666</v>
      </c>
      <c r="L11" s="76">
        <f>SUMIFS(Data!$R:$R,Data!$A:$A,$B11,Data!$C:$C,L$1)</f>
        <v>2.5</v>
      </c>
      <c r="M11" s="76">
        <f>SUMIFS(Data!$R:$R,Data!$A:$A,$B11,Data!$C:$C,M$1)</f>
        <v>3.05</v>
      </c>
      <c r="N11" s="76">
        <f>SUMIFS(Data!$R:$R,Data!$A:$A,$B11,Data!$C:$C,N$1)</f>
        <v>2.4</v>
      </c>
      <c r="O11" s="76">
        <f>SUMIFS(Data!$R:$R,Data!$A:$A,$B11,Data!$C:$C,O$1)</f>
        <v>2.5499999999999998</v>
      </c>
      <c r="P11" s="76">
        <f>SUMIFS(Data!$R:$R,Data!$A:$A,$B11,Data!$C:$C,P$1)</f>
        <v>3.25</v>
      </c>
      <c r="Q11" s="76">
        <f>SUMIFS(Data!$R:$R,Data!$A:$A,$B11,Data!$C:$C,Q$1)</f>
        <v>2.5499999999999998</v>
      </c>
      <c r="R11" s="74">
        <v>5</v>
      </c>
      <c r="S11" s="74">
        <f>SUM(C11:R11)</f>
        <v>58.914666666666655</v>
      </c>
      <c r="T11" s="76">
        <f>SUMIFS(Data!D:D,Data!A:A,$B11)</f>
        <v>355.18</v>
      </c>
    </row>
    <row r="12" spans="1:20" ht="12.75" x14ac:dyDescent="0.2">
      <c r="A12" s="92">
        <v>11</v>
      </c>
      <c r="B12" s="86" t="s">
        <v>52</v>
      </c>
      <c r="C12" s="76">
        <f>SUMIFS(Data!$R:$R,Data!$A:$A,$B12,Data!$C:$C,C$1)</f>
        <v>5.1050000000000004</v>
      </c>
      <c r="D12" s="76">
        <f>SUMIFS(Data!$R:$R,Data!$A:$A,$B12,Data!$C:$C,D$1)</f>
        <v>3.2250000000000001</v>
      </c>
      <c r="E12" s="76">
        <f>SUMIFS(Data!$R:$R,Data!$A:$A,$B12,Data!$C:$C,E$1)</f>
        <v>3.6500000000000004</v>
      </c>
      <c r="F12" s="76">
        <f>SUMIFS(Data!$R:$R,Data!$A:$A,$B12,Data!$C:$C,F$1)</f>
        <v>3.85</v>
      </c>
      <c r="G12" s="76">
        <f>SUMIFS(Data!$R:$R,Data!$A:$A,$B12,Data!$C:$C,G$1)</f>
        <v>3.05</v>
      </c>
      <c r="H12" s="76">
        <f>SUMIFS(Data!$R:$R,Data!$A:$A,$B12,Data!$C:$C,H$1)</f>
        <v>3.1500000000000004</v>
      </c>
      <c r="I12" s="76">
        <f>SUMIFS(Data!$R:$R,Data!$A:$A,$B12,Data!$C:$C,I$1)</f>
        <v>4.0749999999999993</v>
      </c>
      <c r="J12" s="76">
        <f>SUMIFS(Data!$R:$R,Data!$A:$A,$B12,Data!$C:$C,J$1)</f>
        <v>3.25</v>
      </c>
      <c r="K12" s="76">
        <f>SUMIFS(Data!$R:$R,Data!$A:$A,$B12,Data!$C:$C,K$1)</f>
        <v>3.5</v>
      </c>
      <c r="L12" s="76">
        <f>SUMIFS(Data!$R:$R,Data!$A:$A,$B12,Data!$C:$C,L$1)</f>
        <v>3.15</v>
      </c>
      <c r="M12" s="76">
        <f>SUMIFS(Data!$R:$R,Data!$A:$A,$B12,Data!$C:$C,M$1)</f>
        <v>3.3</v>
      </c>
      <c r="N12" s="76">
        <f>SUMIFS(Data!$R:$R,Data!$A:$A,$B12,Data!$C:$C,N$1)</f>
        <v>3.375</v>
      </c>
      <c r="O12" s="76">
        <f>SUMIFS(Data!$R:$R,Data!$A:$A,$B12,Data!$C:$C,O$1)</f>
        <v>3.8</v>
      </c>
      <c r="P12" s="76">
        <f>SUMIFS(Data!$R:$R,Data!$A:$A,$B12,Data!$C:$C,P$1)</f>
        <v>3.1749999999999998</v>
      </c>
      <c r="Q12" s="76">
        <f>SUMIFS(Data!$R:$R,Data!$A:$A,$B12,Data!$C:$C,Q$1)</f>
        <v>3.2250000000000001</v>
      </c>
      <c r="R12" s="74">
        <v>5</v>
      </c>
      <c r="S12" s="74">
        <f>SUM(C12:R12)</f>
        <v>57.879999999999995</v>
      </c>
      <c r="T12" s="76">
        <f>SUMIFS(Data!D:D,Data!A:A,$B12)</f>
        <v>252.45999999999998</v>
      </c>
    </row>
    <row r="13" spans="1:20" ht="12.75" x14ac:dyDescent="0.2">
      <c r="A13" s="92">
        <v>12</v>
      </c>
      <c r="B13" s="86" t="s">
        <v>54</v>
      </c>
      <c r="C13" s="76">
        <f>SUMIFS(Data!$R:$R,Data!$A:$A,$B13,Data!$C:$C,C$1)</f>
        <v>6.503333333333333</v>
      </c>
      <c r="D13" s="76">
        <f>SUMIFS(Data!$R:$R,Data!$A:$A,$B13,Data!$C:$C,D$1)</f>
        <v>2.1</v>
      </c>
      <c r="E13" s="76">
        <f>SUMIFS(Data!$R:$R,Data!$A:$A,$B13,Data!$C:$C,E$1)</f>
        <v>4.4030000000000005</v>
      </c>
      <c r="F13" s="76">
        <f>SUMIFS(Data!$R:$R,Data!$A:$A,$B13,Data!$C:$C,F$1)</f>
        <v>5.9533333333333331</v>
      </c>
      <c r="G13" s="76">
        <f>SUMIFS(Data!$R:$R,Data!$A:$A,$B13,Data!$C:$C,G$1)</f>
        <v>2.15</v>
      </c>
      <c r="H13" s="76">
        <f>SUMIFS(Data!$R:$R,Data!$A:$A,$B13,Data!$C:$C,H$1)</f>
        <v>4.125</v>
      </c>
      <c r="I13" s="76">
        <f>SUMIFS(Data!$R:$R,Data!$A:$A,$B13,Data!$C:$C,I$1)</f>
        <v>5.0323333333333329</v>
      </c>
      <c r="J13" s="76">
        <f>SUMIFS(Data!$R:$R,Data!$A:$A,$B13,Data!$C:$C,J$1)</f>
        <v>2.5</v>
      </c>
      <c r="K13" s="76">
        <f>SUMIFS(Data!$R:$R,Data!$A:$A,$B13,Data!$C:$C,K$1)</f>
        <v>1.75</v>
      </c>
      <c r="L13" s="76">
        <f>SUMIFS(Data!$R:$R,Data!$A:$A,$B13,Data!$C:$C,L$1)</f>
        <v>1.7000000000000002</v>
      </c>
      <c r="M13" s="76">
        <f>SUMIFS(Data!$R:$R,Data!$A:$A,$B13,Data!$C:$C,M$1)</f>
        <v>2.2000000000000002</v>
      </c>
      <c r="N13" s="76">
        <f>SUMIFS(Data!$R:$R,Data!$A:$A,$B13,Data!$C:$C,N$1)</f>
        <v>3.4249999999999998</v>
      </c>
      <c r="O13" s="76">
        <f>SUMIFS(Data!$R:$R,Data!$A:$A,$B13,Data!$C:$C,O$1)</f>
        <v>2.875</v>
      </c>
      <c r="P13" s="76">
        <f>SUMIFS(Data!$R:$R,Data!$A:$A,$B13,Data!$C:$C,P$1)</f>
        <v>2.7250000000000001</v>
      </c>
      <c r="Q13" s="76">
        <f>SUMIFS(Data!$R:$R,Data!$A:$A,$B13,Data!$C:$C,Q$1)</f>
        <v>2.6</v>
      </c>
      <c r="R13" s="74">
        <v>5</v>
      </c>
      <c r="S13" s="74">
        <f>SUM(C13:R13)</f>
        <v>55.042000000000002</v>
      </c>
      <c r="T13" s="76">
        <f>SUMIFS(Data!D:D,Data!A:A,$B13)</f>
        <v>371.66999999999996</v>
      </c>
    </row>
    <row r="14" spans="1:20" ht="12.75" x14ac:dyDescent="0.2">
      <c r="A14" s="92">
        <v>13</v>
      </c>
      <c r="B14" s="86" t="s">
        <v>66</v>
      </c>
      <c r="C14" s="76">
        <f>SUMIFS(Data!$R:$R,Data!$A:$A,$B14,Data!$C:$C,C$1)</f>
        <v>3.6500000000000004</v>
      </c>
      <c r="D14" s="76">
        <f>SUMIFS(Data!$R:$R,Data!$A:$A,$B14,Data!$C:$C,D$1)</f>
        <v>3.3</v>
      </c>
      <c r="E14" s="76">
        <f>SUMIFS(Data!$R:$R,Data!$A:$A,$B14,Data!$C:$C,E$1)</f>
        <v>2.8</v>
      </c>
      <c r="F14" s="76">
        <f>SUMIFS(Data!$R:$R,Data!$A:$A,$B14,Data!$C:$C,F$1)</f>
        <v>3.2499999999999996</v>
      </c>
      <c r="G14" s="76">
        <f>SUMIFS(Data!$R:$R,Data!$A:$A,$B14,Data!$C:$C,G$1)</f>
        <v>3.3499999999999996</v>
      </c>
      <c r="H14" s="76">
        <f>SUMIFS(Data!$R:$R,Data!$A:$A,$B14,Data!$C:$C,H$1)</f>
        <v>4.4000000000000004</v>
      </c>
      <c r="I14" s="76">
        <f>SUMIFS(Data!$R:$R,Data!$A:$A,$B14,Data!$C:$C,I$1)</f>
        <v>1.75</v>
      </c>
      <c r="J14" s="76">
        <f>SUMIFS(Data!$R:$R,Data!$A:$A,$B14,Data!$C:$C,J$1)</f>
        <v>4.25</v>
      </c>
      <c r="K14" s="76">
        <f>SUMIFS(Data!$R:$R,Data!$A:$A,$B14,Data!$C:$C,K$1)</f>
        <v>1.9750000000000001</v>
      </c>
      <c r="L14" s="76">
        <f>SUMIFS(Data!$R:$R,Data!$A:$A,$B14,Data!$C:$C,L$1)</f>
        <v>3</v>
      </c>
      <c r="M14" s="76">
        <f>SUMIFS(Data!$R:$R,Data!$A:$A,$B14,Data!$C:$C,M$1)</f>
        <v>3.4</v>
      </c>
      <c r="N14" s="76">
        <f>SUMIFS(Data!$R:$R,Data!$A:$A,$B14,Data!$C:$C,N$1)</f>
        <v>2.875</v>
      </c>
      <c r="O14" s="76">
        <f>SUMIFS(Data!$R:$R,Data!$A:$A,$B14,Data!$C:$C,O$1)</f>
        <v>3</v>
      </c>
      <c r="P14" s="76">
        <f>SUMIFS(Data!$R:$R,Data!$A:$A,$B14,Data!$C:$C,P$1)</f>
        <v>2.9249999999999998</v>
      </c>
      <c r="Q14" s="76">
        <f>SUMIFS(Data!$R:$R,Data!$A:$A,$B14,Data!$C:$C,Q$1)</f>
        <v>3.15</v>
      </c>
      <c r="R14" s="74">
        <v>5</v>
      </c>
      <c r="S14" s="74">
        <f>SUM(C14:R14)</f>
        <v>52.074999999999996</v>
      </c>
      <c r="T14" s="76">
        <f>SUMIFS(Data!D:D,Data!A:A,$B14)</f>
        <v>221.17000000000004</v>
      </c>
    </row>
    <row r="15" spans="1:20" ht="12.75" x14ac:dyDescent="0.2">
      <c r="A15" s="92">
        <v>14</v>
      </c>
      <c r="B15" s="86" t="s">
        <v>93</v>
      </c>
      <c r="C15" s="76">
        <f>SUMIFS(Data!$R:$R,Data!$A:$A,$B15,Data!$C:$C,C$1)</f>
        <v>3.2</v>
      </c>
      <c r="D15" s="76">
        <f>SUMIFS(Data!$R:$R,Data!$A:$A,$B15,Data!$C:$C,D$1)</f>
        <v>2.7</v>
      </c>
      <c r="E15" s="76">
        <f>SUMIFS(Data!$R:$R,Data!$A:$A,$B15,Data!$C:$C,E$1)</f>
        <v>2.85</v>
      </c>
      <c r="F15" s="76">
        <f>SUMIFS(Data!$R:$R,Data!$A:$A,$B15,Data!$C:$C,F$1)</f>
        <v>2.95</v>
      </c>
      <c r="G15" s="76">
        <f>SUMIFS(Data!$R:$R,Data!$A:$A,$B15,Data!$C:$C,G$1)</f>
        <v>2</v>
      </c>
      <c r="H15" s="76">
        <f>SUMIFS(Data!$R:$R,Data!$A:$A,$B15,Data!$C:$C,H$1)</f>
        <v>3.8250000000000002</v>
      </c>
      <c r="I15" s="76">
        <f>SUMIFS(Data!$R:$R,Data!$A:$A,$B15,Data!$C:$C,I$1)</f>
        <v>3.2</v>
      </c>
      <c r="J15" s="76">
        <f>SUMIFS(Data!$R:$R,Data!$A:$A,$B15,Data!$C:$C,J$1)</f>
        <v>2.4</v>
      </c>
      <c r="K15" s="76">
        <f>SUMIFS(Data!$R:$R,Data!$A:$A,$B15,Data!$C:$C,K$1)</f>
        <v>2.9000000000000004</v>
      </c>
      <c r="L15" s="76">
        <f>SUMIFS(Data!$R:$R,Data!$A:$A,$B15,Data!$C:$C,L$1)</f>
        <v>3.05</v>
      </c>
      <c r="M15" s="76">
        <f>SUMIFS(Data!$R:$R,Data!$A:$A,$B15,Data!$C:$C,M$1)</f>
        <v>2.65</v>
      </c>
      <c r="N15" s="76">
        <f>SUMIFS(Data!$R:$R,Data!$A:$A,$B15,Data!$C:$C,N$1)</f>
        <v>3.3499999999999996</v>
      </c>
      <c r="O15" s="76">
        <f>SUMIFS(Data!$R:$R,Data!$A:$A,$B15,Data!$C:$C,O$1)</f>
        <v>3.125</v>
      </c>
      <c r="P15" s="76">
        <f>SUMIFS(Data!$R:$R,Data!$A:$A,$B15,Data!$C:$C,P$1)</f>
        <v>2.6</v>
      </c>
      <c r="Q15" s="76">
        <f>SUMIFS(Data!$R:$R,Data!$A:$A,$B15,Data!$C:$C,Q$1)</f>
        <v>3.4749999999999996</v>
      </c>
      <c r="R15" s="74">
        <v>5</v>
      </c>
      <c r="S15" s="74">
        <f>SUM(C15:R15)</f>
        <v>49.274999999999999</v>
      </c>
      <c r="T15" s="76">
        <f>SUMIFS(Data!D:D,Data!A:A,$B15)</f>
        <v>172.15</v>
      </c>
    </row>
    <row r="16" spans="1:20" ht="12.75" x14ac:dyDescent="0.2">
      <c r="A16" s="92">
        <v>15</v>
      </c>
      <c r="B16" s="86" t="s">
        <v>58</v>
      </c>
      <c r="C16" s="76">
        <f>SUMIFS(Data!$R:$R,Data!$A:$A,$B16,Data!$C:$C,C$1)</f>
        <v>3.85</v>
      </c>
      <c r="D16" s="76">
        <f>SUMIFS(Data!$R:$R,Data!$A:$A,$B16,Data!$C:$C,D$1)</f>
        <v>2.6</v>
      </c>
      <c r="E16" s="76">
        <f>SUMIFS(Data!$R:$R,Data!$A:$A,$B16,Data!$C:$C,E$1)</f>
        <v>3.9206666666666665</v>
      </c>
      <c r="F16" s="76">
        <f>SUMIFS(Data!$R:$R,Data!$A:$A,$B16,Data!$C:$C,F$1)</f>
        <v>3.35</v>
      </c>
      <c r="G16" s="76">
        <f>SUMIFS(Data!$R:$R,Data!$A:$A,$B16,Data!$C:$C,G$1)</f>
        <v>3.75</v>
      </c>
      <c r="H16" s="76">
        <f>SUMIFS(Data!$R:$R,Data!$A:$A,$B16,Data!$C:$C,H$1)</f>
        <v>4.4249999999999998</v>
      </c>
      <c r="I16" s="76">
        <f>SUMIFS(Data!$R:$R,Data!$A:$A,$B16,Data!$C:$C,I$1)</f>
        <v>2.2249999999999996</v>
      </c>
      <c r="J16" s="76">
        <f>SUMIFS(Data!$R:$R,Data!$A:$A,$B16,Data!$C:$C,J$1)</f>
        <v>2.875</v>
      </c>
      <c r="K16" s="76">
        <f>SUMIFS(Data!$R:$R,Data!$A:$A,$B16,Data!$C:$C,K$1)</f>
        <v>2.5499999999999998</v>
      </c>
      <c r="L16" s="76">
        <f>SUMIFS(Data!$R:$R,Data!$A:$A,$B16,Data!$C:$C,L$1)</f>
        <v>2.9</v>
      </c>
      <c r="M16" s="76">
        <f>SUMIFS(Data!$R:$R,Data!$A:$A,$B16,Data!$C:$C,M$1)</f>
        <v>2.2000000000000002</v>
      </c>
      <c r="N16" s="76">
        <f>SUMIFS(Data!$R:$R,Data!$A:$A,$B16,Data!$C:$C,N$1)</f>
        <v>2.35</v>
      </c>
      <c r="O16" s="76">
        <f>SUMIFS(Data!$R:$R,Data!$A:$A,$B16,Data!$C:$C,O$1)</f>
        <v>2.4249999999999998</v>
      </c>
      <c r="P16" s="76">
        <f>SUMIFS(Data!$R:$R,Data!$A:$A,$B16,Data!$C:$C,P$1)</f>
        <v>2.5</v>
      </c>
      <c r="Q16" s="76">
        <f>SUMIFS(Data!$R:$R,Data!$A:$A,$B16,Data!$C:$C,Q$1)</f>
        <v>2.2749999999999999</v>
      </c>
      <c r="R16" s="74">
        <v>5</v>
      </c>
      <c r="S16" s="74">
        <f>SUM(C16:R16)</f>
        <v>49.195666666666668</v>
      </c>
      <c r="T16" s="76">
        <f>SUMIFS(Data!D:D,Data!A:A,$B16)</f>
        <v>187.59000000000003</v>
      </c>
    </row>
    <row r="17" spans="1:20" ht="12.75" x14ac:dyDescent="0.2">
      <c r="A17" s="92">
        <v>16</v>
      </c>
      <c r="B17" s="86" t="s">
        <v>75</v>
      </c>
      <c r="C17" s="76">
        <f>SUMIFS(Data!$R:$R,Data!$A:$A,$B17,Data!$C:$C,C$1)</f>
        <v>4.2249999999999996</v>
      </c>
      <c r="D17" s="76">
        <f>SUMIFS(Data!$R:$R,Data!$A:$A,$B17,Data!$C:$C,D$1)</f>
        <v>3.2</v>
      </c>
      <c r="E17" s="76">
        <f>SUMIFS(Data!$R:$R,Data!$A:$A,$B17,Data!$C:$C,E$1)</f>
        <v>4.2</v>
      </c>
      <c r="F17" s="76">
        <f>SUMIFS(Data!$R:$R,Data!$A:$A,$B17,Data!$C:$C,F$1)</f>
        <v>3.25</v>
      </c>
      <c r="G17" s="76">
        <f>SUMIFS(Data!$R:$R,Data!$A:$A,$B17,Data!$C:$C,G$1)</f>
        <v>2.4500000000000002</v>
      </c>
      <c r="H17" s="76">
        <f>SUMIFS(Data!$R:$R,Data!$A:$A,$B17,Data!$C:$C,H$1)</f>
        <v>2.5499999999999998</v>
      </c>
      <c r="I17" s="76">
        <f>SUMIFS(Data!$R:$R,Data!$A:$A,$B17,Data!$C:$C,I$1)</f>
        <v>2.95</v>
      </c>
      <c r="J17" s="76">
        <f>SUMIFS(Data!$R:$R,Data!$A:$A,$B17,Data!$C:$C,J$1)</f>
        <v>2.4499999999999997</v>
      </c>
      <c r="K17" s="76">
        <f>SUMIFS(Data!$R:$R,Data!$A:$A,$B17,Data!$C:$C,K$1)</f>
        <v>3.0249999999999999</v>
      </c>
      <c r="L17" s="76">
        <f>SUMIFS(Data!$R:$R,Data!$A:$A,$B17,Data!$C:$C,L$1)</f>
        <v>2.95</v>
      </c>
      <c r="M17" s="76">
        <f>SUMIFS(Data!$R:$R,Data!$A:$A,$B17,Data!$C:$C,M$1)</f>
        <v>2.3000000000000003</v>
      </c>
      <c r="N17" s="76">
        <f>SUMIFS(Data!$R:$R,Data!$A:$A,$B17,Data!$C:$C,N$1)</f>
        <v>1.75</v>
      </c>
      <c r="O17" s="76">
        <f>SUMIFS(Data!$R:$R,Data!$A:$A,$B17,Data!$C:$C,O$1)</f>
        <v>2.1</v>
      </c>
      <c r="P17" s="76">
        <f>SUMIFS(Data!$R:$R,Data!$A:$A,$B17,Data!$C:$C,P$1)</f>
        <v>2.5</v>
      </c>
      <c r="Q17" s="76">
        <f>SUMIFS(Data!$R:$R,Data!$A:$A,$B17,Data!$C:$C,Q$1)</f>
        <v>2.9750000000000001</v>
      </c>
      <c r="R17" s="74">
        <v>5</v>
      </c>
      <c r="S17" s="74">
        <f>SUM(C17:R17)</f>
        <v>47.875</v>
      </c>
      <c r="T17" s="76">
        <f>SUMIFS(Data!D:D,Data!A:A,$B17)</f>
        <v>223.29999999999998</v>
      </c>
    </row>
    <row r="18" spans="1:20" ht="12.75" x14ac:dyDescent="0.2">
      <c r="A18" s="92">
        <v>17</v>
      </c>
      <c r="B18" s="86" t="s">
        <v>3</v>
      </c>
      <c r="C18" s="76">
        <f>SUMIFS(Data!$R:$R,Data!$A:$A,$B18,Data!$C:$C,C$1)</f>
        <v>3.0999999999999996</v>
      </c>
      <c r="D18" s="76">
        <f>SUMIFS(Data!$R:$R,Data!$A:$A,$B18,Data!$C:$C,D$1)</f>
        <v>2.75</v>
      </c>
      <c r="E18" s="76">
        <f>SUMIFS(Data!$R:$R,Data!$A:$A,$B18,Data!$C:$C,E$1)</f>
        <v>2.4249999999999998</v>
      </c>
      <c r="F18" s="76">
        <f>SUMIFS(Data!$R:$R,Data!$A:$A,$B18,Data!$C:$C,F$1)</f>
        <v>3.3999999999999995</v>
      </c>
      <c r="G18" s="76">
        <f>SUMIFS(Data!$R:$R,Data!$A:$A,$B18,Data!$C:$C,G$1)</f>
        <v>4.5999999999999996</v>
      </c>
      <c r="H18" s="76">
        <f>SUMIFS(Data!$R:$R,Data!$A:$A,$B18,Data!$C:$C,H$1)</f>
        <v>3.2</v>
      </c>
      <c r="I18" s="76">
        <f>SUMIFS(Data!$R:$R,Data!$A:$A,$B18,Data!$C:$C,I$1)</f>
        <v>2.8250000000000002</v>
      </c>
      <c r="J18" s="76">
        <f>SUMIFS(Data!$R:$R,Data!$A:$A,$B18,Data!$C:$C,J$1)</f>
        <v>3.4750000000000001</v>
      </c>
      <c r="K18" s="76">
        <f>SUMIFS(Data!$R:$R,Data!$A:$A,$B18,Data!$C:$C,K$1)</f>
        <v>1.7</v>
      </c>
      <c r="L18" s="76">
        <f>SUMIFS(Data!$R:$R,Data!$A:$A,$B18,Data!$C:$C,L$1)</f>
        <v>1.5</v>
      </c>
      <c r="M18" s="76">
        <f>SUMIFS(Data!$R:$R,Data!$A:$A,$B18,Data!$C:$C,M$1)</f>
        <v>1.8</v>
      </c>
      <c r="N18" s="76">
        <f>SUMIFS(Data!$R:$R,Data!$A:$A,$B18,Data!$C:$C,N$1)</f>
        <v>2.85</v>
      </c>
      <c r="O18" s="76">
        <f>SUMIFS(Data!$R:$R,Data!$A:$A,$B18,Data!$C:$C,O$1)</f>
        <v>3.1749999999999998</v>
      </c>
      <c r="P18" s="76">
        <f>SUMIFS(Data!$R:$R,Data!$A:$A,$B18,Data!$C:$C,P$1)</f>
        <v>2.85</v>
      </c>
      <c r="Q18" s="76">
        <f>SUMIFS(Data!$R:$R,Data!$A:$A,$B18,Data!$C:$C,Q$1)</f>
        <v>3.0250000000000004</v>
      </c>
      <c r="R18" s="74">
        <v>5</v>
      </c>
      <c r="S18" s="74">
        <f>SUM(C18:R18)</f>
        <v>47.674999999999997</v>
      </c>
      <c r="T18" s="76">
        <f>SUMIFS(Data!D:D,Data!A:A,$B18)</f>
        <v>149.79000000000002</v>
      </c>
    </row>
    <row r="19" spans="1:20" ht="12.75" x14ac:dyDescent="0.2">
      <c r="A19" s="92">
        <v>18</v>
      </c>
      <c r="B19" s="86" t="s">
        <v>57</v>
      </c>
      <c r="C19" s="76">
        <f>SUMIFS(Data!$R:$R,Data!$A:$A,$B19,Data!$C:$C,C$1)</f>
        <v>2.8000000000000003</v>
      </c>
      <c r="D19" s="76">
        <f>SUMIFS(Data!$R:$R,Data!$A:$A,$B19,Data!$C:$C,D$1)</f>
        <v>3</v>
      </c>
      <c r="E19" s="76">
        <f>SUMIFS(Data!$R:$R,Data!$A:$A,$B19,Data!$C:$C,E$1)</f>
        <v>3.1760000000000002</v>
      </c>
      <c r="F19" s="76">
        <f>SUMIFS(Data!$R:$R,Data!$A:$A,$B19,Data!$C:$C,F$1)</f>
        <v>3.2319999999999998</v>
      </c>
      <c r="G19" s="76">
        <f>SUMIFS(Data!$R:$R,Data!$A:$A,$B19,Data!$C:$C,G$1)</f>
        <v>3.15</v>
      </c>
      <c r="H19" s="76">
        <f>SUMIFS(Data!$R:$R,Data!$A:$A,$B19,Data!$C:$C,H$1)</f>
        <v>2.3666666666666667</v>
      </c>
      <c r="I19" s="76">
        <f>SUMIFS(Data!$R:$R,Data!$A:$A,$B19,Data!$C:$C,I$1)</f>
        <v>3.05</v>
      </c>
      <c r="J19" s="76">
        <f>SUMIFS(Data!$R:$R,Data!$A:$A,$B19,Data!$C:$C,J$1)</f>
        <v>2.4</v>
      </c>
      <c r="K19" s="76">
        <f>SUMIFS(Data!$R:$R,Data!$A:$A,$B19,Data!$C:$C,K$1)</f>
        <v>2.7</v>
      </c>
      <c r="L19" s="76">
        <f>SUMIFS(Data!$R:$R,Data!$A:$A,$B19,Data!$C:$C,L$1)</f>
        <v>3.1999999999999997</v>
      </c>
      <c r="M19" s="76">
        <f>SUMIFS(Data!$R:$R,Data!$A:$A,$B19,Data!$C:$C,M$1)</f>
        <v>2.4500000000000002</v>
      </c>
      <c r="N19" s="76">
        <f>SUMIFS(Data!$R:$R,Data!$A:$A,$B19,Data!$C:$C,N$1)</f>
        <v>1.875</v>
      </c>
      <c r="O19" s="76">
        <f>SUMIFS(Data!$R:$R,Data!$A:$A,$B19,Data!$C:$C,O$1)</f>
        <v>2.8113333333333332</v>
      </c>
      <c r="P19" s="76">
        <f>SUMIFS(Data!$R:$R,Data!$A:$A,$B19,Data!$C:$C,P$1)</f>
        <v>3.15</v>
      </c>
      <c r="Q19" s="76">
        <f>SUMIFS(Data!$R:$R,Data!$A:$A,$B19,Data!$C:$C,Q$1)</f>
        <v>3.0249999999999999</v>
      </c>
      <c r="R19" s="74">
        <v>5</v>
      </c>
      <c r="S19" s="74">
        <f>SUM(C19:R19)</f>
        <v>47.385999999999989</v>
      </c>
      <c r="T19" s="76">
        <f>SUMIFS(Data!D:D,Data!A:A,$B19)</f>
        <v>232.99999999999997</v>
      </c>
    </row>
    <row r="20" spans="1:20" ht="12.75" x14ac:dyDescent="0.2">
      <c r="A20" s="92">
        <v>19</v>
      </c>
      <c r="B20" s="86" t="s">
        <v>62</v>
      </c>
      <c r="C20" s="76">
        <f>SUMIFS(Data!$R:$R,Data!$A:$A,$B20,Data!$C:$C,C$1)</f>
        <v>2.65</v>
      </c>
      <c r="D20" s="76">
        <f>SUMIFS(Data!$R:$R,Data!$A:$A,$B20,Data!$C:$C,D$1)</f>
        <v>2.65</v>
      </c>
      <c r="E20" s="76">
        <f>SUMIFS(Data!$R:$R,Data!$A:$A,$B20,Data!$C:$C,E$1)</f>
        <v>2.6</v>
      </c>
      <c r="F20" s="76">
        <f>SUMIFS(Data!$R:$R,Data!$A:$A,$B20,Data!$C:$C,F$1)</f>
        <v>3.5500000000000003</v>
      </c>
      <c r="G20" s="76">
        <f>SUMIFS(Data!$R:$R,Data!$A:$A,$B20,Data!$C:$C,G$1)</f>
        <v>2.8499999999999996</v>
      </c>
      <c r="H20" s="76">
        <f>SUMIFS(Data!$R:$R,Data!$A:$A,$B20,Data!$C:$C,H$1)</f>
        <v>3.3</v>
      </c>
      <c r="I20" s="76">
        <f>SUMIFS(Data!$R:$R,Data!$A:$A,$B20,Data!$C:$C,I$1)</f>
        <v>2.4</v>
      </c>
      <c r="J20" s="76">
        <f>SUMIFS(Data!$R:$R,Data!$A:$A,$B20,Data!$C:$C,J$1)</f>
        <v>2.5500000000000003</v>
      </c>
      <c r="K20" s="76">
        <f>SUMIFS(Data!$R:$R,Data!$A:$A,$B20,Data!$C:$C,K$1)</f>
        <v>3.0750000000000002</v>
      </c>
      <c r="L20" s="76">
        <f>SUMIFS(Data!$R:$R,Data!$A:$A,$B20,Data!$C:$C,L$1)</f>
        <v>2.6</v>
      </c>
      <c r="M20" s="76">
        <f>SUMIFS(Data!$R:$R,Data!$A:$A,$B20,Data!$C:$C,M$1)</f>
        <v>1.9</v>
      </c>
      <c r="N20" s="76">
        <f>SUMIFS(Data!$R:$R,Data!$A:$A,$B20,Data!$C:$C,N$1)</f>
        <v>2.6749999999999998</v>
      </c>
      <c r="O20" s="76">
        <f>SUMIFS(Data!$R:$R,Data!$A:$A,$B20,Data!$C:$C,O$1)</f>
        <v>3.95</v>
      </c>
      <c r="P20" s="76">
        <f>SUMIFS(Data!$R:$R,Data!$A:$A,$B20,Data!$C:$C,P$1)</f>
        <v>2.65</v>
      </c>
      <c r="Q20" s="76">
        <f>SUMIFS(Data!$R:$R,Data!$A:$A,$B20,Data!$C:$C,Q$1)</f>
        <v>2.0499999999999998</v>
      </c>
      <c r="R20" s="74">
        <v>5</v>
      </c>
      <c r="S20" s="74">
        <f>SUM(C20:R20)</f>
        <v>46.449999999999996</v>
      </c>
      <c r="T20" s="76">
        <f>SUMIFS(Data!D:D,Data!A:A,$B20)</f>
        <v>253.92</v>
      </c>
    </row>
    <row r="21" spans="1:20" ht="12.75" x14ac:dyDescent="0.2">
      <c r="A21" s="92">
        <v>20</v>
      </c>
      <c r="B21" s="86" t="s">
        <v>133</v>
      </c>
      <c r="C21" s="76">
        <f>SUMIFS(Data!$R:$R,Data!$A:$A,$B21,Data!$C:$C,C$1)</f>
        <v>2.8</v>
      </c>
      <c r="D21" s="76">
        <f>SUMIFS(Data!$R:$R,Data!$A:$A,$B21,Data!$C:$C,D$1)</f>
        <v>3.3000000000000003</v>
      </c>
      <c r="E21" s="76">
        <f>SUMIFS(Data!$R:$R,Data!$A:$A,$B21,Data!$C:$C,E$1)</f>
        <v>2.9143333333333334</v>
      </c>
      <c r="F21" s="76">
        <f>SUMIFS(Data!$R:$R,Data!$A:$A,$B21,Data!$C:$C,F$1)</f>
        <v>4.2039999999999997</v>
      </c>
      <c r="G21" s="76">
        <f>SUMIFS(Data!$R:$R,Data!$A:$A,$B21,Data!$C:$C,G$1)</f>
        <v>0</v>
      </c>
      <c r="H21" s="76">
        <f>SUMIFS(Data!$R:$R,Data!$A:$A,$B21,Data!$C:$C,H$1)</f>
        <v>2.8100000000000005</v>
      </c>
      <c r="I21" s="76">
        <f>SUMIFS(Data!$R:$R,Data!$A:$A,$B21,Data!$C:$C,I$1)</f>
        <v>2.2999999999999998</v>
      </c>
      <c r="J21" s="76">
        <f>SUMIFS(Data!$R:$R,Data!$A:$A,$B21,Data!$C:$C,J$1)</f>
        <v>3.5276666666666667</v>
      </c>
      <c r="K21" s="76">
        <f>SUMIFS(Data!$R:$R,Data!$A:$A,$B21,Data!$C:$C,K$1)</f>
        <v>2.7749999999999999</v>
      </c>
      <c r="L21" s="76">
        <f>SUMIFS(Data!$R:$R,Data!$A:$A,$B21,Data!$C:$C,L$1)</f>
        <v>2.6366666666666667</v>
      </c>
      <c r="M21" s="76">
        <f>SUMIFS(Data!$R:$R,Data!$A:$A,$B21,Data!$C:$C,M$1)</f>
        <v>3.7586666666666662</v>
      </c>
      <c r="N21" s="76">
        <f>SUMIFS(Data!$R:$R,Data!$A:$A,$B21,Data!$C:$C,N$1)</f>
        <v>2.456</v>
      </c>
      <c r="O21" s="76">
        <f>SUMIFS(Data!$R:$R,Data!$A:$A,$B21,Data!$C:$C,O$1)</f>
        <v>3.0540000000000003</v>
      </c>
      <c r="P21" s="76">
        <f>SUMIFS(Data!$R:$R,Data!$A:$A,$B21,Data!$C:$C,P$1)</f>
        <v>3.0846666666666671</v>
      </c>
      <c r="Q21" s="76">
        <f>SUMIFS(Data!$R:$R,Data!$A:$A,$B21,Data!$C:$C,Q$1)</f>
        <v>3.1153333333333335</v>
      </c>
      <c r="R21" s="74">
        <v>3</v>
      </c>
      <c r="S21" s="74">
        <f>SUM(C21:R21)</f>
        <v>45.736333333333341</v>
      </c>
      <c r="T21" s="76">
        <f>SUMIFS(Data!D:D,Data!A:A,$B21)</f>
        <v>205.92999999999995</v>
      </c>
    </row>
    <row r="22" spans="1:20" ht="12.75" x14ac:dyDescent="0.2">
      <c r="A22" s="92">
        <v>21</v>
      </c>
      <c r="B22" s="86" t="s">
        <v>53</v>
      </c>
      <c r="C22" s="76">
        <f>SUMIFS(Data!$R:$R,Data!$A:$A,$B22,Data!$C:$C,C$1)</f>
        <v>3.4499999999999997</v>
      </c>
      <c r="D22" s="76">
        <f>SUMIFS(Data!$R:$R,Data!$A:$A,$B22,Data!$C:$C,D$1)</f>
        <v>3.05</v>
      </c>
      <c r="E22" s="76">
        <f>SUMIFS(Data!$R:$R,Data!$A:$A,$B22,Data!$C:$C,E$1)</f>
        <v>3.7956666666666665</v>
      </c>
      <c r="F22" s="76">
        <f>SUMIFS(Data!$R:$R,Data!$A:$A,$B22,Data!$C:$C,F$1)</f>
        <v>4.4820000000000002</v>
      </c>
      <c r="G22" s="76">
        <f>SUMIFS(Data!$R:$R,Data!$A:$A,$B22,Data!$C:$C,G$1)</f>
        <v>1.5</v>
      </c>
      <c r="H22" s="76">
        <f>SUMIFS(Data!$R:$R,Data!$A:$A,$B22,Data!$C:$C,H$1)</f>
        <v>0</v>
      </c>
      <c r="I22" s="76">
        <f>SUMIFS(Data!$R:$R,Data!$A:$A,$B22,Data!$C:$C,I$1)</f>
        <v>2.1749999999999998</v>
      </c>
      <c r="J22" s="76">
        <f>SUMIFS(Data!$R:$R,Data!$A:$A,$B22,Data!$C:$C,J$1)</f>
        <v>3.3199999999999994</v>
      </c>
      <c r="K22" s="76">
        <f>SUMIFS(Data!$R:$R,Data!$A:$A,$B22,Data!$C:$C,K$1)</f>
        <v>3</v>
      </c>
      <c r="L22" s="76">
        <f>SUMIFS(Data!$R:$R,Data!$A:$A,$B22,Data!$C:$C,L$1)</f>
        <v>3.1999999999999997</v>
      </c>
      <c r="M22" s="76">
        <f>SUMIFS(Data!$R:$R,Data!$A:$A,$B22,Data!$C:$C,M$1)</f>
        <v>2.9000000000000004</v>
      </c>
      <c r="N22" s="76">
        <f>SUMIFS(Data!$R:$R,Data!$A:$A,$B22,Data!$C:$C,N$1)</f>
        <v>2.95</v>
      </c>
      <c r="O22" s="76">
        <f>SUMIFS(Data!$R:$R,Data!$A:$A,$B22,Data!$C:$C,O$1)</f>
        <v>4.4000000000000004</v>
      </c>
      <c r="P22" s="76">
        <f>SUMIFS(Data!$R:$R,Data!$A:$A,$B22,Data!$C:$C,P$1)</f>
        <v>2.8250000000000002</v>
      </c>
      <c r="Q22" s="76">
        <f>SUMIFS(Data!$R:$R,Data!$A:$A,$B22,Data!$C:$C,Q$1)</f>
        <v>1.625</v>
      </c>
      <c r="R22" s="74">
        <v>3</v>
      </c>
      <c r="S22" s="74">
        <f>SUM(C22:R22)</f>
        <v>45.672666666666672</v>
      </c>
      <c r="T22" s="76">
        <f>SUMIFS(Data!D:D,Data!A:A,$B22)</f>
        <v>159.66</v>
      </c>
    </row>
    <row r="23" spans="1:20" ht="12.75" x14ac:dyDescent="0.2">
      <c r="A23" s="92">
        <v>22</v>
      </c>
      <c r="B23" s="86" t="s">
        <v>55</v>
      </c>
      <c r="C23" s="76">
        <f>SUMIFS(Data!$R:$R,Data!$A:$A,$B23,Data!$C:$C,C$1)</f>
        <v>2.7786666666666671</v>
      </c>
      <c r="D23" s="76">
        <f>SUMIFS(Data!$R:$R,Data!$A:$A,$B23,Data!$C:$C,D$1)</f>
        <v>0</v>
      </c>
      <c r="E23" s="76">
        <f>SUMIFS(Data!$R:$R,Data!$A:$A,$B23,Data!$C:$C,E$1)</f>
        <v>3.158666666666667</v>
      </c>
      <c r="F23" s="76">
        <f>SUMIFS(Data!$R:$R,Data!$A:$A,$B23,Data!$C:$C,F$1)</f>
        <v>3</v>
      </c>
      <c r="G23" s="76">
        <f>SUMIFS(Data!$R:$R,Data!$A:$A,$B23,Data!$C:$C,G$1)</f>
        <v>3.0999999999999996</v>
      </c>
      <c r="H23" s="76">
        <f>SUMIFS(Data!$R:$R,Data!$A:$A,$B23,Data!$C:$C,H$1)</f>
        <v>3.55</v>
      </c>
      <c r="I23" s="76">
        <f>SUMIFS(Data!$R:$R,Data!$A:$A,$B23,Data!$C:$C,I$1)</f>
        <v>2.6</v>
      </c>
      <c r="J23" s="76">
        <f>SUMIFS(Data!$R:$R,Data!$A:$A,$B23,Data!$C:$C,J$1)</f>
        <v>1.95</v>
      </c>
      <c r="K23" s="76">
        <f>SUMIFS(Data!$R:$R,Data!$A:$A,$B23,Data!$C:$C,K$1)</f>
        <v>3.4249999999999998</v>
      </c>
      <c r="L23" s="76">
        <f>SUMIFS(Data!$R:$R,Data!$A:$A,$B23,Data!$C:$C,L$1)</f>
        <v>2.2000000000000002</v>
      </c>
      <c r="M23" s="76">
        <f>SUMIFS(Data!$R:$R,Data!$A:$A,$B23,Data!$C:$C,M$1)</f>
        <v>2.2999999999999998</v>
      </c>
      <c r="N23" s="76">
        <f>SUMIFS(Data!$R:$R,Data!$A:$A,$B23,Data!$C:$C,N$1)</f>
        <v>3.25</v>
      </c>
      <c r="O23" s="76">
        <f>SUMIFS(Data!$R:$R,Data!$A:$A,$B23,Data!$C:$C,O$1)</f>
        <v>3.05</v>
      </c>
      <c r="P23" s="76">
        <f>SUMIFS(Data!$R:$R,Data!$A:$A,$B23,Data!$C:$C,P$1)</f>
        <v>2.2250000000000001</v>
      </c>
      <c r="Q23" s="76">
        <f>SUMIFS(Data!$R:$R,Data!$A:$A,$B23,Data!$C:$C,Q$1)</f>
        <v>3.4249999999999998</v>
      </c>
      <c r="R23" s="74">
        <v>3</v>
      </c>
      <c r="S23" s="74">
        <f>SUM(C23:R23)</f>
        <v>43.012333333333331</v>
      </c>
      <c r="T23" s="76">
        <f>SUMIFS(Data!D:D,Data!A:A,$B23)</f>
        <v>179.14000000000001</v>
      </c>
    </row>
    <row r="24" spans="1:20" ht="12.75" x14ac:dyDescent="0.2">
      <c r="A24" s="92">
        <v>23</v>
      </c>
      <c r="B24" s="86" t="s">
        <v>131</v>
      </c>
      <c r="C24" s="76">
        <f>SUMIFS(Data!$R:$R,Data!$A:$A,$B24,Data!$C:$C,C$1)</f>
        <v>4.1500000000000004</v>
      </c>
      <c r="D24" s="76">
        <f>SUMIFS(Data!$R:$R,Data!$A:$A,$B24,Data!$C:$C,D$1)</f>
        <v>3.3499999999999996</v>
      </c>
      <c r="E24" s="76">
        <f>SUMIFS(Data!$R:$R,Data!$A:$A,$B24,Data!$C:$C,E$1)</f>
        <v>4.8</v>
      </c>
      <c r="F24" s="76">
        <f>SUMIFS(Data!$R:$R,Data!$A:$A,$B24,Data!$C:$C,F$1)</f>
        <v>3.8000000000000003</v>
      </c>
      <c r="G24" s="76">
        <f>SUMIFS(Data!$R:$R,Data!$A:$A,$B24,Data!$C:$C,G$1)</f>
        <v>4.5</v>
      </c>
      <c r="H24" s="76">
        <f>SUMIFS(Data!$R:$R,Data!$A:$A,$B24,Data!$C:$C,H$1)</f>
        <v>4.55</v>
      </c>
      <c r="I24" s="76">
        <f>SUMIFS(Data!$R:$R,Data!$A:$A,$B24,Data!$C:$C,I$1)</f>
        <v>4.55</v>
      </c>
      <c r="J24" s="76">
        <f>SUMIFS(Data!$R:$R,Data!$A:$A,$B24,Data!$C:$C,J$1)</f>
        <v>6</v>
      </c>
      <c r="K24" s="76">
        <f>SUMIFS(Data!$R:$R,Data!$A:$A,$B24,Data!$C:$C,K$1)</f>
        <v>5.125</v>
      </c>
      <c r="L24" s="76">
        <f>SUMIFS(Data!$R:$R,Data!$A:$A,$B24,Data!$C:$C,L$1)</f>
        <v>0</v>
      </c>
      <c r="M24" s="76">
        <f>SUMIFS(Data!$R:$R,Data!$A:$A,$B24,Data!$C:$C,M$1)</f>
        <v>0</v>
      </c>
      <c r="N24" s="76">
        <f>SUMIFS(Data!$R:$R,Data!$A:$A,$B24,Data!$C:$C,N$1)</f>
        <v>0</v>
      </c>
      <c r="O24" s="76">
        <f>SUMIFS(Data!$R:$R,Data!$A:$A,$B24,Data!$C:$C,O$1)</f>
        <v>0</v>
      </c>
      <c r="P24" s="76">
        <f>SUMIFS(Data!$R:$R,Data!$A:$A,$B24,Data!$C:$C,P$1)</f>
        <v>0</v>
      </c>
      <c r="Q24" s="76">
        <f>SUMIFS(Data!$R:$R,Data!$A:$A,$B24,Data!$C:$C,Q$1)</f>
        <v>0</v>
      </c>
      <c r="R24" s="74">
        <v>0</v>
      </c>
      <c r="S24" s="74">
        <f>SUM(C24:R24)</f>
        <v>40.825000000000003</v>
      </c>
      <c r="T24" s="76">
        <f>SUMIFS(Data!D:D,Data!A:A,$B24)</f>
        <v>154.53</v>
      </c>
    </row>
    <row r="25" spans="1:20" ht="12.75" x14ac:dyDescent="0.2">
      <c r="A25" s="92">
        <v>24</v>
      </c>
      <c r="B25" s="86" t="s">
        <v>65</v>
      </c>
      <c r="C25" s="76">
        <f>SUMIFS(Data!$R:$R,Data!$A:$A,$B25,Data!$C:$C,C$1)</f>
        <v>2.65</v>
      </c>
      <c r="D25" s="76">
        <f>SUMIFS(Data!$R:$R,Data!$A:$A,$B25,Data!$C:$C,D$1)</f>
        <v>3.55</v>
      </c>
      <c r="E25" s="76">
        <f>SUMIFS(Data!$R:$R,Data!$A:$A,$B25,Data!$C:$C,E$1)</f>
        <v>3.3706666666666667</v>
      </c>
      <c r="F25" s="76">
        <f>SUMIFS(Data!$R:$R,Data!$A:$A,$B25,Data!$C:$C,F$1)</f>
        <v>2.85</v>
      </c>
      <c r="G25" s="76">
        <f>SUMIFS(Data!$R:$R,Data!$A:$A,$B25,Data!$C:$C,G$1)</f>
        <v>0</v>
      </c>
      <c r="H25" s="76">
        <f>SUMIFS(Data!$R:$R,Data!$A:$A,$B25,Data!$C:$C,H$1)</f>
        <v>3.95</v>
      </c>
      <c r="I25" s="76">
        <f>SUMIFS(Data!$R:$R,Data!$A:$A,$B25,Data!$C:$C,I$1)</f>
        <v>3.5250000000000004</v>
      </c>
      <c r="J25" s="76">
        <f>SUMIFS(Data!$R:$R,Data!$A:$A,$B25,Data!$C:$C,J$1)</f>
        <v>2.9750000000000001</v>
      </c>
      <c r="K25" s="76">
        <f>SUMIFS(Data!$R:$R,Data!$A:$A,$B25,Data!$C:$C,K$1)</f>
        <v>2.65</v>
      </c>
      <c r="L25" s="76">
        <f>SUMIFS(Data!$R:$R,Data!$A:$A,$B25,Data!$C:$C,L$1)</f>
        <v>2.9000000000000004</v>
      </c>
      <c r="M25" s="76">
        <f>SUMIFS(Data!$R:$R,Data!$A:$A,$B25,Data!$C:$C,M$1)</f>
        <v>2.3000000000000003</v>
      </c>
      <c r="N25" s="76">
        <f>SUMIFS(Data!$R:$R,Data!$A:$A,$B25,Data!$C:$C,N$1)</f>
        <v>2.7</v>
      </c>
      <c r="O25" s="76">
        <f>SUMIFS(Data!$R:$R,Data!$A:$A,$B25,Data!$C:$C,O$1)</f>
        <v>2.6750000000000003</v>
      </c>
      <c r="P25" s="76">
        <f>SUMIFS(Data!$R:$R,Data!$A:$A,$B25,Data!$C:$C,P$1)</f>
        <v>0</v>
      </c>
      <c r="Q25" s="76">
        <f>SUMIFS(Data!$R:$R,Data!$A:$A,$B25,Data!$C:$C,Q$1)</f>
        <v>3.45</v>
      </c>
      <c r="R25" s="74">
        <v>1</v>
      </c>
      <c r="S25" s="74">
        <f>SUM(C25:R25)</f>
        <v>40.545666666666662</v>
      </c>
      <c r="T25" s="76">
        <f>SUMIFS(Data!D:D,Data!A:A,$B25)</f>
        <v>331.98000000000008</v>
      </c>
    </row>
    <row r="26" spans="1:20" ht="12.75" x14ac:dyDescent="0.2">
      <c r="A26" s="92">
        <v>25</v>
      </c>
      <c r="B26" s="86" t="s">
        <v>56</v>
      </c>
      <c r="C26" s="76">
        <f>SUMIFS(Data!$R:$R,Data!$A:$A,$B26,Data!$C:$C,C$1)</f>
        <v>1.7749999999999999</v>
      </c>
      <c r="D26" s="76">
        <f>SUMIFS(Data!$R:$R,Data!$A:$A,$B26,Data!$C:$C,D$1)</f>
        <v>1.7999999999999998</v>
      </c>
      <c r="E26" s="76">
        <f>SUMIFS(Data!$R:$R,Data!$A:$A,$B26,Data!$C:$C,E$1)</f>
        <v>2.35</v>
      </c>
      <c r="F26" s="76">
        <f>SUMIFS(Data!$R:$R,Data!$A:$A,$B26,Data!$C:$C,F$1)</f>
        <v>2.4500000000000002</v>
      </c>
      <c r="G26" s="76">
        <f>SUMIFS(Data!$R:$R,Data!$A:$A,$B26,Data!$C:$C,G$1)</f>
        <v>2.2000000000000002</v>
      </c>
      <c r="H26" s="76">
        <f>SUMIFS(Data!$R:$R,Data!$A:$A,$B26,Data!$C:$C,H$1)</f>
        <v>3.9</v>
      </c>
      <c r="I26" s="76">
        <f>SUMIFS(Data!$R:$R,Data!$A:$A,$B26,Data!$C:$C,I$1)</f>
        <v>3.25</v>
      </c>
      <c r="J26" s="76">
        <f>SUMIFS(Data!$R:$R,Data!$A:$A,$B26,Data!$C:$C,J$1)</f>
        <v>2.9</v>
      </c>
      <c r="K26" s="76">
        <f>SUMIFS(Data!$R:$R,Data!$A:$A,$B26,Data!$C:$C,K$1)</f>
        <v>2.95</v>
      </c>
      <c r="L26" s="76">
        <f>SUMIFS(Data!$R:$R,Data!$A:$A,$B26,Data!$C:$C,L$1)</f>
        <v>2.1</v>
      </c>
      <c r="M26" s="76">
        <f>SUMIFS(Data!$R:$R,Data!$A:$A,$B26,Data!$C:$C,M$1)</f>
        <v>2.4500000000000002</v>
      </c>
      <c r="N26" s="76">
        <f>SUMIFS(Data!$R:$R,Data!$A:$A,$B26,Data!$C:$C,N$1)</f>
        <v>2.8499999999999996</v>
      </c>
      <c r="O26" s="76">
        <f>SUMIFS(Data!$R:$R,Data!$A:$A,$B26,Data!$C:$C,O$1)</f>
        <v>4.3</v>
      </c>
      <c r="P26" s="76">
        <f>SUMIFS(Data!$R:$R,Data!$A:$A,$B26,Data!$C:$C,P$1)</f>
        <v>2.1</v>
      </c>
      <c r="Q26" s="76">
        <f>SUMIFS(Data!$R:$R,Data!$A:$A,$B26,Data!$C:$C,Q$1)</f>
        <v>0</v>
      </c>
      <c r="R26" s="74">
        <v>3</v>
      </c>
      <c r="S26" s="74">
        <f>SUM(C26:R26)</f>
        <v>40.375</v>
      </c>
      <c r="T26" s="76">
        <f>SUMIFS(Data!D:D,Data!A:A,$B26)</f>
        <v>152.36000000000001</v>
      </c>
    </row>
    <row r="27" spans="1:20" ht="12.75" x14ac:dyDescent="0.2">
      <c r="A27" s="92">
        <v>26</v>
      </c>
      <c r="B27" s="86" t="s">
        <v>69</v>
      </c>
      <c r="C27" s="76">
        <f>SUMIFS(Data!$R:$R,Data!$A:$A,$B27,Data!$C:$C,C$1)</f>
        <v>4.3833333333333329</v>
      </c>
      <c r="D27" s="76">
        <f>SUMIFS(Data!$R:$R,Data!$A:$A,$B27,Data!$C:$C,D$1)</f>
        <v>1.9313333333333333</v>
      </c>
      <c r="E27" s="76">
        <f>SUMIFS(Data!$R:$R,Data!$A:$A,$B27,Data!$C:$C,E$1)</f>
        <v>3.125</v>
      </c>
      <c r="F27" s="76">
        <f>SUMIFS(Data!$R:$R,Data!$A:$A,$B27,Data!$C:$C,F$1)</f>
        <v>2.2000000000000002</v>
      </c>
      <c r="G27" s="76">
        <f>SUMIFS(Data!$R:$R,Data!$A:$A,$B27,Data!$C:$C,G$1)</f>
        <v>1.5</v>
      </c>
      <c r="H27" s="76">
        <f>SUMIFS(Data!$R:$R,Data!$A:$A,$B27,Data!$C:$C,H$1)</f>
        <v>4.1749999999999998</v>
      </c>
      <c r="I27" s="76">
        <f>SUMIFS(Data!$R:$R,Data!$A:$A,$B27,Data!$C:$C,I$1)</f>
        <v>2.25</v>
      </c>
      <c r="J27" s="76">
        <f>SUMIFS(Data!$R:$R,Data!$A:$A,$B27,Data!$C:$C,J$1)</f>
        <v>0</v>
      </c>
      <c r="K27" s="76">
        <f>SUMIFS(Data!$R:$R,Data!$A:$A,$B27,Data!$C:$C,K$1)</f>
        <v>2.8</v>
      </c>
      <c r="L27" s="76">
        <f>SUMIFS(Data!$R:$R,Data!$A:$A,$B27,Data!$C:$C,L$1)</f>
        <v>2.2999999999999998</v>
      </c>
      <c r="M27" s="76">
        <f>SUMIFS(Data!$R:$R,Data!$A:$A,$B27,Data!$C:$C,M$1)</f>
        <v>2.35</v>
      </c>
      <c r="N27" s="76">
        <f>SUMIFS(Data!$R:$R,Data!$A:$A,$B27,Data!$C:$C,N$1)</f>
        <v>2.4749999999999996</v>
      </c>
      <c r="O27" s="76">
        <f>SUMIFS(Data!$R:$R,Data!$A:$A,$B27,Data!$C:$C,O$1)</f>
        <v>2.5539999999999998</v>
      </c>
      <c r="P27" s="76">
        <f>SUMIFS(Data!$R:$R,Data!$A:$A,$B27,Data!$C:$C,P$1)</f>
        <v>1.7303333333333335</v>
      </c>
      <c r="Q27" s="76">
        <f>SUMIFS(Data!$R:$R,Data!$A:$A,$B27,Data!$C:$C,Q$1)</f>
        <v>2.7343333333333333</v>
      </c>
      <c r="R27" s="74">
        <v>3</v>
      </c>
      <c r="S27" s="74">
        <f>SUM(C27:R27)</f>
        <v>39.50833333333334</v>
      </c>
      <c r="T27" s="76">
        <f>SUMIFS(Data!D:D,Data!A:A,$B27)</f>
        <v>154.56000000000003</v>
      </c>
    </row>
    <row r="28" spans="1:20" ht="12.75" x14ac:dyDescent="0.2">
      <c r="A28" s="92">
        <v>27</v>
      </c>
      <c r="B28" s="86" t="s">
        <v>71</v>
      </c>
      <c r="C28" s="76">
        <f>SUMIFS(Data!$R:$R,Data!$A:$A,$B28,Data!$C:$C,C$1)</f>
        <v>2.0499999999999998</v>
      </c>
      <c r="D28" s="76">
        <f>SUMIFS(Data!$R:$R,Data!$A:$A,$B28,Data!$C:$C,D$1)</f>
        <v>2.1</v>
      </c>
      <c r="E28" s="76">
        <f>SUMIFS(Data!$R:$R,Data!$A:$A,$B28,Data!$C:$C,E$1)</f>
        <v>1.05</v>
      </c>
      <c r="F28" s="76">
        <f>SUMIFS(Data!$R:$R,Data!$A:$A,$B28,Data!$C:$C,F$1)</f>
        <v>1.75</v>
      </c>
      <c r="G28" s="76">
        <f>SUMIFS(Data!$R:$R,Data!$A:$A,$B28,Data!$C:$C,G$1)</f>
        <v>1.6500000000000001</v>
      </c>
      <c r="H28" s="76">
        <f>SUMIFS(Data!$R:$R,Data!$A:$A,$B28,Data!$C:$C,H$1)</f>
        <v>3.55</v>
      </c>
      <c r="I28" s="76">
        <f>SUMIFS(Data!$R:$R,Data!$A:$A,$B28,Data!$C:$C,I$1)</f>
        <v>2.9249999999999998</v>
      </c>
      <c r="J28" s="76">
        <f>SUMIFS(Data!$R:$R,Data!$A:$A,$B28,Data!$C:$C,J$1)</f>
        <v>1.75</v>
      </c>
      <c r="K28" s="76">
        <f>SUMIFS(Data!$R:$R,Data!$A:$A,$B28,Data!$C:$C,K$1)</f>
        <v>1.5</v>
      </c>
      <c r="L28" s="76">
        <f>SUMIFS(Data!$R:$R,Data!$A:$A,$B28,Data!$C:$C,L$1)</f>
        <v>2.2000000000000002</v>
      </c>
      <c r="M28" s="76">
        <f>SUMIFS(Data!$R:$R,Data!$A:$A,$B28,Data!$C:$C,M$1)</f>
        <v>2.25</v>
      </c>
      <c r="N28" s="76">
        <f>SUMIFS(Data!$R:$R,Data!$A:$A,$B28,Data!$C:$C,N$1)</f>
        <v>2.4249999999999998</v>
      </c>
      <c r="O28" s="76">
        <f>SUMIFS(Data!$R:$R,Data!$A:$A,$B28,Data!$C:$C,O$1)</f>
        <v>3.45</v>
      </c>
      <c r="P28" s="76">
        <f>SUMIFS(Data!$R:$R,Data!$A:$A,$B28,Data!$C:$C,P$1)</f>
        <v>1.9249999999999998</v>
      </c>
      <c r="Q28" s="76">
        <f>SUMIFS(Data!$R:$R,Data!$A:$A,$B28,Data!$C:$C,Q$1)</f>
        <v>3.2</v>
      </c>
      <c r="R28" s="74">
        <v>5</v>
      </c>
      <c r="S28" s="74">
        <f>SUM(C28:R28)</f>
        <v>38.774999999999999</v>
      </c>
      <c r="T28" s="76">
        <f>SUMIFS(Data!D:D,Data!A:A,$B28)</f>
        <v>232.46999999999997</v>
      </c>
    </row>
    <row r="29" spans="1:20" ht="12.75" x14ac:dyDescent="0.2">
      <c r="A29" s="92">
        <v>28</v>
      </c>
      <c r="B29" s="86" t="s">
        <v>107</v>
      </c>
      <c r="C29" s="76">
        <f>SUMIFS(Data!$R:$R,Data!$A:$A,$B29,Data!$C:$C,C$1)</f>
        <v>2.8</v>
      </c>
      <c r="D29" s="76">
        <f>SUMIFS(Data!$R:$R,Data!$A:$A,$B29,Data!$C:$C,D$1)</f>
        <v>2.5999999999999996</v>
      </c>
      <c r="E29" s="76">
        <f>SUMIFS(Data!$R:$R,Data!$A:$A,$B29,Data!$C:$C,E$1)</f>
        <v>2</v>
      </c>
      <c r="F29" s="76">
        <f>SUMIFS(Data!$R:$R,Data!$A:$A,$B29,Data!$C:$C,F$1)</f>
        <v>3.0999999999999996</v>
      </c>
      <c r="G29" s="76">
        <f>SUMIFS(Data!$R:$R,Data!$A:$A,$B29,Data!$C:$C,G$1)</f>
        <v>3.05</v>
      </c>
      <c r="H29" s="76">
        <f>SUMIFS(Data!$R:$R,Data!$A:$A,$B29,Data!$C:$C,H$1)</f>
        <v>2.2999999999999998</v>
      </c>
      <c r="I29" s="76">
        <f>SUMIFS(Data!$R:$R,Data!$A:$A,$B29,Data!$C:$C,I$1)</f>
        <v>1.9000000000000001</v>
      </c>
      <c r="J29" s="76">
        <f>SUMIFS(Data!$R:$R,Data!$A:$A,$B29,Data!$C:$C,J$1)</f>
        <v>3.2</v>
      </c>
      <c r="K29" s="76">
        <f>SUMIFS(Data!$R:$R,Data!$A:$A,$B29,Data!$C:$C,K$1)</f>
        <v>2.85</v>
      </c>
      <c r="L29" s="76">
        <f>SUMIFS(Data!$R:$R,Data!$A:$A,$B29,Data!$C:$C,L$1)</f>
        <v>0</v>
      </c>
      <c r="M29" s="76">
        <f>SUMIFS(Data!$R:$R,Data!$A:$A,$B29,Data!$C:$C,M$1)</f>
        <v>2.2000000000000002</v>
      </c>
      <c r="N29" s="76">
        <f>SUMIFS(Data!$R:$R,Data!$A:$A,$B29,Data!$C:$C,N$1)</f>
        <v>2.75</v>
      </c>
      <c r="O29" s="76">
        <f>SUMIFS(Data!$R:$R,Data!$A:$A,$B29,Data!$C:$C,O$1)</f>
        <v>2.2749999999999999</v>
      </c>
      <c r="P29" s="76">
        <f>SUMIFS(Data!$R:$R,Data!$A:$A,$B29,Data!$C:$C,P$1)</f>
        <v>2.2250000000000001</v>
      </c>
      <c r="Q29" s="76">
        <f>SUMIFS(Data!$R:$R,Data!$A:$A,$B29,Data!$C:$C,Q$1)</f>
        <v>2.1</v>
      </c>
      <c r="R29" s="74">
        <v>3</v>
      </c>
      <c r="S29" s="74">
        <f>SUM(C29:R29)</f>
        <v>38.35</v>
      </c>
      <c r="T29" s="76">
        <f>SUMIFS(Data!D:D,Data!A:A,$B29)</f>
        <v>142.68</v>
      </c>
    </row>
    <row r="30" spans="1:20" ht="12.75" x14ac:dyDescent="0.2">
      <c r="A30" s="92">
        <v>29</v>
      </c>
      <c r="B30" s="86" t="s">
        <v>135</v>
      </c>
      <c r="C30" s="76">
        <f>SUMIFS(Data!$R:$R,Data!$A:$A,$B30,Data!$C:$C,C$1)</f>
        <v>4.88</v>
      </c>
      <c r="D30" s="76">
        <f>SUMIFS(Data!$R:$R,Data!$A:$A,$B30,Data!$C:$C,D$1)</f>
        <v>1.6</v>
      </c>
      <c r="E30" s="76">
        <f>SUMIFS(Data!$R:$R,Data!$A:$A,$B30,Data!$C:$C,E$1)</f>
        <v>1.95</v>
      </c>
      <c r="F30" s="76">
        <f>SUMIFS(Data!$R:$R,Data!$A:$A,$B30,Data!$C:$C,F$1)</f>
        <v>3.05</v>
      </c>
      <c r="G30" s="76">
        <f>SUMIFS(Data!$R:$R,Data!$A:$A,$B30,Data!$C:$C,G$1)</f>
        <v>3.4320000000000004</v>
      </c>
      <c r="H30" s="76">
        <f>SUMIFS(Data!$R:$R,Data!$A:$A,$B30,Data!$C:$C,H$1)</f>
        <v>1.45</v>
      </c>
      <c r="I30" s="76">
        <f>SUMIFS(Data!$R:$R,Data!$A:$A,$B30,Data!$C:$C,I$1)</f>
        <v>2.15</v>
      </c>
      <c r="J30" s="76">
        <f>SUMIFS(Data!$R:$R,Data!$A:$A,$B30,Data!$C:$C,J$1)</f>
        <v>1.5249999999999999</v>
      </c>
      <c r="K30" s="76">
        <f>SUMIFS(Data!$R:$R,Data!$A:$A,$B30,Data!$C:$C,K$1)</f>
        <v>1.45</v>
      </c>
      <c r="L30" s="76">
        <f>SUMIFS(Data!$R:$R,Data!$A:$A,$B30,Data!$C:$C,L$1)</f>
        <v>2.0499999999999998</v>
      </c>
      <c r="M30" s="76">
        <f>SUMIFS(Data!$R:$R,Data!$A:$A,$B30,Data!$C:$C,M$1)</f>
        <v>1.55</v>
      </c>
      <c r="N30" s="76">
        <f>SUMIFS(Data!$R:$R,Data!$A:$A,$B30,Data!$C:$C,N$1)</f>
        <v>1.95</v>
      </c>
      <c r="O30" s="76">
        <f>SUMIFS(Data!$R:$R,Data!$A:$A,$B30,Data!$C:$C,O$1)</f>
        <v>2.0750000000000002</v>
      </c>
      <c r="P30" s="76">
        <f>SUMIFS(Data!$R:$R,Data!$A:$A,$B30,Data!$C:$C,P$1)</f>
        <v>2.0250000000000004</v>
      </c>
      <c r="Q30" s="76">
        <f>SUMIFS(Data!$R:$R,Data!$A:$A,$B30,Data!$C:$C,Q$1)</f>
        <v>1.5999999999999999</v>
      </c>
      <c r="R30" s="74">
        <v>5</v>
      </c>
      <c r="S30" s="74">
        <f>SUM(C30:R30)</f>
        <v>37.737000000000002</v>
      </c>
      <c r="T30" s="76">
        <f>SUMIFS(Data!D:D,Data!A:A,$B30)</f>
        <v>235.17</v>
      </c>
    </row>
    <row r="31" spans="1:20" ht="12.75" x14ac:dyDescent="0.2">
      <c r="A31" s="92">
        <v>30</v>
      </c>
      <c r="B31" s="86" t="s">
        <v>70</v>
      </c>
      <c r="C31" s="76">
        <f>SUMIFS(Data!$R:$R,Data!$A:$A,$B31,Data!$C:$C,C$1)</f>
        <v>3.1</v>
      </c>
      <c r="D31" s="76">
        <f>SUMIFS(Data!$R:$R,Data!$A:$A,$B31,Data!$C:$C,D$1)</f>
        <v>3.15</v>
      </c>
      <c r="E31" s="76">
        <f>SUMIFS(Data!$R:$R,Data!$A:$A,$B31,Data!$C:$C,E$1)</f>
        <v>1.85</v>
      </c>
      <c r="F31" s="76">
        <f>SUMIFS(Data!$R:$R,Data!$A:$A,$B31,Data!$C:$C,F$1)</f>
        <v>3.1</v>
      </c>
      <c r="G31" s="76">
        <f>SUMIFS(Data!$R:$R,Data!$A:$A,$B31,Data!$C:$C,G$1)</f>
        <v>2.4499999999999997</v>
      </c>
      <c r="H31" s="76">
        <f>SUMIFS(Data!$R:$R,Data!$A:$A,$B31,Data!$C:$C,H$1)</f>
        <v>0</v>
      </c>
      <c r="I31" s="76">
        <f>SUMIFS(Data!$R:$R,Data!$A:$A,$B31,Data!$C:$C,I$1)</f>
        <v>2.125</v>
      </c>
      <c r="J31" s="76">
        <f>SUMIFS(Data!$R:$R,Data!$A:$A,$B31,Data!$C:$C,J$1)</f>
        <v>2.2999999999999998</v>
      </c>
      <c r="K31" s="76">
        <f>SUMIFS(Data!$R:$R,Data!$A:$A,$B31,Data!$C:$C,K$1)</f>
        <v>1.75</v>
      </c>
      <c r="L31" s="76">
        <f>SUMIFS(Data!$R:$R,Data!$A:$A,$B31,Data!$C:$C,L$1)</f>
        <v>3.5500000000000003</v>
      </c>
      <c r="M31" s="76">
        <f>SUMIFS(Data!$R:$R,Data!$A:$A,$B31,Data!$C:$C,M$1)</f>
        <v>2.5</v>
      </c>
      <c r="N31" s="76">
        <f>SUMIFS(Data!$R:$R,Data!$A:$A,$B31,Data!$C:$C,N$1)</f>
        <v>1.875</v>
      </c>
      <c r="O31" s="76">
        <f>SUMIFS(Data!$R:$R,Data!$A:$A,$B31,Data!$C:$C,O$1)</f>
        <v>2.4</v>
      </c>
      <c r="P31" s="76">
        <f>SUMIFS(Data!$R:$R,Data!$A:$A,$B31,Data!$C:$C,P$1)</f>
        <v>2.3250000000000002</v>
      </c>
      <c r="Q31" s="76">
        <f>SUMIFS(Data!$R:$R,Data!$A:$A,$B31,Data!$C:$C,Q$1)</f>
        <v>1.75</v>
      </c>
      <c r="R31" s="74">
        <v>3</v>
      </c>
      <c r="S31" s="74">
        <f>SUM(C31:R31)</f>
        <v>37.225000000000001</v>
      </c>
      <c r="T31" s="76">
        <f>SUMIFS(Data!D:D,Data!A:A,$B31)</f>
        <v>185.17999999999998</v>
      </c>
    </row>
    <row r="32" spans="1:20" ht="12.75" x14ac:dyDescent="0.2">
      <c r="A32" s="92">
        <v>31</v>
      </c>
      <c r="B32" s="86" t="s">
        <v>59</v>
      </c>
      <c r="C32" s="76">
        <f>SUMIFS(Data!$R:$R,Data!$A:$A,$B32,Data!$C:$C,C$1)</f>
        <v>1.7</v>
      </c>
      <c r="D32" s="76">
        <f>SUMIFS(Data!$R:$R,Data!$A:$A,$B32,Data!$C:$C,D$1)</f>
        <v>2.1113333333333331</v>
      </c>
      <c r="E32" s="76">
        <f>SUMIFS(Data!$R:$R,Data!$A:$A,$B32,Data!$C:$C,E$1)</f>
        <v>2.9806666666666666</v>
      </c>
      <c r="F32" s="76">
        <f>SUMIFS(Data!$R:$R,Data!$A:$A,$B32,Data!$C:$C,F$1)</f>
        <v>0</v>
      </c>
      <c r="G32" s="76">
        <f>SUMIFS(Data!$R:$R,Data!$A:$A,$B32,Data!$C:$C,G$1)</f>
        <v>2.4499999999999997</v>
      </c>
      <c r="H32" s="76">
        <f>SUMIFS(Data!$R:$R,Data!$A:$A,$B32,Data!$C:$C,H$1)</f>
        <v>2.7749999999999999</v>
      </c>
      <c r="I32" s="76">
        <f>SUMIFS(Data!$R:$R,Data!$A:$A,$B32,Data!$C:$C,I$1)</f>
        <v>1.7250000000000001</v>
      </c>
      <c r="J32" s="76">
        <f>SUMIFS(Data!$R:$R,Data!$A:$A,$B32,Data!$C:$C,J$1)</f>
        <v>3.05</v>
      </c>
      <c r="K32" s="76">
        <f>SUMIFS(Data!$R:$R,Data!$A:$A,$B32,Data!$C:$C,K$1)</f>
        <v>2.3250000000000002</v>
      </c>
      <c r="L32" s="76">
        <f>SUMIFS(Data!$R:$R,Data!$A:$A,$B32,Data!$C:$C,L$1)</f>
        <v>2.4500000000000002</v>
      </c>
      <c r="M32" s="76">
        <f>SUMIFS(Data!$R:$R,Data!$A:$A,$B32,Data!$C:$C,M$1)</f>
        <v>1.85</v>
      </c>
      <c r="N32" s="76">
        <f>SUMIFS(Data!$R:$R,Data!$A:$A,$B32,Data!$C:$C,N$1)</f>
        <v>1.925</v>
      </c>
      <c r="O32" s="76">
        <f>SUMIFS(Data!$R:$R,Data!$A:$A,$B32,Data!$C:$C,O$1)</f>
        <v>3.8476666666666666</v>
      </c>
      <c r="P32" s="76">
        <f>SUMIFS(Data!$R:$R,Data!$A:$A,$B32,Data!$C:$C,P$1)</f>
        <v>2.2250000000000001</v>
      </c>
      <c r="Q32" s="76">
        <f>SUMIFS(Data!$R:$R,Data!$A:$A,$B32,Data!$C:$C,Q$1)</f>
        <v>2.1749999999999998</v>
      </c>
      <c r="R32" s="74">
        <v>3</v>
      </c>
      <c r="S32" s="74">
        <f>SUM(C32:R32)</f>
        <v>36.589666666666666</v>
      </c>
      <c r="T32" s="76">
        <f>SUMIFS(Data!D:D,Data!A:A,$B32)</f>
        <v>170.27</v>
      </c>
    </row>
    <row r="33" spans="1:20" ht="12.75" x14ac:dyDescent="0.2">
      <c r="A33" s="92">
        <v>32</v>
      </c>
      <c r="B33" s="86" t="s">
        <v>60</v>
      </c>
      <c r="C33" s="76">
        <f>SUMIFS(Data!$R:$R,Data!$A:$A,$B33,Data!$C:$C,C$1)</f>
        <v>3.05</v>
      </c>
      <c r="D33" s="76">
        <f>SUMIFS(Data!$R:$R,Data!$A:$A,$B33,Data!$C:$C,D$1)</f>
        <v>2.4500000000000002</v>
      </c>
      <c r="E33" s="76">
        <f>SUMIFS(Data!$R:$R,Data!$A:$A,$B33,Data!$C:$C,E$1)</f>
        <v>3.1749999999999998</v>
      </c>
      <c r="F33" s="76">
        <f>SUMIFS(Data!$R:$R,Data!$A:$A,$B33,Data!$C:$C,F$1)</f>
        <v>2.4500000000000002</v>
      </c>
      <c r="G33" s="76">
        <f>SUMIFS(Data!$R:$R,Data!$A:$A,$B33,Data!$C:$C,G$1)</f>
        <v>2.65</v>
      </c>
      <c r="H33" s="76">
        <f>SUMIFS(Data!$R:$R,Data!$A:$A,$B33,Data!$C:$C,H$1)</f>
        <v>3.3</v>
      </c>
      <c r="I33" s="76">
        <f>SUMIFS(Data!$R:$R,Data!$A:$A,$B33,Data!$C:$C,I$1)</f>
        <v>3.2</v>
      </c>
      <c r="J33" s="76">
        <f>SUMIFS(Data!$R:$R,Data!$A:$A,$B33,Data!$C:$C,J$1)</f>
        <v>2.9</v>
      </c>
      <c r="K33" s="76">
        <f>SUMIFS(Data!$R:$R,Data!$A:$A,$B33,Data!$C:$C,K$1)</f>
        <v>2.3250000000000002</v>
      </c>
      <c r="L33" s="76">
        <f>SUMIFS(Data!$R:$R,Data!$A:$A,$B33,Data!$C:$C,L$1)</f>
        <v>0</v>
      </c>
      <c r="M33" s="76">
        <f>SUMIFS(Data!$R:$R,Data!$A:$A,$B33,Data!$C:$C,M$1)</f>
        <v>2.75</v>
      </c>
      <c r="N33" s="76">
        <f>SUMIFS(Data!$R:$R,Data!$A:$A,$B33,Data!$C:$C,N$1)</f>
        <v>0</v>
      </c>
      <c r="O33" s="76">
        <f>SUMIFS(Data!$R:$R,Data!$A:$A,$B33,Data!$C:$C,O$1)</f>
        <v>2.4500000000000002</v>
      </c>
      <c r="P33" s="76">
        <f>SUMIFS(Data!$R:$R,Data!$A:$A,$B33,Data!$C:$C,P$1)</f>
        <v>2.0750000000000002</v>
      </c>
      <c r="Q33" s="76">
        <f>SUMIFS(Data!$R:$R,Data!$A:$A,$B33,Data!$C:$C,Q$1)</f>
        <v>2.2000000000000002</v>
      </c>
      <c r="R33" s="74">
        <v>1</v>
      </c>
      <c r="S33" s="74">
        <f>SUM(C33:R33)</f>
        <v>35.975000000000001</v>
      </c>
      <c r="T33" s="76">
        <f>SUMIFS(Data!D:D,Data!A:A,$B33)</f>
        <v>161.10000000000002</v>
      </c>
    </row>
    <row r="34" spans="1:20" ht="12.75" x14ac:dyDescent="0.2">
      <c r="A34" s="92">
        <v>33</v>
      </c>
      <c r="B34" s="86" t="s">
        <v>186</v>
      </c>
      <c r="C34" s="76">
        <f>SUMIFS(Data!$R:$R,Data!$A:$A,$B34,Data!$C:$C,C$1)</f>
        <v>2.4500000000000002</v>
      </c>
      <c r="D34" s="76">
        <f>SUMIFS(Data!$R:$R,Data!$A:$A,$B34,Data!$C:$C,D$1)</f>
        <v>2.65</v>
      </c>
      <c r="E34" s="76">
        <f>SUMIFS(Data!$R:$R,Data!$A:$A,$B34,Data!$C:$C,E$1)</f>
        <v>2.8533333333333335</v>
      </c>
      <c r="F34" s="76">
        <f>SUMIFS(Data!$R:$R,Data!$A:$A,$B34,Data!$C:$C,F$1)</f>
        <v>1.9</v>
      </c>
      <c r="G34" s="76">
        <f>SUMIFS(Data!$R:$R,Data!$A:$A,$B34,Data!$C:$C,G$1)</f>
        <v>2.7</v>
      </c>
      <c r="H34" s="76">
        <f>SUMIFS(Data!$R:$R,Data!$A:$A,$B34,Data!$C:$C,H$1)</f>
        <v>3.3250000000000002</v>
      </c>
      <c r="I34" s="76">
        <f>SUMIFS(Data!$R:$R,Data!$A:$A,$B34,Data!$C:$C,I$1)</f>
        <v>2.0750000000000002</v>
      </c>
      <c r="J34" s="76">
        <f>SUMIFS(Data!$R:$R,Data!$A:$A,$B34,Data!$C:$C,J$1)</f>
        <v>2.875</v>
      </c>
      <c r="K34" s="76">
        <f>SUMIFS(Data!$R:$R,Data!$A:$A,$B34,Data!$C:$C,K$1)</f>
        <v>1.9749999999999999</v>
      </c>
      <c r="L34" s="76">
        <f>SUMIFS(Data!$R:$R,Data!$A:$A,$B34,Data!$C:$C,L$1)</f>
        <v>2.35</v>
      </c>
      <c r="M34" s="76">
        <f>SUMIFS(Data!$R:$R,Data!$A:$A,$B34,Data!$C:$C,M$1)</f>
        <v>0</v>
      </c>
      <c r="N34" s="76">
        <f>SUMIFS(Data!$R:$R,Data!$A:$A,$B34,Data!$C:$C,N$1)</f>
        <v>0</v>
      </c>
      <c r="O34" s="76">
        <f>SUMIFS(Data!$R:$R,Data!$A:$A,$B34,Data!$C:$C,O$1)</f>
        <v>2.2749999999999999</v>
      </c>
      <c r="P34" s="76">
        <f>SUMIFS(Data!$R:$R,Data!$A:$A,$B34,Data!$C:$C,P$1)</f>
        <v>1.5</v>
      </c>
      <c r="Q34" s="76">
        <f>SUMIFS(Data!$R:$R,Data!$A:$A,$B34,Data!$C:$C,Q$1)</f>
        <v>2.125</v>
      </c>
      <c r="R34" s="74">
        <v>1</v>
      </c>
      <c r="S34" s="74">
        <f>SUM(C34:R34)</f>
        <v>32.053333333333335</v>
      </c>
      <c r="T34" s="76">
        <f>SUMIFS(Data!D:D,Data!A:A,$B34)</f>
        <v>142.80999999999997</v>
      </c>
    </row>
    <row r="35" spans="1:20" ht="12.75" x14ac:dyDescent="0.2">
      <c r="A35" s="92">
        <v>34</v>
      </c>
      <c r="B35" s="86" t="s">
        <v>142</v>
      </c>
      <c r="C35" s="76">
        <f>SUMIFS(Data!$R:$R,Data!$A:$A,$B35,Data!$C:$C,C$1)</f>
        <v>2.9</v>
      </c>
      <c r="D35" s="76">
        <f>SUMIFS(Data!$R:$R,Data!$A:$A,$B35,Data!$C:$C,D$1)</f>
        <v>1.75</v>
      </c>
      <c r="E35" s="76">
        <f>SUMIFS(Data!$R:$R,Data!$A:$A,$B35,Data!$C:$C,E$1)</f>
        <v>1.976</v>
      </c>
      <c r="F35" s="76">
        <f>SUMIFS(Data!$R:$R,Data!$A:$A,$B35,Data!$C:$C,F$1)</f>
        <v>3.25</v>
      </c>
      <c r="G35" s="76">
        <f>SUMIFS(Data!$R:$R,Data!$A:$A,$B35,Data!$C:$C,G$1)</f>
        <v>2.25</v>
      </c>
      <c r="H35" s="76">
        <f>SUMIFS(Data!$R:$R,Data!$A:$A,$B35,Data!$C:$C,H$1)</f>
        <v>2.25</v>
      </c>
      <c r="I35" s="76">
        <f>SUMIFS(Data!$R:$R,Data!$A:$A,$B35,Data!$C:$C,I$1)</f>
        <v>0</v>
      </c>
      <c r="J35" s="76">
        <f>SUMIFS(Data!$R:$R,Data!$A:$A,$B35,Data!$C:$C,J$1)</f>
        <v>1.9</v>
      </c>
      <c r="K35" s="76">
        <f>SUMIFS(Data!$R:$R,Data!$A:$A,$B35,Data!$C:$C,K$1)</f>
        <v>0</v>
      </c>
      <c r="L35" s="76">
        <f>SUMIFS(Data!$R:$R,Data!$A:$A,$B35,Data!$C:$C,L$1)</f>
        <v>2.4500000000000002</v>
      </c>
      <c r="M35" s="76">
        <f>SUMIFS(Data!$R:$R,Data!$A:$A,$B35,Data!$C:$C,M$1)</f>
        <v>2.0999999999999996</v>
      </c>
      <c r="N35" s="76">
        <f>SUMIFS(Data!$R:$R,Data!$A:$A,$B35,Data!$C:$C,N$1)</f>
        <v>1.65</v>
      </c>
      <c r="O35" s="76">
        <f>SUMIFS(Data!$R:$R,Data!$A:$A,$B35,Data!$C:$C,O$1)</f>
        <v>2.9</v>
      </c>
      <c r="P35" s="76">
        <f>SUMIFS(Data!$R:$R,Data!$A:$A,$B35,Data!$C:$C,P$1)</f>
        <v>1.75</v>
      </c>
      <c r="Q35" s="76">
        <f>SUMIFS(Data!$R:$R,Data!$A:$A,$B35,Data!$C:$C,Q$1)</f>
        <v>1.5</v>
      </c>
      <c r="R35" s="74">
        <v>1</v>
      </c>
      <c r="S35" s="74">
        <f>SUM(C35:R35)</f>
        <v>29.625999999999998</v>
      </c>
      <c r="T35" s="76">
        <f>SUMIFS(Data!D:D,Data!A:A,$B35)</f>
        <v>306.36</v>
      </c>
    </row>
    <row r="36" spans="1:20" ht="12.75" x14ac:dyDescent="0.2">
      <c r="A36" s="92">
        <v>35</v>
      </c>
      <c r="B36" s="86" t="s">
        <v>67</v>
      </c>
      <c r="C36" s="76">
        <f>SUMIFS(Data!$R:$R,Data!$A:$A,$B36,Data!$C:$C,C$1)</f>
        <v>3</v>
      </c>
      <c r="D36" s="76">
        <f>SUMIFS(Data!$R:$R,Data!$A:$A,$B36,Data!$C:$C,D$1)</f>
        <v>2.15</v>
      </c>
      <c r="E36" s="76">
        <f>SUMIFS(Data!$R:$R,Data!$A:$A,$B36,Data!$C:$C,E$1)</f>
        <v>2.7</v>
      </c>
      <c r="F36" s="76">
        <f>SUMIFS(Data!$R:$R,Data!$A:$A,$B36,Data!$C:$C,F$1)</f>
        <v>3.5</v>
      </c>
      <c r="G36" s="76">
        <f>SUMIFS(Data!$R:$R,Data!$A:$A,$B36,Data!$C:$C,G$1)</f>
        <v>2.5499999999999998</v>
      </c>
      <c r="H36" s="76">
        <f>SUMIFS(Data!$R:$R,Data!$A:$A,$B36,Data!$C:$C,H$1)</f>
        <v>3.05</v>
      </c>
      <c r="I36" s="76">
        <f>SUMIFS(Data!$R:$R,Data!$A:$A,$B36,Data!$C:$C,I$1)</f>
        <v>3.4749999999999996</v>
      </c>
      <c r="J36" s="76">
        <f>SUMIFS(Data!$R:$R,Data!$A:$A,$B36,Data!$C:$C,J$1)</f>
        <v>2.6749999999999998</v>
      </c>
      <c r="K36" s="76">
        <f>SUMIFS(Data!$R:$R,Data!$A:$A,$B36,Data!$C:$C,K$1)</f>
        <v>2</v>
      </c>
      <c r="L36" s="76">
        <f>SUMIFS(Data!$R:$R,Data!$A:$A,$B36,Data!$C:$C,L$1)</f>
        <v>2.25</v>
      </c>
      <c r="M36" s="76">
        <f>SUMIFS(Data!$R:$R,Data!$A:$A,$B36,Data!$C:$C,M$1)</f>
        <v>1.95</v>
      </c>
      <c r="N36" s="76">
        <f>SUMIFS(Data!$R:$R,Data!$A:$A,$B36,Data!$C:$C,N$1)</f>
        <v>0</v>
      </c>
      <c r="O36" s="76">
        <f>SUMIFS(Data!$R:$R,Data!$A:$A,$B36,Data!$C:$C,O$1)</f>
        <v>0</v>
      </c>
      <c r="P36" s="76">
        <f>SUMIFS(Data!$R:$R,Data!$A:$A,$B36,Data!$C:$C,P$1)</f>
        <v>0</v>
      </c>
      <c r="Q36" s="76">
        <f>SUMIFS(Data!$R:$R,Data!$A:$A,$B36,Data!$C:$C,Q$1)</f>
        <v>0</v>
      </c>
      <c r="R36" s="74">
        <v>0</v>
      </c>
      <c r="S36" s="74">
        <f>SUM(C36:R36)</f>
        <v>29.300000000000004</v>
      </c>
      <c r="T36" s="76">
        <f>SUMIFS(Data!D:D,Data!A:A,$B36)</f>
        <v>216.05</v>
      </c>
    </row>
    <row r="37" spans="1:20" ht="12.75" x14ac:dyDescent="0.2">
      <c r="A37" s="92">
        <v>36</v>
      </c>
      <c r="B37" s="86" t="s">
        <v>76</v>
      </c>
      <c r="C37" s="76">
        <f>SUMIFS(Data!$R:$R,Data!$A:$A,$B37,Data!$C:$C,C$1)</f>
        <v>5.1050000000000004</v>
      </c>
      <c r="D37" s="76">
        <f>SUMIFS(Data!$R:$R,Data!$A:$A,$B37,Data!$C:$C,D$1)</f>
        <v>2.1999999999999997</v>
      </c>
      <c r="E37" s="76">
        <f>SUMIFS(Data!$R:$R,Data!$A:$A,$B37,Data!$C:$C,E$1)</f>
        <v>2.870333333333333</v>
      </c>
      <c r="F37" s="76">
        <f>SUMIFS(Data!$R:$R,Data!$A:$A,$B37,Data!$C:$C,F$1)</f>
        <v>2.85</v>
      </c>
      <c r="G37" s="76">
        <f>SUMIFS(Data!$R:$R,Data!$A:$A,$B37,Data!$C:$C,G$1)</f>
        <v>0</v>
      </c>
      <c r="H37" s="76">
        <f>SUMIFS(Data!$R:$R,Data!$A:$A,$B37,Data!$C:$C,H$1)</f>
        <v>2</v>
      </c>
      <c r="I37" s="76">
        <f>SUMIFS(Data!$R:$R,Data!$A:$A,$B37,Data!$C:$C,I$1)</f>
        <v>1.875</v>
      </c>
      <c r="J37" s="76">
        <f>SUMIFS(Data!$R:$R,Data!$A:$A,$B37,Data!$C:$C,J$1)</f>
        <v>1.8</v>
      </c>
      <c r="K37" s="76">
        <f>SUMIFS(Data!$R:$R,Data!$A:$A,$B37,Data!$C:$C,K$1)</f>
        <v>1.35</v>
      </c>
      <c r="L37" s="76">
        <f>SUMIFS(Data!$R:$R,Data!$A:$A,$B37,Data!$C:$C,L$1)</f>
        <v>0</v>
      </c>
      <c r="M37" s="76">
        <f>SUMIFS(Data!$R:$R,Data!$A:$A,$B37,Data!$C:$C,M$1)</f>
        <v>1.4</v>
      </c>
      <c r="N37" s="76">
        <f>SUMIFS(Data!$R:$R,Data!$A:$A,$B37,Data!$C:$C,N$1)</f>
        <v>0</v>
      </c>
      <c r="O37" s="76">
        <f>SUMIFS(Data!$R:$R,Data!$A:$A,$B37,Data!$C:$C,O$1)</f>
        <v>2</v>
      </c>
      <c r="P37" s="76">
        <f>SUMIFS(Data!$R:$R,Data!$A:$A,$B37,Data!$C:$C,P$1)</f>
        <v>0</v>
      </c>
      <c r="Q37" s="76">
        <f>SUMIFS(Data!$R:$R,Data!$A:$A,$B37,Data!$C:$C,Q$1)</f>
        <v>0</v>
      </c>
      <c r="R37" s="74">
        <v>0</v>
      </c>
      <c r="S37" s="74">
        <f>SUM(C37:R37)</f>
        <v>23.450333333333333</v>
      </c>
      <c r="T37" s="76">
        <f>SUMIFS(Data!D:D,Data!A:A,$B37)</f>
        <v>120.42</v>
      </c>
    </row>
    <row r="38" spans="1:20" ht="12.75" x14ac:dyDescent="0.2">
      <c r="A38" s="92">
        <v>37</v>
      </c>
      <c r="B38" s="86" t="s">
        <v>128</v>
      </c>
      <c r="C38" s="76">
        <f>SUMIFS(Data!$R:$R,Data!$A:$A,$B38,Data!$C:$C,C$1)</f>
        <v>4.7300000000000004</v>
      </c>
      <c r="D38" s="76">
        <f>SUMIFS(Data!$R:$R,Data!$A:$A,$B38,Data!$C:$C,D$1)</f>
        <v>0</v>
      </c>
      <c r="E38" s="76">
        <f>SUMIFS(Data!$R:$R,Data!$A:$A,$B38,Data!$C:$C,E$1)</f>
        <v>0</v>
      </c>
      <c r="F38" s="76">
        <f>SUMIFS(Data!$R:$R,Data!$A:$A,$B38,Data!$C:$C,F$1)</f>
        <v>2.85</v>
      </c>
      <c r="G38" s="76">
        <f>SUMIFS(Data!$R:$R,Data!$A:$A,$B38,Data!$C:$C,G$1)</f>
        <v>2</v>
      </c>
      <c r="H38" s="76">
        <f>SUMIFS(Data!$R:$R,Data!$A:$A,$B38,Data!$C:$C,H$1)</f>
        <v>0</v>
      </c>
      <c r="I38" s="76">
        <f>SUMIFS(Data!$R:$R,Data!$A:$A,$B38,Data!$C:$C,I$1)</f>
        <v>2.7</v>
      </c>
      <c r="J38" s="76">
        <f>SUMIFS(Data!$R:$R,Data!$A:$A,$B38,Data!$C:$C,J$1)</f>
        <v>2.15</v>
      </c>
      <c r="K38" s="76">
        <f>SUMIFS(Data!$R:$R,Data!$A:$A,$B38,Data!$C:$C,K$1)</f>
        <v>0</v>
      </c>
      <c r="L38" s="76">
        <f>SUMIFS(Data!$R:$R,Data!$A:$A,$B38,Data!$C:$C,L$1)</f>
        <v>0</v>
      </c>
      <c r="M38" s="76">
        <f>SUMIFS(Data!$R:$R,Data!$A:$A,$B38,Data!$C:$C,M$1)</f>
        <v>2.75</v>
      </c>
      <c r="N38" s="76">
        <f>SUMIFS(Data!$R:$R,Data!$A:$A,$B38,Data!$C:$C,N$1)</f>
        <v>1.55</v>
      </c>
      <c r="O38" s="76">
        <f>SUMIFS(Data!$R:$R,Data!$A:$A,$B38,Data!$C:$C,O$1)</f>
        <v>0</v>
      </c>
      <c r="P38" s="76">
        <f>SUMIFS(Data!$R:$R,Data!$A:$A,$B38,Data!$C:$C,P$1)</f>
        <v>1.4</v>
      </c>
      <c r="Q38" s="76">
        <f>SUMIFS(Data!$R:$R,Data!$A:$A,$B38,Data!$C:$C,Q$1)</f>
        <v>0</v>
      </c>
      <c r="R38" s="74">
        <v>0</v>
      </c>
      <c r="S38" s="74">
        <f>SUM(C38:R38)</f>
        <v>20.13</v>
      </c>
      <c r="T38" s="76">
        <f>SUMIFS(Data!D:D,Data!A:A,$B38)</f>
        <v>128.42000000000002</v>
      </c>
    </row>
    <row r="39" spans="1:20" ht="12.75" x14ac:dyDescent="0.2">
      <c r="A39" s="92">
        <v>38</v>
      </c>
      <c r="B39" s="86" t="s">
        <v>137</v>
      </c>
      <c r="C39" s="76">
        <f>SUMIFS(Data!$R:$R,Data!$A:$A,$B39,Data!$C:$C,C$1)</f>
        <v>5.03</v>
      </c>
      <c r="D39" s="76">
        <f>SUMIFS(Data!$R:$R,Data!$A:$A,$B39,Data!$C:$C,D$1)</f>
        <v>2</v>
      </c>
      <c r="E39" s="76">
        <f>SUMIFS(Data!$R:$R,Data!$A:$A,$B39,Data!$C:$C,E$1)</f>
        <v>2.9956666666666667</v>
      </c>
      <c r="F39" s="76">
        <f>SUMIFS(Data!$R:$R,Data!$A:$A,$B39,Data!$C:$C,F$1)</f>
        <v>2.4500000000000002</v>
      </c>
      <c r="G39" s="76">
        <f>SUMIFS(Data!$R:$R,Data!$A:$A,$B39,Data!$C:$C,G$1)</f>
        <v>1.8</v>
      </c>
      <c r="H39" s="76">
        <f>SUMIFS(Data!$R:$R,Data!$A:$A,$B39,Data!$C:$C,H$1)</f>
        <v>0</v>
      </c>
      <c r="I39" s="76">
        <f>SUMIFS(Data!$R:$R,Data!$A:$A,$B39,Data!$C:$C,I$1)</f>
        <v>2.6749999999999998</v>
      </c>
      <c r="J39" s="76">
        <f>SUMIFS(Data!$R:$R,Data!$A:$A,$B39,Data!$C:$C,J$1)</f>
        <v>0</v>
      </c>
      <c r="K39" s="76">
        <f>SUMIFS(Data!$R:$R,Data!$A:$A,$B39,Data!$C:$C,K$1)</f>
        <v>0</v>
      </c>
      <c r="L39" s="76">
        <f>SUMIFS(Data!$R:$R,Data!$A:$A,$B39,Data!$C:$C,L$1)</f>
        <v>0</v>
      </c>
      <c r="M39" s="76">
        <f>SUMIFS(Data!$R:$R,Data!$A:$A,$B39,Data!$C:$C,M$1)</f>
        <v>0</v>
      </c>
      <c r="N39" s="76">
        <f>SUMIFS(Data!$R:$R,Data!$A:$A,$B39,Data!$C:$C,N$1)</f>
        <v>0</v>
      </c>
      <c r="O39" s="76">
        <f>SUMIFS(Data!$R:$R,Data!$A:$A,$B39,Data!$C:$C,O$1)</f>
        <v>0</v>
      </c>
      <c r="P39" s="76">
        <f>SUMIFS(Data!$R:$R,Data!$A:$A,$B39,Data!$C:$C,P$1)</f>
        <v>0</v>
      </c>
      <c r="Q39" s="76">
        <f>SUMIFS(Data!$R:$R,Data!$A:$A,$B39,Data!$C:$C,Q$1)</f>
        <v>0</v>
      </c>
      <c r="R39" s="74">
        <v>0</v>
      </c>
      <c r="S39" s="74">
        <f>SUM(C39:R39)</f>
        <v>16.950666666666667</v>
      </c>
      <c r="T39" s="76">
        <f>SUMIFS(Data!D:D,Data!A:A,$B39)</f>
        <v>97.06</v>
      </c>
    </row>
    <row r="40" spans="1:20" ht="12.75" x14ac:dyDescent="0.2">
      <c r="A40" s="92">
        <v>39</v>
      </c>
      <c r="B40" s="86" t="s">
        <v>138</v>
      </c>
      <c r="C40" s="76">
        <f>SUMIFS(Data!$R:$R,Data!$A:$A,$B40,Data!$C:$C,C$1)</f>
        <v>4.1583333333333332</v>
      </c>
      <c r="D40" s="76">
        <f>SUMIFS(Data!$R:$R,Data!$A:$A,$B40,Data!$C:$C,D$1)</f>
        <v>0</v>
      </c>
      <c r="E40" s="76">
        <f>SUMIFS(Data!$R:$R,Data!$A:$A,$B40,Data!$C:$C,E$1)</f>
        <v>0</v>
      </c>
      <c r="F40" s="76">
        <f>SUMIFS(Data!$R:$R,Data!$A:$A,$B40,Data!$C:$C,F$1)</f>
        <v>1.55</v>
      </c>
      <c r="G40" s="76">
        <f>SUMIFS(Data!$R:$R,Data!$A:$A,$B40,Data!$C:$C,G$1)</f>
        <v>0</v>
      </c>
      <c r="H40" s="76">
        <f>SUMIFS(Data!$R:$R,Data!$A:$A,$B40,Data!$C:$C,H$1)</f>
        <v>0</v>
      </c>
      <c r="I40" s="76">
        <f>SUMIFS(Data!$R:$R,Data!$A:$A,$B40,Data!$C:$C,I$1)</f>
        <v>3.9250000000000003</v>
      </c>
      <c r="J40" s="76">
        <f>SUMIFS(Data!$R:$R,Data!$A:$A,$B40,Data!$C:$C,J$1)</f>
        <v>1.85</v>
      </c>
      <c r="K40" s="76">
        <f>SUMIFS(Data!$R:$R,Data!$A:$A,$B40,Data!$C:$C,K$1)</f>
        <v>3.1</v>
      </c>
      <c r="L40" s="76">
        <f>SUMIFS(Data!$R:$R,Data!$A:$A,$B40,Data!$C:$C,L$1)</f>
        <v>0</v>
      </c>
      <c r="M40" s="76">
        <f>SUMIFS(Data!$R:$R,Data!$A:$A,$B40,Data!$C:$C,M$1)</f>
        <v>0</v>
      </c>
      <c r="N40" s="76">
        <f>SUMIFS(Data!$R:$R,Data!$A:$A,$B40,Data!$C:$C,N$1)</f>
        <v>1.7713333333333334</v>
      </c>
      <c r="O40" s="76">
        <f>SUMIFS(Data!$R:$R,Data!$A:$A,$B40,Data!$C:$C,O$1)</f>
        <v>0</v>
      </c>
      <c r="P40" s="76">
        <f>SUMIFS(Data!$R:$R,Data!$A:$A,$B40,Data!$C:$C,P$1)</f>
        <v>0</v>
      </c>
      <c r="Q40" s="76">
        <f>SUMIFS(Data!$R:$R,Data!$A:$A,$B40,Data!$C:$C,Q$1)</f>
        <v>0</v>
      </c>
      <c r="R40" s="74">
        <v>0</v>
      </c>
      <c r="S40" s="74">
        <f>SUM(C40:R40)</f>
        <v>16.354666666666667</v>
      </c>
      <c r="T40" s="76">
        <f>SUMIFS(Data!D:D,Data!A:A,$B40)</f>
        <v>87.240000000000009</v>
      </c>
    </row>
    <row r="41" spans="1:20" ht="12.75" x14ac:dyDescent="0.2">
      <c r="A41" s="92">
        <v>40</v>
      </c>
      <c r="B41" s="86" t="s">
        <v>2</v>
      </c>
      <c r="C41" s="76">
        <f>SUMIFS(Data!$R:$R,Data!$A:$A,$B41,Data!$C:$C,C$1)</f>
        <v>1.95</v>
      </c>
      <c r="D41" s="76">
        <f>SUMIFS(Data!$R:$R,Data!$A:$A,$B41,Data!$C:$C,D$1)</f>
        <v>3.1</v>
      </c>
      <c r="E41" s="76">
        <f>SUMIFS(Data!$R:$R,Data!$A:$A,$B41,Data!$C:$C,E$1)</f>
        <v>3.5280000000000005</v>
      </c>
      <c r="F41" s="76">
        <f>SUMIFS(Data!$R:$R,Data!$A:$A,$B41,Data!$C:$C,F$1)</f>
        <v>0</v>
      </c>
      <c r="G41" s="76">
        <f>SUMIFS(Data!$R:$R,Data!$A:$A,$B41,Data!$C:$C,G$1)</f>
        <v>0</v>
      </c>
      <c r="H41" s="76">
        <f>SUMIFS(Data!$R:$R,Data!$A:$A,$B41,Data!$C:$C,H$1)</f>
        <v>1.55</v>
      </c>
      <c r="I41" s="76">
        <f>SUMIFS(Data!$R:$R,Data!$A:$A,$B41,Data!$C:$C,I$1)</f>
        <v>2.3499999999999996</v>
      </c>
      <c r="J41" s="76">
        <f>SUMIFS(Data!$R:$R,Data!$A:$A,$B41,Data!$C:$C,J$1)</f>
        <v>2.5499999999999998</v>
      </c>
      <c r="K41" s="76">
        <f>SUMIFS(Data!$R:$R,Data!$A:$A,$B41,Data!$C:$C,K$1)</f>
        <v>0</v>
      </c>
      <c r="L41" s="76">
        <f>SUMIFS(Data!$R:$R,Data!$A:$A,$B41,Data!$C:$C,L$1)</f>
        <v>0</v>
      </c>
      <c r="M41" s="76">
        <f>SUMIFS(Data!$R:$R,Data!$A:$A,$B41,Data!$C:$C,M$1)</f>
        <v>0</v>
      </c>
      <c r="N41" s="76">
        <f>SUMIFS(Data!$R:$R,Data!$A:$A,$B41,Data!$C:$C,N$1)</f>
        <v>0</v>
      </c>
      <c r="O41" s="76">
        <f>SUMIFS(Data!$R:$R,Data!$A:$A,$B41,Data!$C:$C,O$1)</f>
        <v>0</v>
      </c>
      <c r="P41" s="76">
        <f>SUMIFS(Data!$R:$R,Data!$A:$A,$B41,Data!$C:$C,P$1)</f>
        <v>0</v>
      </c>
      <c r="Q41" s="76">
        <f>SUMIFS(Data!$R:$R,Data!$A:$A,$B41,Data!$C:$C,Q$1)</f>
        <v>0</v>
      </c>
      <c r="R41" s="74">
        <v>0</v>
      </c>
      <c r="S41" s="74">
        <f>SUM(C41:R41)</f>
        <v>15.027999999999999</v>
      </c>
      <c r="T41" s="76">
        <f>SUMIFS(Data!D:D,Data!A:A,$B41)</f>
        <v>118.45</v>
      </c>
    </row>
    <row r="42" spans="1:20" ht="12.75" x14ac:dyDescent="0.2">
      <c r="A42" s="92">
        <v>41</v>
      </c>
      <c r="B42" s="86" t="s">
        <v>134</v>
      </c>
      <c r="C42" s="76">
        <f>SUMIFS(Data!$R:$R,Data!$A:$A,$B42,Data!$C:$C,C$1)</f>
        <v>1.35</v>
      </c>
      <c r="D42" s="76">
        <f>SUMIFS(Data!$R:$R,Data!$A:$A,$B42,Data!$C:$C,D$1)</f>
        <v>1.5499999999999998</v>
      </c>
      <c r="E42" s="76">
        <f>SUMIFS(Data!$R:$R,Data!$A:$A,$B42,Data!$C:$C,E$1)</f>
        <v>1.2749999999999999</v>
      </c>
      <c r="F42" s="76">
        <f>SUMIFS(Data!$R:$R,Data!$A:$A,$B42,Data!$C:$C,F$1)</f>
        <v>1.7000000000000002</v>
      </c>
      <c r="G42" s="76">
        <f>SUMIFS(Data!$R:$R,Data!$A:$A,$B42,Data!$C:$C,G$1)</f>
        <v>2.2000000000000002</v>
      </c>
      <c r="H42" s="76">
        <f>SUMIFS(Data!$R:$R,Data!$A:$A,$B42,Data!$C:$C,H$1)</f>
        <v>2.15</v>
      </c>
      <c r="I42" s="76">
        <f>SUMIFS(Data!$R:$R,Data!$A:$A,$B42,Data!$C:$C,I$1)</f>
        <v>1.5499999999999998</v>
      </c>
      <c r="J42" s="76">
        <f>SUMIFS(Data!$R:$R,Data!$A:$A,$B42,Data!$C:$C,J$1)</f>
        <v>1.5499999999999998</v>
      </c>
      <c r="K42" s="76">
        <f>SUMIFS(Data!$R:$R,Data!$A:$A,$B42,Data!$C:$C,K$1)</f>
        <v>1.625</v>
      </c>
      <c r="L42" s="76">
        <f>SUMIFS(Data!$R:$R,Data!$A:$A,$B42,Data!$C:$C,L$1)</f>
        <v>0</v>
      </c>
      <c r="M42" s="76">
        <f>SUMIFS(Data!$R:$R,Data!$A:$A,$B42,Data!$C:$C,M$1)</f>
        <v>0</v>
      </c>
      <c r="N42" s="76">
        <f>SUMIFS(Data!$R:$R,Data!$A:$A,$B42,Data!$C:$C,N$1)</f>
        <v>0</v>
      </c>
      <c r="O42" s="76">
        <f>SUMIFS(Data!$R:$R,Data!$A:$A,$B42,Data!$C:$C,O$1)</f>
        <v>0</v>
      </c>
      <c r="P42" s="76">
        <f>SUMIFS(Data!$R:$R,Data!$A:$A,$B42,Data!$C:$C,P$1)</f>
        <v>0</v>
      </c>
      <c r="Q42" s="76">
        <f>SUMIFS(Data!$R:$R,Data!$A:$A,$B42,Data!$C:$C,Q$1)</f>
        <v>0</v>
      </c>
      <c r="R42" s="74">
        <v>0</v>
      </c>
      <c r="S42" s="74">
        <f>SUM(C42:R42)</f>
        <v>14.95</v>
      </c>
      <c r="T42" s="76">
        <f>SUMIFS(Data!D:D,Data!A:A,$B42)</f>
        <v>77.25</v>
      </c>
    </row>
    <row r="43" spans="1:20" ht="12.75" x14ac:dyDescent="0.2">
      <c r="A43" s="92">
        <v>42</v>
      </c>
      <c r="B43" s="86" t="s">
        <v>132</v>
      </c>
      <c r="C43" s="76">
        <f>SUMIFS(Data!$R:$R,Data!$A:$A,$B43,Data!$C:$C,C$1)</f>
        <v>2.6</v>
      </c>
      <c r="D43" s="76">
        <f>SUMIFS(Data!$R:$R,Data!$A:$A,$B43,Data!$C:$C,D$1)</f>
        <v>0</v>
      </c>
      <c r="E43" s="76">
        <f>SUMIFS(Data!$R:$R,Data!$A:$A,$B43,Data!$C:$C,E$1)</f>
        <v>2.8</v>
      </c>
      <c r="F43" s="76">
        <f>SUMIFS(Data!$R:$R,Data!$A:$A,$B43,Data!$C:$C,F$1)</f>
        <v>0</v>
      </c>
      <c r="G43" s="76">
        <f>SUMIFS(Data!$R:$R,Data!$A:$A,$B43,Data!$C:$C,G$1)</f>
        <v>0</v>
      </c>
      <c r="H43" s="76">
        <f>SUMIFS(Data!$R:$R,Data!$A:$A,$B43,Data!$C:$C,H$1)</f>
        <v>0</v>
      </c>
      <c r="I43" s="76">
        <f>SUMIFS(Data!$R:$R,Data!$A:$A,$B43,Data!$C:$C,I$1)</f>
        <v>3.55</v>
      </c>
      <c r="J43" s="76">
        <f>SUMIFS(Data!$R:$R,Data!$A:$A,$B43,Data!$C:$C,J$1)</f>
        <v>0</v>
      </c>
      <c r="K43" s="76">
        <f>SUMIFS(Data!$R:$R,Data!$A:$A,$B43,Data!$C:$C,K$1)</f>
        <v>0</v>
      </c>
      <c r="L43" s="76">
        <f>SUMIFS(Data!$R:$R,Data!$A:$A,$B43,Data!$C:$C,L$1)</f>
        <v>0</v>
      </c>
      <c r="M43" s="76">
        <f>SUMIFS(Data!$R:$R,Data!$A:$A,$B43,Data!$C:$C,M$1)</f>
        <v>0</v>
      </c>
      <c r="N43" s="76">
        <f>SUMIFS(Data!$R:$R,Data!$A:$A,$B43,Data!$C:$C,N$1)</f>
        <v>0</v>
      </c>
      <c r="O43" s="76">
        <f>SUMIFS(Data!$R:$R,Data!$A:$A,$B43,Data!$C:$C,O$1)</f>
        <v>0</v>
      </c>
      <c r="P43" s="76">
        <f>SUMIFS(Data!$R:$R,Data!$A:$A,$B43,Data!$C:$C,P$1)</f>
        <v>0</v>
      </c>
      <c r="Q43" s="76">
        <f>SUMIFS(Data!$R:$R,Data!$A:$A,$B43,Data!$C:$C,Q$1)</f>
        <v>1.9500000000000002</v>
      </c>
      <c r="R43" s="74">
        <v>0</v>
      </c>
      <c r="S43" s="74">
        <f>SUM(C43:R43)</f>
        <v>10.899999999999999</v>
      </c>
      <c r="T43" s="76">
        <f>SUMIFS(Data!D:D,Data!A:A,$B43)</f>
        <v>72.350000000000009</v>
      </c>
    </row>
    <row r="44" spans="1:20" ht="12.75" x14ac:dyDescent="0.2">
      <c r="A44" s="92">
        <v>43</v>
      </c>
      <c r="B44" s="86" t="s">
        <v>189</v>
      </c>
      <c r="C44" s="76">
        <f>SUMIFS(Data!$R:$R,Data!$A:$A,$B44,Data!$C:$C,C$1)</f>
        <v>2.1999999999999997</v>
      </c>
      <c r="D44" s="76">
        <f>SUMIFS(Data!$R:$R,Data!$A:$A,$B44,Data!$C:$C,D$1)</f>
        <v>1.9000000000000001</v>
      </c>
      <c r="E44" s="76">
        <f>SUMIFS(Data!$R:$R,Data!$A:$A,$B44,Data!$C:$C,E$1)</f>
        <v>1.85</v>
      </c>
      <c r="F44" s="76">
        <f>SUMIFS(Data!$R:$R,Data!$A:$A,$B44,Data!$C:$C,F$1)</f>
        <v>0</v>
      </c>
      <c r="G44" s="76">
        <f>SUMIFS(Data!$R:$R,Data!$A:$A,$B44,Data!$C:$C,G$1)</f>
        <v>0</v>
      </c>
      <c r="H44" s="76">
        <f>SUMIFS(Data!$R:$R,Data!$A:$A,$B44,Data!$C:$C,H$1)</f>
        <v>2.75</v>
      </c>
      <c r="I44" s="76">
        <f>SUMIFS(Data!$R:$R,Data!$A:$A,$B44,Data!$C:$C,I$1)</f>
        <v>0</v>
      </c>
      <c r="J44" s="76">
        <f>SUMIFS(Data!$R:$R,Data!$A:$A,$B44,Data!$C:$C,J$1)</f>
        <v>0</v>
      </c>
      <c r="K44" s="76">
        <f>SUMIFS(Data!$R:$R,Data!$A:$A,$B44,Data!$C:$C,K$1)</f>
        <v>0</v>
      </c>
      <c r="L44" s="76">
        <f>SUMIFS(Data!$R:$R,Data!$A:$A,$B44,Data!$C:$C,L$1)</f>
        <v>0</v>
      </c>
      <c r="M44" s="76">
        <f>SUMIFS(Data!$R:$R,Data!$A:$A,$B44,Data!$C:$C,M$1)</f>
        <v>0</v>
      </c>
      <c r="N44" s="76">
        <f>SUMIFS(Data!$R:$R,Data!$A:$A,$B44,Data!$C:$C,N$1)</f>
        <v>0</v>
      </c>
      <c r="O44" s="76">
        <f>SUMIFS(Data!$R:$R,Data!$A:$A,$B44,Data!$C:$C,O$1)</f>
        <v>0</v>
      </c>
      <c r="P44" s="76">
        <f>SUMIFS(Data!$R:$R,Data!$A:$A,$B44,Data!$C:$C,P$1)</f>
        <v>0</v>
      </c>
      <c r="Q44" s="76">
        <f>SUMIFS(Data!$R:$R,Data!$A:$A,$B44,Data!$C:$C,Q$1)</f>
        <v>0</v>
      </c>
      <c r="R44" s="74">
        <v>0</v>
      </c>
      <c r="S44" s="74">
        <f>SUM(C44:R44)</f>
        <v>8.6999999999999993</v>
      </c>
      <c r="T44" s="76">
        <f>SUMIFS(Data!D:D,Data!A:A,$B44)</f>
        <v>64.289999999999992</v>
      </c>
    </row>
    <row r="45" spans="1:20" ht="12.75" x14ac:dyDescent="0.2">
      <c r="A45" s="92">
        <v>44</v>
      </c>
      <c r="B45" s="86" t="s">
        <v>191</v>
      </c>
      <c r="C45" s="76">
        <f>SUMIFS(Data!$R:$R,Data!$A:$A,$B45,Data!$C:$C,C$1)</f>
        <v>0</v>
      </c>
      <c r="D45" s="76">
        <f>SUMIFS(Data!$R:$R,Data!$A:$A,$B45,Data!$C:$C,D$1)</f>
        <v>0</v>
      </c>
      <c r="E45" s="76">
        <f>SUMIFS(Data!$R:$R,Data!$A:$A,$B45,Data!$C:$C,E$1)</f>
        <v>0</v>
      </c>
      <c r="F45" s="76">
        <f>SUMIFS(Data!$R:$R,Data!$A:$A,$B45,Data!$C:$C,F$1)</f>
        <v>0</v>
      </c>
      <c r="G45" s="76">
        <f>SUMIFS(Data!$R:$R,Data!$A:$A,$B45,Data!$C:$C,G$1)</f>
        <v>0</v>
      </c>
      <c r="H45" s="76">
        <f>SUMIFS(Data!$R:$R,Data!$A:$A,$B45,Data!$C:$C,H$1)</f>
        <v>0</v>
      </c>
      <c r="I45" s="76">
        <f>SUMIFS(Data!$R:$R,Data!$A:$A,$B45,Data!$C:$C,I$1)</f>
        <v>4.4000000000000004</v>
      </c>
      <c r="J45" s="76">
        <f>SUMIFS(Data!$R:$R,Data!$A:$A,$B45,Data!$C:$C,J$1)</f>
        <v>3.6749999999999998</v>
      </c>
      <c r="K45" s="76">
        <f>SUMIFS(Data!$R:$R,Data!$A:$A,$B45,Data!$C:$C,K$1)</f>
        <v>0</v>
      </c>
      <c r="L45" s="76">
        <f>SUMIFS(Data!$R:$R,Data!$A:$A,$B45,Data!$C:$C,L$1)</f>
        <v>0</v>
      </c>
      <c r="M45" s="76">
        <f>SUMIFS(Data!$R:$R,Data!$A:$A,$B45,Data!$C:$C,M$1)</f>
        <v>0</v>
      </c>
      <c r="N45" s="76">
        <f>SUMIFS(Data!$R:$R,Data!$A:$A,$B45,Data!$C:$C,N$1)</f>
        <v>0</v>
      </c>
      <c r="O45" s="76">
        <f>SUMIFS(Data!$R:$R,Data!$A:$A,$B45,Data!$C:$C,O$1)</f>
        <v>0</v>
      </c>
      <c r="P45" s="76">
        <f>SUMIFS(Data!$R:$R,Data!$A:$A,$B45,Data!$C:$C,P$1)</f>
        <v>0</v>
      </c>
      <c r="Q45" s="76">
        <f>SUMIFS(Data!$R:$R,Data!$A:$A,$B45,Data!$C:$C,Q$1)</f>
        <v>0</v>
      </c>
      <c r="R45" s="74">
        <v>0</v>
      </c>
      <c r="S45" s="74">
        <f>SUM(C45:R45)</f>
        <v>8.0749999999999993</v>
      </c>
      <c r="T45" s="76">
        <f>SUMIFS(Data!D:D,Data!A:A,$B45)</f>
        <v>42.17</v>
      </c>
    </row>
    <row r="46" spans="1:20" ht="12.75" x14ac:dyDescent="0.2">
      <c r="A46" s="92">
        <v>45</v>
      </c>
      <c r="B46" s="86" t="s">
        <v>143</v>
      </c>
      <c r="C46" s="76">
        <f>SUMIFS(Data!$R:$R,Data!$A:$A,$B46,Data!$C:$C,C$1)</f>
        <v>4.88</v>
      </c>
      <c r="D46" s="76">
        <f>SUMIFS(Data!$R:$R,Data!$A:$A,$B46,Data!$C:$C,D$1)</f>
        <v>0</v>
      </c>
      <c r="E46" s="76">
        <f>SUMIFS(Data!$R:$R,Data!$A:$A,$B46,Data!$C:$C,E$1)</f>
        <v>1.5</v>
      </c>
      <c r="F46" s="76">
        <f>SUMIFS(Data!$R:$R,Data!$A:$A,$B46,Data!$C:$C,F$1)</f>
        <v>0</v>
      </c>
      <c r="G46" s="76">
        <f>SUMIFS(Data!$R:$R,Data!$A:$A,$B46,Data!$C:$C,G$1)</f>
        <v>0</v>
      </c>
      <c r="H46" s="76">
        <f>SUMIFS(Data!$R:$R,Data!$A:$A,$B46,Data!$C:$C,H$1)</f>
        <v>0</v>
      </c>
      <c r="I46" s="76">
        <f>SUMIFS(Data!$R:$R,Data!$A:$A,$B46,Data!$C:$C,I$1)</f>
        <v>0</v>
      </c>
      <c r="J46" s="76">
        <f>SUMIFS(Data!$R:$R,Data!$A:$A,$B46,Data!$C:$C,J$1)</f>
        <v>0</v>
      </c>
      <c r="K46" s="76">
        <f>SUMIFS(Data!$R:$R,Data!$A:$A,$B46,Data!$C:$C,K$1)</f>
        <v>0</v>
      </c>
      <c r="L46" s="76">
        <f>SUMIFS(Data!$R:$R,Data!$A:$A,$B46,Data!$C:$C,L$1)</f>
        <v>0</v>
      </c>
      <c r="M46" s="76">
        <f>SUMIFS(Data!$R:$R,Data!$A:$A,$B46,Data!$C:$C,M$1)</f>
        <v>0</v>
      </c>
      <c r="N46" s="76">
        <f>SUMIFS(Data!$R:$R,Data!$A:$A,$B46,Data!$C:$C,N$1)</f>
        <v>0</v>
      </c>
      <c r="O46" s="76">
        <f>SUMIFS(Data!$R:$R,Data!$A:$A,$B46,Data!$C:$C,O$1)</f>
        <v>0</v>
      </c>
      <c r="P46" s="76">
        <f>SUMIFS(Data!$R:$R,Data!$A:$A,$B46,Data!$C:$C,P$1)</f>
        <v>0</v>
      </c>
      <c r="Q46" s="76">
        <f>SUMIFS(Data!$R:$R,Data!$A:$A,$B46,Data!$C:$C,Q$1)</f>
        <v>0</v>
      </c>
      <c r="R46" s="74">
        <v>0</v>
      </c>
      <c r="S46" s="74">
        <f>SUM(C46:R46)</f>
        <v>6.38</v>
      </c>
      <c r="T46" s="76">
        <f>SUMIFS(Data!D:D,Data!A:A,$B46)</f>
        <v>38.1</v>
      </c>
    </row>
    <row r="47" spans="1:20" ht="12.75" x14ac:dyDescent="0.2">
      <c r="A47" s="92">
        <v>46</v>
      </c>
      <c r="B47" s="86" t="s">
        <v>190</v>
      </c>
      <c r="C47" s="76">
        <f>SUMIFS(Data!$R:$R,Data!$A:$A,$B47,Data!$C:$C,C$1)</f>
        <v>0</v>
      </c>
      <c r="D47" s="76">
        <f>SUMIFS(Data!$R:$R,Data!$A:$A,$B47,Data!$C:$C,D$1)</f>
        <v>0</v>
      </c>
      <c r="E47" s="76">
        <f>SUMIFS(Data!$R:$R,Data!$A:$A,$B47,Data!$C:$C,E$1)</f>
        <v>3.7780000000000005</v>
      </c>
      <c r="F47" s="76">
        <f>SUMIFS(Data!$R:$R,Data!$A:$A,$B47,Data!$C:$C,F$1)</f>
        <v>2.15</v>
      </c>
      <c r="G47" s="76">
        <f>SUMIFS(Data!$R:$R,Data!$A:$A,$B47,Data!$C:$C,G$1)</f>
        <v>0</v>
      </c>
      <c r="H47" s="76">
        <f>SUMIFS(Data!$R:$R,Data!$A:$A,$B47,Data!$C:$C,H$1)</f>
        <v>0</v>
      </c>
      <c r="I47" s="76">
        <f>SUMIFS(Data!$R:$R,Data!$A:$A,$B47,Data!$C:$C,I$1)</f>
        <v>0</v>
      </c>
      <c r="J47" s="76">
        <f>SUMIFS(Data!$R:$R,Data!$A:$A,$B47,Data!$C:$C,J$1)</f>
        <v>0</v>
      </c>
      <c r="K47" s="76">
        <f>SUMIFS(Data!$R:$R,Data!$A:$A,$B47,Data!$C:$C,K$1)</f>
        <v>0</v>
      </c>
      <c r="L47" s="76">
        <f>SUMIFS(Data!$R:$R,Data!$A:$A,$B47,Data!$C:$C,L$1)</f>
        <v>0</v>
      </c>
      <c r="M47" s="76">
        <f>SUMIFS(Data!$R:$R,Data!$A:$A,$B47,Data!$C:$C,M$1)</f>
        <v>0</v>
      </c>
      <c r="N47" s="76">
        <f>SUMIFS(Data!$R:$R,Data!$A:$A,$B47,Data!$C:$C,N$1)</f>
        <v>0</v>
      </c>
      <c r="O47" s="76">
        <f>SUMIFS(Data!$R:$R,Data!$A:$A,$B47,Data!$C:$C,O$1)</f>
        <v>0</v>
      </c>
      <c r="P47" s="76">
        <f>SUMIFS(Data!$R:$R,Data!$A:$A,$B47,Data!$C:$C,P$1)</f>
        <v>0</v>
      </c>
      <c r="Q47" s="76">
        <f>SUMIFS(Data!$R:$R,Data!$A:$A,$B47,Data!$C:$C,Q$1)</f>
        <v>0</v>
      </c>
      <c r="R47" s="74">
        <v>0</v>
      </c>
      <c r="S47" s="74">
        <f>SUM(C47:R47)</f>
        <v>5.9280000000000008</v>
      </c>
      <c r="T47" s="76">
        <f>SUMIFS(Data!D:D,Data!A:A,$B47)</f>
        <v>51.43</v>
      </c>
    </row>
    <row r="48" spans="1:20" ht="12.75" x14ac:dyDescent="0.2">
      <c r="A48" s="92">
        <v>47</v>
      </c>
      <c r="B48" s="86" t="s">
        <v>68</v>
      </c>
      <c r="C48" s="76">
        <f>SUMIFS(Data!$R:$R,Data!$A:$A,$B48,Data!$C:$C,C$1)</f>
        <v>0</v>
      </c>
      <c r="D48" s="76">
        <f>SUMIFS(Data!$R:$R,Data!$A:$A,$B48,Data!$C:$C,D$1)</f>
        <v>3.2313333333333336</v>
      </c>
      <c r="E48" s="76">
        <f>SUMIFS(Data!$R:$R,Data!$A:$A,$B48,Data!$C:$C,E$1)</f>
        <v>0</v>
      </c>
      <c r="F48" s="76">
        <f>SUMIFS(Data!$R:$R,Data!$A:$A,$B48,Data!$C:$C,F$1)</f>
        <v>0</v>
      </c>
      <c r="G48" s="76">
        <f>SUMIFS(Data!$R:$R,Data!$A:$A,$B48,Data!$C:$C,G$1)</f>
        <v>0</v>
      </c>
      <c r="H48" s="76">
        <f>SUMIFS(Data!$R:$R,Data!$A:$A,$B48,Data!$C:$C,H$1)</f>
        <v>2.476</v>
      </c>
      <c r="I48" s="76">
        <f>SUMIFS(Data!$R:$R,Data!$A:$A,$B48,Data!$C:$C,I$1)</f>
        <v>0</v>
      </c>
      <c r="J48" s="76">
        <f>SUMIFS(Data!$R:$R,Data!$A:$A,$B48,Data!$C:$C,J$1)</f>
        <v>0</v>
      </c>
      <c r="K48" s="76">
        <f>SUMIFS(Data!$R:$R,Data!$A:$A,$B48,Data!$C:$C,K$1)</f>
        <v>0</v>
      </c>
      <c r="L48" s="76">
        <f>SUMIFS(Data!$R:$R,Data!$A:$A,$B48,Data!$C:$C,L$1)</f>
        <v>0</v>
      </c>
      <c r="M48" s="76">
        <f>SUMIFS(Data!$R:$R,Data!$A:$A,$B48,Data!$C:$C,M$1)</f>
        <v>0</v>
      </c>
      <c r="N48" s="76">
        <f>SUMIFS(Data!$R:$R,Data!$A:$A,$B48,Data!$C:$C,N$1)</f>
        <v>0</v>
      </c>
      <c r="O48" s="76">
        <f>SUMIFS(Data!$R:$R,Data!$A:$A,$B48,Data!$C:$C,O$1)</f>
        <v>0</v>
      </c>
      <c r="P48" s="76">
        <f>SUMIFS(Data!$R:$R,Data!$A:$A,$B48,Data!$C:$C,P$1)</f>
        <v>0</v>
      </c>
      <c r="Q48" s="76">
        <f>SUMIFS(Data!$R:$R,Data!$A:$A,$B48,Data!$C:$C,Q$1)</f>
        <v>0</v>
      </c>
      <c r="R48" s="74">
        <v>0</v>
      </c>
      <c r="S48" s="74">
        <f>SUM(C48:R48)</f>
        <v>5.7073333333333336</v>
      </c>
      <c r="T48" s="76">
        <f>SUMIFS(Data!D:D,Data!A:A,$B48)</f>
        <v>21.07</v>
      </c>
    </row>
    <row r="49" spans="1:20" ht="12.75" x14ac:dyDescent="0.2">
      <c r="A49" s="92">
        <v>48</v>
      </c>
      <c r="B49" s="86" t="s">
        <v>158</v>
      </c>
      <c r="C49" s="76">
        <f>SUMIFS(Data!$R:$R,Data!$A:$A,$B49,Data!$C:$C,C$1)</f>
        <v>2.8</v>
      </c>
      <c r="D49" s="76">
        <f>SUMIFS(Data!$R:$R,Data!$A:$A,$B49,Data!$C:$C,D$1)</f>
        <v>2.3000000000000003</v>
      </c>
      <c r="E49" s="76">
        <f>SUMIFS(Data!$R:$R,Data!$A:$A,$B49,Data!$C:$C,E$1)</f>
        <v>0</v>
      </c>
      <c r="F49" s="76">
        <f>SUMIFS(Data!$R:$R,Data!$A:$A,$B49,Data!$C:$C,F$1)</f>
        <v>0</v>
      </c>
      <c r="G49" s="76">
        <f>SUMIFS(Data!$R:$R,Data!$A:$A,$B49,Data!$C:$C,G$1)</f>
        <v>0</v>
      </c>
      <c r="H49" s="76">
        <f>SUMIFS(Data!$R:$R,Data!$A:$A,$B49,Data!$C:$C,H$1)</f>
        <v>0</v>
      </c>
      <c r="I49" s="76">
        <f>SUMIFS(Data!$R:$R,Data!$A:$A,$B49,Data!$C:$C,I$1)</f>
        <v>0</v>
      </c>
      <c r="J49" s="76">
        <f>SUMIFS(Data!$R:$R,Data!$A:$A,$B49,Data!$C:$C,J$1)</f>
        <v>0</v>
      </c>
      <c r="K49" s="76">
        <f>SUMIFS(Data!$R:$R,Data!$A:$A,$B49,Data!$C:$C,K$1)</f>
        <v>0</v>
      </c>
      <c r="L49" s="76">
        <f>SUMIFS(Data!$R:$R,Data!$A:$A,$B49,Data!$C:$C,L$1)</f>
        <v>0</v>
      </c>
      <c r="M49" s="76">
        <f>SUMIFS(Data!$R:$R,Data!$A:$A,$B49,Data!$C:$C,M$1)</f>
        <v>0</v>
      </c>
      <c r="N49" s="76">
        <f>SUMIFS(Data!$R:$R,Data!$A:$A,$B49,Data!$C:$C,N$1)</f>
        <v>0</v>
      </c>
      <c r="O49" s="76">
        <f>SUMIFS(Data!$R:$R,Data!$A:$A,$B49,Data!$C:$C,O$1)</f>
        <v>0</v>
      </c>
      <c r="P49" s="76">
        <f>SUMIFS(Data!$R:$R,Data!$A:$A,$B49,Data!$C:$C,P$1)</f>
        <v>0</v>
      </c>
      <c r="Q49" s="76">
        <f>SUMIFS(Data!$R:$R,Data!$A:$A,$B49,Data!$C:$C,Q$1)</f>
        <v>0</v>
      </c>
      <c r="R49" s="74">
        <v>0</v>
      </c>
      <c r="S49" s="74">
        <f>SUM(C49:R49)</f>
        <v>5.0999999999999996</v>
      </c>
      <c r="T49" s="76">
        <f>SUMIFS(Data!D:D,Data!A:A,$B49)</f>
        <v>32.130000000000003</v>
      </c>
    </row>
    <row r="50" spans="1:20" ht="12.75" x14ac:dyDescent="0.2">
      <c r="A50" s="92">
        <v>49</v>
      </c>
      <c r="B50" s="86" t="s">
        <v>91</v>
      </c>
      <c r="C50" s="76">
        <f>SUMIFS(Data!$R:$R,Data!$A:$A,$B50,Data!$C:$C,C$1)</f>
        <v>0</v>
      </c>
      <c r="D50" s="76">
        <f>SUMIFS(Data!$R:$R,Data!$A:$A,$B50,Data!$C:$C,D$1)</f>
        <v>1.625</v>
      </c>
      <c r="E50" s="76">
        <f>SUMIFS(Data!$R:$R,Data!$A:$A,$B50,Data!$C:$C,E$1)</f>
        <v>0</v>
      </c>
      <c r="F50" s="76">
        <f>SUMIFS(Data!$R:$R,Data!$A:$A,$B50,Data!$C:$C,F$1)</f>
        <v>0</v>
      </c>
      <c r="G50" s="76">
        <f>SUMIFS(Data!$R:$R,Data!$A:$A,$B50,Data!$C:$C,G$1)</f>
        <v>0</v>
      </c>
      <c r="H50" s="76">
        <f>SUMIFS(Data!$R:$R,Data!$A:$A,$B50,Data!$C:$C,H$1)</f>
        <v>2</v>
      </c>
      <c r="I50" s="76">
        <f>SUMIFS(Data!$R:$R,Data!$A:$A,$B50,Data!$C:$C,I$1)</f>
        <v>0</v>
      </c>
      <c r="J50" s="76">
        <f>SUMIFS(Data!$R:$R,Data!$A:$A,$B50,Data!$C:$C,J$1)</f>
        <v>0</v>
      </c>
      <c r="K50" s="76">
        <f>SUMIFS(Data!$R:$R,Data!$A:$A,$B50,Data!$C:$C,K$1)</f>
        <v>0</v>
      </c>
      <c r="L50" s="76">
        <f>SUMIFS(Data!$R:$R,Data!$A:$A,$B50,Data!$C:$C,L$1)</f>
        <v>0</v>
      </c>
      <c r="M50" s="76">
        <f>SUMIFS(Data!$R:$R,Data!$A:$A,$B50,Data!$C:$C,M$1)</f>
        <v>0</v>
      </c>
      <c r="N50" s="76">
        <f>SUMIFS(Data!$R:$R,Data!$A:$A,$B50,Data!$C:$C,N$1)</f>
        <v>0</v>
      </c>
      <c r="O50" s="76">
        <f>SUMIFS(Data!$R:$R,Data!$A:$A,$B50,Data!$C:$C,O$1)</f>
        <v>0</v>
      </c>
      <c r="P50" s="76">
        <f>SUMIFS(Data!$R:$R,Data!$A:$A,$B50,Data!$C:$C,P$1)</f>
        <v>0</v>
      </c>
      <c r="Q50" s="76">
        <f>SUMIFS(Data!$R:$R,Data!$A:$A,$B50,Data!$C:$C,Q$1)</f>
        <v>0</v>
      </c>
      <c r="R50" s="74">
        <v>0</v>
      </c>
      <c r="S50" s="74">
        <f>SUM(C50:R50)</f>
        <v>3.625</v>
      </c>
      <c r="T50" s="76">
        <f>SUMIFS(Data!D:D,Data!A:A,$B50)</f>
        <v>19.61</v>
      </c>
    </row>
    <row r="51" spans="1:20" ht="13.5" thickBot="1" x14ac:dyDescent="0.25">
      <c r="A51" s="94">
        <v>50</v>
      </c>
      <c r="B51" s="88" t="s">
        <v>145</v>
      </c>
      <c r="C51" s="80">
        <f>SUMIFS(Data!$R:$R,Data!$A:$A,$B51,Data!$C:$C,C$1)</f>
        <v>1.7</v>
      </c>
      <c r="D51" s="80">
        <f>SUMIFS(Data!$R:$R,Data!$A:$A,$B51,Data!$C:$C,D$1)</f>
        <v>1.5</v>
      </c>
      <c r="E51" s="80">
        <f>SUMIFS(Data!$R:$R,Data!$A:$A,$B51,Data!$C:$C,E$1)</f>
        <v>0</v>
      </c>
      <c r="F51" s="80">
        <f>SUMIFS(Data!$R:$R,Data!$A:$A,$B51,Data!$C:$C,F$1)</f>
        <v>0</v>
      </c>
      <c r="G51" s="80">
        <f>SUMIFS(Data!$R:$R,Data!$A:$A,$B51,Data!$C:$C,G$1)</f>
        <v>0</v>
      </c>
      <c r="H51" s="80">
        <f>SUMIFS(Data!$R:$R,Data!$A:$A,$B51,Data!$C:$C,H$1)</f>
        <v>0</v>
      </c>
      <c r="I51" s="80">
        <f>SUMIFS(Data!$R:$R,Data!$A:$A,$B51,Data!$C:$C,I$1)</f>
        <v>0</v>
      </c>
      <c r="J51" s="80">
        <f>SUMIFS(Data!$R:$R,Data!$A:$A,$B51,Data!$C:$C,J$1)</f>
        <v>0</v>
      </c>
      <c r="K51" s="80">
        <f>SUMIFS(Data!$R:$R,Data!$A:$A,$B51,Data!$C:$C,K$1)</f>
        <v>0</v>
      </c>
      <c r="L51" s="80">
        <f>SUMIFS(Data!$R:$R,Data!$A:$A,$B51,Data!$C:$C,L$1)</f>
        <v>0</v>
      </c>
      <c r="M51" s="80">
        <f>SUMIFS(Data!$R:$R,Data!$A:$A,$B51,Data!$C:$C,M$1)</f>
        <v>0</v>
      </c>
      <c r="N51" s="80">
        <f>SUMIFS(Data!$R:$R,Data!$A:$A,$B51,Data!$C:$C,N$1)</f>
        <v>0</v>
      </c>
      <c r="O51" s="80">
        <f>SUMIFS(Data!$R:$R,Data!$A:$A,$B51,Data!$C:$C,O$1)</f>
        <v>0</v>
      </c>
      <c r="P51" s="80">
        <f>SUMIFS(Data!$R:$R,Data!$A:$A,$B51,Data!$C:$C,P$1)</f>
        <v>0</v>
      </c>
      <c r="Q51" s="80">
        <f>SUMIFS(Data!$R:$R,Data!$A:$A,$B51,Data!$C:$C,Q$1)</f>
        <v>0</v>
      </c>
      <c r="R51" s="78">
        <v>0</v>
      </c>
      <c r="S51" s="78">
        <f>SUM(C51:R51)</f>
        <v>3.2</v>
      </c>
      <c r="T51" s="80">
        <f>SUMIFS(Data!D:D,Data!A:A,$B51)</f>
        <v>20.049999999999997</v>
      </c>
    </row>
  </sheetData>
  <autoFilter ref="A1:T51">
    <sortState ref="A2:T51">
      <sortCondition descending="1" ref="S1:S51"/>
    </sortState>
  </autoFilter>
  <sortState ref="B2:T50">
    <sortCondition descending="1" ref="S2:S50"/>
    <sortCondition descending="1" ref="T2:T50"/>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10"/>
  <sheetViews>
    <sheetView workbookViewId="0">
      <selection activeCell="D46" sqref="D46"/>
    </sheetView>
  </sheetViews>
  <sheetFormatPr defaultRowHeight="12" x14ac:dyDescent="0.2"/>
  <cols>
    <col min="1" max="1" width="8.140625" style="57" bestFit="1" customWidth="1"/>
    <col min="2" max="2" width="15.140625" style="57" bestFit="1" customWidth="1"/>
    <col min="3" max="11" width="6.5703125" style="57" bestFit="1" customWidth="1"/>
    <col min="12" max="17" width="7.5703125" style="57" bestFit="1" customWidth="1"/>
    <col min="18" max="18" width="17" style="57" bestFit="1" customWidth="1"/>
    <col min="19" max="19" width="10.5703125" style="57" bestFit="1" customWidth="1"/>
    <col min="20" max="20" width="13.28515625" style="57" bestFit="1" customWidth="1"/>
    <col min="21" max="16384" width="9.140625" style="57"/>
  </cols>
  <sheetData>
    <row r="1" spans="1:20" ht="13.5" thickBot="1" x14ac:dyDescent="0.25">
      <c r="A1" s="90" t="s">
        <v>101</v>
      </c>
      <c r="B1" s="82" t="s">
        <v>37</v>
      </c>
      <c r="C1" s="83">
        <v>1</v>
      </c>
      <c r="D1" s="59">
        <v>2</v>
      </c>
      <c r="E1" s="59">
        <v>3</v>
      </c>
      <c r="F1" s="59">
        <v>4</v>
      </c>
      <c r="G1" s="59">
        <v>5</v>
      </c>
      <c r="H1" s="59">
        <v>6</v>
      </c>
      <c r="I1" s="59">
        <v>7</v>
      </c>
      <c r="J1" s="59">
        <v>8</v>
      </c>
      <c r="K1" s="59">
        <v>9</v>
      </c>
      <c r="L1" s="59">
        <v>10</v>
      </c>
      <c r="M1" s="59">
        <v>11</v>
      </c>
      <c r="N1" s="59">
        <v>12</v>
      </c>
      <c r="O1" s="59">
        <v>13</v>
      </c>
      <c r="P1" s="59">
        <v>14</v>
      </c>
      <c r="Q1" s="59">
        <v>15</v>
      </c>
      <c r="R1" s="62" t="s">
        <v>148</v>
      </c>
      <c r="S1" s="59" t="s">
        <v>103</v>
      </c>
      <c r="T1" s="82" t="s">
        <v>102</v>
      </c>
    </row>
    <row r="2" spans="1:20" ht="12.75" x14ac:dyDescent="0.2">
      <c r="A2" s="93">
        <v>1</v>
      </c>
      <c r="B2" s="95" t="s">
        <v>6</v>
      </c>
      <c r="C2" s="96">
        <f>SUMIFS(Data!$R:$R,Data!$A:$A,$B2,Data!$C:$C,C$1)</f>
        <v>5.33</v>
      </c>
      <c r="D2" s="96">
        <f>SUMIFS(Data!$R:$R,Data!$A:$A,$B2,Data!$C:$C,D$1)</f>
        <v>3.4</v>
      </c>
      <c r="E2" s="96">
        <f>SUMIFS(Data!$R:$R,Data!$A:$A,$B2,Data!$C:$C,E$1)</f>
        <v>1.5</v>
      </c>
      <c r="F2" s="96">
        <f>SUMIFS(Data!$R:$R,Data!$A:$A,$B2,Data!$C:$C,F$1)</f>
        <v>4.3999999999999995</v>
      </c>
      <c r="G2" s="96">
        <f>SUMIFS(Data!$R:$R,Data!$A:$A,$B2,Data!$C:$C,G$1)</f>
        <v>3.6</v>
      </c>
      <c r="H2" s="96">
        <f>SUMIFS(Data!$R:$R,Data!$A:$A,$B2,Data!$C:$C,H$1)</f>
        <v>4.7750000000000004</v>
      </c>
      <c r="I2" s="96">
        <f>SUMIFS(Data!$R:$R,Data!$A:$A,$B2,Data!$C:$C,I$1)</f>
        <v>4.0250000000000004</v>
      </c>
      <c r="J2" s="96">
        <f>SUMIFS(Data!$R:$R,Data!$A:$A,$B2,Data!$C:$C,J$1)</f>
        <v>3.75</v>
      </c>
      <c r="K2" s="96">
        <f>SUMIFS(Data!$R:$R,Data!$A:$A,$B2,Data!$C:$C,K$1)</f>
        <v>3.6500000000000004</v>
      </c>
      <c r="L2" s="96">
        <f>SUMIFS(Data!$R:$R,Data!$A:$A,$B2,Data!$C:$C,L$1)</f>
        <v>5.110666666666666</v>
      </c>
      <c r="M2" s="96">
        <f>SUMIFS(Data!$R:$R,Data!$A:$A,$B2,Data!$C:$C,M$1)</f>
        <v>3.2</v>
      </c>
      <c r="N2" s="96">
        <f>SUMIFS(Data!$R:$R,Data!$A:$A,$B2,Data!$C:$C,N$1)</f>
        <v>3.75</v>
      </c>
      <c r="O2" s="96">
        <f>SUMIFS(Data!$R:$R,Data!$A:$A,$B2,Data!$C:$C,O$1)</f>
        <v>3.95</v>
      </c>
      <c r="P2" s="96">
        <f>SUMIFS(Data!$R:$R,Data!$A:$A,$B2,Data!$C:$C,P$1)</f>
        <v>3.625</v>
      </c>
      <c r="Q2" s="96">
        <f>SUMIFS(Data!$R:$R,Data!$A:$A,$B2,Data!$C:$C,Q$1)</f>
        <v>3.9750000000000001</v>
      </c>
      <c r="R2" s="97">
        <v>5</v>
      </c>
      <c r="S2" s="97">
        <f>SUM(C2:R2)</f>
        <v>63.040666666666674</v>
      </c>
      <c r="T2" s="98">
        <f>SUMIFS(Data!D:D,Data!A:A,$B2)</f>
        <v>285.34999999999997</v>
      </c>
    </row>
    <row r="3" spans="1:20" ht="12.75" x14ac:dyDescent="0.2">
      <c r="A3" s="81">
        <v>2</v>
      </c>
      <c r="B3" s="85" t="s">
        <v>130</v>
      </c>
      <c r="C3" s="66">
        <f>SUMIFS(Data!$R:$R,Data!$A:$A,$B3,Data!$C:$C,C$1)</f>
        <v>8.7266666666666666</v>
      </c>
      <c r="D3" s="66">
        <f>SUMIFS(Data!$R:$R,Data!$A:$A,$B3,Data!$C:$C,D$1)</f>
        <v>1.5</v>
      </c>
      <c r="E3" s="66">
        <f>SUMIFS(Data!$R:$R,Data!$A:$A,$B3,Data!$C:$C,E$1)</f>
        <v>3.6749999999999998</v>
      </c>
      <c r="F3" s="66">
        <f>SUMIFS(Data!$R:$R,Data!$A:$A,$B3,Data!$C:$C,F$1)</f>
        <v>4.4806666666666661</v>
      </c>
      <c r="G3" s="66">
        <f>SUMIFS(Data!$R:$R,Data!$A:$A,$B3,Data!$C:$C,G$1)</f>
        <v>3.1353333333333331</v>
      </c>
      <c r="H3" s="66">
        <f>SUMIFS(Data!$R:$R,Data!$A:$A,$B3,Data!$C:$C,H$1)</f>
        <v>4.1500000000000004</v>
      </c>
      <c r="I3" s="66">
        <f>SUMIFS(Data!$R:$R,Data!$A:$A,$B3,Data!$C:$C,I$1)</f>
        <v>5.577</v>
      </c>
      <c r="J3" s="66">
        <f>SUMIFS(Data!$R:$R,Data!$A:$A,$B3,Data!$C:$C,J$1)</f>
        <v>3.2749999999999999</v>
      </c>
      <c r="K3" s="66">
        <f>SUMIFS(Data!$R:$R,Data!$A:$A,$B3,Data!$C:$C,K$1)</f>
        <v>0</v>
      </c>
      <c r="L3" s="66">
        <f>SUMIFS(Data!$R:$R,Data!$A:$A,$B3,Data!$C:$C,L$1)</f>
        <v>4.495333333333333</v>
      </c>
      <c r="M3" s="66">
        <f>SUMIFS(Data!$R:$R,Data!$A:$A,$B3,Data!$C:$C,M$1)</f>
        <v>3.3</v>
      </c>
      <c r="N3" s="66">
        <f>SUMIFS(Data!$R:$R,Data!$A:$A,$B3,Data!$C:$C,N$1)</f>
        <v>3.6749999999999998</v>
      </c>
      <c r="O3" s="66">
        <f>SUMIFS(Data!$R:$R,Data!$A:$A,$B3,Data!$C:$C,O$1)</f>
        <v>3.9249999999999998</v>
      </c>
      <c r="P3" s="66">
        <f>SUMIFS(Data!$R:$R,Data!$A:$A,$B3,Data!$C:$C,P$1)</f>
        <v>3.9000000000000004</v>
      </c>
      <c r="Q3" s="66">
        <f>SUMIFS(Data!$R:$R,Data!$A:$A,$B3,Data!$C:$C,Q$1)</f>
        <v>4.3250000000000002</v>
      </c>
      <c r="R3" s="70">
        <v>3</v>
      </c>
      <c r="S3" s="70">
        <f>SUM(C3:R3)</f>
        <v>61.139999999999993</v>
      </c>
      <c r="T3" s="71">
        <f>SUMIFS(Data!D:D,Data!A:A,$B3)</f>
        <v>357.74999999999994</v>
      </c>
    </row>
    <row r="4" spans="1:20" ht="12.75" x14ac:dyDescent="0.2">
      <c r="A4" s="81">
        <v>3</v>
      </c>
      <c r="B4" s="85" t="s">
        <v>93</v>
      </c>
      <c r="C4" s="66">
        <f>SUMIFS(Data!$R:$R,Data!$A:$A,$B4,Data!$C:$C,C$1)</f>
        <v>3.2</v>
      </c>
      <c r="D4" s="66">
        <f>SUMIFS(Data!$R:$R,Data!$A:$A,$B4,Data!$C:$C,D$1)</f>
        <v>2.7</v>
      </c>
      <c r="E4" s="66">
        <f>SUMIFS(Data!$R:$R,Data!$A:$A,$B4,Data!$C:$C,E$1)</f>
        <v>2.85</v>
      </c>
      <c r="F4" s="66">
        <f>SUMIFS(Data!$R:$R,Data!$A:$A,$B4,Data!$C:$C,F$1)</f>
        <v>2.95</v>
      </c>
      <c r="G4" s="66">
        <f>SUMIFS(Data!$R:$R,Data!$A:$A,$B4,Data!$C:$C,G$1)</f>
        <v>2</v>
      </c>
      <c r="H4" s="66">
        <f>SUMIFS(Data!$R:$R,Data!$A:$A,$B4,Data!$C:$C,H$1)</f>
        <v>3.8250000000000002</v>
      </c>
      <c r="I4" s="66">
        <f>SUMIFS(Data!$R:$R,Data!$A:$A,$B4,Data!$C:$C,I$1)</f>
        <v>3.2</v>
      </c>
      <c r="J4" s="66">
        <f>SUMIFS(Data!$R:$R,Data!$A:$A,$B4,Data!$C:$C,J$1)</f>
        <v>2.4</v>
      </c>
      <c r="K4" s="66">
        <f>SUMIFS(Data!$R:$R,Data!$A:$A,$B4,Data!$C:$C,K$1)</f>
        <v>2.9000000000000004</v>
      </c>
      <c r="L4" s="66">
        <f>SUMIFS(Data!$R:$R,Data!$A:$A,$B4,Data!$C:$C,L$1)</f>
        <v>3.05</v>
      </c>
      <c r="M4" s="66">
        <f>SUMIFS(Data!$R:$R,Data!$A:$A,$B4,Data!$C:$C,M$1)</f>
        <v>2.65</v>
      </c>
      <c r="N4" s="66">
        <f>SUMIFS(Data!$R:$R,Data!$A:$A,$B4,Data!$C:$C,N$1)</f>
        <v>3.3499999999999996</v>
      </c>
      <c r="O4" s="66">
        <f>SUMIFS(Data!$R:$R,Data!$A:$A,$B4,Data!$C:$C,O$1)</f>
        <v>3.125</v>
      </c>
      <c r="P4" s="66">
        <f>SUMIFS(Data!$R:$R,Data!$A:$A,$B4,Data!$C:$C,P$1)</f>
        <v>2.6</v>
      </c>
      <c r="Q4" s="66">
        <f>SUMIFS(Data!$R:$R,Data!$A:$A,$B4,Data!$C:$C,Q$1)</f>
        <v>3.4749999999999996</v>
      </c>
      <c r="R4" s="70">
        <v>5</v>
      </c>
      <c r="S4" s="70">
        <f>SUM(C4:R4)</f>
        <v>49.274999999999999</v>
      </c>
      <c r="T4" s="71">
        <f>SUMIFS(Data!D:D,Data!A:A,$B4)</f>
        <v>172.15</v>
      </c>
    </row>
    <row r="5" spans="1:20" ht="12.75" x14ac:dyDescent="0.2">
      <c r="A5" s="91">
        <v>4</v>
      </c>
      <c r="B5" s="87" t="s">
        <v>53</v>
      </c>
      <c r="C5" s="69">
        <f>SUMIFS(Data!$R:$R,Data!$A:$A,$B5,Data!$C:$C,C$1)</f>
        <v>3.4499999999999997</v>
      </c>
      <c r="D5" s="69">
        <f>SUMIFS(Data!$R:$R,Data!$A:$A,$B5,Data!$C:$C,D$1)</f>
        <v>3.05</v>
      </c>
      <c r="E5" s="69">
        <f>SUMIFS(Data!$R:$R,Data!$A:$A,$B5,Data!$C:$C,E$1)</f>
        <v>3.7956666666666665</v>
      </c>
      <c r="F5" s="69">
        <f>SUMIFS(Data!$R:$R,Data!$A:$A,$B5,Data!$C:$C,F$1)</f>
        <v>4.4820000000000002</v>
      </c>
      <c r="G5" s="69">
        <f>SUMIFS(Data!$R:$R,Data!$A:$A,$B5,Data!$C:$C,G$1)</f>
        <v>1.5</v>
      </c>
      <c r="H5" s="69">
        <f>SUMIFS(Data!$R:$R,Data!$A:$A,$B5,Data!$C:$C,H$1)</f>
        <v>0</v>
      </c>
      <c r="I5" s="69">
        <f>SUMIFS(Data!$R:$R,Data!$A:$A,$B5,Data!$C:$C,I$1)</f>
        <v>2.1749999999999998</v>
      </c>
      <c r="J5" s="69">
        <f>SUMIFS(Data!$R:$R,Data!$A:$A,$B5,Data!$C:$C,J$1)</f>
        <v>3.3199999999999994</v>
      </c>
      <c r="K5" s="69">
        <f>SUMIFS(Data!$R:$R,Data!$A:$A,$B5,Data!$C:$C,K$1)</f>
        <v>3</v>
      </c>
      <c r="L5" s="69">
        <f>SUMIFS(Data!$R:$R,Data!$A:$A,$B5,Data!$C:$C,L$1)</f>
        <v>3.1999999999999997</v>
      </c>
      <c r="M5" s="69">
        <f>SUMIFS(Data!$R:$R,Data!$A:$A,$B5,Data!$C:$C,M$1)</f>
        <v>2.9000000000000004</v>
      </c>
      <c r="N5" s="69">
        <f>SUMIFS(Data!$R:$R,Data!$A:$A,$B5,Data!$C:$C,N$1)</f>
        <v>2.95</v>
      </c>
      <c r="O5" s="69">
        <f>SUMIFS(Data!$R:$R,Data!$A:$A,$B5,Data!$C:$C,O$1)</f>
        <v>4.4000000000000004</v>
      </c>
      <c r="P5" s="69">
        <f>SUMIFS(Data!$R:$R,Data!$A:$A,$B5,Data!$C:$C,P$1)</f>
        <v>2.8250000000000002</v>
      </c>
      <c r="Q5" s="69">
        <f>SUMIFS(Data!$R:$R,Data!$A:$A,$B5,Data!$C:$C,Q$1)</f>
        <v>1.625</v>
      </c>
      <c r="R5" s="72">
        <v>3</v>
      </c>
      <c r="S5" s="72">
        <f>SUM(C5:R5)</f>
        <v>45.672666666666672</v>
      </c>
      <c r="T5" s="73">
        <f>SUMIFS(Data!D:D,Data!A:A,$B5)</f>
        <v>159.66</v>
      </c>
    </row>
    <row r="6" spans="1:20" ht="12.75" x14ac:dyDescent="0.2">
      <c r="A6" s="91">
        <v>5</v>
      </c>
      <c r="B6" s="87" t="s">
        <v>55</v>
      </c>
      <c r="C6" s="69">
        <f>SUMIFS(Data!$R:$R,Data!$A:$A,$B6,Data!$C:$C,C$1)</f>
        <v>2.7786666666666671</v>
      </c>
      <c r="D6" s="69">
        <f>SUMIFS(Data!$R:$R,Data!$A:$A,$B6,Data!$C:$C,D$1)</f>
        <v>0</v>
      </c>
      <c r="E6" s="69">
        <f>SUMIFS(Data!$R:$R,Data!$A:$A,$B6,Data!$C:$C,E$1)</f>
        <v>3.158666666666667</v>
      </c>
      <c r="F6" s="69">
        <f>SUMIFS(Data!$R:$R,Data!$A:$A,$B6,Data!$C:$C,F$1)</f>
        <v>3</v>
      </c>
      <c r="G6" s="69">
        <f>SUMIFS(Data!$R:$R,Data!$A:$A,$B6,Data!$C:$C,G$1)</f>
        <v>3.0999999999999996</v>
      </c>
      <c r="H6" s="69">
        <f>SUMIFS(Data!$R:$R,Data!$A:$A,$B6,Data!$C:$C,H$1)</f>
        <v>3.55</v>
      </c>
      <c r="I6" s="69">
        <f>SUMIFS(Data!$R:$R,Data!$A:$A,$B6,Data!$C:$C,I$1)</f>
        <v>2.6</v>
      </c>
      <c r="J6" s="69">
        <f>SUMIFS(Data!$R:$R,Data!$A:$A,$B6,Data!$C:$C,J$1)</f>
        <v>1.95</v>
      </c>
      <c r="K6" s="69">
        <f>SUMIFS(Data!$R:$R,Data!$A:$A,$B6,Data!$C:$C,K$1)</f>
        <v>3.4249999999999998</v>
      </c>
      <c r="L6" s="69">
        <f>SUMIFS(Data!$R:$R,Data!$A:$A,$B6,Data!$C:$C,L$1)</f>
        <v>2.2000000000000002</v>
      </c>
      <c r="M6" s="69">
        <f>SUMIFS(Data!$R:$R,Data!$A:$A,$B6,Data!$C:$C,M$1)</f>
        <v>2.2999999999999998</v>
      </c>
      <c r="N6" s="69">
        <f>SUMIFS(Data!$R:$R,Data!$A:$A,$B6,Data!$C:$C,N$1)</f>
        <v>3.25</v>
      </c>
      <c r="O6" s="69">
        <f>SUMIFS(Data!$R:$R,Data!$A:$A,$B6,Data!$C:$C,O$1)</f>
        <v>3.05</v>
      </c>
      <c r="P6" s="69">
        <f>SUMIFS(Data!$R:$R,Data!$A:$A,$B6,Data!$C:$C,P$1)</f>
        <v>2.2250000000000001</v>
      </c>
      <c r="Q6" s="69">
        <f>SUMIFS(Data!$R:$R,Data!$A:$A,$B6,Data!$C:$C,Q$1)</f>
        <v>3.4249999999999998</v>
      </c>
      <c r="R6" s="72">
        <v>3</v>
      </c>
      <c r="S6" s="72">
        <f>SUM(C6:R6)</f>
        <v>43.012333333333331</v>
      </c>
      <c r="T6" s="73">
        <f>SUMIFS(Data!D:D,Data!A:A,$B6)</f>
        <v>179.14000000000001</v>
      </c>
    </row>
    <row r="7" spans="1:20" ht="12.75" x14ac:dyDescent="0.2">
      <c r="A7" s="92">
        <v>6</v>
      </c>
      <c r="B7" s="86" t="s">
        <v>56</v>
      </c>
      <c r="C7" s="74">
        <f>SUMIFS(Data!$R:$R,Data!$A:$A,$B7,Data!$C:$C,C$1)</f>
        <v>1.7749999999999999</v>
      </c>
      <c r="D7" s="74">
        <f>SUMIFS(Data!$R:$R,Data!$A:$A,$B7,Data!$C:$C,D$1)</f>
        <v>1.7999999999999998</v>
      </c>
      <c r="E7" s="74">
        <f>SUMIFS(Data!$R:$R,Data!$A:$A,$B7,Data!$C:$C,E$1)</f>
        <v>2.35</v>
      </c>
      <c r="F7" s="74">
        <f>SUMIFS(Data!$R:$R,Data!$A:$A,$B7,Data!$C:$C,F$1)</f>
        <v>2.4500000000000002</v>
      </c>
      <c r="G7" s="74">
        <f>SUMIFS(Data!$R:$R,Data!$A:$A,$B7,Data!$C:$C,G$1)</f>
        <v>2.2000000000000002</v>
      </c>
      <c r="H7" s="74">
        <f>SUMIFS(Data!$R:$R,Data!$A:$A,$B7,Data!$C:$C,H$1)</f>
        <v>3.9</v>
      </c>
      <c r="I7" s="74">
        <f>SUMIFS(Data!$R:$R,Data!$A:$A,$B7,Data!$C:$C,I$1)</f>
        <v>3.25</v>
      </c>
      <c r="J7" s="74">
        <f>SUMIFS(Data!$R:$R,Data!$A:$A,$B7,Data!$C:$C,J$1)</f>
        <v>2.9</v>
      </c>
      <c r="K7" s="74">
        <f>SUMIFS(Data!$R:$R,Data!$A:$A,$B7,Data!$C:$C,K$1)</f>
        <v>2.95</v>
      </c>
      <c r="L7" s="74">
        <f>SUMIFS(Data!$R:$R,Data!$A:$A,$B7,Data!$C:$C,L$1)</f>
        <v>2.1</v>
      </c>
      <c r="M7" s="74">
        <f>SUMIFS(Data!$R:$R,Data!$A:$A,$B7,Data!$C:$C,M$1)</f>
        <v>2.4500000000000002</v>
      </c>
      <c r="N7" s="74">
        <f>SUMIFS(Data!$R:$R,Data!$A:$A,$B7,Data!$C:$C,N$1)</f>
        <v>2.8499999999999996</v>
      </c>
      <c r="O7" s="74">
        <f>SUMIFS(Data!$R:$R,Data!$A:$A,$B7,Data!$C:$C,O$1)</f>
        <v>4.3</v>
      </c>
      <c r="P7" s="74">
        <f>SUMIFS(Data!$R:$R,Data!$A:$A,$B7,Data!$C:$C,P$1)</f>
        <v>2.1</v>
      </c>
      <c r="Q7" s="74">
        <f>SUMIFS(Data!$R:$R,Data!$A:$A,$B7,Data!$C:$C,Q$1)</f>
        <v>0</v>
      </c>
      <c r="R7" s="75">
        <v>3</v>
      </c>
      <c r="S7" s="75">
        <f>SUM(C7:R7)</f>
        <v>40.375</v>
      </c>
      <c r="T7" s="76">
        <f>SUMIFS(Data!D:D,Data!A:A,$B7)</f>
        <v>152.36000000000001</v>
      </c>
    </row>
    <row r="8" spans="1:20" ht="12.75" x14ac:dyDescent="0.2">
      <c r="A8" s="92">
        <v>7</v>
      </c>
      <c r="B8" s="86" t="s">
        <v>60</v>
      </c>
      <c r="C8" s="74">
        <f>SUMIFS(Data!$R:$R,Data!$A:$A,$B8,Data!$C:$C,C$1)</f>
        <v>3.05</v>
      </c>
      <c r="D8" s="74">
        <f>SUMIFS(Data!$R:$R,Data!$A:$A,$B8,Data!$C:$C,D$1)</f>
        <v>2.4500000000000002</v>
      </c>
      <c r="E8" s="74">
        <f>SUMIFS(Data!$R:$R,Data!$A:$A,$B8,Data!$C:$C,E$1)</f>
        <v>3.1749999999999998</v>
      </c>
      <c r="F8" s="74">
        <f>SUMIFS(Data!$R:$R,Data!$A:$A,$B8,Data!$C:$C,F$1)</f>
        <v>2.4500000000000002</v>
      </c>
      <c r="G8" s="74">
        <f>SUMIFS(Data!$R:$R,Data!$A:$A,$B8,Data!$C:$C,G$1)</f>
        <v>2.65</v>
      </c>
      <c r="H8" s="74">
        <f>SUMIFS(Data!$R:$R,Data!$A:$A,$B8,Data!$C:$C,H$1)</f>
        <v>3.3</v>
      </c>
      <c r="I8" s="74">
        <f>SUMIFS(Data!$R:$R,Data!$A:$A,$B8,Data!$C:$C,I$1)</f>
        <v>3.2</v>
      </c>
      <c r="J8" s="74">
        <f>SUMIFS(Data!$R:$R,Data!$A:$A,$B8,Data!$C:$C,J$1)</f>
        <v>2.9</v>
      </c>
      <c r="K8" s="74">
        <f>SUMIFS(Data!$R:$R,Data!$A:$A,$B8,Data!$C:$C,K$1)</f>
        <v>2.3250000000000002</v>
      </c>
      <c r="L8" s="74">
        <f>SUMIFS(Data!$R:$R,Data!$A:$A,$B8,Data!$C:$C,L$1)</f>
        <v>0</v>
      </c>
      <c r="M8" s="74">
        <f>SUMIFS(Data!$R:$R,Data!$A:$A,$B8,Data!$C:$C,M$1)</f>
        <v>2.75</v>
      </c>
      <c r="N8" s="74">
        <f>SUMIFS(Data!$R:$R,Data!$A:$A,$B8,Data!$C:$C,N$1)</f>
        <v>0</v>
      </c>
      <c r="O8" s="74">
        <f>SUMIFS(Data!$R:$R,Data!$A:$A,$B8,Data!$C:$C,O$1)</f>
        <v>2.4500000000000002</v>
      </c>
      <c r="P8" s="74">
        <f>SUMIFS(Data!$R:$R,Data!$A:$A,$B8,Data!$C:$C,P$1)</f>
        <v>2.0750000000000002</v>
      </c>
      <c r="Q8" s="74">
        <f>SUMIFS(Data!$R:$R,Data!$A:$A,$B8,Data!$C:$C,Q$1)</f>
        <v>2.2000000000000002</v>
      </c>
      <c r="R8" s="75">
        <v>1</v>
      </c>
      <c r="S8" s="75">
        <f>SUM(C8:R8)</f>
        <v>35.975000000000001</v>
      </c>
      <c r="T8" s="76">
        <f>SUMIFS(Data!D:D,Data!A:A,$B8)</f>
        <v>161.10000000000002</v>
      </c>
    </row>
    <row r="9" spans="1:20" ht="12.75" x14ac:dyDescent="0.2">
      <c r="A9" s="92">
        <v>8</v>
      </c>
      <c r="B9" s="86" t="s">
        <v>76</v>
      </c>
      <c r="C9" s="74">
        <f>SUMIFS(Data!$R:$R,Data!$A:$A,$B9,Data!$C:$C,C$1)</f>
        <v>5.1050000000000004</v>
      </c>
      <c r="D9" s="74">
        <f>SUMIFS(Data!$R:$R,Data!$A:$A,$B9,Data!$C:$C,D$1)</f>
        <v>2.1999999999999997</v>
      </c>
      <c r="E9" s="74">
        <f>SUMIFS(Data!$R:$R,Data!$A:$A,$B9,Data!$C:$C,E$1)</f>
        <v>2.870333333333333</v>
      </c>
      <c r="F9" s="74">
        <f>SUMIFS(Data!$R:$R,Data!$A:$A,$B9,Data!$C:$C,F$1)</f>
        <v>2.85</v>
      </c>
      <c r="G9" s="74">
        <f>SUMIFS(Data!$R:$R,Data!$A:$A,$B9,Data!$C:$C,G$1)</f>
        <v>0</v>
      </c>
      <c r="H9" s="74">
        <f>SUMIFS(Data!$R:$R,Data!$A:$A,$B9,Data!$C:$C,H$1)</f>
        <v>2</v>
      </c>
      <c r="I9" s="74">
        <f>SUMIFS(Data!$R:$R,Data!$A:$A,$B9,Data!$C:$C,I$1)</f>
        <v>1.875</v>
      </c>
      <c r="J9" s="74">
        <f>SUMIFS(Data!$R:$R,Data!$A:$A,$B9,Data!$C:$C,J$1)</f>
        <v>1.8</v>
      </c>
      <c r="K9" s="74">
        <f>SUMIFS(Data!$R:$R,Data!$A:$A,$B9,Data!$C:$C,K$1)</f>
        <v>1.35</v>
      </c>
      <c r="L9" s="74">
        <f>SUMIFS(Data!$R:$R,Data!$A:$A,$B9,Data!$C:$C,L$1)</f>
        <v>0</v>
      </c>
      <c r="M9" s="74">
        <f>SUMIFS(Data!$R:$R,Data!$A:$A,$B9,Data!$C:$C,M$1)</f>
        <v>1.4</v>
      </c>
      <c r="N9" s="74">
        <f>SUMIFS(Data!$R:$R,Data!$A:$A,$B9,Data!$C:$C,N$1)</f>
        <v>0</v>
      </c>
      <c r="O9" s="74">
        <f>SUMIFS(Data!$R:$R,Data!$A:$A,$B9,Data!$C:$C,O$1)</f>
        <v>2</v>
      </c>
      <c r="P9" s="74">
        <f>SUMIFS(Data!$R:$R,Data!$A:$A,$B9,Data!$C:$C,P$1)</f>
        <v>0</v>
      </c>
      <c r="Q9" s="74">
        <f>SUMIFS(Data!$R:$R,Data!$A:$A,$B9,Data!$C:$C,Q$1)</f>
        <v>0</v>
      </c>
      <c r="R9" s="75">
        <v>0</v>
      </c>
      <c r="S9" s="75">
        <f>SUM(C9:R9)</f>
        <v>23.450333333333333</v>
      </c>
      <c r="T9" s="76">
        <f>SUMIFS(Data!D:D,Data!A:A,$B9)</f>
        <v>120.42</v>
      </c>
    </row>
    <row r="10" spans="1:20" ht="13.5" thickBot="1" x14ac:dyDescent="0.25">
      <c r="A10" s="94">
        <v>9</v>
      </c>
      <c r="B10" s="88" t="s">
        <v>137</v>
      </c>
      <c r="C10" s="78">
        <f>SUMIFS(Data!$R:$R,Data!$A:$A,$B10,Data!$C:$C,C$1)</f>
        <v>5.03</v>
      </c>
      <c r="D10" s="78">
        <f>SUMIFS(Data!$R:$R,Data!$A:$A,$B10,Data!$C:$C,D$1)</f>
        <v>2</v>
      </c>
      <c r="E10" s="78">
        <f>SUMIFS(Data!$R:$R,Data!$A:$A,$B10,Data!$C:$C,E$1)</f>
        <v>2.9956666666666667</v>
      </c>
      <c r="F10" s="78">
        <f>SUMIFS(Data!$R:$R,Data!$A:$A,$B10,Data!$C:$C,F$1)</f>
        <v>2.4500000000000002</v>
      </c>
      <c r="G10" s="78">
        <f>SUMIFS(Data!$R:$R,Data!$A:$A,$B10,Data!$C:$C,G$1)</f>
        <v>1.8</v>
      </c>
      <c r="H10" s="78">
        <f>SUMIFS(Data!$R:$R,Data!$A:$A,$B10,Data!$C:$C,H$1)</f>
        <v>0</v>
      </c>
      <c r="I10" s="78">
        <f>SUMIFS(Data!$R:$R,Data!$A:$A,$B10,Data!$C:$C,I$1)</f>
        <v>2.6749999999999998</v>
      </c>
      <c r="J10" s="78">
        <f>SUMIFS(Data!$R:$R,Data!$A:$A,$B10,Data!$C:$C,J$1)</f>
        <v>0</v>
      </c>
      <c r="K10" s="78">
        <f>SUMIFS(Data!$R:$R,Data!$A:$A,$B10,Data!$C:$C,K$1)</f>
        <v>0</v>
      </c>
      <c r="L10" s="78">
        <f>SUMIFS(Data!$R:$R,Data!$A:$A,$B10,Data!$C:$C,L$1)</f>
        <v>0</v>
      </c>
      <c r="M10" s="78">
        <f>SUMIFS(Data!$R:$R,Data!$A:$A,$B10,Data!$C:$C,M$1)</f>
        <v>0</v>
      </c>
      <c r="N10" s="78">
        <f>SUMIFS(Data!$R:$R,Data!$A:$A,$B10,Data!$C:$C,N$1)</f>
        <v>0</v>
      </c>
      <c r="O10" s="78">
        <f>SUMIFS(Data!$R:$R,Data!$A:$A,$B10,Data!$C:$C,O$1)</f>
        <v>0</v>
      </c>
      <c r="P10" s="78">
        <f>SUMIFS(Data!$R:$R,Data!$A:$A,$B10,Data!$C:$C,P$1)</f>
        <v>0</v>
      </c>
      <c r="Q10" s="78">
        <f>SUMIFS(Data!$R:$R,Data!$A:$A,$B10,Data!$C:$C,Q$1)</f>
        <v>0</v>
      </c>
      <c r="R10" s="79">
        <v>0</v>
      </c>
      <c r="S10" s="79">
        <f>SUM(C10:R10)</f>
        <v>16.950666666666667</v>
      </c>
      <c r="T10" s="80">
        <f>SUMIFS(Data!D:D,Data!A:A,$B10)</f>
        <v>97.06</v>
      </c>
    </row>
  </sheetData>
  <autoFilter ref="A1:T10">
    <sortState ref="A2:T10">
      <sortCondition descending="1" ref="S1:S10"/>
    </sortState>
  </autoFilter>
  <sortState ref="B2:T10">
    <sortCondition descending="1" ref="S2:S10"/>
    <sortCondition descending="1" ref="T2:T10"/>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T42"/>
  <sheetViews>
    <sheetView workbookViewId="0">
      <selection activeCell="I29" sqref="I29"/>
    </sheetView>
  </sheetViews>
  <sheetFormatPr defaultRowHeight="12" x14ac:dyDescent="0.2"/>
  <cols>
    <col min="1" max="1" width="8.140625" style="84" bestFit="1" customWidth="1"/>
    <col min="2" max="2" width="22.7109375" style="84" bestFit="1" customWidth="1"/>
    <col min="3" max="11" width="6.5703125" style="84" bestFit="1" customWidth="1"/>
    <col min="12" max="17" width="7.5703125" style="84" bestFit="1" customWidth="1"/>
    <col min="18" max="18" width="17" style="84" bestFit="1" customWidth="1"/>
    <col min="19" max="19" width="10.5703125" style="84" bestFit="1" customWidth="1"/>
    <col min="20" max="20" width="13.28515625" style="84" bestFit="1" customWidth="1"/>
    <col min="21" max="16384" width="9.140625" style="84"/>
  </cols>
  <sheetData>
    <row r="1" spans="1:20" ht="13.5" thickBot="1" x14ac:dyDescent="0.25">
      <c r="A1" s="90" t="s">
        <v>101</v>
      </c>
      <c r="B1" s="100" t="s">
        <v>37</v>
      </c>
      <c r="C1" s="90">
        <v>1</v>
      </c>
      <c r="D1" s="101">
        <v>2</v>
      </c>
      <c r="E1" s="101">
        <v>3</v>
      </c>
      <c r="F1" s="101">
        <v>4</v>
      </c>
      <c r="G1" s="101">
        <v>5</v>
      </c>
      <c r="H1" s="101">
        <v>6</v>
      </c>
      <c r="I1" s="101">
        <v>7</v>
      </c>
      <c r="J1" s="101">
        <v>8</v>
      </c>
      <c r="K1" s="101">
        <v>9</v>
      </c>
      <c r="L1" s="101">
        <v>10</v>
      </c>
      <c r="M1" s="101">
        <v>11</v>
      </c>
      <c r="N1" s="101">
        <v>12</v>
      </c>
      <c r="O1" s="101">
        <v>13</v>
      </c>
      <c r="P1" s="101">
        <v>14</v>
      </c>
      <c r="Q1" s="101">
        <v>15</v>
      </c>
      <c r="R1" s="102" t="s">
        <v>148</v>
      </c>
      <c r="S1" s="101" t="s">
        <v>103</v>
      </c>
      <c r="T1" s="100" t="s">
        <v>102</v>
      </c>
    </row>
    <row r="2" spans="1:20" ht="12.75" x14ac:dyDescent="0.2">
      <c r="A2" s="99">
        <v>1</v>
      </c>
      <c r="B2" s="95" t="s">
        <v>140</v>
      </c>
      <c r="C2" s="96">
        <f>SUMIFS(Data!$R:$R,Data!$A:$A,$B2,Data!$C:$C,C$1)</f>
        <v>7.1783333333333328</v>
      </c>
      <c r="D2" s="96">
        <f>SUMIFS(Data!$R:$R,Data!$A:$A,$B2,Data!$C:$C,D$1)</f>
        <v>4.004666666666667</v>
      </c>
      <c r="E2" s="96">
        <f>SUMIFS(Data!$R:$R,Data!$A:$A,$B2,Data!$C:$C,E$1)</f>
        <v>3.9493333333333336</v>
      </c>
      <c r="F2" s="96">
        <f>SUMIFS(Data!$R:$R,Data!$A:$A,$B2,Data!$C:$C,F$1)</f>
        <v>3.9033333333333329</v>
      </c>
      <c r="G2" s="96">
        <f>SUMIFS(Data!$R:$R,Data!$A:$A,$B2,Data!$C:$C,G$1)</f>
        <v>5.1506666666666661</v>
      </c>
      <c r="H2" s="96">
        <f>SUMIFS(Data!$R:$R,Data!$A:$A,$B2,Data!$C:$C,H$1)</f>
        <v>4.4249999999999998</v>
      </c>
      <c r="I2" s="96">
        <f>SUMIFS(Data!$R:$R,Data!$A:$A,$B2,Data!$C:$C,I$1)</f>
        <v>6.0960000000000001</v>
      </c>
      <c r="J2" s="96">
        <f>SUMIFS(Data!$R:$R,Data!$A:$A,$B2,Data!$C:$C,J$1)</f>
        <v>4.55</v>
      </c>
      <c r="K2" s="96">
        <f>SUMIFS(Data!$R:$R,Data!$A:$A,$B2,Data!$C:$C,K$1)</f>
        <v>6.9766666666666666</v>
      </c>
      <c r="L2" s="96">
        <f>SUMIFS(Data!$R:$R,Data!$A:$A,$B2,Data!$C:$C,L$1)</f>
        <v>4.456666666666667</v>
      </c>
      <c r="M2" s="96">
        <f>SUMIFS(Data!$R:$R,Data!$A:$A,$B2,Data!$C:$C,M$1)</f>
        <v>3.7786666666666666</v>
      </c>
      <c r="N2" s="96">
        <f>SUMIFS(Data!$R:$R,Data!$A:$A,$B2,Data!$C:$C,N$1)</f>
        <v>4.9239999999999995</v>
      </c>
      <c r="O2" s="96">
        <f>SUMIFS(Data!$R:$R,Data!$A:$A,$B2,Data!$C:$C,O$1)</f>
        <v>5.0253333333333332</v>
      </c>
      <c r="P2" s="96">
        <f>SUMIFS(Data!$R:$R,Data!$A:$A,$B2,Data!$C:$C,P$1)</f>
        <v>2.7749999999999999</v>
      </c>
      <c r="Q2" s="96">
        <f>SUMIFS(Data!$R:$R,Data!$A:$A,$B2,Data!$C:$C,Q$1)</f>
        <v>5.3413333333333339</v>
      </c>
      <c r="R2" s="96">
        <v>5</v>
      </c>
      <c r="S2" s="96">
        <f>SUM(C2:Q2)+R2</f>
        <v>77.535000000000011</v>
      </c>
      <c r="T2" s="98">
        <f>SUMIFS(Data!D:D,Data!A:A,$B2)</f>
        <v>677.02999999999986</v>
      </c>
    </row>
    <row r="3" spans="1:20" ht="12.75" x14ac:dyDescent="0.2">
      <c r="A3" s="65">
        <v>2</v>
      </c>
      <c r="B3" s="85" t="s">
        <v>61</v>
      </c>
      <c r="C3" s="66">
        <f>SUMIFS(Data!$R:$R,Data!$A:$A,$B3,Data!$C:$C,C$1)</f>
        <v>8.7266666666666666</v>
      </c>
      <c r="D3" s="66">
        <f>SUMIFS(Data!$R:$R,Data!$A:$A,$B3,Data!$C:$C,D$1)</f>
        <v>3.875</v>
      </c>
      <c r="E3" s="66">
        <f>SUMIFS(Data!$R:$R,Data!$A:$A,$B3,Data!$C:$C,E$1)</f>
        <v>4.0456666666666665</v>
      </c>
      <c r="F3" s="66">
        <f>SUMIFS(Data!$R:$R,Data!$A:$A,$B3,Data!$C:$C,F$1)</f>
        <v>4.5</v>
      </c>
      <c r="G3" s="66">
        <f>SUMIFS(Data!$R:$R,Data!$A:$A,$B3,Data!$C:$C,G$1)</f>
        <v>3.9140000000000001</v>
      </c>
      <c r="H3" s="66">
        <f>SUMIFS(Data!$R:$R,Data!$A:$A,$B3,Data!$C:$C,H$1)</f>
        <v>4.8999999999999995</v>
      </c>
      <c r="I3" s="66">
        <f>SUMIFS(Data!$R:$R,Data!$A:$A,$B3,Data!$C:$C,I$1)</f>
        <v>4.4749999999999996</v>
      </c>
      <c r="J3" s="66">
        <f>SUMIFS(Data!$R:$R,Data!$A:$A,$B3,Data!$C:$C,J$1)</f>
        <v>3.95</v>
      </c>
      <c r="K3" s="66">
        <f>SUMIFS(Data!$R:$R,Data!$A:$A,$B3,Data!$C:$C,K$1)</f>
        <v>3.6500000000000004</v>
      </c>
      <c r="L3" s="66">
        <f>SUMIFS(Data!$R:$R,Data!$A:$A,$B3,Data!$C:$C,L$1)</f>
        <v>4.698666666666667</v>
      </c>
      <c r="M3" s="66">
        <f>SUMIFS(Data!$R:$R,Data!$A:$A,$B3,Data!$C:$C,M$1)</f>
        <v>3.75</v>
      </c>
      <c r="N3" s="66">
        <f>SUMIFS(Data!$R:$R,Data!$A:$A,$B3,Data!$C:$C,N$1)</f>
        <v>3.8</v>
      </c>
      <c r="O3" s="66">
        <f>SUMIFS(Data!$R:$R,Data!$A:$A,$B3,Data!$C:$C,O$1)</f>
        <v>4.1500000000000004</v>
      </c>
      <c r="P3" s="66">
        <f>SUMIFS(Data!$R:$R,Data!$A:$A,$B3,Data!$C:$C,P$1)</f>
        <v>4.0999999999999996</v>
      </c>
      <c r="Q3" s="66">
        <f>SUMIFS(Data!$R:$R,Data!$A:$A,$B3,Data!$C:$C,Q$1)</f>
        <v>3.2250000000000001</v>
      </c>
      <c r="R3" s="66">
        <v>5</v>
      </c>
      <c r="S3" s="66">
        <f>SUM(C3:Q3)+R3</f>
        <v>70.759999999999991</v>
      </c>
      <c r="T3" s="71">
        <f>SUMIFS(Data!D:D,Data!A:A,$B3)</f>
        <v>403.74999999999994</v>
      </c>
    </row>
    <row r="4" spans="1:20" ht="12.75" x14ac:dyDescent="0.2">
      <c r="A4" s="65">
        <v>3</v>
      </c>
      <c r="B4" s="85" t="s">
        <v>92</v>
      </c>
      <c r="C4" s="66">
        <f>SUMIFS(Data!$R:$R,Data!$A:$A,$B4,Data!$C:$C,C$1)</f>
        <v>8.8016666666666659</v>
      </c>
      <c r="D4" s="66">
        <f>SUMIFS(Data!$R:$R,Data!$A:$A,$B4,Data!$C:$C,D$1)</f>
        <v>3.0750000000000002</v>
      </c>
      <c r="E4" s="66">
        <f>SUMIFS(Data!$R:$R,Data!$A:$A,$B4,Data!$C:$C,E$1)</f>
        <v>4.5280000000000005</v>
      </c>
      <c r="F4" s="66">
        <f>SUMIFS(Data!$R:$R,Data!$A:$A,$B4,Data!$C:$C,F$1)</f>
        <v>4.55</v>
      </c>
      <c r="G4" s="66">
        <f>SUMIFS(Data!$R:$R,Data!$A:$A,$B4,Data!$C:$C,G$1)</f>
        <v>2.7359999999999998</v>
      </c>
      <c r="H4" s="66">
        <f>SUMIFS(Data!$R:$R,Data!$A:$A,$B4,Data!$C:$C,H$1)</f>
        <v>4.3250000000000002</v>
      </c>
      <c r="I4" s="66">
        <f>SUMIFS(Data!$R:$R,Data!$A:$A,$B4,Data!$C:$C,I$1)</f>
        <v>5.1073333333333331</v>
      </c>
      <c r="J4" s="66">
        <f>SUMIFS(Data!$R:$R,Data!$A:$A,$B4,Data!$C:$C,J$1)</f>
        <v>2.7</v>
      </c>
      <c r="K4" s="66">
        <f>SUMIFS(Data!$R:$R,Data!$A:$A,$B4,Data!$C:$C,K$1)</f>
        <v>5.484</v>
      </c>
      <c r="L4" s="66">
        <f>SUMIFS(Data!$R:$R,Data!$A:$A,$B4,Data!$C:$C,L$1)</f>
        <v>2.65</v>
      </c>
      <c r="M4" s="66">
        <f>SUMIFS(Data!$R:$R,Data!$A:$A,$B4,Data!$C:$C,M$1)</f>
        <v>2.9</v>
      </c>
      <c r="N4" s="66">
        <f>SUMIFS(Data!$R:$R,Data!$A:$A,$B4,Data!$C:$C,N$1)</f>
        <v>2.375</v>
      </c>
      <c r="O4" s="66">
        <f>SUMIFS(Data!$R:$R,Data!$A:$A,$B4,Data!$C:$C,O$1)</f>
        <v>4.496666666666667</v>
      </c>
      <c r="P4" s="66">
        <f>SUMIFS(Data!$R:$R,Data!$A:$A,$B4,Data!$C:$C,P$1)</f>
        <v>2.7</v>
      </c>
      <c r="Q4" s="66">
        <f>SUMIFS(Data!$R:$R,Data!$A:$A,$B4,Data!$C:$C,Q$1)</f>
        <v>3.05</v>
      </c>
      <c r="R4" s="66">
        <v>5</v>
      </c>
      <c r="S4" s="66">
        <f>SUM(C4:Q4)+R4</f>
        <v>64.478666666666669</v>
      </c>
      <c r="T4" s="71">
        <f>SUMIFS(Data!D:D,Data!A:A,$B4)</f>
        <v>528.46999999999991</v>
      </c>
    </row>
    <row r="5" spans="1:20" ht="12.75" x14ac:dyDescent="0.2">
      <c r="A5" s="68">
        <v>4</v>
      </c>
      <c r="B5" s="87" t="s">
        <v>146</v>
      </c>
      <c r="C5" s="69">
        <f>SUMIFS(Data!$R:$R,Data!$A:$A,$B5,Data!$C:$C,C$1)</f>
        <v>3.5</v>
      </c>
      <c r="D5" s="69">
        <f>SUMIFS(Data!$R:$R,Data!$A:$A,$B5,Data!$C:$C,D$1)</f>
        <v>4.0999999999999996</v>
      </c>
      <c r="E5" s="69">
        <f>SUMIFS(Data!$R:$R,Data!$A:$A,$B5,Data!$C:$C,E$1)</f>
        <v>3.908666666666667</v>
      </c>
      <c r="F5" s="69">
        <f>SUMIFS(Data!$R:$R,Data!$A:$A,$B5,Data!$C:$C,F$1)</f>
        <v>4.1500000000000004</v>
      </c>
      <c r="G5" s="69">
        <f>SUMIFS(Data!$R:$R,Data!$A:$A,$B5,Data!$C:$C,G$1)</f>
        <v>3.25</v>
      </c>
      <c r="H5" s="69">
        <f>SUMIFS(Data!$R:$R,Data!$A:$A,$B5,Data!$C:$C,H$1)</f>
        <v>4.4000000000000004</v>
      </c>
      <c r="I5" s="69">
        <f>SUMIFS(Data!$R:$R,Data!$A:$A,$B5,Data!$C:$C,I$1)</f>
        <v>4.0249999999999995</v>
      </c>
      <c r="J5" s="69">
        <f>SUMIFS(Data!$R:$R,Data!$A:$A,$B5,Data!$C:$C,J$1)</f>
        <v>3.35</v>
      </c>
      <c r="K5" s="69">
        <f>SUMIFS(Data!$R:$R,Data!$A:$A,$B5,Data!$C:$C,K$1)</f>
        <v>3.8250000000000002</v>
      </c>
      <c r="L5" s="69">
        <f>SUMIFS(Data!$R:$R,Data!$A:$A,$B5,Data!$C:$C,L$1)</f>
        <v>4.610666666666666</v>
      </c>
      <c r="M5" s="69">
        <f>SUMIFS(Data!$R:$R,Data!$A:$A,$B5,Data!$C:$C,M$1)</f>
        <v>2.5500000000000003</v>
      </c>
      <c r="N5" s="69">
        <f>SUMIFS(Data!$R:$R,Data!$A:$A,$B5,Data!$C:$C,N$1)</f>
        <v>3.2250000000000001</v>
      </c>
      <c r="O5" s="69">
        <f>SUMIFS(Data!$R:$R,Data!$A:$A,$B5,Data!$C:$C,O$1)</f>
        <v>4.75</v>
      </c>
      <c r="P5" s="69">
        <f>SUMIFS(Data!$R:$R,Data!$A:$A,$B5,Data!$C:$C,P$1)</f>
        <v>4.2750000000000004</v>
      </c>
      <c r="Q5" s="69">
        <f>SUMIFS(Data!$R:$R,Data!$A:$A,$B5,Data!$C:$C,Q$1)</f>
        <v>2.9750000000000001</v>
      </c>
      <c r="R5" s="69">
        <v>5</v>
      </c>
      <c r="S5" s="69">
        <f>SUM(C5:Q5)+R5</f>
        <v>61.894333333333336</v>
      </c>
      <c r="T5" s="73">
        <f>SUMIFS(Data!D:D,Data!A:A,$B5)</f>
        <v>282.60000000000002</v>
      </c>
    </row>
    <row r="6" spans="1:20" ht="12.75" x14ac:dyDescent="0.2">
      <c r="A6" s="68">
        <v>5</v>
      </c>
      <c r="B6" s="87" t="s">
        <v>8</v>
      </c>
      <c r="C6" s="69">
        <f>SUMIFS(Data!$R:$R,Data!$A:$A,$B6,Data!$C:$C,C$1)</f>
        <v>4.5333333333333332</v>
      </c>
      <c r="D6" s="69">
        <f>SUMIFS(Data!$R:$R,Data!$A:$A,$B6,Data!$C:$C,D$1)</f>
        <v>3.4750000000000001</v>
      </c>
      <c r="E6" s="69">
        <f>SUMIFS(Data!$R:$R,Data!$A:$A,$B6,Data!$C:$C,E$1)</f>
        <v>4</v>
      </c>
      <c r="F6" s="69">
        <f>SUMIFS(Data!$R:$R,Data!$A:$A,$B6,Data!$C:$C,F$1)</f>
        <v>4.0999999999999996</v>
      </c>
      <c r="G6" s="69">
        <f>SUMIFS(Data!$R:$R,Data!$A:$A,$B6,Data!$C:$C,G$1)</f>
        <v>4.6500000000000004</v>
      </c>
      <c r="H6" s="69">
        <f>SUMIFS(Data!$R:$R,Data!$A:$A,$B6,Data!$C:$C,H$1)</f>
        <v>4.2</v>
      </c>
      <c r="I6" s="69">
        <f>SUMIFS(Data!$R:$R,Data!$A:$A,$B6,Data!$C:$C,I$1)</f>
        <v>4.4000000000000004</v>
      </c>
      <c r="J6" s="69">
        <f>SUMIFS(Data!$R:$R,Data!$A:$A,$B6,Data!$C:$C,J$1)</f>
        <v>4.3</v>
      </c>
      <c r="K6" s="69">
        <f>SUMIFS(Data!$R:$R,Data!$A:$A,$B6,Data!$C:$C,K$1)</f>
        <v>2.5750000000000002</v>
      </c>
      <c r="L6" s="69">
        <f>SUMIFS(Data!$R:$R,Data!$A:$A,$B6,Data!$C:$C,L$1)</f>
        <v>2.35</v>
      </c>
      <c r="M6" s="69">
        <f>SUMIFS(Data!$R:$R,Data!$A:$A,$B6,Data!$C:$C,M$1)</f>
        <v>4.1000000000000005</v>
      </c>
      <c r="N6" s="69">
        <f>SUMIFS(Data!$R:$R,Data!$A:$A,$B6,Data!$C:$C,N$1)</f>
        <v>3.25</v>
      </c>
      <c r="O6" s="69">
        <f>SUMIFS(Data!$R:$R,Data!$A:$A,$B6,Data!$C:$C,O$1)</f>
        <v>3.6749999999999998</v>
      </c>
      <c r="P6" s="69">
        <f>SUMIFS(Data!$R:$R,Data!$A:$A,$B6,Data!$C:$C,P$1)</f>
        <v>1.9000000000000001</v>
      </c>
      <c r="Q6" s="69">
        <f>SUMIFS(Data!$R:$R,Data!$A:$A,$B6,Data!$C:$C,Q$1)</f>
        <v>3.5</v>
      </c>
      <c r="R6" s="69">
        <v>5</v>
      </c>
      <c r="S6" s="69">
        <f>SUM(C6:Q6)+R6</f>
        <v>60.008333333333333</v>
      </c>
      <c r="T6" s="73">
        <f>SUMIFS(Data!D:D,Data!A:A,$B6)</f>
        <v>272.39499999999998</v>
      </c>
    </row>
    <row r="7" spans="1:20" ht="12.75" x14ac:dyDescent="0.2">
      <c r="A7" s="67">
        <v>6</v>
      </c>
      <c r="B7" s="86" t="s">
        <v>96</v>
      </c>
      <c r="C7" s="74">
        <f>SUMIFS(Data!$R:$R,Data!$A:$A,$B7,Data!$C:$C,C$1)</f>
        <v>4</v>
      </c>
      <c r="D7" s="74">
        <f>SUMIFS(Data!$R:$R,Data!$A:$A,$B7,Data!$C:$C,D$1)</f>
        <v>3.4750000000000001</v>
      </c>
      <c r="E7" s="74">
        <f>SUMIFS(Data!$R:$R,Data!$A:$A,$B7,Data!$C:$C,E$1)</f>
        <v>4.4030000000000005</v>
      </c>
      <c r="F7" s="74">
        <f>SUMIFS(Data!$R:$R,Data!$A:$A,$B7,Data!$C:$C,F$1)</f>
        <v>4.2</v>
      </c>
      <c r="G7" s="74">
        <f>SUMIFS(Data!$R:$R,Data!$A:$A,$B7,Data!$C:$C,G$1)</f>
        <v>1.65</v>
      </c>
      <c r="H7" s="74">
        <f>SUMIFS(Data!$R:$R,Data!$A:$A,$B7,Data!$C:$C,H$1)</f>
        <v>3.875</v>
      </c>
      <c r="I7" s="74">
        <f>SUMIFS(Data!$R:$R,Data!$A:$A,$B7,Data!$C:$C,I$1)</f>
        <v>3.4749999999999996</v>
      </c>
      <c r="J7" s="74">
        <f>SUMIFS(Data!$R:$R,Data!$A:$A,$B7,Data!$C:$C,J$1)</f>
        <v>4.0126666666666662</v>
      </c>
      <c r="K7" s="74">
        <f>SUMIFS(Data!$R:$R,Data!$A:$A,$B7,Data!$C:$C,K$1)</f>
        <v>4.0250000000000004</v>
      </c>
      <c r="L7" s="74">
        <f>SUMIFS(Data!$R:$R,Data!$A:$A,$B7,Data!$C:$C,L$1)</f>
        <v>4.05</v>
      </c>
      <c r="M7" s="74">
        <f>SUMIFS(Data!$R:$R,Data!$A:$A,$B7,Data!$C:$C,M$1)</f>
        <v>3.85</v>
      </c>
      <c r="N7" s="74">
        <f>SUMIFS(Data!$R:$R,Data!$A:$A,$B7,Data!$C:$C,N$1)</f>
        <v>2.95</v>
      </c>
      <c r="O7" s="74">
        <f>SUMIFS(Data!$R:$R,Data!$A:$A,$B7,Data!$C:$C,O$1)</f>
        <v>3.7749999999999999</v>
      </c>
      <c r="P7" s="74">
        <f>SUMIFS(Data!$R:$R,Data!$A:$A,$B7,Data!$C:$C,P$1)</f>
        <v>4</v>
      </c>
      <c r="Q7" s="74">
        <f>SUMIFS(Data!$R:$R,Data!$A:$A,$B7,Data!$C:$C,Q$1)</f>
        <v>3.05</v>
      </c>
      <c r="R7" s="74">
        <v>5</v>
      </c>
      <c r="S7" s="74">
        <f>SUM(C7:Q7)+R7</f>
        <v>59.79066666666666</v>
      </c>
      <c r="T7" s="76">
        <f>SUMIFS(Data!D:D,Data!A:A,$B7)</f>
        <v>480.08000000000004</v>
      </c>
    </row>
    <row r="8" spans="1:20" ht="12.75" x14ac:dyDescent="0.2">
      <c r="A8" s="67">
        <v>7</v>
      </c>
      <c r="B8" s="86" t="s">
        <v>63</v>
      </c>
      <c r="C8" s="74">
        <f>SUMIFS(Data!$R:$R,Data!$A:$A,$B8,Data!$C:$C,C$1)</f>
        <v>4.3626666666666667</v>
      </c>
      <c r="D8" s="74">
        <f>SUMIFS(Data!$R:$R,Data!$A:$A,$B8,Data!$C:$C,D$1)</f>
        <v>3.25</v>
      </c>
      <c r="E8" s="74">
        <f>SUMIFS(Data!$R:$R,Data!$A:$A,$B8,Data!$C:$C,E$1)</f>
        <v>3.8196666666666665</v>
      </c>
      <c r="F8" s="74">
        <f>SUMIFS(Data!$R:$R,Data!$A:$A,$B8,Data!$C:$C,F$1)</f>
        <v>4.4580000000000002</v>
      </c>
      <c r="G8" s="74">
        <f>SUMIFS(Data!$R:$R,Data!$A:$A,$B8,Data!$C:$C,G$1)</f>
        <v>4.25</v>
      </c>
      <c r="H8" s="74">
        <f>SUMIFS(Data!$R:$R,Data!$A:$A,$B8,Data!$C:$C,H$1)</f>
        <v>3.0750000000000002</v>
      </c>
      <c r="I8" s="74">
        <f>SUMIFS(Data!$R:$R,Data!$A:$A,$B8,Data!$C:$C,I$1)</f>
        <v>4.4406666666666661</v>
      </c>
      <c r="J8" s="74">
        <f>SUMIFS(Data!$R:$R,Data!$A:$A,$B8,Data!$C:$C,J$1)</f>
        <v>0</v>
      </c>
      <c r="K8" s="74">
        <f>SUMIFS(Data!$R:$R,Data!$A:$A,$B8,Data!$C:$C,K$1)</f>
        <v>3.7853333333333334</v>
      </c>
      <c r="L8" s="74">
        <f>SUMIFS(Data!$R:$R,Data!$A:$A,$B8,Data!$C:$C,L$1)</f>
        <v>4.2806666666666668</v>
      </c>
      <c r="M8" s="74">
        <f>SUMIFS(Data!$R:$R,Data!$A:$A,$B8,Data!$C:$C,M$1)</f>
        <v>3.5906666666666665</v>
      </c>
      <c r="N8" s="74">
        <f>SUMIFS(Data!$R:$R,Data!$A:$A,$B8,Data!$C:$C,N$1)</f>
        <v>4.2033333333333331</v>
      </c>
      <c r="O8" s="74">
        <f>SUMIFS(Data!$R:$R,Data!$A:$A,$B8,Data!$C:$C,O$1)</f>
        <v>5.3823333333333334</v>
      </c>
      <c r="P8" s="74">
        <f>SUMIFS(Data!$R:$R,Data!$A:$A,$B8,Data!$C:$C,P$1)</f>
        <v>3.6473333333333331</v>
      </c>
      <c r="Q8" s="74">
        <f>SUMIFS(Data!$R:$R,Data!$A:$A,$B8,Data!$C:$C,Q$1)</f>
        <v>4.2203333333333335</v>
      </c>
      <c r="R8" s="74">
        <v>3</v>
      </c>
      <c r="S8" s="74">
        <f>SUM(C8:Q8)+R8</f>
        <v>59.765999999999998</v>
      </c>
      <c r="T8" s="76">
        <f>SUMIFS(Data!D:D,Data!A:A,$B8)</f>
        <v>337.10999999999996</v>
      </c>
    </row>
    <row r="9" spans="1:20" ht="12.75" x14ac:dyDescent="0.2">
      <c r="A9" s="67">
        <v>8</v>
      </c>
      <c r="B9" s="86" t="s">
        <v>73</v>
      </c>
      <c r="C9" s="74">
        <f>SUMIFS(Data!$R:$R,Data!$A:$A,$B9,Data!$C:$C,C$1)</f>
        <v>3.9</v>
      </c>
      <c r="D9" s="74">
        <f>SUMIFS(Data!$R:$R,Data!$A:$A,$B9,Data!$C:$C,D$1)</f>
        <v>3.8499999999999996</v>
      </c>
      <c r="E9" s="74">
        <f>SUMIFS(Data!$R:$R,Data!$A:$A,$B9,Data!$C:$C,E$1)</f>
        <v>4.0510000000000002</v>
      </c>
      <c r="F9" s="74">
        <f>SUMIFS(Data!$R:$R,Data!$A:$A,$B9,Data!$C:$C,F$1)</f>
        <v>4.309333333333333</v>
      </c>
      <c r="G9" s="74">
        <f>SUMIFS(Data!$R:$R,Data!$A:$A,$B9,Data!$C:$C,G$1)</f>
        <v>2.75</v>
      </c>
      <c r="H9" s="74">
        <f>SUMIFS(Data!$R:$R,Data!$A:$A,$B9,Data!$C:$C,H$1)</f>
        <v>3.6</v>
      </c>
      <c r="I9" s="74">
        <f>SUMIFS(Data!$R:$R,Data!$A:$A,$B9,Data!$C:$C,I$1)</f>
        <v>5.1776666666666671</v>
      </c>
      <c r="J9" s="74">
        <f>SUMIFS(Data!$R:$R,Data!$A:$A,$B9,Data!$C:$C,J$1)</f>
        <v>4</v>
      </c>
      <c r="K9" s="74">
        <f>SUMIFS(Data!$R:$R,Data!$A:$A,$B9,Data!$C:$C,K$1)</f>
        <v>5.9766666666666666</v>
      </c>
      <c r="L9" s="74">
        <f>SUMIFS(Data!$R:$R,Data!$A:$A,$B9,Data!$C:$C,L$1)</f>
        <v>2.5</v>
      </c>
      <c r="M9" s="74">
        <f>SUMIFS(Data!$R:$R,Data!$A:$A,$B9,Data!$C:$C,M$1)</f>
        <v>3.05</v>
      </c>
      <c r="N9" s="74">
        <f>SUMIFS(Data!$R:$R,Data!$A:$A,$B9,Data!$C:$C,N$1)</f>
        <v>2.4</v>
      </c>
      <c r="O9" s="74">
        <f>SUMIFS(Data!$R:$R,Data!$A:$A,$B9,Data!$C:$C,O$1)</f>
        <v>2.5499999999999998</v>
      </c>
      <c r="P9" s="74">
        <f>SUMIFS(Data!$R:$R,Data!$A:$A,$B9,Data!$C:$C,P$1)</f>
        <v>3.25</v>
      </c>
      <c r="Q9" s="74">
        <f>SUMIFS(Data!$R:$R,Data!$A:$A,$B9,Data!$C:$C,Q$1)</f>
        <v>2.5499999999999998</v>
      </c>
      <c r="R9" s="74">
        <v>5</v>
      </c>
      <c r="S9" s="74">
        <f>SUM(C9:Q9)+R9</f>
        <v>58.914666666666655</v>
      </c>
      <c r="T9" s="76">
        <f>SUMIFS(Data!D:D,Data!A:A,$B9)</f>
        <v>355.18</v>
      </c>
    </row>
    <row r="10" spans="1:20" ht="12.75" x14ac:dyDescent="0.2">
      <c r="A10" s="67">
        <v>9</v>
      </c>
      <c r="B10" s="86" t="s">
        <v>52</v>
      </c>
      <c r="C10" s="74">
        <f>SUMIFS(Data!$R:$R,Data!$A:$A,$B10,Data!$C:$C,C$1)</f>
        <v>5.1050000000000004</v>
      </c>
      <c r="D10" s="74">
        <f>SUMIFS(Data!$R:$R,Data!$A:$A,$B10,Data!$C:$C,D$1)</f>
        <v>3.2250000000000001</v>
      </c>
      <c r="E10" s="74">
        <f>SUMIFS(Data!$R:$R,Data!$A:$A,$B10,Data!$C:$C,E$1)</f>
        <v>3.6500000000000004</v>
      </c>
      <c r="F10" s="74">
        <f>SUMIFS(Data!$R:$R,Data!$A:$A,$B10,Data!$C:$C,F$1)</f>
        <v>3.85</v>
      </c>
      <c r="G10" s="74">
        <f>SUMIFS(Data!$R:$R,Data!$A:$A,$B10,Data!$C:$C,G$1)</f>
        <v>3.05</v>
      </c>
      <c r="H10" s="74">
        <f>SUMIFS(Data!$R:$R,Data!$A:$A,$B10,Data!$C:$C,H$1)</f>
        <v>3.1500000000000004</v>
      </c>
      <c r="I10" s="74">
        <f>SUMIFS(Data!$R:$R,Data!$A:$A,$B10,Data!$C:$C,I$1)</f>
        <v>4.0749999999999993</v>
      </c>
      <c r="J10" s="74">
        <f>SUMIFS(Data!$R:$R,Data!$A:$A,$B10,Data!$C:$C,J$1)</f>
        <v>3.25</v>
      </c>
      <c r="K10" s="74">
        <f>SUMIFS(Data!$R:$R,Data!$A:$A,$B10,Data!$C:$C,K$1)</f>
        <v>3.5</v>
      </c>
      <c r="L10" s="74">
        <f>SUMIFS(Data!$R:$R,Data!$A:$A,$B10,Data!$C:$C,L$1)</f>
        <v>3.15</v>
      </c>
      <c r="M10" s="74">
        <f>SUMIFS(Data!$R:$R,Data!$A:$A,$B10,Data!$C:$C,M$1)</f>
        <v>3.3</v>
      </c>
      <c r="N10" s="74">
        <f>SUMIFS(Data!$R:$R,Data!$A:$A,$B10,Data!$C:$C,N$1)</f>
        <v>3.375</v>
      </c>
      <c r="O10" s="74">
        <f>SUMIFS(Data!$R:$R,Data!$A:$A,$B10,Data!$C:$C,O$1)</f>
        <v>3.8</v>
      </c>
      <c r="P10" s="74">
        <f>SUMIFS(Data!$R:$R,Data!$A:$A,$B10,Data!$C:$C,P$1)</f>
        <v>3.1749999999999998</v>
      </c>
      <c r="Q10" s="74">
        <f>SUMIFS(Data!$R:$R,Data!$A:$A,$B10,Data!$C:$C,Q$1)</f>
        <v>3.2250000000000001</v>
      </c>
      <c r="R10" s="74">
        <v>5</v>
      </c>
      <c r="S10" s="74">
        <f>SUM(C10:Q10)+R10</f>
        <v>57.879999999999995</v>
      </c>
      <c r="T10" s="76">
        <f>SUMIFS(Data!D:D,Data!A:A,$B10)</f>
        <v>252.45999999999998</v>
      </c>
    </row>
    <row r="11" spans="1:20" ht="12.75" x14ac:dyDescent="0.2">
      <c r="A11" s="67">
        <v>10</v>
      </c>
      <c r="B11" s="86" t="s">
        <v>54</v>
      </c>
      <c r="C11" s="74">
        <f>SUMIFS(Data!$R:$R,Data!$A:$A,$B11,Data!$C:$C,C$1)</f>
        <v>6.503333333333333</v>
      </c>
      <c r="D11" s="74">
        <f>SUMIFS(Data!$R:$R,Data!$A:$A,$B11,Data!$C:$C,D$1)</f>
        <v>2.1</v>
      </c>
      <c r="E11" s="74">
        <f>SUMIFS(Data!$R:$R,Data!$A:$A,$B11,Data!$C:$C,E$1)</f>
        <v>4.4030000000000005</v>
      </c>
      <c r="F11" s="74">
        <f>SUMIFS(Data!$R:$R,Data!$A:$A,$B11,Data!$C:$C,F$1)</f>
        <v>5.9533333333333331</v>
      </c>
      <c r="G11" s="74">
        <f>SUMIFS(Data!$R:$R,Data!$A:$A,$B11,Data!$C:$C,G$1)</f>
        <v>2.15</v>
      </c>
      <c r="H11" s="74">
        <f>SUMIFS(Data!$R:$R,Data!$A:$A,$B11,Data!$C:$C,H$1)</f>
        <v>4.125</v>
      </c>
      <c r="I11" s="74">
        <f>SUMIFS(Data!$R:$R,Data!$A:$A,$B11,Data!$C:$C,I$1)</f>
        <v>5.0323333333333329</v>
      </c>
      <c r="J11" s="74">
        <f>SUMIFS(Data!$R:$R,Data!$A:$A,$B11,Data!$C:$C,J$1)</f>
        <v>2.5</v>
      </c>
      <c r="K11" s="74">
        <f>SUMIFS(Data!$R:$R,Data!$A:$A,$B11,Data!$C:$C,K$1)</f>
        <v>1.75</v>
      </c>
      <c r="L11" s="74">
        <f>SUMIFS(Data!$R:$R,Data!$A:$A,$B11,Data!$C:$C,L$1)</f>
        <v>1.7000000000000002</v>
      </c>
      <c r="M11" s="74">
        <f>SUMIFS(Data!$R:$R,Data!$A:$A,$B11,Data!$C:$C,M$1)</f>
        <v>2.2000000000000002</v>
      </c>
      <c r="N11" s="74">
        <f>SUMIFS(Data!$R:$R,Data!$A:$A,$B11,Data!$C:$C,N$1)</f>
        <v>3.4249999999999998</v>
      </c>
      <c r="O11" s="74">
        <f>SUMIFS(Data!$R:$R,Data!$A:$A,$B11,Data!$C:$C,O$1)</f>
        <v>2.875</v>
      </c>
      <c r="P11" s="74">
        <f>SUMIFS(Data!$R:$R,Data!$A:$A,$B11,Data!$C:$C,P$1)</f>
        <v>2.7250000000000001</v>
      </c>
      <c r="Q11" s="74">
        <f>SUMIFS(Data!$R:$R,Data!$A:$A,$B11,Data!$C:$C,Q$1)</f>
        <v>2.6</v>
      </c>
      <c r="R11" s="74">
        <v>5</v>
      </c>
      <c r="S11" s="74">
        <f>SUM(C11:Q11)+R11</f>
        <v>55.042000000000002</v>
      </c>
      <c r="T11" s="76">
        <f>SUMIFS(Data!D:D,Data!A:A,$B11)</f>
        <v>371.66999999999996</v>
      </c>
    </row>
    <row r="12" spans="1:20" ht="12.75" x14ac:dyDescent="0.2">
      <c r="A12" s="67">
        <v>11</v>
      </c>
      <c r="B12" s="86" t="s">
        <v>66</v>
      </c>
      <c r="C12" s="74">
        <f>SUMIFS(Data!$R:$R,Data!$A:$A,$B12,Data!$C:$C,C$1)</f>
        <v>3.6500000000000004</v>
      </c>
      <c r="D12" s="74">
        <f>SUMIFS(Data!$R:$R,Data!$A:$A,$B12,Data!$C:$C,D$1)</f>
        <v>3.3</v>
      </c>
      <c r="E12" s="74">
        <f>SUMIFS(Data!$R:$R,Data!$A:$A,$B12,Data!$C:$C,E$1)</f>
        <v>2.8</v>
      </c>
      <c r="F12" s="74">
        <f>SUMIFS(Data!$R:$R,Data!$A:$A,$B12,Data!$C:$C,F$1)</f>
        <v>3.2499999999999996</v>
      </c>
      <c r="G12" s="74">
        <f>SUMIFS(Data!$R:$R,Data!$A:$A,$B12,Data!$C:$C,G$1)</f>
        <v>3.3499999999999996</v>
      </c>
      <c r="H12" s="74">
        <f>SUMIFS(Data!$R:$R,Data!$A:$A,$B12,Data!$C:$C,H$1)</f>
        <v>4.4000000000000004</v>
      </c>
      <c r="I12" s="74">
        <f>SUMIFS(Data!$R:$R,Data!$A:$A,$B12,Data!$C:$C,I$1)</f>
        <v>1.75</v>
      </c>
      <c r="J12" s="74">
        <f>SUMIFS(Data!$R:$R,Data!$A:$A,$B12,Data!$C:$C,J$1)</f>
        <v>4.25</v>
      </c>
      <c r="K12" s="74">
        <f>SUMIFS(Data!$R:$R,Data!$A:$A,$B12,Data!$C:$C,K$1)</f>
        <v>1.9750000000000001</v>
      </c>
      <c r="L12" s="74">
        <f>SUMIFS(Data!$R:$R,Data!$A:$A,$B12,Data!$C:$C,L$1)</f>
        <v>3</v>
      </c>
      <c r="M12" s="74">
        <f>SUMIFS(Data!$R:$R,Data!$A:$A,$B12,Data!$C:$C,M$1)</f>
        <v>3.4</v>
      </c>
      <c r="N12" s="74">
        <f>SUMIFS(Data!$R:$R,Data!$A:$A,$B12,Data!$C:$C,N$1)</f>
        <v>2.875</v>
      </c>
      <c r="O12" s="74">
        <f>SUMIFS(Data!$R:$R,Data!$A:$A,$B12,Data!$C:$C,O$1)</f>
        <v>3</v>
      </c>
      <c r="P12" s="74">
        <f>SUMIFS(Data!$R:$R,Data!$A:$A,$B12,Data!$C:$C,P$1)</f>
        <v>2.9249999999999998</v>
      </c>
      <c r="Q12" s="74">
        <f>SUMIFS(Data!$R:$R,Data!$A:$A,$B12,Data!$C:$C,Q$1)</f>
        <v>3.15</v>
      </c>
      <c r="R12" s="74">
        <v>5</v>
      </c>
      <c r="S12" s="74">
        <f>SUM(C12:Q12)+R12</f>
        <v>52.074999999999996</v>
      </c>
      <c r="T12" s="76">
        <f>SUMIFS(Data!D:D,Data!A:A,$B12)</f>
        <v>221.17000000000004</v>
      </c>
    </row>
    <row r="13" spans="1:20" ht="12.75" x14ac:dyDescent="0.2">
      <c r="A13" s="67">
        <v>12</v>
      </c>
      <c r="B13" s="86" t="s">
        <v>58</v>
      </c>
      <c r="C13" s="74">
        <f>SUMIFS(Data!$R:$R,Data!$A:$A,$B13,Data!$C:$C,C$1)</f>
        <v>3.85</v>
      </c>
      <c r="D13" s="74">
        <f>SUMIFS(Data!$R:$R,Data!$A:$A,$B13,Data!$C:$C,D$1)</f>
        <v>2.6</v>
      </c>
      <c r="E13" s="74">
        <f>SUMIFS(Data!$R:$R,Data!$A:$A,$B13,Data!$C:$C,E$1)</f>
        <v>3.9206666666666665</v>
      </c>
      <c r="F13" s="74">
        <f>SUMIFS(Data!$R:$R,Data!$A:$A,$B13,Data!$C:$C,F$1)</f>
        <v>3.35</v>
      </c>
      <c r="G13" s="74">
        <f>SUMIFS(Data!$R:$R,Data!$A:$A,$B13,Data!$C:$C,G$1)</f>
        <v>3.75</v>
      </c>
      <c r="H13" s="74">
        <f>SUMIFS(Data!$R:$R,Data!$A:$A,$B13,Data!$C:$C,H$1)</f>
        <v>4.4249999999999998</v>
      </c>
      <c r="I13" s="74">
        <f>SUMIFS(Data!$R:$R,Data!$A:$A,$B13,Data!$C:$C,I$1)</f>
        <v>2.2249999999999996</v>
      </c>
      <c r="J13" s="74">
        <f>SUMIFS(Data!$R:$R,Data!$A:$A,$B13,Data!$C:$C,J$1)</f>
        <v>2.875</v>
      </c>
      <c r="K13" s="74">
        <f>SUMIFS(Data!$R:$R,Data!$A:$A,$B13,Data!$C:$C,K$1)</f>
        <v>2.5499999999999998</v>
      </c>
      <c r="L13" s="74">
        <f>SUMIFS(Data!$R:$R,Data!$A:$A,$B13,Data!$C:$C,L$1)</f>
        <v>2.9</v>
      </c>
      <c r="M13" s="74">
        <f>SUMIFS(Data!$R:$R,Data!$A:$A,$B13,Data!$C:$C,M$1)</f>
        <v>2.2000000000000002</v>
      </c>
      <c r="N13" s="74">
        <f>SUMIFS(Data!$R:$R,Data!$A:$A,$B13,Data!$C:$C,N$1)</f>
        <v>2.35</v>
      </c>
      <c r="O13" s="74">
        <f>SUMIFS(Data!$R:$R,Data!$A:$A,$B13,Data!$C:$C,O$1)</f>
        <v>2.4249999999999998</v>
      </c>
      <c r="P13" s="74">
        <f>SUMIFS(Data!$R:$R,Data!$A:$A,$B13,Data!$C:$C,P$1)</f>
        <v>2.5</v>
      </c>
      <c r="Q13" s="74">
        <f>SUMIFS(Data!$R:$R,Data!$A:$A,$B13,Data!$C:$C,Q$1)</f>
        <v>2.2749999999999999</v>
      </c>
      <c r="R13" s="74">
        <v>5</v>
      </c>
      <c r="S13" s="74">
        <f>SUM(C13:Q13)+R13</f>
        <v>49.195666666666668</v>
      </c>
      <c r="T13" s="76">
        <f>SUMIFS(Data!D:D,Data!A:A,$B13)</f>
        <v>187.59000000000003</v>
      </c>
    </row>
    <row r="14" spans="1:20" ht="12.75" x14ac:dyDescent="0.2">
      <c r="A14" s="67">
        <v>13</v>
      </c>
      <c r="B14" s="86" t="s">
        <v>75</v>
      </c>
      <c r="C14" s="74">
        <f>SUMIFS(Data!$R:$R,Data!$A:$A,$B14,Data!$C:$C,C$1)</f>
        <v>4.2249999999999996</v>
      </c>
      <c r="D14" s="74">
        <f>SUMIFS(Data!$R:$R,Data!$A:$A,$B14,Data!$C:$C,D$1)</f>
        <v>3.2</v>
      </c>
      <c r="E14" s="74">
        <f>SUMIFS(Data!$R:$R,Data!$A:$A,$B14,Data!$C:$C,E$1)</f>
        <v>4.2</v>
      </c>
      <c r="F14" s="74">
        <f>SUMIFS(Data!$R:$R,Data!$A:$A,$B14,Data!$C:$C,F$1)</f>
        <v>3.25</v>
      </c>
      <c r="G14" s="74">
        <f>SUMIFS(Data!$R:$R,Data!$A:$A,$B14,Data!$C:$C,G$1)</f>
        <v>2.4500000000000002</v>
      </c>
      <c r="H14" s="74">
        <f>SUMIFS(Data!$R:$R,Data!$A:$A,$B14,Data!$C:$C,H$1)</f>
        <v>2.5499999999999998</v>
      </c>
      <c r="I14" s="74">
        <f>SUMIFS(Data!$R:$R,Data!$A:$A,$B14,Data!$C:$C,I$1)</f>
        <v>2.95</v>
      </c>
      <c r="J14" s="74">
        <f>SUMIFS(Data!$R:$R,Data!$A:$A,$B14,Data!$C:$C,J$1)</f>
        <v>2.4499999999999997</v>
      </c>
      <c r="K14" s="74">
        <f>SUMIFS(Data!$R:$R,Data!$A:$A,$B14,Data!$C:$C,K$1)</f>
        <v>3.0249999999999999</v>
      </c>
      <c r="L14" s="74">
        <f>SUMIFS(Data!$R:$R,Data!$A:$A,$B14,Data!$C:$C,L$1)</f>
        <v>2.95</v>
      </c>
      <c r="M14" s="74">
        <f>SUMIFS(Data!$R:$R,Data!$A:$A,$B14,Data!$C:$C,M$1)</f>
        <v>2.3000000000000003</v>
      </c>
      <c r="N14" s="74">
        <f>SUMIFS(Data!$R:$R,Data!$A:$A,$B14,Data!$C:$C,N$1)</f>
        <v>1.75</v>
      </c>
      <c r="O14" s="74">
        <f>SUMIFS(Data!$R:$R,Data!$A:$A,$B14,Data!$C:$C,O$1)</f>
        <v>2.1</v>
      </c>
      <c r="P14" s="74">
        <f>SUMIFS(Data!$R:$R,Data!$A:$A,$B14,Data!$C:$C,P$1)</f>
        <v>2.5</v>
      </c>
      <c r="Q14" s="74">
        <f>SUMIFS(Data!$R:$R,Data!$A:$A,$B14,Data!$C:$C,Q$1)</f>
        <v>2.9750000000000001</v>
      </c>
      <c r="R14" s="74">
        <v>5</v>
      </c>
      <c r="S14" s="74">
        <f>SUM(C14:Q14)+R14</f>
        <v>47.875</v>
      </c>
      <c r="T14" s="76">
        <f>SUMIFS(Data!D:D,Data!A:A,$B14)</f>
        <v>223.29999999999998</v>
      </c>
    </row>
    <row r="15" spans="1:20" ht="12.75" x14ac:dyDescent="0.2">
      <c r="A15" s="67">
        <v>14</v>
      </c>
      <c r="B15" s="86" t="s">
        <v>3</v>
      </c>
      <c r="C15" s="74">
        <f>SUMIFS(Data!$R:$R,Data!$A:$A,$B15,Data!$C:$C,C$1)</f>
        <v>3.0999999999999996</v>
      </c>
      <c r="D15" s="74">
        <f>SUMIFS(Data!$R:$R,Data!$A:$A,$B15,Data!$C:$C,D$1)</f>
        <v>2.75</v>
      </c>
      <c r="E15" s="74">
        <f>SUMIFS(Data!$R:$R,Data!$A:$A,$B15,Data!$C:$C,E$1)</f>
        <v>2.4249999999999998</v>
      </c>
      <c r="F15" s="74">
        <f>SUMIFS(Data!$R:$R,Data!$A:$A,$B15,Data!$C:$C,F$1)</f>
        <v>3.3999999999999995</v>
      </c>
      <c r="G15" s="74">
        <f>SUMIFS(Data!$R:$R,Data!$A:$A,$B15,Data!$C:$C,G$1)</f>
        <v>4.5999999999999996</v>
      </c>
      <c r="H15" s="74">
        <f>SUMIFS(Data!$R:$R,Data!$A:$A,$B15,Data!$C:$C,H$1)</f>
        <v>3.2</v>
      </c>
      <c r="I15" s="74">
        <f>SUMIFS(Data!$R:$R,Data!$A:$A,$B15,Data!$C:$C,I$1)</f>
        <v>2.8250000000000002</v>
      </c>
      <c r="J15" s="74">
        <f>SUMIFS(Data!$R:$R,Data!$A:$A,$B15,Data!$C:$C,J$1)</f>
        <v>3.4750000000000001</v>
      </c>
      <c r="K15" s="74">
        <f>SUMIFS(Data!$R:$R,Data!$A:$A,$B15,Data!$C:$C,K$1)</f>
        <v>1.7</v>
      </c>
      <c r="L15" s="74">
        <f>SUMIFS(Data!$R:$R,Data!$A:$A,$B15,Data!$C:$C,L$1)</f>
        <v>1.5</v>
      </c>
      <c r="M15" s="74">
        <f>SUMIFS(Data!$R:$R,Data!$A:$A,$B15,Data!$C:$C,M$1)</f>
        <v>1.8</v>
      </c>
      <c r="N15" s="74">
        <f>SUMIFS(Data!$R:$R,Data!$A:$A,$B15,Data!$C:$C,N$1)</f>
        <v>2.85</v>
      </c>
      <c r="O15" s="74">
        <f>SUMIFS(Data!$R:$R,Data!$A:$A,$B15,Data!$C:$C,O$1)</f>
        <v>3.1749999999999998</v>
      </c>
      <c r="P15" s="74">
        <f>SUMIFS(Data!$R:$R,Data!$A:$A,$B15,Data!$C:$C,P$1)</f>
        <v>2.85</v>
      </c>
      <c r="Q15" s="74">
        <f>SUMIFS(Data!$R:$R,Data!$A:$A,$B15,Data!$C:$C,Q$1)</f>
        <v>3.0250000000000004</v>
      </c>
      <c r="R15" s="74">
        <v>5</v>
      </c>
      <c r="S15" s="74">
        <f>SUM(C15:Q15)+R15</f>
        <v>47.674999999999997</v>
      </c>
      <c r="T15" s="76">
        <f>SUMIFS(Data!D:D,Data!A:A,$B15)</f>
        <v>149.79000000000002</v>
      </c>
    </row>
    <row r="16" spans="1:20" ht="12.75" x14ac:dyDescent="0.2">
      <c r="A16" s="67">
        <v>15</v>
      </c>
      <c r="B16" s="86" t="s">
        <v>57</v>
      </c>
      <c r="C16" s="74">
        <f>SUMIFS(Data!$R:$R,Data!$A:$A,$B16,Data!$C:$C,C$1)</f>
        <v>2.8000000000000003</v>
      </c>
      <c r="D16" s="74">
        <f>SUMIFS(Data!$R:$R,Data!$A:$A,$B16,Data!$C:$C,D$1)</f>
        <v>3</v>
      </c>
      <c r="E16" s="74">
        <f>SUMIFS(Data!$R:$R,Data!$A:$A,$B16,Data!$C:$C,E$1)</f>
        <v>3.1760000000000002</v>
      </c>
      <c r="F16" s="74">
        <f>SUMIFS(Data!$R:$R,Data!$A:$A,$B16,Data!$C:$C,F$1)</f>
        <v>3.2319999999999998</v>
      </c>
      <c r="G16" s="74">
        <f>SUMIFS(Data!$R:$R,Data!$A:$A,$B16,Data!$C:$C,G$1)</f>
        <v>3.15</v>
      </c>
      <c r="H16" s="74">
        <f>SUMIFS(Data!$R:$R,Data!$A:$A,$B16,Data!$C:$C,H$1)</f>
        <v>2.3666666666666667</v>
      </c>
      <c r="I16" s="74">
        <f>SUMIFS(Data!$R:$R,Data!$A:$A,$B16,Data!$C:$C,I$1)</f>
        <v>3.05</v>
      </c>
      <c r="J16" s="74">
        <f>SUMIFS(Data!$R:$R,Data!$A:$A,$B16,Data!$C:$C,J$1)</f>
        <v>2.4</v>
      </c>
      <c r="K16" s="74">
        <f>SUMIFS(Data!$R:$R,Data!$A:$A,$B16,Data!$C:$C,K$1)</f>
        <v>2.7</v>
      </c>
      <c r="L16" s="74">
        <f>SUMIFS(Data!$R:$R,Data!$A:$A,$B16,Data!$C:$C,L$1)</f>
        <v>3.1999999999999997</v>
      </c>
      <c r="M16" s="74">
        <f>SUMIFS(Data!$R:$R,Data!$A:$A,$B16,Data!$C:$C,M$1)</f>
        <v>2.4500000000000002</v>
      </c>
      <c r="N16" s="74">
        <f>SUMIFS(Data!$R:$R,Data!$A:$A,$B16,Data!$C:$C,N$1)</f>
        <v>1.875</v>
      </c>
      <c r="O16" s="74">
        <f>SUMIFS(Data!$R:$R,Data!$A:$A,$B16,Data!$C:$C,O$1)</f>
        <v>2.8113333333333332</v>
      </c>
      <c r="P16" s="74">
        <f>SUMIFS(Data!$R:$R,Data!$A:$A,$B16,Data!$C:$C,P$1)</f>
        <v>3.15</v>
      </c>
      <c r="Q16" s="74">
        <f>SUMIFS(Data!$R:$R,Data!$A:$A,$B16,Data!$C:$C,Q$1)</f>
        <v>3.0249999999999999</v>
      </c>
      <c r="R16" s="74">
        <v>5</v>
      </c>
      <c r="S16" s="74">
        <f>SUM(C16:Q16)+R16</f>
        <v>47.385999999999989</v>
      </c>
      <c r="T16" s="76">
        <f>SUMIFS(Data!D:D,Data!A:A,$B16)</f>
        <v>232.99999999999997</v>
      </c>
    </row>
    <row r="17" spans="1:20" ht="12.75" x14ac:dyDescent="0.2">
      <c r="A17" s="67">
        <v>16</v>
      </c>
      <c r="B17" s="86" t="s">
        <v>62</v>
      </c>
      <c r="C17" s="74">
        <f>SUMIFS(Data!$R:$R,Data!$A:$A,$B17,Data!$C:$C,C$1)</f>
        <v>2.65</v>
      </c>
      <c r="D17" s="74">
        <f>SUMIFS(Data!$R:$R,Data!$A:$A,$B17,Data!$C:$C,D$1)</f>
        <v>2.65</v>
      </c>
      <c r="E17" s="74">
        <f>SUMIFS(Data!$R:$R,Data!$A:$A,$B17,Data!$C:$C,E$1)</f>
        <v>2.6</v>
      </c>
      <c r="F17" s="74">
        <f>SUMIFS(Data!$R:$R,Data!$A:$A,$B17,Data!$C:$C,F$1)</f>
        <v>3.5500000000000003</v>
      </c>
      <c r="G17" s="74">
        <f>SUMIFS(Data!$R:$R,Data!$A:$A,$B17,Data!$C:$C,G$1)</f>
        <v>2.8499999999999996</v>
      </c>
      <c r="H17" s="74">
        <f>SUMIFS(Data!$R:$R,Data!$A:$A,$B17,Data!$C:$C,H$1)</f>
        <v>3.3</v>
      </c>
      <c r="I17" s="74">
        <f>SUMIFS(Data!$R:$R,Data!$A:$A,$B17,Data!$C:$C,I$1)</f>
        <v>2.4</v>
      </c>
      <c r="J17" s="74">
        <f>SUMIFS(Data!$R:$R,Data!$A:$A,$B17,Data!$C:$C,J$1)</f>
        <v>2.5500000000000003</v>
      </c>
      <c r="K17" s="74">
        <f>SUMIFS(Data!$R:$R,Data!$A:$A,$B17,Data!$C:$C,K$1)</f>
        <v>3.0750000000000002</v>
      </c>
      <c r="L17" s="74">
        <f>SUMIFS(Data!$R:$R,Data!$A:$A,$B17,Data!$C:$C,L$1)</f>
        <v>2.6</v>
      </c>
      <c r="M17" s="74">
        <f>SUMIFS(Data!$R:$R,Data!$A:$A,$B17,Data!$C:$C,M$1)</f>
        <v>1.9</v>
      </c>
      <c r="N17" s="74">
        <f>SUMIFS(Data!$R:$R,Data!$A:$A,$B17,Data!$C:$C,N$1)</f>
        <v>2.6749999999999998</v>
      </c>
      <c r="O17" s="74">
        <f>SUMIFS(Data!$R:$R,Data!$A:$A,$B17,Data!$C:$C,O$1)</f>
        <v>3.95</v>
      </c>
      <c r="P17" s="74">
        <f>SUMIFS(Data!$R:$R,Data!$A:$A,$B17,Data!$C:$C,P$1)</f>
        <v>2.65</v>
      </c>
      <c r="Q17" s="74">
        <f>SUMIFS(Data!$R:$R,Data!$A:$A,$B17,Data!$C:$C,Q$1)</f>
        <v>2.0499999999999998</v>
      </c>
      <c r="R17" s="74">
        <v>5</v>
      </c>
      <c r="S17" s="74">
        <f>SUM(C17:Q17)+R17</f>
        <v>46.449999999999996</v>
      </c>
      <c r="T17" s="76">
        <f>SUMIFS(Data!D:D,Data!A:A,$B17)</f>
        <v>253.92</v>
      </c>
    </row>
    <row r="18" spans="1:20" ht="12.75" x14ac:dyDescent="0.2">
      <c r="A18" s="67">
        <v>17</v>
      </c>
      <c r="B18" s="86" t="s">
        <v>133</v>
      </c>
      <c r="C18" s="74">
        <f>SUMIFS(Data!$R:$R,Data!$A:$A,$B18,Data!$C:$C,C$1)</f>
        <v>2.8</v>
      </c>
      <c r="D18" s="74">
        <f>SUMIFS(Data!$R:$R,Data!$A:$A,$B18,Data!$C:$C,D$1)</f>
        <v>3.3000000000000003</v>
      </c>
      <c r="E18" s="74">
        <f>SUMIFS(Data!$R:$R,Data!$A:$A,$B18,Data!$C:$C,E$1)</f>
        <v>2.9143333333333334</v>
      </c>
      <c r="F18" s="74">
        <f>SUMIFS(Data!$R:$R,Data!$A:$A,$B18,Data!$C:$C,F$1)</f>
        <v>4.2039999999999997</v>
      </c>
      <c r="G18" s="74">
        <f>SUMIFS(Data!$R:$R,Data!$A:$A,$B18,Data!$C:$C,G$1)</f>
        <v>0</v>
      </c>
      <c r="H18" s="74">
        <f>SUMIFS(Data!$R:$R,Data!$A:$A,$B18,Data!$C:$C,H$1)</f>
        <v>2.8100000000000005</v>
      </c>
      <c r="I18" s="74">
        <f>SUMIFS(Data!$R:$R,Data!$A:$A,$B18,Data!$C:$C,I$1)</f>
        <v>2.2999999999999998</v>
      </c>
      <c r="J18" s="74">
        <f>SUMIFS(Data!$R:$R,Data!$A:$A,$B18,Data!$C:$C,J$1)</f>
        <v>3.5276666666666667</v>
      </c>
      <c r="K18" s="74">
        <f>SUMIFS(Data!$R:$R,Data!$A:$A,$B18,Data!$C:$C,K$1)</f>
        <v>2.7749999999999999</v>
      </c>
      <c r="L18" s="74">
        <f>SUMIFS(Data!$R:$R,Data!$A:$A,$B18,Data!$C:$C,L$1)</f>
        <v>2.6366666666666667</v>
      </c>
      <c r="M18" s="74">
        <f>SUMIFS(Data!$R:$R,Data!$A:$A,$B18,Data!$C:$C,M$1)</f>
        <v>3.7586666666666662</v>
      </c>
      <c r="N18" s="74">
        <f>SUMIFS(Data!$R:$R,Data!$A:$A,$B18,Data!$C:$C,N$1)</f>
        <v>2.456</v>
      </c>
      <c r="O18" s="74">
        <f>SUMIFS(Data!$R:$R,Data!$A:$A,$B18,Data!$C:$C,O$1)</f>
        <v>3.0540000000000003</v>
      </c>
      <c r="P18" s="74">
        <f>SUMIFS(Data!$R:$R,Data!$A:$A,$B18,Data!$C:$C,P$1)</f>
        <v>3.0846666666666671</v>
      </c>
      <c r="Q18" s="74">
        <f>SUMIFS(Data!$R:$R,Data!$A:$A,$B18,Data!$C:$C,Q$1)</f>
        <v>3.1153333333333335</v>
      </c>
      <c r="R18" s="74">
        <v>3</v>
      </c>
      <c r="S18" s="74">
        <f>SUM(C18:Q18)+R18</f>
        <v>45.736333333333341</v>
      </c>
      <c r="T18" s="76">
        <f>SUMIFS(Data!D:D,Data!A:A,$B18)</f>
        <v>205.92999999999995</v>
      </c>
    </row>
    <row r="19" spans="1:20" ht="12.75" x14ac:dyDescent="0.2">
      <c r="A19" s="67">
        <v>18</v>
      </c>
      <c r="B19" s="86" t="s">
        <v>131</v>
      </c>
      <c r="C19" s="74">
        <f>SUMIFS(Data!$R:$R,Data!$A:$A,$B19,Data!$C:$C,C$1)</f>
        <v>4.1500000000000004</v>
      </c>
      <c r="D19" s="74">
        <f>SUMIFS(Data!$R:$R,Data!$A:$A,$B19,Data!$C:$C,D$1)</f>
        <v>3.3499999999999996</v>
      </c>
      <c r="E19" s="74">
        <f>SUMIFS(Data!$R:$R,Data!$A:$A,$B19,Data!$C:$C,E$1)</f>
        <v>4.8</v>
      </c>
      <c r="F19" s="74">
        <f>SUMIFS(Data!$R:$R,Data!$A:$A,$B19,Data!$C:$C,F$1)</f>
        <v>3.8000000000000003</v>
      </c>
      <c r="G19" s="74">
        <f>SUMIFS(Data!$R:$R,Data!$A:$A,$B19,Data!$C:$C,G$1)</f>
        <v>4.5</v>
      </c>
      <c r="H19" s="74">
        <f>SUMIFS(Data!$R:$R,Data!$A:$A,$B19,Data!$C:$C,H$1)</f>
        <v>4.55</v>
      </c>
      <c r="I19" s="74">
        <f>SUMIFS(Data!$R:$R,Data!$A:$A,$B19,Data!$C:$C,I$1)</f>
        <v>4.55</v>
      </c>
      <c r="J19" s="74">
        <f>SUMIFS(Data!$R:$R,Data!$A:$A,$B19,Data!$C:$C,J$1)</f>
        <v>6</v>
      </c>
      <c r="K19" s="74">
        <f>SUMIFS(Data!$R:$R,Data!$A:$A,$B19,Data!$C:$C,K$1)</f>
        <v>5.125</v>
      </c>
      <c r="L19" s="74">
        <f>SUMIFS(Data!$R:$R,Data!$A:$A,$B19,Data!$C:$C,L$1)</f>
        <v>0</v>
      </c>
      <c r="M19" s="74">
        <f>SUMIFS(Data!$R:$R,Data!$A:$A,$B19,Data!$C:$C,M$1)</f>
        <v>0</v>
      </c>
      <c r="N19" s="74">
        <f>SUMIFS(Data!$R:$R,Data!$A:$A,$B19,Data!$C:$C,N$1)</f>
        <v>0</v>
      </c>
      <c r="O19" s="74">
        <f>SUMIFS(Data!$R:$R,Data!$A:$A,$B19,Data!$C:$C,O$1)</f>
        <v>0</v>
      </c>
      <c r="P19" s="74">
        <f>SUMIFS(Data!$R:$R,Data!$A:$A,$B19,Data!$C:$C,P$1)</f>
        <v>0</v>
      </c>
      <c r="Q19" s="74">
        <f>SUMIFS(Data!$R:$R,Data!$A:$A,$B19,Data!$C:$C,Q$1)</f>
        <v>0</v>
      </c>
      <c r="R19" s="74">
        <v>0</v>
      </c>
      <c r="S19" s="74">
        <f>SUM(C19:Q19)+R19</f>
        <v>40.825000000000003</v>
      </c>
      <c r="T19" s="76">
        <f>SUMIFS(Data!D:D,Data!A:A,$B19)</f>
        <v>154.53</v>
      </c>
    </row>
    <row r="20" spans="1:20" ht="12.75" x14ac:dyDescent="0.2">
      <c r="A20" s="67">
        <v>19</v>
      </c>
      <c r="B20" s="86" t="s">
        <v>65</v>
      </c>
      <c r="C20" s="74">
        <f>SUMIFS(Data!$R:$R,Data!$A:$A,$B20,Data!$C:$C,C$1)</f>
        <v>2.65</v>
      </c>
      <c r="D20" s="74">
        <f>SUMIFS(Data!$R:$R,Data!$A:$A,$B20,Data!$C:$C,D$1)</f>
        <v>3.55</v>
      </c>
      <c r="E20" s="74">
        <f>SUMIFS(Data!$R:$R,Data!$A:$A,$B20,Data!$C:$C,E$1)</f>
        <v>3.3706666666666667</v>
      </c>
      <c r="F20" s="74">
        <f>SUMIFS(Data!$R:$R,Data!$A:$A,$B20,Data!$C:$C,F$1)</f>
        <v>2.85</v>
      </c>
      <c r="G20" s="74">
        <f>SUMIFS(Data!$R:$R,Data!$A:$A,$B20,Data!$C:$C,G$1)</f>
        <v>0</v>
      </c>
      <c r="H20" s="74">
        <f>SUMIFS(Data!$R:$R,Data!$A:$A,$B20,Data!$C:$C,H$1)</f>
        <v>3.95</v>
      </c>
      <c r="I20" s="74">
        <f>SUMIFS(Data!$R:$R,Data!$A:$A,$B20,Data!$C:$C,I$1)</f>
        <v>3.5250000000000004</v>
      </c>
      <c r="J20" s="74">
        <f>SUMIFS(Data!$R:$R,Data!$A:$A,$B20,Data!$C:$C,J$1)</f>
        <v>2.9750000000000001</v>
      </c>
      <c r="K20" s="74">
        <f>SUMIFS(Data!$R:$R,Data!$A:$A,$B20,Data!$C:$C,K$1)</f>
        <v>2.65</v>
      </c>
      <c r="L20" s="74">
        <f>SUMIFS(Data!$R:$R,Data!$A:$A,$B20,Data!$C:$C,L$1)</f>
        <v>2.9000000000000004</v>
      </c>
      <c r="M20" s="74">
        <f>SUMIFS(Data!$R:$R,Data!$A:$A,$B20,Data!$C:$C,M$1)</f>
        <v>2.3000000000000003</v>
      </c>
      <c r="N20" s="74">
        <f>SUMIFS(Data!$R:$R,Data!$A:$A,$B20,Data!$C:$C,N$1)</f>
        <v>2.7</v>
      </c>
      <c r="O20" s="74">
        <f>SUMIFS(Data!$R:$R,Data!$A:$A,$B20,Data!$C:$C,O$1)</f>
        <v>2.6750000000000003</v>
      </c>
      <c r="P20" s="74">
        <f>SUMIFS(Data!$R:$R,Data!$A:$A,$B20,Data!$C:$C,P$1)</f>
        <v>0</v>
      </c>
      <c r="Q20" s="74">
        <f>SUMIFS(Data!$R:$R,Data!$A:$A,$B20,Data!$C:$C,Q$1)</f>
        <v>3.45</v>
      </c>
      <c r="R20" s="74">
        <v>1</v>
      </c>
      <c r="S20" s="74">
        <f>SUM(C20:Q20)+R20</f>
        <v>40.545666666666662</v>
      </c>
      <c r="T20" s="76">
        <f>SUMIFS(Data!D:D,Data!A:A,$B20)</f>
        <v>331.98000000000008</v>
      </c>
    </row>
    <row r="21" spans="1:20" ht="12.75" x14ac:dyDescent="0.2">
      <c r="A21" s="67">
        <v>20</v>
      </c>
      <c r="B21" s="86" t="s">
        <v>69</v>
      </c>
      <c r="C21" s="74">
        <f>SUMIFS(Data!$R:$R,Data!$A:$A,$B21,Data!$C:$C,C$1)</f>
        <v>4.3833333333333329</v>
      </c>
      <c r="D21" s="74">
        <f>SUMIFS(Data!$R:$R,Data!$A:$A,$B21,Data!$C:$C,D$1)</f>
        <v>1.9313333333333333</v>
      </c>
      <c r="E21" s="74">
        <f>SUMIFS(Data!$R:$R,Data!$A:$A,$B21,Data!$C:$C,E$1)</f>
        <v>3.125</v>
      </c>
      <c r="F21" s="74">
        <f>SUMIFS(Data!$R:$R,Data!$A:$A,$B21,Data!$C:$C,F$1)</f>
        <v>2.2000000000000002</v>
      </c>
      <c r="G21" s="74">
        <f>SUMIFS(Data!$R:$R,Data!$A:$A,$B21,Data!$C:$C,G$1)</f>
        <v>1.5</v>
      </c>
      <c r="H21" s="74">
        <f>SUMIFS(Data!$R:$R,Data!$A:$A,$B21,Data!$C:$C,H$1)</f>
        <v>4.1749999999999998</v>
      </c>
      <c r="I21" s="74">
        <f>SUMIFS(Data!$R:$R,Data!$A:$A,$B21,Data!$C:$C,I$1)</f>
        <v>2.25</v>
      </c>
      <c r="J21" s="74">
        <f>SUMIFS(Data!$R:$R,Data!$A:$A,$B21,Data!$C:$C,J$1)</f>
        <v>0</v>
      </c>
      <c r="K21" s="74">
        <f>SUMIFS(Data!$R:$R,Data!$A:$A,$B21,Data!$C:$C,K$1)</f>
        <v>2.8</v>
      </c>
      <c r="L21" s="74">
        <f>SUMIFS(Data!$R:$R,Data!$A:$A,$B21,Data!$C:$C,L$1)</f>
        <v>2.2999999999999998</v>
      </c>
      <c r="M21" s="74">
        <f>SUMIFS(Data!$R:$R,Data!$A:$A,$B21,Data!$C:$C,M$1)</f>
        <v>2.35</v>
      </c>
      <c r="N21" s="74">
        <f>SUMIFS(Data!$R:$R,Data!$A:$A,$B21,Data!$C:$C,N$1)</f>
        <v>2.4749999999999996</v>
      </c>
      <c r="O21" s="74">
        <f>SUMIFS(Data!$R:$R,Data!$A:$A,$B21,Data!$C:$C,O$1)</f>
        <v>2.5539999999999998</v>
      </c>
      <c r="P21" s="74">
        <f>SUMIFS(Data!$R:$R,Data!$A:$A,$B21,Data!$C:$C,P$1)</f>
        <v>1.7303333333333335</v>
      </c>
      <c r="Q21" s="74">
        <f>SUMIFS(Data!$R:$R,Data!$A:$A,$B21,Data!$C:$C,Q$1)</f>
        <v>2.7343333333333333</v>
      </c>
      <c r="R21" s="74">
        <v>3</v>
      </c>
      <c r="S21" s="74">
        <f>SUM(C21:Q21)+R21</f>
        <v>39.50833333333334</v>
      </c>
      <c r="T21" s="76">
        <f>SUMIFS(Data!D:D,Data!A:A,$B21)</f>
        <v>154.56000000000003</v>
      </c>
    </row>
    <row r="22" spans="1:20" ht="12.75" x14ac:dyDescent="0.2">
      <c r="A22" s="67">
        <v>21</v>
      </c>
      <c r="B22" s="86" t="s">
        <v>71</v>
      </c>
      <c r="C22" s="74">
        <f>SUMIFS(Data!$R:$R,Data!$A:$A,$B22,Data!$C:$C,C$1)</f>
        <v>2.0499999999999998</v>
      </c>
      <c r="D22" s="74">
        <f>SUMIFS(Data!$R:$R,Data!$A:$A,$B22,Data!$C:$C,D$1)</f>
        <v>2.1</v>
      </c>
      <c r="E22" s="74">
        <f>SUMIFS(Data!$R:$R,Data!$A:$A,$B22,Data!$C:$C,E$1)</f>
        <v>1.05</v>
      </c>
      <c r="F22" s="74">
        <f>SUMIFS(Data!$R:$R,Data!$A:$A,$B22,Data!$C:$C,F$1)</f>
        <v>1.75</v>
      </c>
      <c r="G22" s="74">
        <f>SUMIFS(Data!$R:$R,Data!$A:$A,$B22,Data!$C:$C,G$1)</f>
        <v>1.6500000000000001</v>
      </c>
      <c r="H22" s="74">
        <f>SUMIFS(Data!$R:$R,Data!$A:$A,$B22,Data!$C:$C,H$1)</f>
        <v>3.55</v>
      </c>
      <c r="I22" s="74">
        <f>SUMIFS(Data!$R:$R,Data!$A:$A,$B22,Data!$C:$C,I$1)</f>
        <v>2.9249999999999998</v>
      </c>
      <c r="J22" s="74">
        <f>SUMIFS(Data!$R:$R,Data!$A:$A,$B22,Data!$C:$C,J$1)</f>
        <v>1.75</v>
      </c>
      <c r="K22" s="74">
        <f>SUMIFS(Data!$R:$R,Data!$A:$A,$B22,Data!$C:$C,K$1)</f>
        <v>1.5</v>
      </c>
      <c r="L22" s="74">
        <f>SUMIFS(Data!$R:$R,Data!$A:$A,$B22,Data!$C:$C,L$1)</f>
        <v>2.2000000000000002</v>
      </c>
      <c r="M22" s="74">
        <f>SUMIFS(Data!$R:$R,Data!$A:$A,$B22,Data!$C:$C,M$1)</f>
        <v>2.25</v>
      </c>
      <c r="N22" s="74">
        <f>SUMIFS(Data!$R:$R,Data!$A:$A,$B22,Data!$C:$C,N$1)</f>
        <v>2.4249999999999998</v>
      </c>
      <c r="O22" s="74">
        <f>SUMIFS(Data!$R:$R,Data!$A:$A,$B22,Data!$C:$C,O$1)</f>
        <v>3.45</v>
      </c>
      <c r="P22" s="74">
        <f>SUMIFS(Data!$R:$R,Data!$A:$A,$B22,Data!$C:$C,P$1)</f>
        <v>1.9249999999999998</v>
      </c>
      <c r="Q22" s="74">
        <f>SUMIFS(Data!$R:$R,Data!$A:$A,$B22,Data!$C:$C,Q$1)</f>
        <v>3.2</v>
      </c>
      <c r="R22" s="74">
        <v>5</v>
      </c>
      <c r="S22" s="74">
        <f>SUM(C22:Q22)+R22</f>
        <v>38.774999999999999</v>
      </c>
      <c r="T22" s="76">
        <f>SUMIFS(Data!D:D,Data!A:A,$B22)</f>
        <v>232.46999999999997</v>
      </c>
    </row>
    <row r="23" spans="1:20" ht="12.75" x14ac:dyDescent="0.2">
      <c r="A23" s="67">
        <v>22</v>
      </c>
      <c r="B23" s="86" t="s">
        <v>107</v>
      </c>
      <c r="C23" s="74">
        <f>SUMIFS(Data!$R:$R,Data!$A:$A,$B23,Data!$C:$C,C$1)</f>
        <v>2.8</v>
      </c>
      <c r="D23" s="74">
        <f>SUMIFS(Data!$R:$R,Data!$A:$A,$B23,Data!$C:$C,D$1)</f>
        <v>2.5999999999999996</v>
      </c>
      <c r="E23" s="74">
        <f>SUMIFS(Data!$R:$R,Data!$A:$A,$B23,Data!$C:$C,E$1)</f>
        <v>2</v>
      </c>
      <c r="F23" s="74">
        <f>SUMIFS(Data!$R:$R,Data!$A:$A,$B23,Data!$C:$C,F$1)</f>
        <v>3.0999999999999996</v>
      </c>
      <c r="G23" s="74">
        <f>SUMIFS(Data!$R:$R,Data!$A:$A,$B23,Data!$C:$C,G$1)</f>
        <v>3.05</v>
      </c>
      <c r="H23" s="74">
        <f>SUMIFS(Data!$R:$R,Data!$A:$A,$B23,Data!$C:$C,H$1)</f>
        <v>2.2999999999999998</v>
      </c>
      <c r="I23" s="74">
        <f>SUMIFS(Data!$R:$R,Data!$A:$A,$B23,Data!$C:$C,I$1)</f>
        <v>1.9000000000000001</v>
      </c>
      <c r="J23" s="74">
        <f>SUMIFS(Data!$R:$R,Data!$A:$A,$B23,Data!$C:$C,J$1)</f>
        <v>3.2</v>
      </c>
      <c r="K23" s="74">
        <f>SUMIFS(Data!$R:$R,Data!$A:$A,$B23,Data!$C:$C,K$1)</f>
        <v>2.85</v>
      </c>
      <c r="L23" s="74">
        <f>SUMIFS(Data!$R:$R,Data!$A:$A,$B23,Data!$C:$C,L$1)</f>
        <v>0</v>
      </c>
      <c r="M23" s="74">
        <f>SUMIFS(Data!$R:$R,Data!$A:$A,$B23,Data!$C:$C,M$1)</f>
        <v>2.2000000000000002</v>
      </c>
      <c r="N23" s="74">
        <f>SUMIFS(Data!$R:$R,Data!$A:$A,$B23,Data!$C:$C,N$1)</f>
        <v>2.75</v>
      </c>
      <c r="O23" s="74">
        <f>SUMIFS(Data!$R:$R,Data!$A:$A,$B23,Data!$C:$C,O$1)</f>
        <v>2.2749999999999999</v>
      </c>
      <c r="P23" s="74">
        <f>SUMIFS(Data!$R:$R,Data!$A:$A,$B23,Data!$C:$C,P$1)</f>
        <v>2.2250000000000001</v>
      </c>
      <c r="Q23" s="74">
        <f>SUMIFS(Data!$R:$R,Data!$A:$A,$B23,Data!$C:$C,Q$1)</f>
        <v>2.1</v>
      </c>
      <c r="R23" s="74">
        <v>3</v>
      </c>
      <c r="S23" s="74">
        <f>SUM(C23:Q23)+R23</f>
        <v>38.35</v>
      </c>
      <c r="T23" s="76">
        <f>SUMIFS(Data!D:D,Data!A:A,$B23)</f>
        <v>142.68</v>
      </c>
    </row>
    <row r="24" spans="1:20" ht="12.75" x14ac:dyDescent="0.2">
      <c r="A24" s="67">
        <v>23</v>
      </c>
      <c r="B24" s="86" t="s">
        <v>135</v>
      </c>
      <c r="C24" s="74">
        <f>SUMIFS(Data!$R:$R,Data!$A:$A,$B24,Data!$C:$C,C$1)</f>
        <v>4.88</v>
      </c>
      <c r="D24" s="74">
        <f>SUMIFS(Data!$R:$R,Data!$A:$A,$B24,Data!$C:$C,D$1)</f>
        <v>1.6</v>
      </c>
      <c r="E24" s="74">
        <f>SUMIFS(Data!$R:$R,Data!$A:$A,$B24,Data!$C:$C,E$1)</f>
        <v>1.95</v>
      </c>
      <c r="F24" s="74">
        <f>SUMIFS(Data!$R:$R,Data!$A:$A,$B24,Data!$C:$C,F$1)</f>
        <v>3.05</v>
      </c>
      <c r="G24" s="74">
        <f>SUMIFS(Data!$R:$R,Data!$A:$A,$B24,Data!$C:$C,G$1)</f>
        <v>3.4320000000000004</v>
      </c>
      <c r="H24" s="74">
        <f>SUMIFS(Data!$R:$R,Data!$A:$A,$B24,Data!$C:$C,H$1)</f>
        <v>1.45</v>
      </c>
      <c r="I24" s="74">
        <f>SUMIFS(Data!$R:$R,Data!$A:$A,$B24,Data!$C:$C,I$1)</f>
        <v>2.15</v>
      </c>
      <c r="J24" s="74">
        <f>SUMIFS(Data!$R:$R,Data!$A:$A,$B24,Data!$C:$C,J$1)</f>
        <v>1.5249999999999999</v>
      </c>
      <c r="K24" s="74">
        <f>SUMIFS(Data!$R:$R,Data!$A:$A,$B24,Data!$C:$C,K$1)</f>
        <v>1.45</v>
      </c>
      <c r="L24" s="74">
        <f>SUMIFS(Data!$R:$R,Data!$A:$A,$B24,Data!$C:$C,L$1)</f>
        <v>2.0499999999999998</v>
      </c>
      <c r="M24" s="74">
        <f>SUMIFS(Data!$R:$R,Data!$A:$A,$B24,Data!$C:$C,M$1)</f>
        <v>1.55</v>
      </c>
      <c r="N24" s="74">
        <f>SUMIFS(Data!$R:$R,Data!$A:$A,$B24,Data!$C:$C,N$1)</f>
        <v>1.95</v>
      </c>
      <c r="O24" s="74">
        <f>SUMIFS(Data!$R:$R,Data!$A:$A,$B24,Data!$C:$C,O$1)</f>
        <v>2.0750000000000002</v>
      </c>
      <c r="P24" s="74">
        <f>SUMIFS(Data!$R:$R,Data!$A:$A,$B24,Data!$C:$C,P$1)</f>
        <v>2.0250000000000004</v>
      </c>
      <c r="Q24" s="74">
        <f>SUMIFS(Data!$R:$R,Data!$A:$A,$B24,Data!$C:$C,Q$1)</f>
        <v>1.5999999999999999</v>
      </c>
      <c r="R24" s="74">
        <v>5</v>
      </c>
      <c r="S24" s="74">
        <f>SUM(C24:Q24)+R24</f>
        <v>37.737000000000002</v>
      </c>
      <c r="T24" s="76">
        <f>SUMIFS(Data!D:D,Data!A:A,$B24)</f>
        <v>235.17</v>
      </c>
    </row>
    <row r="25" spans="1:20" ht="12.75" x14ac:dyDescent="0.2">
      <c r="A25" s="67">
        <v>24</v>
      </c>
      <c r="B25" s="86" t="s">
        <v>70</v>
      </c>
      <c r="C25" s="74">
        <f>SUMIFS(Data!$R:$R,Data!$A:$A,$B25,Data!$C:$C,C$1)</f>
        <v>3.1</v>
      </c>
      <c r="D25" s="74">
        <f>SUMIFS(Data!$R:$R,Data!$A:$A,$B25,Data!$C:$C,D$1)</f>
        <v>3.15</v>
      </c>
      <c r="E25" s="74">
        <f>SUMIFS(Data!$R:$R,Data!$A:$A,$B25,Data!$C:$C,E$1)</f>
        <v>1.85</v>
      </c>
      <c r="F25" s="74">
        <f>SUMIFS(Data!$R:$R,Data!$A:$A,$B25,Data!$C:$C,F$1)</f>
        <v>3.1</v>
      </c>
      <c r="G25" s="74">
        <f>SUMIFS(Data!$R:$R,Data!$A:$A,$B25,Data!$C:$C,G$1)</f>
        <v>2.4499999999999997</v>
      </c>
      <c r="H25" s="74">
        <f>SUMIFS(Data!$R:$R,Data!$A:$A,$B25,Data!$C:$C,H$1)</f>
        <v>0</v>
      </c>
      <c r="I25" s="74">
        <f>SUMIFS(Data!$R:$R,Data!$A:$A,$B25,Data!$C:$C,I$1)</f>
        <v>2.125</v>
      </c>
      <c r="J25" s="74">
        <f>SUMIFS(Data!$R:$R,Data!$A:$A,$B25,Data!$C:$C,J$1)</f>
        <v>2.2999999999999998</v>
      </c>
      <c r="K25" s="74">
        <f>SUMIFS(Data!$R:$R,Data!$A:$A,$B25,Data!$C:$C,K$1)</f>
        <v>1.75</v>
      </c>
      <c r="L25" s="74">
        <f>SUMIFS(Data!$R:$R,Data!$A:$A,$B25,Data!$C:$C,L$1)</f>
        <v>3.5500000000000003</v>
      </c>
      <c r="M25" s="74">
        <f>SUMIFS(Data!$R:$R,Data!$A:$A,$B25,Data!$C:$C,M$1)</f>
        <v>2.5</v>
      </c>
      <c r="N25" s="74">
        <f>SUMIFS(Data!$R:$R,Data!$A:$A,$B25,Data!$C:$C,N$1)</f>
        <v>1.875</v>
      </c>
      <c r="O25" s="74">
        <f>SUMIFS(Data!$R:$R,Data!$A:$A,$B25,Data!$C:$C,O$1)</f>
        <v>2.4</v>
      </c>
      <c r="P25" s="74">
        <f>SUMIFS(Data!$R:$R,Data!$A:$A,$B25,Data!$C:$C,P$1)</f>
        <v>2.3250000000000002</v>
      </c>
      <c r="Q25" s="74">
        <f>SUMIFS(Data!$R:$R,Data!$A:$A,$B25,Data!$C:$C,Q$1)</f>
        <v>1.75</v>
      </c>
      <c r="R25" s="74">
        <v>3</v>
      </c>
      <c r="S25" s="74">
        <f>SUM(C25:Q25)+R25</f>
        <v>37.225000000000001</v>
      </c>
      <c r="T25" s="76">
        <f>SUMIFS(Data!D:D,Data!A:A,$B25)</f>
        <v>185.17999999999998</v>
      </c>
    </row>
    <row r="26" spans="1:20" ht="12.75" x14ac:dyDescent="0.2">
      <c r="A26" s="67">
        <v>25</v>
      </c>
      <c r="B26" s="86" t="s">
        <v>59</v>
      </c>
      <c r="C26" s="74">
        <f>SUMIFS(Data!$R:$R,Data!$A:$A,$B26,Data!$C:$C,C$1)</f>
        <v>1.7</v>
      </c>
      <c r="D26" s="74">
        <f>SUMIFS(Data!$R:$R,Data!$A:$A,$B26,Data!$C:$C,D$1)</f>
        <v>2.1113333333333331</v>
      </c>
      <c r="E26" s="74">
        <f>SUMIFS(Data!$R:$R,Data!$A:$A,$B26,Data!$C:$C,E$1)</f>
        <v>2.9806666666666666</v>
      </c>
      <c r="F26" s="74">
        <f>SUMIFS(Data!$R:$R,Data!$A:$A,$B26,Data!$C:$C,F$1)</f>
        <v>0</v>
      </c>
      <c r="G26" s="74">
        <f>SUMIFS(Data!$R:$R,Data!$A:$A,$B26,Data!$C:$C,G$1)</f>
        <v>2.4499999999999997</v>
      </c>
      <c r="H26" s="74">
        <f>SUMIFS(Data!$R:$R,Data!$A:$A,$B26,Data!$C:$C,H$1)</f>
        <v>2.7749999999999999</v>
      </c>
      <c r="I26" s="74">
        <f>SUMIFS(Data!$R:$R,Data!$A:$A,$B26,Data!$C:$C,I$1)</f>
        <v>1.7250000000000001</v>
      </c>
      <c r="J26" s="74">
        <f>SUMIFS(Data!$R:$R,Data!$A:$A,$B26,Data!$C:$C,J$1)</f>
        <v>3.05</v>
      </c>
      <c r="K26" s="74">
        <f>SUMIFS(Data!$R:$R,Data!$A:$A,$B26,Data!$C:$C,K$1)</f>
        <v>2.3250000000000002</v>
      </c>
      <c r="L26" s="74">
        <f>SUMIFS(Data!$R:$R,Data!$A:$A,$B26,Data!$C:$C,L$1)</f>
        <v>2.4500000000000002</v>
      </c>
      <c r="M26" s="74">
        <f>SUMIFS(Data!$R:$R,Data!$A:$A,$B26,Data!$C:$C,M$1)</f>
        <v>1.85</v>
      </c>
      <c r="N26" s="74">
        <f>SUMIFS(Data!$R:$R,Data!$A:$A,$B26,Data!$C:$C,N$1)</f>
        <v>1.925</v>
      </c>
      <c r="O26" s="74">
        <f>SUMIFS(Data!$R:$R,Data!$A:$A,$B26,Data!$C:$C,O$1)</f>
        <v>3.8476666666666666</v>
      </c>
      <c r="P26" s="74">
        <f>SUMIFS(Data!$R:$R,Data!$A:$A,$B26,Data!$C:$C,P$1)</f>
        <v>2.2250000000000001</v>
      </c>
      <c r="Q26" s="74">
        <f>SUMIFS(Data!$R:$R,Data!$A:$A,$B26,Data!$C:$C,Q$1)</f>
        <v>2.1749999999999998</v>
      </c>
      <c r="R26" s="74">
        <v>3</v>
      </c>
      <c r="S26" s="74">
        <f>SUM(C26:Q26)+R26</f>
        <v>36.589666666666666</v>
      </c>
      <c r="T26" s="76">
        <f>SUMIFS(Data!D:D,Data!A:A,$B26)</f>
        <v>170.27</v>
      </c>
    </row>
    <row r="27" spans="1:20" ht="12.75" x14ac:dyDescent="0.2">
      <c r="A27" s="67">
        <v>26</v>
      </c>
      <c r="B27" s="86" t="s">
        <v>186</v>
      </c>
      <c r="C27" s="74">
        <f>SUMIFS(Data!$R:$R,Data!$A:$A,$B27,Data!$C:$C,C$1)</f>
        <v>2.4500000000000002</v>
      </c>
      <c r="D27" s="74">
        <f>SUMIFS(Data!$R:$R,Data!$A:$A,$B27,Data!$C:$C,D$1)</f>
        <v>2.65</v>
      </c>
      <c r="E27" s="74">
        <f>SUMIFS(Data!$R:$R,Data!$A:$A,$B27,Data!$C:$C,E$1)</f>
        <v>2.8533333333333335</v>
      </c>
      <c r="F27" s="74">
        <f>SUMIFS(Data!$R:$R,Data!$A:$A,$B27,Data!$C:$C,F$1)</f>
        <v>1.9</v>
      </c>
      <c r="G27" s="74">
        <f>SUMIFS(Data!$R:$R,Data!$A:$A,$B27,Data!$C:$C,G$1)</f>
        <v>2.7</v>
      </c>
      <c r="H27" s="74">
        <f>SUMIFS(Data!$R:$R,Data!$A:$A,$B27,Data!$C:$C,H$1)</f>
        <v>3.3250000000000002</v>
      </c>
      <c r="I27" s="74">
        <f>SUMIFS(Data!$R:$R,Data!$A:$A,$B27,Data!$C:$C,I$1)</f>
        <v>2.0750000000000002</v>
      </c>
      <c r="J27" s="74">
        <f>SUMIFS(Data!$R:$R,Data!$A:$A,$B27,Data!$C:$C,J$1)</f>
        <v>2.875</v>
      </c>
      <c r="K27" s="74">
        <f>SUMIFS(Data!$R:$R,Data!$A:$A,$B27,Data!$C:$C,K$1)</f>
        <v>1.9749999999999999</v>
      </c>
      <c r="L27" s="74">
        <f>SUMIFS(Data!$R:$R,Data!$A:$A,$B27,Data!$C:$C,L$1)</f>
        <v>2.35</v>
      </c>
      <c r="M27" s="74">
        <f>SUMIFS(Data!$R:$R,Data!$A:$A,$B27,Data!$C:$C,M$1)</f>
        <v>0</v>
      </c>
      <c r="N27" s="74">
        <f>SUMIFS(Data!$R:$R,Data!$A:$A,$B27,Data!$C:$C,N$1)</f>
        <v>0</v>
      </c>
      <c r="O27" s="74">
        <f>SUMIFS(Data!$R:$R,Data!$A:$A,$B27,Data!$C:$C,O$1)</f>
        <v>2.2749999999999999</v>
      </c>
      <c r="P27" s="74">
        <f>SUMIFS(Data!$R:$R,Data!$A:$A,$B27,Data!$C:$C,P$1)</f>
        <v>1.5</v>
      </c>
      <c r="Q27" s="74">
        <f>SUMIFS(Data!$R:$R,Data!$A:$A,$B27,Data!$C:$C,Q$1)</f>
        <v>2.125</v>
      </c>
      <c r="R27" s="74">
        <v>1</v>
      </c>
      <c r="S27" s="74">
        <f>SUM(C27:Q27)+R27</f>
        <v>32.053333333333335</v>
      </c>
      <c r="T27" s="76">
        <f>SUMIFS(Data!D:D,Data!A:A,$B27)</f>
        <v>142.80999999999997</v>
      </c>
    </row>
    <row r="28" spans="1:20" ht="12.75" x14ac:dyDescent="0.2">
      <c r="A28" s="67">
        <v>27</v>
      </c>
      <c r="B28" s="86" t="s">
        <v>142</v>
      </c>
      <c r="C28" s="74">
        <f>SUMIFS(Data!$R:$R,Data!$A:$A,$B28,Data!$C:$C,C$1)</f>
        <v>2.9</v>
      </c>
      <c r="D28" s="74">
        <f>SUMIFS(Data!$R:$R,Data!$A:$A,$B28,Data!$C:$C,D$1)</f>
        <v>1.75</v>
      </c>
      <c r="E28" s="74">
        <f>SUMIFS(Data!$R:$R,Data!$A:$A,$B28,Data!$C:$C,E$1)</f>
        <v>1.976</v>
      </c>
      <c r="F28" s="74">
        <f>SUMIFS(Data!$R:$R,Data!$A:$A,$B28,Data!$C:$C,F$1)</f>
        <v>3.25</v>
      </c>
      <c r="G28" s="74">
        <f>SUMIFS(Data!$R:$R,Data!$A:$A,$B28,Data!$C:$C,G$1)</f>
        <v>2.25</v>
      </c>
      <c r="H28" s="74">
        <f>SUMIFS(Data!$R:$R,Data!$A:$A,$B28,Data!$C:$C,H$1)</f>
        <v>2.25</v>
      </c>
      <c r="I28" s="74">
        <f>SUMIFS(Data!$R:$R,Data!$A:$A,$B28,Data!$C:$C,I$1)</f>
        <v>0</v>
      </c>
      <c r="J28" s="74">
        <f>SUMIFS(Data!$R:$R,Data!$A:$A,$B28,Data!$C:$C,J$1)</f>
        <v>1.9</v>
      </c>
      <c r="K28" s="74">
        <f>SUMIFS(Data!$R:$R,Data!$A:$A,$B28,Data!$C:$C,K$1)</f>
        <v>0</v>
      </c>
      <c r="L28" s="74">
        <f>SUMIFS(Data!$R:$R,Data!$A:$A,$B28,Data!$C:$C,L$1)</f>
        <v>2.4500000000000002</v>
      </c>
      <c r="M28" s="74">
        <f>SUMIFS(Data!$R:$R,Data!$A:$A,$B28,Data!$C:$C,M$1)</f>
        <v>2.0999999999999996</v>
      </c>
      <c r="N28" s="74">
        <f>SUMIFS(Data!$R:$R,Data!$A:$A,$B28,Data!$C:$C,N$1)</f>
        <v>1.65</v>
      </c>
      <c r="O28" s="74">
        <f>SUMIFS(Data!$R:$R,Data!$A:$A,$B28,Data!$C:$C,O$1)</f>
        <v>2.9</v>
      </c>
      <c r="P28" s="74">
        <f>SUMIFS(Data!$R:$R,Data!$A:$A,$B28,Data!$C:$C,P$1)</f>
        <v>1.75</v>
      </c>
      <c r="Q28" s="74">
        <f>SUMIFS(Data!$R:$R,Data!$A:$A,$B28,Data!$C:$C,Q$1)</f>
        <v>1.5</v>
      </c>
      <c r="R28" s="74">
        <v>1</v>
      </c>
      <c r="S28" s="74">
        <f>SUM(C28:Q28)+R28</f>
        <v>29.625999999999998</v>
      </c>
      <c r="T28" s="76">
        <f>SUMIFS(Data!D:D,Data!A:A,$B28)</f>
        <v>306.36</v>
      </c>
    </row>
    <row r="29" spans="1:20" ht="12.75" x14ac:dyDescent="0.2">
      <c r="A29" s="67">
        <v>28</v>
      </c>
      <c r="B29" s="86" t="s">
        <v>67</v>
      </c>
      <c r="C29" s="74">
        <f>SUMIFS(Data!$R:$R,Data!$A:$A,$B29,Data!$C:$C,C$1)</f>
        <v>3</v>
      </c>
      <c r="D29" s="74">
        <f>SUMIFS(Data!$R:$R,Data!$A:$A,$B29,Data!$C:$C,D$1)</f>
        <v>2.15</v>
      </c>
      <c r="E29" s="74">
        <f>SUMIFS(Data!$R:$R,Data!$A:$A,$B29,Data!$C:$C,E$1)</f>
        <v>2.7</v>
      </c>
      <c r="F29" s="74">
        <f>SUMIFS(Data!$R:$R,Data!$A:$A,$B29,Data!$C:$C,F$1)</f>
        <v>3.5</v>
      </c>
      <c r="G29" s="74">
        <f>SUMIFS(Data!$R:$R,Data!$A:$A,$B29,Data!$C:$C,G$1)</f>
        <v>2.5499999999999998</v>
      </c>
      <c r="H29" s="74">
        <f>SUMIFS(Data!$R:$R,Data!$A:$A,$B29,Data!$C:$C,H$1)</f>
        <v>3.05</v>
      </c>
      <c r="I29" s="74">
        <f>SUMIFS(Data!$R:$R,Data!$A:$A,$B29,Data!$C:$C,I$1)</f>
        <v>3.4749999999999996</v>
      </c>
      <c r="J29" s="74">
        <f>SUMIFS(Data!$R:$R,Data!$A:$A,$B29,Data!$C:$C,J$1)</f>
        <v>2.6749999999999998</v>
      </c>
      <c r="K29" s="74">
        <f>SUMIFS(Data!$R:$R,Data!$A:$A,$B29,Data!$C:$C,K$1)</f>
        <v>2</v>
      </c>
      <c r="L29" s="74">
        <f>SUMIFS(Data!$R:$R,Data!$A:$A,$B29,Data!$C:$C,L$1)</f>
        <v>2.25</v>
      </c>
      <c r="M29" s="74">
        <f>SUMIFS(Data!$R:$R,Data!$A:$A,$B29,Data!$C:$C,M$1)</f>
        <v>1.95</v>
      </c>
      <c r="N29" s="74">
        <f>SUMIFS(Data!$R:$R,Data!$A:$A,$B29,Data!$C:$C,N$1)</f>
        <v>0</v>
      </c>
      <c r="O29" s="74">
        <f>SUMIFS(Data!$R:$R,Data!$A:$A,$B29,Data!$C:$C,O$1)</f>
        <v>0</v>
      </c>
      <c r="P29" s="74">
        <f>SUMIFS(Data!$R:$R,Data!$A:$A,$B29,Data!$C:$C,P$1)</f>
        <v>0</v>
      </c>
      <c r="Q29" s="74">
        <f>SUMIFS(Data!$R:$R,Data!$A:$A,$B29,Data!$C:$C,Q$1)</f>
        <v>0</v>
      </c>
      <c r="R29" s="74">
        <v>0</v>
      </c>
      <c r="S29" s="74">
        <f>SUM(C29:Q29)+R29</f>
        <v>29.300000000000004</v>
      </c>
      <c r="T29" s="76">
        <f>SUMIFS(Data!D:D,Data!A:A,$B29)</f>
        <v>216.05</v>
      </c>
    </row>
    <row r="30" spans="1:20" ht="12.75" x14ac:dyDescent="0.2">
      <c r="A30" s="67">
        <v>29</v>
      </c>
      <c r="B30" s="86" t="s">
        <v>128</v>
      </c>
      <c r="C30" s="74">
        <f>SUMIFS(Data!$R:$R,Data!$A:$A,$B30,Data!$C:$C,C$1)</f>
        <v>4.7300000000000004</v>
      </c>
      <c r="D30" s="74">
        <f>SUMIFS(Data!$R:$R,Data!$A:$A,$B30,Data!$C:$C,D$1)</f>
        <v>0</v>
      </c>
      <c r="E30" s="74">
        <f>SUMIFS(Data!$R:$R,Data!$A:$A,$B30,Data!$C:$C,E$1)</f>
        <v>0</v>
      </c>
      <c r="F30" s="74">
        <f>SUMIFS(Data!$R:$R,Data!$A:$A,$B30,Data!$C:$C,F$1)</f>
        <v>2.85</v>
      </c>
      <c r="G30" s="74">
        <f>SUMIFS(Data!$R:$R,Data!$A:$A,$B30,Data!$C:$C,G$1)</f>
        <v>2</v>
      </c>
      <c r="H30" s="74">
        <f>SUMIFS(Data!$R:$R,Data!$A:$A,$B30,Data!$C:$C,H$1)</f>
        <v>0</v>
      </c>
      <c r="I30" s="74">
        <f>SUMIFS(Data!$R:$R,Data!$A:$A,$B30,Data!$C:$C,I$1)</f>
        <v>2.7</v>
      </c>
      <c r="J30" s="74">
        <f>SUMIFS(Data!$R:$R,Data!$A:$A,$B30,Data!$C:$C,J$1)</f>
        <v>2.15</v>
      </c>
      <c r="K30" s="74">
        <f>SUMIFS(Data!$R:$R,Data!$A:$A,$B30,Data!$C:$C,K$1)</f>
        <v>0</v>
      </c>
      <c r="L30" s="74">
        <f>SUMIFS(Data!$R:$R,Data!$A:$A,$B30,Data!$C:$C,L$1)</f>
        <v>0</v>
      </c>
      <c r="M30" s="74">
        <f>SUMIFS(Data!$R:$R,Data!$A:$A,$B30,Data!$C:$C,M$1)</f>
        <v>2.75</v>
      </c>
      <c r="N30" s="74">
        <f>SUMIFS(Data!$R:$R,Data!$A:$A,$B30,Data!$C:$C,N$1)</f>
        <v>1.55</v>
      </c>
      <c r="O30" s="74">
        <f>SUMIFS(Data!$R:$R,Data!$A:$A,$B30,Data!$C:$C,O$1)</f>
        <v>0</v>
      </c>
      <c r="P30" s="74">
        <f>SUMIFS(Data!$R:$R,Data!$A:$A,$B30,Data!$C:$C,P$1)</f>
        <v>1.4</v>
      </c>
      <c r="Q30" s="74">
        <f>SUMIFS(Data!$R:$R,Data!$A:$A,$B30,Data!$C:$C,Q$1)</f>
        <v>0</v>
      </c>
      <c r="R30" s="74">
        <v>0</v>
      </c>
      <c r="S30" s="74">
        <f>SUM(C30:Q30)+R30</f>
        <v>20.13</v>
      </c>
      <c r="T30" s="76">
        <f>SUMIFS(Data!D:D,Data!A:A,$B30)</f>
        <v>128.42000000000002</v>
      </c>
    </row>
    <row r="31" spans="1:20" ht="12.75" x14ac:dyDescent="0.2">
      <c r="A31" s="67">
        <v>30</v>
      </c>
      <c r="B31" s="86" t="s">
        <v>138</v>
      </c>
      <c r="C31" s="74">
        <f>SUMIFS(Data!$R:$R,Data!$A:$A,$B31,Data!$C:$C,C$1)</f>
        <v>4.1583333333333332</v>
      </c>
      <c r="D31" s="74">
        <f>SUMIFS(Data!$R:$R,Data!$A:$A,$B31,Data!$C:$C,D$1)</f>
        <v>0</v>
      </c>
      <c r="E31" s="74">
        <f>SUMIFS(Data!$R:$R,Data!$A:$A,$B31,Data!$C:$C,E$1)</f>
        <v>0</v>
      </c>
      <c r="F31" s="74">
        <f>SUMIFS(Data!$R:$R,Data!$A:$A,$B31,Data!$C:$C,F$1)</f>
        <v>1.55</v>
      </c>
      <c r="G31" s="74">
        <f>SUMIFS(Data!$R:$R,Data!$A:$A,$B31,Data!$C:$C,G$1)</f>
        <v>0</v>
      </c>
      <c r="H31" s="74">
        <f>SUMIFS(Data!$R:$R,Data!$A:$A,$B31,Data!$C:$C,H$1)</f>
        <v>0</v>
      </c>
      <c r="I31" s="74">
        <f>SUMIFS(Data!$R:$R,Data!$A:$A,$B31,Data!$C:$C,I$1)</f>
        <v>3.9250000000000003</v>
      </c>
      <c r="J31" s="74">
        <f>SUMIFS(Data!$R:$R,Data!$A:$A,$B31,Data!$C:$C,J$1)</f>
        <v>1.85</v>
      </c>
      <c r="K31" s="74">
        <f>SUMIFS(Data!$R:$R,Data!$A:$A,$B31,Data!$C:$C,K$1)</f>
        <v>3.1</v>
      </c>
      <c r="L31" s="74">
        <f>SUMIFS(Data!$R:$R,Data!$A:$A,$B31,Data!$C:$C,L$1)</f>
        <v>0</v>
      </c>
      <c r="M31" s="74">
        <f>SUMIFS(Data!$R:$R,Data!$A:$A,$B31,Data!$C:$C,M$1)</f>
        <v>0</v>
      </c>
      <c r="N31" s="74">
        <f>SUMIFS(Data!$R:$R,Data!$A:$A,$B31,Data!$C:$C,N$1)</f>
        <v>1.7713333333333334</v>
      </c>
      <c r="O31" s="74">
        <f>SUMIFS(Data!$R:$R,Data!$A:$A,$B31,Data!$C:$C,O$1)</f>
        <v>0</v>
      </c>
      <c r="P31" s="74">
        <f>SUMIFS(Data!$R:$R,Data!$A:$A,$B31,Data!$C:$C,P$1)</f>
        <v>0</v>
      </c>
      <c r="Q31" s="74">
        <f>SUMIFS(Data!$R:$R,Data!$A:$A,$B31,Data!$C:$C,Q$1)</f>
        <v>0</v>
      </c>
      <c r="R31" s="74">
        <v>0</v>
      </c>
      <c r="S31" s="74">
        <f>SUM(C31:Q31)+R31</f>
        <v>16.354666666666667</v>
      </c>
      <c r="T31" s="76">
        <f>SUMIFS(Data!D:D,Data!A:A,$B31)</f>
        <v>87.240000000000009</v>
      </c>
    </row>
    <row r="32" spans="1:20" ht="12.75" x14ac:dyDescent="0.2">
      <c r="A32" s="67">
        <v>31</v>
      </c>
      <c r="B32" s="86" t="s">
        <v>2</v>
      </c>
      <c r="C32" s="74">
        <f>SUMIFS(Data!$R:$R,Data!$A:$A,$B32,Data!$C:$C,C$1)</f>
        <v>1.95</v>
      </c>
      <c r="D32" s="74">
        <f>SUMIFS(Data!$R:$R,Data!$A:$A,$B32,Data!$C:$C,D$1)</f>
        <v>3.1</v>
      </c>
      <c r="E32" s="74">
        <f>SUMIFS(Data!$R:$R,Data!$A:$A,$B32,Data!$C:$C,E$1)</f>
        <v>3.5280000000000005</v>
      </c>
      <c r="F32" s="74">
        <f>SUMIFS(Data!$R:$R,Data!$A:$A,$B32,Data!$C:$C,F$1)</f>
        <v>0</v>
      </c>
      <c r="G32" s="74">
        <f>SUMIFS(Data!$R:$R,Data!$A:$A,$B32,Data!$C:$C,G$1)</f>
        <v>0</v>
      </c>
      <c r="H32" s="74">
        <f>SUMIFS(Data!$R:$R,Data!$A:$A,$B32,Data!$C:$C,H$1)</f>
        <v>1.55</v>
      </c>
      <c r="I32" s="74">
        <f>SUMIFS(Data!$R:$R,Data!$A:$A,$B32,Data!$C:$C,I$1)</f>
        <v>2.3499999999999996</v>
      </c>
      <c r="J32" s="74">
        <f>SUMIFS(Data!$R:$R,Data!$A:$A,$B32,Data!$C:$C,J$1)</f>
        <v>2.5499999999999998</v>
      </c>
      <c r="K32" s="74">
        <f>SUMIFS(Data!$R:$R,Data!$A:$A,$B32,Data!$C:$C,K$1)</f>
        <v>0</v>
      </c>
      <c r="L32" s="74">
        <f>SUMIFS(Data!$R:$R,Data!$A:$A,$B32,Data!$C:$C,L$1)</f>
        <v>0</v>
      </c>
      <c r="M32" s="74">
        <f>SUMIFS(Data!$R:$R,Data!$A:$A,$B32,Data!$C:$C,M$1)</f>
        <v>0</v>
      </c>
      <c r="N32" s="74">
        <f>SUMIFS(Data!$R:$R,Data!$A:$A,$B32,Data!$C:$C,N$1)</f>
        <v>0</v>
      </c>
      <c r="O32" s="74">
        <f>SUMIFS(Data!$R:$R,Data!$A:$A,$B32,Data!$C:$C,O$1)</f>
        <v>0</v>
      </c>
      <c r="P32" s="74">
        <f>SUMIFS(Data!$R:$R,Data!$A:$A,$B32,Data!$C:$C,P$1)</f>
        <v>0</v>
      </c>
      <c r="Q32" s="74">
        <f>SUMIFS(Data!$R:$R,Data!$A:$A,$B32,Data!$C:$C,Q$1)</f>
        <v>0</v>
      </c>
      <c r="R32" s="74">
        <v>0</v>
      </c>
      <c r="S32" s="74">
        <f>SUM(C32:Q32)+R32</f>
        <v>15.027999999999999</v>
      </c>
      <c r="T32" s="76">
        <f>SUMIFS(Data!D:D,Data!A:A,$B32)</f>
        <v>118.45</v>
      </c>
    </row>
    <row r="33" spans="1:20" ht="12.75" x14ac:dyDescent="0.2">
      <c r="A33" s="67">
        <v>32</v>
      </c>
      <c r="B33" s="86" t="s">
        <v>134</v>
      </c>
      <c r="C33" s="74">
        <f>SUMIFS(Data!$R:$R,Data!$A:$A,$B33,Data!$C:$C,C$1)</f>
        <v>1.35</v>
      </c>
      <c r="D33" s="74">
        <f>SUMIFS(Data!$R:$R,Data!$A:$A,$B33,Data!$C:$C,D$1)</f>
        <v>1.5499999999999998</v>
      </c>
      <c r="E33" s="74">
        <f>SUMIFS(Data!$R:$R,Data!$A:$A,$B33,Data!$C:$C,E$1)</f>
        <v>1.2749999999999999</v>
      </c>
      <c r="F33" s="74">
        <f>SUMIFS(Data!$R:$R,Data!$A:$A,$B33,Data!$C:$C,F$1)</f>
        <v>1.7000000000000002</v>
      </c>
      <c r="G33" s="74">
        <f>SUMIFS(Data!$R:$R,Data!$A:$A,$B33,Data!$C:$C,G$1)</f>
        <v>2.2000000000000002</v>
      </c>
      <c r="H33" s="74">
        <f>SUMIFS(Data!$R:$R,Data!$A:$A,$B33,Data!$C:$C,H$1)</f>
        <v>2.15</v>
      </c>
      <c r="I33" s="74">
        <f>SUMIFS(Data!$R:$R,Data!$A:$A,$B33,Data!$C:$C,I$1)</f>
        <v>1.5499999999999998</v>
      </c>
      <c r="J33" s="74">
        <f>SUMIFS(Data!$R:$R,Data!$A:$A,$B33,Data!$C:$C,J$1)</f>
        <v>1.5499999999999998</v>
      </c>
      <c r="K33" s="74">
        <f>SUMIFS(Data!$R:$R,Data!$A:$A,$B33,Data!$C:$C,K$1)</f>
        <v>1.625</v>
      </c>
      <c r="L33" s="74">
        <f>SUMIFS(Data!$R:$R,Data!$A:$A,$B33,Data!$C:$C,L$1)</f>
        <v>0</v>
      </c>
      <c r="M33" s="74">
        <f>SUMIFS(Data!$R:$R,Data!$A:$A,$B33,Data!$C:$C,M$1)</f>
        <v>0</v>
      </c>
      <c r="N33" s="74">
        <f>SUMIFS(Data!$R:$R,Data!$A:$A,$B33,Data!$C:$C,N$1)</f>
        <v>0</v>
      </c>
      <c r="O33" s="74">
        <f>SUMIFS(Data!$R:$R,Data!$A:$A,$B33,Data!$C:$C,O$1)</f>
        <v>0</v>
      </c>
      <c r="P33" s="74">
        <f>SUMIFS(Data!$R:$R,Data!$A:$A,$B33,Data!$C:$C,P$1)</f>
        <v>0</v>
      </c>
      <c r="Q33" s="74">
        <f>SUMIFS(Data!$R:$R,Data!$A:$A,$B33,Data!$C:$C,Q$1)</f>
        <v>0</v>
      </c>
      <c r="R33" s="74">
        <v>0</v>
      </c>
      <c r="S33" s="74">
        <f>SUM(C33:Q33)+R33</f>
        <v>14.95</v>
      </c>
      <c r="T33" s="76">
        <f>SUMIFS(Data!D:D,Data!A:A,$B33)</f>
        <v>77.25</v>
      </c>
    </row>
    <row r="34" spans="1:20" ht="12.75" x14ac:dyDescent="0.2">
      <c r="A34" s="67">
        <v>33</v>
      </c>
      <c r="B34" s="86" t="s">
        <v>132</v>
      </c>
      <c r="C34" s="74">
        <f>SUMIFS(Data!$R:$R,Data!$A:$A,$B34,Data!$C:$C,C$1)</f>
        <v>2.6</v>
      </c>
      <c r="D34" s="74">
        <f>SUMIFS(Data!$R:$R,Data!$A:$A,$B34,Data!$C:$C,D$1)</f>
        <v>0</v>
      </c>
      <c r="E34" s="74">
        <f>SUMIFS(Data!$R:$R,Data!$A:$A,$B34,Data!$C:$C,E$1)</f>
        <v>2.8</v>
      </c>
      <c r="F34" s="74">
        <f>SUMIFS(Data!$R:$R,Data!$A:$A,$B34,Data!$C:$C,F$1)</f>
        <v>0</v>
      </c>
      <c r="G34" s="74">
        <f>SUMIFS(Data!$R:$R,Data!$A:$A,$B34,Data!$C:$C,G$1)</f>
        <v>0</v>
      </c>
      <c r="H34" s="74">
        <f>SUMIFS(Data!$R:$R,Data!$A:$A,$B34,Data!$C:$C,H$1)</f>
        <v>0</v>
      </c>
      <c r="I34" s="74">
        <f>SUMIFS(Data!$R:$R,Data!$A:$A,$B34,Data!$C:$C,I$1)</f>
        <v>3.55</v>
      </c>
      <c r="J34" s="74">
        <f>SUMIFS(Data!$R:$R,Data!$A:$A,$B34,Data!$C:$C,J$1)</f>
        <v>0</v>
      </c>
      <c r="K34" s="74">
        <f>SUMIFS(Data!$R:$R,Data!$A:$A,$B34,Data!$C:$C,K$1)</f>
        <v>0</v>
      </c>
      <c r="L34" s="74">
        <f>SUMIFS(Data!$R:$R,Data!$A:$A,$B34,Data!$C:$C,L$1)</f>
        <v>0</v>
      </c>
      <c r="M34" s="74">
        <f>SUMIFS(Data!$R:$R,Data!$A:$A,$B34,Data!$C:$C,M$1)</f>
        <v>0</v>
      </c>
      <c r="N34" s="74">
        <f>SUMIFS(Data!$R:$R,Data!$A:$A,$B34,Data!$C:$C,N$1)</f>
        <v>0</v>
      </c>
      <c r="O34" s="74">
        <f>SUMIFS(Data!$R:$R,Data!$A:$A,$B34,Data!$C:$C,O$1)</f>
        <v>0</v>
      </c>
      <c r="P34" s="74">
        <f>SUMIFS(Data!$R:$R,Data!$A:$A,$B34,Data!$C:$C,P$1)</f>
        <v>0</v>
      </c>
      <c r="Q34" s="74">
        <f>SUMIFS(Data!$R:$R,Data!$A:$A,$B34,Data!$C:$C,Q$1)</f>
        <v>1.9500000000000002</v>
      </c>
      <c r="R34" s="74">
        <v>0</v>
      </c>
      <c r="S34" s="74">
        <f>SUM(C34:Q34)+R34</f>
        <v>10.899999999999999</v>
      </c>
      <c r="T34" s="76">
        <f>SUMIFS(Data!D:D,Data!A:A,$B34)</f>
        <v>72.350000000000009</v>
      </c>
    </row>
    <row r="35" spans="1:20" ht="12.75" x14ac:dyDescent="0.2">
      <c r="A35" s="67">
        <v>34</v>
      </c>
      <c r="B35" s="86" t="s">
        <v>189</v>
      </c>
      <c r="C35" s="74">
        <f>SUMIFS(Data!$R:$R,Data!$A:$A,$B35,Data!$C:$C,C$1)</f>
        <v>2.1999999999999997</v>
      </c>
      <c r="D35" s="74">
        <f>SUMIFS(Data!$R:$R,Data!$A:$A,$B35,Data!$C:$C,D$1)</f>
        <v>1.9000000000000001</v>
      </c>
      <c r="E35" s="74">
        <f>SUMIFS(Data!$R:$R,Data!$A:$A,$B35,Data!$C:$C,E$1)</f>
        <v>1.85</v>
      </c>
      <c r="F35" s="74">
        <f>SUMIFS(Data!$R:$R,Data!$A:$A,$B35,Data!$C:$C,F$1)</f>
        <v>0</v>
      </c>
      <c r="G35" s="74">
        <f>SUMIFS(Data!$R:$R,Data!$A:$A,$B35,Data!$C:$C,G$1)</f>
        <v>0</v>
      </c>
      <c r="H35" s="74">
        <f>SUMIFS(Data!$R:$R,Data!$A:$A,$B35,Data!$C:$C,H$1)</f>
        <v>2.75</v>
      </c>
      <c r="I35" s="74">
        <f>SUMIFS(Data!$R:$R,Data!$A:$A,$B35,Data!$C:$C,I$1)</f>
        <v>0</v>
      </c>
      <c r="J35" s="74">
        <f>SUMIFS(Data!$R:$R,Data!$A:$A,$B35,Data!$C:$C,J$1)</f>
        <v>0</v>
      </c>
      <c r="K35" s="74">
        <f>SUMIFS(Data!$R:$R,Data!$A:$A,$B35,Data!$C:$C,K$1)</f>
        <v>0</v>
      </c>
      <c r="L35" s="74">
        <f>SUMIFS(Data!$R:$R,Data!$A:$A,$B35,Data!$C:$C,L$1)</f>
        <v>0</v>
      </c>
      <c r="M35" s="74">
        <f>SUMIFS(Data!$R:$R,Data!$A:$A,$B35,Data!$C:$C,M$1)</f>
        <v>0</v>
      </c>
      <c r="N35" s="74">
        <f>SUMIFS(Data!$R:$R,Data!$A:$A,$B35,Data!$C:$C,N$1)</f>
        <v>0</v>
      </c>
      <c r="O35" s="74">
        <f>SUMIFS(Data!$R:$R,Data!$A:$A,$B35,Data!$C:$C,O$1)</f>
        <v>0</v>
      </c>
      <c r="P35" s="74">
        <f>SUMIFS(Data!$R:$R,Data!$A:$A,$B35,Data!$C:$C,P$1)</f>
        <v>0</v>
      </c>
      <c r="Q35" s="74">
        <f>SUMIFS(Data!$R:$R,Data!$A:$A,$B35,Data!$C:$C,Q$1)</f>
        <v>0</v>
      </c>
      <c r="R35" s="74">
        <v>0</v>
      </c>
      <c r="S35" s="74">
        <f>SUM(C35:Q35)+R35</f>
        <v>8.6999999999999993</v>
      </c>
      <c r="T35" s="76">
        <f>SUMIFS(Data!D:D,Data!A:A,$B35)</f>
        <v>64.289999999999992</v>
      </c>
    </row>
    <row r="36" spans="1:20" ht="12.75" x14ac:dyDescent="0.2">
      <c r="A36" s="67">
        <v>35</v>
      </c>
      <c r="B36" s="86" t="s">
        <v>191</v>
      </c>
      <c r="C36" s="74">
        <f>SUMIFS(Data!$R:$R,Data!$A:$A,$B36,Data!$C:$C,C$1)</f>
        <v>0</v>
      </c>
      <c r="D36" s="74">
        <f>SUMIFS(Data!$R:$R,Data!$A:$A,$B36,Data!$C:$C,D$1)</f>
        <v>0</v>
      </c>
      <c r="E36" s="74">
        <f>SUMIFS(Data!$R:$R,Data!$A:$A,$B36,Data!$C:$C,E$1)</f>
        <v>0</v>
      </c>
      <c r="F36" s="74">
        <f>SUMIFS(Data!$R:$R,Data!$A:$A,$B36,Data!$C:$C,F$1)</f>
        <v>0</v>
      </c>
      <c r="G36" s="74">
        <f>SUMIFS(Data!$R:$R,Data!$A:$A,$B36,Data!$C:$C,G$1)</f>
        <v>0</v>
      </c>
      <c r="H36" s="74">
        <f>SUMIFS(Data!$R:$R,Data!$A:$A,$B36,Data!$C:$C,H$1)</f>
        <v>0</v>
      </c>
      <c r="I36" s="74">
        <f>SUMIFS(Data!$R:$R,Data!$A:$A,$B36,Data!$C:$C,I$1)</f>
        <v>4.4000000000000004</v>
      </c>
      <c r="J36" s="74">
        <f>SUMIFS(Data!$R:$R,Data!$A:$A,$B36,Data!$C:$C,J$1)</f>
        <v>3.6749999999999998</v>
      </c>
      <c r="K36" s="74">
        <f>SUMIFS(Data!$R:$R,Data!$A:$A,$B36,Data!$C:$C,K$1)</f>
        <v>0</v>
      </c>
      <c r="L36" s="74">
        <f>SUMIFS(Data!$R:$R,Data!$A:$A,$B36,Data!$C:$C,L$1)</f>
        <v>0</v>
      </c>
      <c r="M36" s="74">
        <f>SUMIFS(Data!$R:$R,Data!$A:$A,$B36,Data!$C:$C,M$1)</f>
        <v>0</v>
      </c>
      <c r="N36" s="74">
        <f>SUMIFS(Data!$R:$R,Data!$A:$A,$B36,Data!$C:$C,N$1)</f>
        <v>0</v>
      </c>
      <c r="O36" s="74">
        <f>SUMIFS(Data!$R:$R,Data!$A:$A,$B36,Data!$C:$C,O$1)</f>
        <v>0</v>
      </c>
      <c r="P36" s="74">
        <f>SUMIFS(Data!$R:$R,Data!$A:$A,$B36,Data!$C:$C,P$1)</f>
        <v>0</v>
      </c>
      <c r="Q36" s="74">
        <f>SUMIFS(Data!$R:$R,Data!$A:$A,$B36,Data!$C:$C,Q$1)</f>
        <v>0</v>
      </c>
      <c r="R36" s="74">
        <v>0</v>
      </c>
      <c r="S36" s="74">
        <f>SUM(C36:Q36)+R36</f>
        <v>8.0749999999999993</v>
      </c>
      <c r="T36" s="76">
        <f>SUMIFS(Data!D:D,Data!A:A,$B36)</f>
        <v>42.17</v>
      </c>
    </row>
    <row r="37" spans="1:20" ht="12.75" x14ac:dyDescent="0.2">
      <c r="A37" s="67">
        <v>36</v>
      </c>
      <c r="B37" s="86" t="s">
        <v>143</v>
      </c>
      <c r="C37" s="74">
        <f>SUMIFS(Data!$R:$R,Data!$A:$A,$B37,Data!$C:$C,C$1)</f>
        <v>4.88</v>
      </c>
      <c r="D37" s="74">
        <f>SUMIFS(Data!$R:$R,Data!$A:$A,$B37,Data!$C:$C,D$1)</f>
        <v>0</v>
      </c>
      <c r="E37" s="74">
        <f>SUMIFS(Data!$R:$R,Data!$A:$A,$B37,Data!$C:$C,E$1)</f>
        <v>1.5</v>
      </c>
      <c r="F37" s="74">
        <f>SUMIFS(Data!$R:$R,Data!$A:$A,$B37,Data!$C:$C,F$1)</f>
        <v>0</v>
      </c>
      <c r="G37" s="74">
        <f>SUMIFS(Data!$R:$R,Data!$A:$A,$B37,Data!$C:$C,G$1)</f>
        <v>0</v>
      </c>
      <c r="H37" s="74">
        <f>SUMIFS(Data!$R:$R,Data!$A:$A,$B37,Data!$C:$C,H$1)</f>
        <v>0</v>
      </c>
      <c r="I37" s="74">
        <f>SUMIFS(Data!$R:$R,Data!$A:$A,$B37,Data!$C:$C,I$1)</f>
        <v>0</v>
      </c>
      <c r="J37" s="74">
        <f>SUMIFS(Data!$R:$R,Data!$A:$A,$B37,Data!$C:$C,J$1)</f>
        <v>0</v>
      </c>
      <c r="K37" s="74">
        <f>SUMIFS(Data!$R:$R,Data!$A:$A,$B37,Data!$C:$C,K$1)</f>
        <v>0</v>
      </c>
      <c r="L37" s="74">
        <f>SUMIFS(Data!$R:$R,Data!$A:$A,$B37,Data!$C:$C,L$1)</f>
        <v>0</v>
      </c>
      <c r="M37" s="74">
        <f>SUMIFS(Data!$R:$R,Data!$A:$A,$B37,Data!$C:$C,M$1)</f>
        <v>0</v>
      </c>
      <c r="N37" s="74">
        <f>SUMIFS(Data!$R:$R,Data!$A:$A,$B37,Data!$C:$C,N$1)</f>
        <v>0</v>
      </c>
      <c r="O37" s="74">
        <f>SUMIFS(Data!$R:$R,Data!$A:$A,$B37,Data!$C:$C,O$1)</f>
        <v>0</v>
      </c>
      <c r="P37" s="74">
        <f>SUMIFS(Data!$R:$R,Data!$A:$A,$B37,Data!$C:$C,P$1)</f>
        <v>0</v>
      </c>
      <c r="Q37" s="74">
        <f>SUMIFS(Data!$R:$R,Data!$A:$A,$B37,Data!$C:$C,Q$1)</f>
        <v>0</v>
      </c>
      <c r="R37" s="74">
        <v>0</v>
      </c>
      <c r="S37" s="74">
        <f>SUM(C37:Q37)+R37</f>
        <v>6.38</v>
      </c>
      <c r="T37" s="76">
        <f>SUMIFS(Data!D:D,Data!A:A,$B37)</f>
        <v>38.1</v>
      </c>
    </row>
    <row r="38" spans="1:20" ht="12.75" x14ac:dyDescent="0.2">
      <c r="A38" s="67">
        <v>37</v>
      </c>
      <c r="B38" s="86" t="s">
        <v>190</v>
      </c>
      <c r="C38" s="74">
        <f>SUMIFS(Data!$R:$R,Data!$A:$A,$B38,Data!$C:$C,C$1)</f>
        <v>0</v>
      </c>
      <c r="D38" s="74">
        <f>SUMIFS(Data!$R:$R,Data!$A:$A,$B38,Data!$C:$C,D$1)</f>
        <v>0</v>
      </c>
      <c r="E38" s="74">
        <f>SUMIFS(Data!$R:$R,Data!$A:$A,$B38,Data!$C:$C,E$1)</f>
        <v>3.7780000000000005</v>
      </c>
      <c r="F38" s="74">
        <f>SUMIFS(Data!$R:$R,Data!$A:$A,$B38,Data!$C:$C,F$1)</f>
        <v>2.15</v>
      </c>
      <c r="G38" s="74">
        <f>SUMIFS(Data!$R:$R,Data!$A:$A,$B38,Data!$C:$C,G$1)</f>
        <v>0</v>
      </c>
      <c r="H38" s="74">
        <f>SUMIFS(Data!$R:$R,Data!$A:$A,$B38,Data!$C:$C,H$1)</f>
        <v>0</v>
      </c>
      <c r="I38" s="74">
        <f>SUMIFS(Data!$R:$R,Data!$A:$A,$B38,Data!$C:$C,I$1)</f>
        <v>0</v>
      </c>
      <c r="J38" s="74">
        <f>SUMIFS(Data!$R:$R,Data!$A:$A,$B38,Data!$C:$C,J$1)</f>
        <v>0</v>
      </c>
      <c r="K38" s="74">
        <f>SUMIFS(Data!$R:$R,Data!$A:$A,$B38,Data!$C:$C,K$1)</f>
        <v>0</v>
      </c>
      <c r="L38" s="74">
        <f>SUMIFS(Data!$R:$R,Data!$A:$A,$B38,Data!$C:$C,L$1)</f>
        <v>0</v>
      </c>
      <c r="M38" s="74">
        <f>SUMIFS(Data!$R:$R,Data!$A:$A,$B38,Data!$C:$C,M$1)</f>
        <v>0</v>
      </c>
      <c r="N38" s="74">
        <f>SUMIFS(Data!$R:$R,Data!$A:$A,$B38,Data!$C:$C,N$1)</f>
        <v>0</v>
      </c>
      <c r="O38" s="74">
        <f>SUMIFS(Data!$R:$R,Data!$A:$A,$B38,Data!$C:$C,O$1)</f>
        <v>0</v>
      </c>
      <c r="P38" s="74">
        <f>SUMIFS(Data!$R:$R,Data!$A:$A,$B38,Data!$C:$C,P$1)</f>
        <v>0</v>
      </c>
      <c r="Q38" s="74">
        <f>SUMIFS(Data!$R:$R,Data!$A:$A,$B38,Data!$C:$C,Q$1)</f>
        <v>0</v>
      </c>
      <c r="R38" s="74">
        <v>0</v>
      </c>
      <c r="S38" s="74">
        <f>SUM(C38:Q38)+R38</f>
        <v>5.9280000000000008</v>
      </c>
      <c r="T38" s="76">
        <f>SUMIFS(Data!D:D,Data!A:A,$B38)</f>
        <v>51.43</v>
      </c>
    </row>
    <row r="39" spans="1:20" ht="12.75" x14ac:dyDescent="0.2">
      <c r="A39" s="67">
        <v>38</v>
      </c>
      <c r="B39" s="86" t="s">
        <v>68</v>
      </c>
      <c r="C39" s="74">
        <f>SUMIFS(Data!$R:$R,Data!$A:$A,$B39,Data!$C:$C,C$1)</f>
        <v>0</v>
      </c>
      <c r="D39" s="74">
        <f>SUMIFS(Data!$R:$R,Data!$A:$A,$B39,Data!$C:$C,D$1)</f>
        <v>3.2313333333333336</v>
      </c>
      <c r="E39" s="74">
        <f>SUMIFS(Data!$R:$R,Data!$A:$A,$B39,Data!$C:$C,E$1)</f>
        <v>0</v>
      </c>
      <c r="F39" s="74">
        <f>SUMIFS(Data!$R:$R,Data!$A:$A,$B39,Data!$C:$C,F$1)</f>
        <v>0</v>
      </c>
      <c r="G39" s="74">
        <f>SUMIFS(Data!$R:$R,Data!$A:$A,$B39,Data!$C:$C,G$1)</f>
        <v>0</v>
      </c>
      <c r="H39" s="74">
        <f>SUMIFS(Data!$R:$R,Data!$A:$A,$B39,Data!$C:$C,H$1)</f>
        <v>2.476</v>
      </c>
      <c r="I39" s="74">
        <f>SUMIFS(Data!$R:$R,Data!$A:$A,$B39,Data!$C:$C,I$1)</f>
        <v>0</v>
      </c>
      <c r="J39" s="74">
        <f>SUMIFS(Data!$R:$R,Data!$A:$A,$B39,Data!$C:$C,J$1)</f>
        <v>0</v>
      </c>
      <c r="K39" s="74">
        <f>SUMIFS(Data!$R:$R,Data!$A:$A,$B39,Data!$C:$C,K$1)</f>
        <v>0</v>
      </c>
      <c r="L39" s="74">
        <f>SUMIFS(Data!$R:$R,Data!$A:$A,$B39,Data!$C:$C,L$1)</f>
        <v>0</v>
      </c>
      <c r="M39" s="74">
        <f>SUMIFS(Data!$R:$R,Data!$A:$A,$B39,Data!$C:$C,M$1)</f>
        <v>0</v>
      </c>
      <c r="N39" s="74">
        <f>SUMIFS(Data!$R:$R,Data!$A:$A,$B39,Data!$C:$C,N$1)</f>
        <v>0</v>
      </c>
      <c r="O39" s="74">
        <f>SUMIFS(Data!$R:$R,Data!$A:$A,$B39,Data!$C:$C,O$1)</f>
        <v>0</v>
      </c>
      <c r="P39" s="74">
        <f>SUMIFS(Data!$R:$R,Data!$A:$A,$B39,Data!$C:$C,P$1)</f>
        <v>0</v>
      </c>
      <c r="Q39" s="74">
        <f>SUMIFS(Data!$R:$R,Data!$A:$A,$B39,Data!$C:$C,Q$1)</f>
        <v>0</v>
      </c>
      <c r="R39" s="74">
        <v>0</v>
      </c>
      <c r="S39" s="74">
        <f>SUM(C39:Q39)+R39</f>
        <v>5.7073333333333336</v>
      </c>
      <c r="T39" s="76">
        <f>SUMIFS(Data!D:D,Data!A:A,$B39)</f>
        <v>21.07</v>
      </c>
    </row>
    <row r="40" spans="1:20" ht="12.75" x14ac:dyDescent="0.2">
      <c r="A40" s="67">
        <v>39</v>
      </c>
      <c r="B40" s="86" t="s">
        <v>158</v>
      </c>
      <c r="C40" s="74">
        <f>SUMIFS(Data!$R:$R,Data!$A:$A,$B40,Data!$C:$C,C$1)</f>
        <v>2.8</v>
      </c>
      <c r="D40" s="74">
        <f>SUMIFS(Data!$R:$R,Data!$A:$A,$B40,Data!$C:$C,D$1)</f>
        <v>2.3000000000000003</v>
      </c>
      <c r="E40" s="74">
        <f>SUMIFS(Data!$R:$R,Data!$A:$A,$B40,Data!$C:$C,E$1)</f>
        <v>0</v>
      </c>
      <c r="F40" s="74">
        <f>SUMIFS(Data!$R:$R,Data!$A:$A,$B40,Data!$C:$C,F$1)</f>
        <v>0</v>
      </c>
      <c r="G40" s="74">
        <f>SUMIFS(Data!$R:$R,Data!$A:$A,$B40,Data!$C:$C,G$1)</f>
        <v>0</v>
      </c>
      <c r="H40" s="74">
        <f>SUMIFS(Data!$R:$R,Data!$A:$A,$B40,Data!$C:$C,H$1)</f>
        <v>0</v>
      </c>
      <c r="I40" s="74">
        <f>SUMIFS(Data!$R:$R,Data!$A:$A,$B40,Data!$C:$C,I$1)</f>
        <v>0</v>
      </c>
      <c r="J40" s="74">
        <f>SUMIFS(Data!$R:$R,Data!$A:$A,$B40,Data!$C:$C,J$1)</f>
        <v>0</v>
      </c>
      <c r="K40" s="74">
        <f>SUMIFS(Data!$R:$R,Data!$A:$A,$B40,Data!$C:$C,K$1)</f>
        <v>0</v>
      </c>
      <c r="L40" s="74">
        <f>SUMIFS(Data!$R:$R,Data!$A:$A,$B40,Data!$C:$C,L$1)</f>
        <v>0</v>
      </c>
      <c r="M40" s="74">
        <f>SUMIFS(Data!$R:$R,Data!$A:$A,$B40,Data!$C:$C,M$1)</f>
        <v>0</v>
      </c>
      <c r="N40" s="74">
        <f>SUMIFS(Data!$R:$R,Data!$A:$A,$B40,Data!$C:$C,N$1)</f>
        <v>0</v>
      </c>
      <c r="O40" s="74">
        <f>SUMIFS(Data!$R:$R,Data!$A:$A,$B40,Data!$C:$C,O$1)</f>
        <v>0</v>
      </c>
      <c r="P40" s="74">
        <f>SUMIFS(Data!$R:$R,Data!$A:$A,$B40,Data!$C:$C,P$1)</f>
        <v>0</v>
      </c>
      <c r="Q40" s="74">
        <f>SUMIFS(Data!$R:$R,Data!$A:$A,$B40,Data!$C:$C,Q$1)</f>
        <v>0</v>
      </c>
      <c r="R40" s="74">
        <v>0</v>
      </c>
      <c r="S40" s="74">
        <f>SUM(C40:Q40)+R40</f>
        <v>5.0999999999999996</v>
      </c>
      <c r="T40" s="76">
        <f>SUMIFS(Data!D:D,Data!A:A,$B40)</f>
        <v>32.130000000000003</v>
      </c>
    </row>
    <row r="41" spans="1:20" ht="12.75" x14ac:dyDescent="0.2">
      <c r="A41" s="67">
        <v>40</v>
      </c>
      <c r="B41" s="86" t="s">
        <v>91</v>
      </c>
      <c r="C41" s="74">
        <f>SUMIFS(Data!$R:$R,Data!$A:$A,$B41,Data!$C:$C,C$1)</f>
        <v>0</v>
      </c>
      <c r="D41" s="74">
        <f>SUMIFS(Data!$R:$R,Data!$A:$A,$B41,Data!$C:$C,D$1)</f>
        <v>1.625</v>
      </c>
      <c r="E41" s="74">
        <f>SUMIFS(Data!$R:$R,Data!$A:$A,$B41,Data!$C:$C,E$1)</f>
        <v>0</v>
      </c>
      <c r="F41" s="74">
        <f>SUMIFS(Data!$R:$R,Data!$A:$A,$B41,Data!$C:$C,F$1)</f>
        <v>0</v>
      </c>
      <c r="G41" s="74">
        <f>SUMIFS(Data!$R:$R,Data!$A:$A,$B41,Data!$C:$C,G$1)</f>
        <v>0</v>
      </c>
      <c r="H41" s="74">
        <f>SUMIFS(Data!$R:$R,Data!$A:$A,$B41,Data!$C:$C,H$1)</f>
        <v>2</v>
      </c>
      <c r="I41" s="74">
        <f>SUMIFS(Data!$R:$R,Data!$A:$A,$B41,Data!$C:$C,I$1)</f>
        <v>0</v>
      </c>
      <c r="J41" s="74">
        <f>SUMIFS(Data!$R:$R,Data!$A:$A,$B41,Data!$C:$C,J$1)</f>
        <v>0</v>
      </c>
      <c r="K41" s="74">
        <f>SUMIFS(Data!$R:$R,Data!$A:$A,$B41,Data!$C:$C,K$1)</f>
        <v>0</v>
      </c>
      <c r="L41" s="74">
        <f>SUMIFS(Data!$R:$R,Data!$A:$A,$B41,Data!$C:$C,L$1)</f>
        <v>0</v>
      </c>
      <c r="M41" s="74">
        <f>SUMIFS(Data!$R:$R,Data!$A:$A,$B41,Data!$C:$C,M$1)</f>
        <v>0</v>
      </c>
      <c r="N41" s="74">
        <f>SUMIFS(Data!$R:$R,Data!$A:$A,$B41,Data!$C:$C,N$1)</f>
        <v>0</v>
      </c>
      <c r="O41" s="74">
        <f>SUMIFS(Data!$R:$R,Data!$A:$A,$B41,Data!$C:$C,O$1)</f>
        <v>0</v>
      </c>
      <c r="P41" s="74">
        <f>SUMIFS(Data!$R:$R,Data!$A:$A,$B41,Data!$C:$C,P$1)</f>
        <v>0</v>
      </c>
      <c r="Q41" s="74">
        <f>SUMIFS(Data!$R:$R,Data!$A:$A,$B41,Data!$C:$C,Q$1)</f>
        <v>0</v>
      </c>
      <c r="R41" s="74">
        <v>0</v>
      </c>
      <c r="S41" s="74">
        <f>SUM(C41:Q41)+R41</f>
        <v>3.625</v>
      </c>
      <c r="T41" s="76">
        <f>SUMIFS(Data!D:D,Data!A:A,$B41)</f>
        <v>19.61</v>
      </c>
    </row>
    <row r="42" spans="1:20" ht="13.5" thickBot="1" x14ac:dyDescent="0.25">
      <c r="A42" s="77">
        <v>41</v>
      </c>
      <c r="B42" s="88" t="s">
        <v>145</v>
      </c>
      <c r="C42" s="78">
        <f>SUMIFS(Data!$R:$R,Data!$A:$A,$B42,Data!$C:$C,C$1)</f>
        <v>1.7</v>
      </c>
      <c r="D42" s="78">
        <f>SUMIFS(Data!$R:$R,Data!$A:$A,$B42,Data!$C:$C,D$1)</f>
        <v>1.5</v>
      </c>
      <c r="E42" s="78">
        <f>SUMIFS(Data!$R:$R,Data!$A:$A,$B42,Data!$C:$C,E$1)</f>
        <v>0</v>
      </c>
      <c r="F42" s="78">
        <f>SUMIFS(Data!$R:$R,Data!$A:$A,$B42,Data!$C:$C,F$1)</f>
        <v>0</v>
      </c>
      <c r="G42" s="78">
        <f>SUMIFS(Data!$R:$R,Data!$A:$A,$B42,Data!$C:$C,G$1)</f>
        <v>0</v>
      </c>
      <c r="H42" s="78">
        <f>SUMIFS(Data!$R:$R,Data!$A:$A,$B42,Data!$C:$C,H$1)</f>
        <v>0</v>
      </c>
      <c r="I42" s="78">
        <f>SUMIFS(Data!$R:$R,Data!$A:$A,$B42,Data!$C:$C,I$1)</f>
        <v>0</v>
      </c>
      <c r="J42" s="78">
        <f>SUMIFS(Data!$R:$R,Data!$A:$A,$B42,Data!$C:$C,J$1)</f>
        <v>0</v>
      </c>
      <c r="K42" s="78">
        <f>SUMIFS(Data!$R:$R,Data!$A:$A,$B42,Data!$C:$C,K$1)</f>
        <v>0</v>
      </c>
      <c r="L42" s="78">
        <f>SUMIFS(Data!$R:$R,Data!$A:$A,$B42,Data!$C:$C,L$1)</f>
        <v>0</v>
      </c>
      <c r="M42" s="78">
        <f>SUMIFS(Data!$R:$R,Data!$A:$A,$B42,Data!$C:$C,M$1)</f>
        <v>0</v>
      </c>
      <c r="N42" s="78">
        <f>SUMIFS(Data!$R:$R,Data!$A:$A,$B42,Data!$C:$C,N$1)</f>
        <v>0</v>
      </c>
      <c r="O42" s="78">
        <f>SUMIFS(Data!$R:$R,Data!$A:$A,$B42,Data!$C:$C,O$1)</f>
        <v>0</v>
      </c>
      <c r="P42" s="78">
        <f>SUMIFS(Data!$R:$R,Data!$A:$A,$B42,Data!$C:$C,P$1)</f>
        <v>0</v>
      </c>
      <c r="Q42" s="78">
        <f>SUMIFS(Data!$R:$R,Data!$A:$A,$B42,Data!$C:$C,Q$1)</f>
        <v>0</v>
      </c>
      <c r="R42" s="78">
        <v>0</v>
      </c>
      <c r="S42" s="78">
        <f>SUM(C42:Q42)+R42</f>
        <v>3.2</v>
      </c>
      <c r="T42" s="80">
        <f>SUMIFS(Data!D:D,Data!A:A,$B42)</f>
        <v>20.049999999999997</v>
      </c>
    </row>
  </sheetData>
  <autoFilter ref="A1:T42">
    <sortState ref="A2:T42">
      <sortCondition descending="1" ref="S1:S42"/>
    </sortState>
  </autoFilter>
  <sortState ref="B2:T39">
    <sortCondition descending="1" ref="S2:S39"/>
    <sortCondition descending="1" ref="T2:T39"/>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61"/>
  <sheetViews>
    <sheetView workbookViewId="0">
      <selection activeCell="C24" sqref="C24"/>
    </sheetView>
  </sheetViews>
  <sheetFormatPr defaultRowHeight="15" x14ac:dyDescent="0.25"/>
  <cols>
    <col min="2" max="2" width="20.5703125" customWidth="1"/>
    <col min="4" max="4" width="22.28515625" customWidth="1"/>
    <col min="5" max="5" width="23.140625" customWidth="1"/>
  </cols>
  <sheetData>
    <row r="1" spans="1:1" x14ac:dyDescent="0.25">
      <c r="A1" s="5" t="s">
        <v>97</v>
      </c>
    </row>
    <row r="2" spans="1:1" x14ac:dyDescent="0.25">
      <c r="A2" s="2" t="s">
        <v>122</v>
      </c>
    </row>
    <row r="3" spans="1:1" x14ac:dyDescent="0.25">
      <c r="A3" s="2" t="s">
        <v>123</v>
      </c>
    </row>
    <row r="4" spans="1:1" x14ac:dyDescent="0.25">
      <c r="A4" s="2" t="s">
        <v>124</v>
      </c>
    </row>
    <row r="5" spans="1:1" x14ac:dyDescent="0.25">
      <c r="A5" s="2" t="s">
        <v>125</v>
      </c>
    </row>
    <row r="6" spans="1:1" x14ac:dyDescent="0.25">
      <c r="A6" s="2" t="s">
        <v>159</v>
      </c>
    </row>
    <row r="7" spans="1:1" x14ac:dyDescent="0.25">
      <c r="A7" s="2" t="s">
        <v>160</v>
      </c>
    </row>
    <row r="8" spans="1:1" x14ac:dyDescent="0.25">
      <c r="A8" s="27" t="s">
        <v>161</v>
      </c>
    </row>
    <row r="9" spans="1:1" x14ac:dyDescent="0.25">
      <c r="A9" s="2" t="s">
        <v>162</v>
      </c>
    </row>
    <row r="10" spans="1:1" x14ac:dyDescent="0.25">
      <c r="A10" s="2" t="s">
        <v>163</v>
      </c>
    </row>
    <row r="11" spans="1:1" x14ac:dyDescent="0.25">
      <c r="A11" s="2" t="s">
        <v>164</v>
      </c>
    </row>
    <row r="12" spans="1:1" x14ac:dyDescent="0.25">
      <c r="A12" s="2" t="s">
        <v>165</v>
      </c>
    </row>
    <row r="13" spans="1:1" x14ac:dyDescent="0.25">
      <c r="A13" s="2" t="s">
        <v>166</v>
      </c>
    </row>
    <row r="14" spans="1:1" x14ac:dyDescent="0.25">
      <c r="A14" s="4" t="s">
        <v>167</v>
      </c>
    </row>
    <row r="15" spans="1:1" x14ac:dyDescent="0.25">
      <c r="A15" s="27" t="s">
        <v>168</v>
      </c>
    </row>
    <row r="16" spans="1:1" x14ac:dyDescent="0.25">
      <c r="A16" s="3"/>
    </row>
    <row r="17" spans="1:2" x14ac:dyDescent="0.25">
      <c r="A17" s="5" t="s">
        <v>151</v>
      </c>
    </row>
    <row r="18" spans="1:2" x14ac:dyDescent="0.25">
      <c r="A18" s="31" t="s">
        <v>14</v>
      </c>
      <c r="B18" s="28"/>
    </row>
    <row r="19" spans="1:2" x14ac:dyDescent="0.25">
      <c r="A19" s="32" t="s">
        <v>15</v>
      </c>
      <c r="B19" s="28"/>
    </row>
    <row r="20" spans="1:2" x14ac:dyDescent="0.25">
      <c r="A20" s="32" t="s">
        <v>111</v>
      </c>
      <c r="B20" s="28"/>
    </row>
    <row r="21" spans="1:2" x14ac:dyDescent="0.25">
      <c r="A21" s="32" t="s">
        <v>112</v>
      </c>
      <c r="B21" s="28"/>
    </row>
    <row r="22" spans="1:2" x14ac:dyDescent="0.25">
      <c r="A22" s="32" t="s">
        <v>113</v>
      </c>
      <c r="B22" s="28"/>
    </row>
    <row r="23" spans="1:2" x14ac:dyDescent="0.25">
      <c r="A23" s="32" t="s">
        <v>114</v>
      </c>
      <c r="B23" s="28"/>
    </row>
    <row r="24" spans="1:2" x14ac:dyDescent="0.25">
      <c r="A24" s="32" t="s">
        <v>115</v>
      </c>
      <c r="B24" s="28"/>
    </row>
    <row r="25" spans="1:2" x14ac:dyDescent="0.25">
      <c r="A25" s="32" t="s">
        <v>116</v>
      </c>
      <c r="B25" s="28"/>
    </row>
    <row r="26" spans="1:2" x14ac:dyDescent="0.25">
      <c r="A26" s="32" t="s">
        <v>117</v>
      </c>
      <c r="B26" s="28"/>
    </row>
    <row r="27" spans="1:2" x14ac:dyDescent="0.25">
      <c r="A27" s="32" t="s">
        <v>118</v>
      </c>
      <c r="B27" s="28"/>
    </row>
    <row r="28" spans="1:2" x14ac:dyDescent="0.25">
      <c r="A28" s="32" t="s">
        <v>119</v>
      </c>
      <c r="B28" s="28"/>
    </row>
    <row r="29" spans="1:2" x14ac:dyDescent="0.25">
      <c r="A29" s="5" t="s">
        <v>16</v>
      </c>
    </row>
    <row r="30" spans="1:2" x14ac:dyDescent="0.25">
      <c r="A30" s="2" t="s">
        <v>17</v>
      </c>
    </row>
    <row r="31" spans="1:2" x14ac:dyDescent="0.25">
      <c r="A31" s="2" t="s">
        <v>18</v>
      </c>
    </row>
    <row r="32" spans="1:2" x14ac:dyDescent="0.25">
      <c r="A32" s="2" t="s">
        <v>19</v>
      </c>
    </row>
    <row r="33" spans="1:3" x14ac:dyDescent="0.25">
      <c r="A33" s="2" t="s">
        <v>20</v>
      </c>
    </row>
    <row r="34" spans="1:3" x14ac:dyDescent="0.25">
      <c r="A34" s="2" t="s">
        <v>21</v>
      </c>
    </row>
    <row r="35" spans="1:3" x14ac:dyDescent="0.25">
      <c r="A35" s="2" t="s">
        <v>22</v>
      </c>
    </row>
    <row r="36" spans="1:3" x14ac:dyDescent="0.25">
      <c r="A36" s="2" t="s">
        <v>23</v>
      </c>
    </row>
    <row r="37" spans="1:3" x14ac:dyDescent="0.25">
      <c r="A37" s="2" t="s">
        <v>24</v>
      </c>
    </row>
    <row r="38" spans="1:3" x14ac:dyDescent="0.25">
      <c r="A38" s="2" t="s">
        <v>25</v>
      </c>
    </row>
    <row r="39" spans="1:3" x14ac:dyDescent="0.25">
      <c r="A39" s="2" t="s">
        <v>26</v>
      </c>
    </row>
    <row r="40" spans="1:3" x14ac:dyDescent="0.25">
      <c r="A40" s="45" t="s">
        <v>121</v>
      </c>
    </row>
    <row r="41" spans="1:3" x14ac:dyDescent="0.25">
      <c r="A41" s="2" t="s">
        <v>88</v>
      </c>
      <c r="B41" s="2"/>
      <c r="C41" s="2"/>
    </row>
    <row r="42" spans="1:3" x14ac:dyDescent="0.25">
      <c r="A42" s="2" t="s">
        <v>78</v>
      </c>
      <c r="B42" s="2" t="s">
        <v>89</v>
      </c>
      <c r="C42" s="2"/>
    </row>
    <row r="43" spans="1:3" x14ac:dyDescent="0.25">
      <c r="A43" s="2" t="s">
        <v>79</v>
      </c>
      <c r="B43" s="2" t="s">
        <v>90</v>
      </c>
      <c r="C43" s="2"/>
    </row>
    <row r="44" spans="1:3" x14ac:dyDescent="0.25">
      <c r="A44" s="2" t="s">
        <v>80</v>
      </c>
      <c r="B44" s="2" t="s">
        <v>87</v>
      </c>
      <c r="C44" s="2"/>
    </row>
    <row r="45" spans="1:3" x14ac:dyDescent="0.25">
      <c r="A45" s="2" t="s">
        <v>81</v>
      </c>
      <c r="B45" s="2" t="s">
        <v>86</v>
      </c>
      <c r="C45" s="2"/>
    </row>
    <row r="46" spans="1:3" x14ac:dyDescent="0.25">
      <c r="A46" s="2" t="s">
        <v>82</v>
      </c>
      <c r="B46" s="2" t="s">
        <v>83</v>
      </c>
      <c r="C46" s="2"/>
    </row>
    <row r="47" spans="1:3" x14ac:dyDescent="0.25">
      <c r="A47" s="2" t="s">
        <v>84</v>
      </c>
      <c r="B47" s="2" t="s">
        <v>85</v>
      </c>
      <c r="C47" s="2"/>
    </row>
    <row r="48" spans="1:3" x14ac:dyDescent="0.25">
      <c r="A48" s="29" t="s">
        <v>94</v>
      </c>
      <c r="B48" s="2"/>
      <c r="C48" s="2"/>
    </row>
    <row r="49" spans="1:3" x14ac:dyDescent="0.25">
      <c r="A49" s="30" t="s">
        <v>153</v>
      </c>
      <c r="B49" s="2"/>
      <c r="C49" s="2"/>
    </row>
    <row r="50" spans="1:3" x14ac:dyDescent="0.25">
      <c r="A50" s="32" t="s">
        <v>187</v>
      </c>
      <c r="B50" s="2"/>
      <c r="C50" s="2"/>
    </row>
    <row r="51" spans="1:3" x14ac:dyDescent="0.25">
      <c r="A51" s="32" t="s">
        <v>152</v>
      </c>
      <c r="B51" s="2"/>
      <c r="C51" s="2"/>
    </row>
    <row r="52" spans="1:3" x14ac:dyDescent="0.25">
      <c r="A52" s="32" t="s">
        <v>157</v>
      </c>
      <c r="B52" s="2"/>
      <c r="C52" s="2"/>
    </row>
    <row r="53" spans="1:3" x14ac:dyDescent="0.25">
      <c r="A53" s="32" t="s">
        <v>185</v>
      </c>
      <c r="B53" s="2"/>
      <c r="C53" s="2"/>
    </row>
    <row r="54" spans="1:3" x14ac:dyDescent="0.25">
      <c r="A54" s="2"/>
      <c r="B54" s="2"/>
      <c r="C54" s="2"/>
    </row>
    <row r="55" spans="1:3" x14ac:dyDescent="0.25">
      <c r="A55" s="5" t="s">
        <v>27</v>
      </c>
    </row>
    <row r="56" spans="1:3" x14ac:dyDescent="0.25">
      <c r="A56" s="2" t="s">
        <v>28</v>
      </c>
    </row>
    <row r="57" spans="1:3" x14ac:dyDescent="0.25">
      <c r="A57" s="5" t="s">
        <v>29</v>
      </c>
    </row>
    <row r="58" spans="1:3" x14ac:dyDescent="0.25">
      <c r="A58" s="2" t="s">
        <v>126</v>
      </c>
    </row>
    <row r="59" spans="1:3" x14ac:dyDescent="0.25">
      <c r="A59" s="29" t="s">
        <v>95</v>
      </c>
    </row>
    <row r="60" spans="1:3" x14ac:dyDescent="0.25">
      <c r="A60" s="55" t="s">
        <v>139</v>
      </c>
    </row>
    <row r="61" spans="1:3" x14ac:dyDescent="0.25">
      <c r="A61" s="55" t="s">
        <v>169</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X39"/>
  <sheetViews>
    <sheetView workbookViewId="0">
      <selection activeCell="M6" sqref="M6"/>
    </sheetView>
  </sheetViews>
  <sheetFormatPr defaultRowHeight="12" customHeight="1" x14ac:dyDescent="0.2"/>
  <cols>
    <col min="1" max="11" width="9.140625" style="3"/>
    <col min="12" max="12" width="2.7109375" style="3" bestFit="1" customWidth="1"/>
    <col min="13" max="13" width="18.140625" style="3" bestFit="1" customWidth="1"/>
    <col min="14" max="16384" width="9.140625" style="3"/>
  </cols>
  <sheetData>
    <row r="1" spans="1:24" ht="12" customHeight="1" x14ac:dyDescent="0.2">
      <c r="A1" s="37" t="s">
        <v>102</v>
      </c>
      <c r="B1" s="6" t="s">
        <v>30</v>
      </c>
      <c r="C1" s="7" t="s">
        <v>31</v>
      </c>
      <c r="D1" s="6" t="s">
        <v>32</v>
      </c>
      <c r="E1" s="8"/>
      <c r="F1" s="38" t="s">
        <v>104</v>
      </c>
      <c r="G1" s="10" t="s">
        <v>30</v>
      </c>
      <c r="H1" s="9" t="s">
        <v>33</v>
      </c>
      <c r="I1" s="10" t="s">
        <v>32</v>
      </c>
      <c r="J1" s="8"/>
      <c r="K1" s="8"/>
      <c r="L1" s="33" t="s">
        <v>105</v>
      </c>
      <c r="M1" s="33" t="s">
        <v>100</v>
      </c>
      <c r="N1" s="11" t="s">
        <v>39</v>
      </c>
      <c r="O1" s="11" t="s">
        <v>41</v>
      </c>
      <c r="P1" s="11" t="s">
        <v>99</v>
      </c>
      <c r="R1" s="6" t="s">
        <v>30</v>
      </c>
      <c r="S1" s="7" t="s">
        <v>31</v>
      </c>
      <c r="U1" s="38" t="s">
        <v>104</v>
      </c>
      <c r="V1" s="10" t="s">
        <v>30</v>
      </c>
      <c r="W1" s="9" t="s">
        <v>33</v>
      </c>
      <c r="X1" s="10" t="s">
        <v>32</v>
      </c>
    </row>
    <row r="2" spans="1:24" ht="12" customHeight="1" x14ac:dyDescent="0.2">
      <c r="A2" s="12" t="s">
        <v>35</v>
      </c>
      <c r="B2" s="13">
        <v>0</v>
      </c>
      <c r="C2" s="13">
        <v>0</v>
      </c>
      <c r="D2" s="13">
        <v>2.4900000000000002</v>
      </c>
      <c r="E2" s="8"/>
      <c r="F2" s="14" t="s">
        <v>35</v>
      </c>
      <c r="G2" s="15">
        <v>1.1574074074074073E-5</v>
      </c>
      <c r="H2" s="16">
        <v>5</v>
      </c>
      <c r="I2" s="15">
        <v>3.1249999999999997E-3</v>
      </c>
      <c r="J2" s="8"/>
      <c r="K2" s="8"/>
      <c r="L2" s="46">
        <v>1</v>
      </c>
      <c r="M2" s="56" t="s">
        <v>170</v>
      </c>
      <c r="N2" s="47">
        <v>0.5</v>
      </c>
      <c r="O2" s="47">
        <v>0.2</v>
      </c>
      <c r="P2" s="47">
        <v>0.3</v>
      </c>
      <c r="R2" s="13">
        <v>0</v>
      </c>
      <c r="S2" s="13">
        <v>0</v>
      </c>
      <c r="U2" s="14" t="s">
        <v>35</v>
      </c>
      <c r="V2" s="15">
        <v>2.5578703703703705E-3</v>
      </c>
      <c r="W2" s="16">
        <v>2</v>
      </c>
      <c r="X2" s="15">
        <v>2.6041666666666665E-3</v>
      </c>
    </row>
    <row r="3" spans="1:24" ht="12" customHeight="1" x14ac:dyDescent="0.2">
      <c r="A3" s="12" t="s">
        <v>35</v>
      </c>
      <c r="B3" s="13">
        <v>2.5</v>
      </c>
      <c r="C3" s="13">
        <v>1</v>
      </c>
      <c r="D3" s="13">
        <v>4.49</v>
      </c>
      <c r="E3" s="8"/>
      <c r="F3" s="14" t="s">
        <v>35</v>
      </c>
      <c r="G3" s="15">
        <v>3.1365740740740742E-3</v>
      </c>
      <c r="H3" s="16">
        <v>4.5</v>
      </c>
      <c r="I3" s="15">
        <v>3.2986111111111111E-3</v>
      </c>
      <c r="J3" s="8"/>
      <c r="K3" s="8"/>
      <c r="L3" s="46">
        <v>2</v>
      </c>
      <c r="M3" s="56" t="s">
        <v>171</v>
      </c>
      <c r="N3" s="47">
        <v>0.2</v>
      </c>
      <c r="O3" s="47">
        <v>0.5</v>
      </c>
      <c r="P3" s="47">
        <v>0.3</v>
      </c>
      <c r="R3" s="13">
        <v>28</v>
      </c>
      <c r="S3" s="13">
        <v>0.1</v>
      </c>
      <c r="U3" s="14" t="s">
        <v>35</v>
      </c>
      <c r="V3" s="15">
        <v>2.615740740740741E-3</v>
      </c>
      <c r="W3" s="16">
        <v>1.8</v>
      </c>
      <c r="X3" s="15">
        <v>2.6620370370370374E-3</v>
      </c>
    </row>
    <row r="4" spans="1:24" ht="12" customHeight="1" x14ac:dyDescent="0.2">
      <c r="A4" s="12" t="s">
        <v>35</v>
      </c>
      <c r="B4" s="13">
        <v>4.5</v>
      </c>
      <c r="C4" s="13">
        <v>1.5</v>
      </c>
      <c r="D4" s="13">
        <v>6.49</v>
      </c>
      <c r="E4" s="8"/>
      <c r="F4" s="14" t="s">
        <v>35</v>
      </c>
      <c r="G4" s="15">
        <v>3.3101851851851851E-3</v>
      </c>
      <c r="H4" s="16">
        <v>4</v>
      </c>
      <c r="I4" s="15">
        <v>3.472222222222222E-3</v>
      </c>
      <c r="J4" s="8"/>
      <c r="K4" s="8"/>
      <c r="L4" s="46">
        <v>3</v>
      </c>
      <c r="M4" s="56" t="s">
        <v>172</v>
      </c>
      <c r="N4" s="47">
        <v>0.2</v>
      </c>
      <c r="O4" s="47">
        <v>0.3</v>
      </c>
      <c r="P4" s="47">
        <v>0.5</v>
      </c>
      <c r="R4" s="13">
        <f>R3+7</f>
        <v>35</v>
      </c>
      <c r="S4" s="13">
        <v>0.2</v>
      </c>
      <c r="U4" s="14" t="s">
        <v>35</v>
      </c>
      <c r="V4" s="15">
        <v>2.673611111111111E-3</v>
      </c>
      <c r="W4" s="16">
        <v>1.6</v>
      </c>
      <c r="X4" s="15">
        <v>2.7199074074074074E-3</v>
      </c>
    </row>
    <row r="5" spans="1:24" ht="12" customHeight="1" x14ac:dyDescent="0.2">
      <c r="A5" s="12" t="s">
        <v>35</v>
      </c>
      <c r="B5" s="13">
        <v>6.5</v>
      </c>
      <c r="C5" s="13">
        <v>2</v>
      </c>
      <c r="D5" s="13">
        <v>8.99</v>
      </c>
      <c r="E5" s="8"/>
      <c r="F5" s="14" t="s">
        <v>35</v>
      </c>
      <c r="G5" s="15">
        <v>3.483796296296296E-3</v>
      </c>
      <c r="H5" s="16">
        <v>3.5</v>
      </c>
      <c r="I5" s="15">
        <v>3.645833333333333E-3</v>
      </c>
      <c r="J5" s="8"/>
      <c r="K5" s="8"/>
      <c r="L5" s="46">
        <v>4</v>
      </c>
      <c r="M5" s="56" t="s">
        <v>173</v>
      </c>
      <c r="N5" s="47">
        <v>0.5</v>
      </c>
      <c r="O5" s="47">
        <v>0.3</v>
      </c>
      <c r="P5" s="47">
        <v>0.2</v>
      </c>
      <c r="R5" s="13">
        <f t="shared" ref="R5:R39" si="0">R4+7</f>
        <v>42</v>
      </c>
      <c r="S5" s="13">
        <v>0.3</v>
      </c>
      <c r="U5" s="14" t="s">
        <v>35</v>
      </c>
      <c r="V5" s="15">
        <v>2.7314814814814819E-3</v>
      </c>
      <c r="W5" s="16">
        <v>1.4</v>
      </c>
      <c r="X5" s="15">
        <v>2.7777777777777779E-3</v>
      </c>
    </row>
    <row r="6" spans="1:24" ht="12" customHeight="1" x14ac:dyDescent="0.2">
      <c r="A6" s="12" t="s">
        <v>35</v>
      </c>
      <c r="B6" s="13">
        <v>9</v>
      </c>
      <c r="C6" s="13">
        <v>2.5</v>
      </c>
      <c r="D6" s="13">
        <v>11.49</v>
      </c>
      <c r="E6" s="8"/>
      <c r="F6" s="14" t="s">
        <v>35</v>
      </c>
      <c r="G6" s="15">
        <v>3.6574074074074074E-3</v>
      </c>
      <c r="H6" s="16">
        <v>3</v>
      </c>
      <c r="I6" s="15">
        <v>3.8194444444444443E-3</v>
      </c>
      <c r="J6" s="8"/>
      <c r="K6" s="8"/>
      <c r="L6" s="46">
        <v>5</v>
      </c>
      <c r="M6" s="56" t="s">
        <v>174</v>
      </c>
      <c r="N6" s="47">
        <v>0.3</v>
      </c>
      <c r="O6" s="47">
        <v>0.5</v>
      </c>
      <c r="P6" s="47">
        <v>0.2</v>
      </c>
      <c r="R6" s="13">
        <f t="shared" si="0"/>
        <v>49</v>
      </c>
      <c r="S6" s="13">
        <v>0.4</v>
      </c>
      <c r="U6" s="14" t="s">
        <v>35</v>
      </c>
      <c r="V6" s="15">
        <v>2.7893518518518519E-3</v>
      </c>
      <c r="W6" s="16">
        <v>1.2</v>
      </c>
      <c r="X6" s="15">
        <v>2.8356481481481479E-3</v>
      </c>
    </row>
    <row r="7" spans="1:24" ht="12" customHeight="1" x14ac:dyDescent="0.2">
      <c r="A7" s="12" t="s">
        <v>35</v>
      </c>
      <c r="B7" s="13">
        <v>11.5</v>
      </c>
      <c r="C7" s="13">
        <v>3</v>
      </c>
      <c r="D7" s="13">
        <v>13.99</v>
      </c>
      <c r="E7" s="8"/>
      <c r="F7" s="14" t="s">
        <v>35</v>
      </c>
      <c r="G7" s="15">
        <v>3.8310185185185183E-3</v>
      </c>
      <c r="H7" s="16">
        <v>2.5</v>
      </c>
      <c r="I7" s="15">
        <v>3.9930555555555561E-3</v>
      </c>
      <c r="J7" s="8"/>
      <c r="K7" s="8"/>
      <c r="L7" s="46">
        <v>6</v>
      </c>
      <c r="M7" s="56" t="s">
        <v>175</v>
      </c>
      <c r="N7" s="47">
        <v>0.3</v>
      </c>
      <c r="O7" s="47">
        <v>0.2</v>
      </c>
      <c r="P7" s="47">
        <v>0.5</v>
      </c>
      <c r="R7" s="13">
        <f t="shared" si="0"/>
        <v>56</v>
      </c>
      <c r="S7" s="13">
        <v>0.5</v>
      </c>
      <c r="U7" s="14" t="s">
        <v>35</v>
      </c>
      <c r="V7" s="15">
        <v>2.8472222222222219E-3</v>
      </c>
      <c r="W7" s="16">
        <v>1</v>
      </c>
      <c r="X7" s="15">
        <v>2.8935185185185188E-3</v>
      </c>
    </row>
    <row r="8" spans="1:24" ht="12" customHeight="1" x14ac:dyDescent="0.2">
      <c r="A8" s="12" t="s">
        <v>35</v>
      </c>
      <c r="B8" s="13">
        <v>14</v>
      </c>
      <c r="C8" s="13">
        <v>3.5</v>
      </c>
      <c r="D8" s="13">
        <v>15.99</v>
      </c>
      <c r="E8" s="8"/>
      <c r="F8" s="14" t="s">
        <v>35</v>
      </c>
      <c r="G8" s="15">
        <v>4.0046296296296297E-3</v>
      </c>
      <c r="H8" s="16">
        <v>2</v>
      </c>
      <c r="I8" s="15">
        <v>4.1666666666666666E-3</v>
      </c>
      <c r="J8" s="8"/>
      <c r="K8" s="8"/>
      <c r="L8" s="46">
        <v>7</v>
      </c>
      <c r="M8" s="56" t="s">
        <v>176</v>
      </c>
      <c r="N8" s="47">
        <v>0.5</v>
      </c>
      <c r="O8" s="47">
        <v>0.2</v>
      </c>
      <c r="P8" s="47">
        <v>0.3</v>
      </c>
      <c r="R8" s="13">
        <f t="shared" si="0"/>
        <v>63</v>
      </c>
      <c r="S8" s="13">
        <v>0.6</v>
      </c>
      <c r="U8" s="14" t="s">
        <v>35</v>
      </c>
      <c r="V8" s="15">
        <v>2.9050925925925928E-3</v>
      </c>
      <c r="W8" s="16">
        <v>0.8</v>
      </c>
      <c r="X8" s="15">
        <v>2.9513888888888888E-3</v>
      </c>
    </row>
    <row r="9" spans="1:24" ht="12" customHeight="1" x14ac:dyDescent="0.2">
      <c r="A9" s="12" t="s">
        <v>35</v>
      </c>
      <c r="B9" s="13">
        <v>16</v>
      </c>
      <c r="C9" s="13">
        <v>4</v>
      </c>
      <c r="D9" s="13">
        <v>17.989999999999998</v>
      </c>
      <c r="E9" s="8"/>
      <c r="F9" s="14" t="s">
        <v>35</v>
      </c>
      <c r="G9" s="15">
        <v>4.1782407407407402E-3</v>
      </c>
      <c r="H9" s="16">
        <v>1.5</v>
      </c>
      <c r="I9" s="15">
        <v>4.5138888888888893E-3</v>
      </c>
      <c r="J9" s="8"/>
      <c r="K9" s="8"/>
      <c r="L9" s="46">
        <v>8</v>
      </c>
      <c r="M9" s="56" t="s">
        <v>177</v>
      </c>
      <c r="N9" s="47">
        <v>0.2</v>
      </c>
      <c r="O9" s="47">
        <v>0.5</v>
      </c>
      <c r="P9" s="47">
        <v>0.3</v>
      </c>
      <c r="R9" s="13">
        <f t="shared" si="0"/>
        <v>70</v>
      </c>
      <c r="S9" s="13">
        <v>0.7</v>
      </c>
      <c r="U9" s="14" t="s">
        <v>35</v>
      </c>
      <c r="V9" s="15">
        <v>2.9629629629629628E-3</v>
      </c>
      <c r="W9" s="16">
        <v>0.6</v>
      </c>
      <c r="X9" s="15">
        <v>3.0092592592592588E-3</v>
      </c>
    </row>
    <row r="10" spans="1:24" ht="12" customHeight="1" x14ac:dyDescent="0.2">
      <c r="A10" s="12" t="s">
        <v>35</v>
      </c>
      <c r="B10" s="13">
        <v>18</v>
      </c>
      <c r="C10" s="13">
        <v>4.5</v>
      </c>
      <c r="D10" s="13">
        <v>19.989999999999998</v>
      </c>
      <c r="E10" s="8"/>
      <c r="F10" s="14" t="s">
        <v>35</v>
      </c>
      <c r="G10" s="15">
        <v>4.5254629629629629E-3</v>
      </c>
      <c r="H10" s="16">
        <v>1</v>
      </c>
      <c r="I10" s="15">
        <v>5.5555555555555558E-3</v>
      </c>
      <c r="J10" s="8"/>
      <c r="K10" s="8"/>
      <c r="L10" s="46">
        <v>9</v>
      </c>
      <c r="M10" s="56" t="s">
        <v>178</v>
      </c>
      <c r="N10" s="47">
        <v>0.2</v>
      </c>
      <c r="O10" s="47">
        <v>0.3</v>
      </c>
      <c r="P10" s="47">
        <v>0.5</v>
      </c>
      <c r="R10" s="13">
        <f t="shared" si="0"/>
        <v>77</v>
      </c>
      <c r="S10" s="13">
        <v>0.8</v>
      </c>
      <c r="U10" s="14" t="s">
        <v>35</v>
      </c>
      <c r="V10" s="15">
        <v>3.0208333333333333E-3</v>
      </c>
      <c r="W10" s="16">
        <v>0.4</v>
      </c>
      <c r="X10" s="15">
        <v>3.0671296296296297E-3</v>
      </c>
    </row>
    <row r="11" spans="1:24" ht="12" customHeight="1" x14ac:dyDescent="0.2">
      <c r="A11" s="12" t="s">
        <v>35</v>
      </c>
      <c r="B11" s="13">
        <v>20</v>
      </c>
      <c r="C11" s="13">
        <v>5</v>
      </c>
      <c r="D11" s="12"/>
      <c r="E11" s="8"/>
      <c r="F11" s="14" t="s">
        <v>35</v>
      </c>
      <c r="G11" s="15">
        <v>5.5671296296296302E-3</v>
      </c>
      <c r="H11" s="16">
        <v>0</v>
      </c>
      <c r="I11" s="19"/>
      <c r="J11" s="8"/>
      <c r="K11" s="8"/>
      <c r="L11" s="46">
        <v>10</v>
      </c>
      <c r="M11" s="56" t="s">
        <v>179</v>
      </c>
      <c r="N11" s="47">
        <v>0.5</v>
      </c>
      <c r="O11" s="47">
        <v>0.3</v>
      </c>
      <c r="P11" s="47">
        <v>0.2</v>
      </c>
      <c r="R11" s="13">
        <f t="shared" si="0"/>
        <v>84</v>
      </c>
      <c r="S11" s="13">
        <v>0.9</v>
      </c>
      <c r="U11" s="14" t="s">
        <v>35</v>
      </c>
      <c r="V11" s="15">
        <v>3.0787037037037037E-3</v>
      </c>
      <c r="W11" s="16">
        <v>0.2</v>
      </c>
      <c r="X11" s="15">
        <v>3.1134259259259257E-3</v>
      </c>
    </row>
    <row r="12" spans="1:24" ht="12" customHeight="1" x14ac:dyDescent="0.2">
      <c r="A12" s="12" t="s">
        <v>36</v>
      </c>
      <c r="B12" s="13">
        <v>0</v>
      </c>
      <c r="C12" s="13">
        <v>0</v>
      </c>
      <c r="D12" s="13">
        <v>2.99</v>
      </c>
      <c r="E12" s="8"/>
      <c r="F12" s="14" t="s">
        <v>36</v>
      </c>
      <c r="G12" s="15">
        <v>1.1574074074074073E-5</v>
      </c>
      <c r="H12" s="16">
        <v>5</v>
      </c>
      <c r="I12" s="15">
        <v>2.7777777777777779E-3</v>
      </c>
      <c r="J12" s="8"/>
      <c r="K12" s="8"/>
      <c r="L12" s="46">
        <v>11</v>
      </c>
      <c r="M12" s="56" t="s">
        <v>180</v>
      </c>
      <c r="N12" s="47">
        <v>0.3</v>
      </c>
      <c r="O12" s="47">
        <v>0.5</v>
      </c>
      <c r="P12" s="47">
        <v>0.2</v>
      </c>
      <c r="R12" s="13">
        <f t="shared" si="0"/>
        <v>91</v>
      </c>
      <c r="S12" s="13">
        <v>1</v>
      </c>
      <c r="U12" s="14" t="s">
        <v>35</v>
      </c>
      <c r="V12" s="15">
        <v>3.1249999999999997E-3</v>
      </c>
      <c r="W12" s="16">
        <v>0</v>
      </c>
      <c r="X12" s="15"/>
    </row>
    <row r="13" spans="1:24" ht="12" customHeight="1" x14ac:dyDescent="0.2">
      <c r="A13" s="12" t="s">
        <v>36</v>
      </c>
      <c r="B13" s="13">
        <v>3</v>
      </c>
      <c r="C13" s="13">
        <v>1</v>
      </c>
      <c r="D13" s="13">
        <v>4.99</v>
      </c>
      <c r="E13" s="8"/>
      <c r="F13" s="14" t="s">
        <v>36</v>
      </c>
      <c r="G13" s="15">
        <v>2.7893518518518519E-3</v>
      </c>
      <c r="H13" s="16">
        <v>4.5</v>
      </c>
      <c r="I13" s="15">
        <v>2.9513888888888888E-3</v>
      </c>
      <c r="J13" s="8"/>
      <c r="K13" s="8"/>
      <c r="L13" s="46">
        <v>12</v>
      </c>
      <c r="M13" s="56" t="s">
        <v>181</v>
      </c>
      <c r="N13" s="47">
        <v>0.3</v>
      </c>
      <c r="O13" s="47">
        <v>0.2</v>
      </c>
      <c r="P13" s="47">
        <v>0.5</v>
      </c>
      <c r="R13" s="13">
        <f t="shared" si="0"/>
        <v>98</v>
      </c>
      <c r="S13" s="13">
        <v>1.1000000000000001</v>
      </c>
      <c r="U13" s="14" t="s">
        <v>36</v>
      </c>
      <c r="V13" s="15">
        <v>2.1412037037037038E-3</v>
      </c>
      <c r="W13" s="16">
        <v>2.2000000000000002</v>
      </c>
      <c r="X13" s="15">
        <v>2.1990740740740742E-3</v>
      </c>
    </row>
    <row r="14" spans="1:24" ht="12" customHeight="1" x14ac:dyDescent="0.2">
      <c r="A14" s="12" t="s">
        <v>36</v>
      </c>
      <c r="B14" s="13">
        <v>5</v>
      </c>
      <c r="C14" s="13">
        <v>1.5</v>
      </c>
      <c r="D14" s="13">
        <v>6.99</v>
      </c>
      <c r="E14" s="8"/>
      <c r="F14" s="14" t="s">
        <v>36</v>
      </c>
      <c r="G14" s="15">
        <v>2.9629629629629628E-3</v>
      </c>
      <c r="H14" s="16">
        <v>4</v>
      </c>
      <c r="I14" s="15">
        <v>3.1249999999999997E-3</v>
      </c>
      <c r="J14" s="8"/>
      <c r="K14" s="8"/>
      <c r="L14" s="46">
        <v>13</v>
      </c>
      <c r="M14" s="56" t="s">
        <v>182</v>
      </c>
      <c r="N14" s="47">
        <v>0.5</v>
      </c>
      <c r="O14" s="47">
        <v>0.2</v>
      </c>
      <c r="P14" s="47">
        <v>0.3</v>
      </c>
      <c r="R14" s="13">
        <f t="shared" si="0"/>
        <v>105</v>
      </c>
      <c r="S14" s="13">
        <v>1.2</v>
      </c>
      <c r="U14" s="14" t="s">
        <v>36</v>
      </c>
      <c r="V14" s="15">
        <v>2.2106481481481478E-3</v>
      </c>
      <c r="W14" s="16">
        <v>2</v>
      </c>
      <c r="X14" s="15">
        <v>2.2569444444444447E-3</v>
      </c>
    </row>
    <row r="15" spans="1:24" ht="12" customHeight="1" x14ac:dyDescent="0.2">
      <c r="A15" s="12" t="s">
        <v>36</v>
      </c>
      <c r="B15" s="13">
        <v>7</v>
      </c>
      <c r="C15" s="13">
        <v>2</v>
      </c>
      <c r="D15" s="13">
        <v>9.49</v>
      </c>
      <c r="E15" s="8"/>
      <c r="F15" s="14" t="s">
        <v>36</v>
      </c>
      <c r="G15" s="15">
        <v>3.1365740740740742E-3</v>
      </c>
      <c r="H15" s="16">
        <v>3.5</v>
      </c>
      <c r="I15" s="15">
        <v>3.2986111111111111E-3</v>
      </c>
      <c r="J15" s="8"/>
      <c r="K15" s="8"/>
      <c r="L15" s="46">
        <v>14</v>
      </c>
      <c r="M15" s="56" t="s">
        <v>183</v>
      </c>
      <c r="N15" s="47">
        <v>0.2</v>
      </c>
      <c r="O15" s="47">
        <v>0.5</v>
      </c>
      <c r="P15" s="47">
        <v>0.3</v>
      </c>
      <c r="R15" s="13">
        <f t="shared" si="0"/>
        <v>112</v>
      </c>
      <c r="S15" s="13">
        <v>1.3</v>
      </c>
      <c r="U15" s="14" t="s">
        <v>36</v>
      </c>
      <c r="V15" s="15">
        <v>2.2685185185185182E-3</v>
      </c>
      <c r="W15" s="16">
        <v>1.8</v>
      </c>
      <c r="X15" s="15">
        <v>2.3148148148148151E-3</v>
      </c>
    </row>
    <row r="16" spans="1:24" ht="12" customHeight="1" x14ac:dyDescent="0.2">
      <c r="A16" s="12" t="s">
        <v>36</v>
      </c>
      <c r="B16" s="13">
        <v>9.5</v>
      </c>
      <c r="C16" s="13">
        <v>2.5</v>
      </c>
      <c r="D16" s="13">
        <v>11.99</v>
      </c>
      <c r="E16" s="8"/>
      <c r="F16" s="14" t="s">
        <v>36</v>
      </c>
      <c r="G16" s="15">
        <v>3.3101851851851851E-3</v>
      </c>
      <c r="H16" s="16">
        <v>3</v>
      </c>
      <c r="I16" s="15">
        <v>3.472222222222222E-3</v>
      </c>
      <c r="J16" s="8"/>
      <c r="K16" s="8"/>
      <c r="L16" s="46">
        <v>15</v>
      </c>
      <c r="M16" s="56" t="s">
        <v>184</v>
      </c>
      <c r="N16" s="47">
        <v>0.3</v>
      </c>
      <c r="O16" s="47">
        <v>0.2</v>
      </c>
      <c r="P16" s="47">
        <v>0.5</v>
      </c>
      <c r="R16" s="13">
        <f t="shared" si="0"/>
        <v>119</v>
      </c>
      <c r="S16" s="13">
        <v>1.4</v>
      </c>
      <c r="U16" s="14" t="s">
        <v>36</v>
      </c>
      <c r="V16" s="15">
        <v>2.3263888888888887E-3</v>
      </c>
      <c r="W16" s="16">
        <v>1.6</v>
      </c>
      <c r="X16" s="15">
        <v>2.3726851851851851E-3</v>
      </c>
    </row>
    <row r="17" spans="1:24" ht="12" customHeight="1" x14ac:dyDescent="0.2">
      <c r="A17" s="12" t="s">
        <v>36</v>
      </c>
      <c r="B17" s="13">
        <v>12</v>
      </c>
      <c r="C17" s="13">
        <v>3</v>
      </c>
      <c r="D17" s="13">
        <v>14.99</v>
      </c>
      <c r="E17" s="8"/>
      <c r="F17" s="14" t="s">
        <v>36</v>
      </c>
      <c r="G17" s="15">
        <v>3.483796296296296E-3</v>
      </c>
      <c r="H17" s="16">
        <v>2.5</v>
      </c>
      <c r="I17" s="15">
        <v>3.645833333333333E-3</v>
      </c>
      <c r="J17" s="8"/>
      <c r="K17" s="8"/>
      <c r="L17" s="8"/>
      <c r="M17" s="8"/>
      <c r="N17" s="18"/>
      <c r="O17" s="18"/>
      <c r="P17" s="18"/>
      <c r="R17" s="13">
        <f t="shared" si="0"/>
        <v>126</v>
      </c>
      <c r="S17" s="13">
        <v>1.5</v>
      </c>
      <c r="U17" s="14" t="s">
        <v>36</v>
      </c>
      <c r="V17" s="15">
        <v>2.3842592592592591E-3</v>
      </c>
      <c r="W17" s="16">
        <v>1.4</v>
      </c>
      <c r="X17" s="15">
        <v>2.4305555555555556E-3</v>
      </c>
    </row>
    <row r="18" spans="1:24" ht="12" customHeight="1" x14ac:dyDescent="0.2">
      <c r="A18" s="12" t="s">
        <v>36</v>
      </c>
      <c r="B18" s="13">
        <v>15</v>
      </c>
      <c r="C18" s="13">
        <v>3.5</v>
      </c>
      <c r="D18" s="13">
        <v>16.989999999999998</v>
      </c>
      <c r="E18" s="8"/>
      <c r="F18" s="14" t="s">
        <v>36</v>
      </c>
      <c r="G18" s="15">
        <v>3.6574074074074074E-3</v>
      </c>
      <c r="H18" s="16">
        <v>2</v>
      </c>
      <c r="I18" s="15">
        <v>3.8194444444444443E-3</v>
      </c>
      <c r="J18" s="8"/>
      <c r="K18" s="8"/>
      <c r="L18" s="8"/>
      <c r="M18" s="8"/>
      <c r="R18" s="13">
        <f t="shared" si="0"/>
        <v>133</v>
      </c>
      <c r="S18" s="13">
        <v>1.6</v>
      </c>
      <c r="U18" s="14" t="s">
        <v>36</v>
      </c>
      <c r="V18" s="15">
        <v>2.4421296296296296E-3</v>
      </c>
      <c r="W18" s="16">
        <v>1.2</v>
      </c>
      <c r="X18" s="15">
        <v>2.488425925925926E-3</v>
      </c>
    </row>
    <row r="19" spans="1:24" ht="12" customHeight="1" x14ac:dyDescent="0.2">
      <c r="A19" s="12" t="s">
        <v>36</v>
      </c>
      <c r="B19" s="13">
        <v>17</v>
      </c>
      <c r="C19" s="13">
        <v>4</v>
      </c>
      <c r="D19" s="13">
        <v>18.989999999999998</v>
      </c>
      <c r="E19" s="8"/>
      <c r="F19" s="14" t="s">
        <v>36</v>
      </c>
      <c r="G19" s="15">
        <v>3.8310185185185183E-3</v>
      </c>
      <c r="H19" s="16">
        <v>1.5</v>
      </c>
      <c r="I19" s="15">
        <v>4.1666666666666666E-3</v>
      </c>
      <c r="J19" s="8"/>
      <c r="K19" s="8"/>
      <c r="L19" s="8"/>
      <c r="M19" s="8"/>
      <c r="N19" s="18"/>
      <c r="O19" s="18"/>
      <c r="P19" s="18"/>
      <c r="R19" s="13">
        <f t="shared" si="0"/>
        <v>140</v>
      </c>
      <c r="S19" s="13">
        <v>1.7</v>
      </c>
      <c r="U19" s="14" t="s">
        <v>36</v>
      </c>
      <c r="V19" s="15">
        <v>2.5000000000000001E-3</v>
      </c>
      <c r="W19" s="16">
        <v>1</v>
      </c>
      <c r="X19" s="15">
        <v>2.5462962962962961E-3</v>
      </c>
    </row>
    <row r="20" spans="1:24" ht="12" customHeight="1" x14ac:dyDescent="0.2">
      <c r="A20" s="12" t="s">
        <v>36</v>
      </c>
      <c r="B20" s="13">
        <v>19</v>
      </c>
      <c r="C20" s="13">
        <v>4.5</v>
      </c>
      <c r="D20" s="13">
        <v>20.99</v>
      </c>
      <c r="E20" s="8"/>
      <c r="F20" s="14" t="s">
        <v>36</v>
      </c>
      <c r="G20" s="15">
        <v>4.1782407407407402E-3</v>
      </c>
      <c r="H20" s="16">
        <v>1</v>
      </c>
      <c r="I20" s="15">
        <v>4.8611111111111112E-3</v>
      </c>
      <c r="J20" s="8"/>
      <c r="K20" s="8"/>
      <c r="L20" s="8"/>
      <c r="M20" s="8"/>
      <c r="N20" s="18"/>
      <c r="O20" s="18"/>
      <c r="P20" s="18"/>
      <c r="R20" s="13">
        <f t="shared" si="0"/>
        <v>147</v>
      </c>
      <c r="S20" s="13">
        <v>1.8</v>
      </c>
      <c r="U20" s="14" t="s">
        <v>36</v>
      </c>
      <c r="V20" s="15">
        <v>2.5578703703703705E-3</v>
      </c>
      <c r="W20" s="16">
        <v>0.8</v>
      </c>
      <c r="X20" s="15">
        <v>2.6041666666666665E-3</v>
      </c>
    </row>
    <row r="21" spans="1:24" ht="12" customHeight="1" x14ac:dyDescent="0.2">
      <c r="A21" s="12" t="s">
        <v>36</v>
      </c>
      <c r="B21" s="13">
        <v>21</v>
      </c>
      <c r="C21" s="13">
        <v>5</v>
      </c>
      <c r="D21" s="12"/>
      <c r="E21" s="8"/>
      <c r="F21" s="14" t="s">
        <v>36</v>
      </c>
      <c r="G21" s="15">
        <v>4.8726851851851856E-3</v>
      </c>
      <c r="H21" s="16">
        <v>0</v>
      </c>
      <c r="I21" s="19"/>
      <c r="J21" s="8"/>
      <c r="K21" s="8"/>
      <c r="L21" s="8"/>
      <c r="M21" s="8"/>
      <c r="N21" s="18"/>
      <c r="O21" s="18"/>
      <c r="P21" s="18"/>
      <c r="R21" s="13">
        <f t="shared" si="0"/>
        <v>154</v>
      </c>
      <c r="S21" s="13">
        <v>1.9</v>
      </c>
      <c r="U21" s="14" t="s">
        <v>36</v>
      </c>
      <c r="V21" s="15">
        <v>2.615740740740741E-3</v>
      </c>
      <c r="W21" s="16">
        <v>0.6</v>
      </c>
      <c r="X21" s="15">
        <v>2.6620370370370374E-3</v>
      </c>
    </row>
    <row r="22" spans="1:24" ht="12.75" customHeight="1" x14ac:dyDescent="0.2">
      <c r="A22" s="8"/>
      <c r="B22" s="8"/>
      <c r="C22" s="8"/>
      <c r="D22" s="8"/>
      <c r="N22" s="18"/>
      <c r="O22" s="18"/>
      <c r="P22" s="18"/>
      <c r="R22" s="13">
        <f t="shared" si="0"/>
        <v>161</v>
      </c>
      <c r="S22" s="13">
        <v>2</v>
      </c>
      <c r="U22" s="14" t="s">
        <v>36</v>
      </c>
      <c r="V22" s="15">
        <v>2.673611111111111E-3</v>
      </c>
      <c r="W22" s="16">
        <v>0.4</v>
      </c>
      <c r="X22" s="15">
        <v>2.7199074074074074E-3</v>
      </c>
    </row>
    <row r="23" spans="1:24" ht="12" customHeight="1" x14ac:dyDescent="0.2">
      <c r="A23" s="8"/>
      <c r="B23" s="8"/>
      <c r="C23" s="8"/>
      <c r="D23" s="8"/>
      <c r="N23" s="18"/>
      <c r="O23" s="18"/>
      <c r="P23" s="18"/>
      <c r="R23" s="13">
        <f t="shared" si="0"/>
        <v>168</v>
      </c>
      <c r="S23" s="13">
        <v>2.1</v>
      </c>
      <c r="U23" s="14" t="s">
        <v>36</v>
      </c>
      <c r="V23" s="15">
        <v>2.7314814814814819E-3</v>
      </c>
      <c r="W23" s="16">
        <v>0.2</v>
      </c>
      <c r="X23" s="15">
        <v>2.7662037037037034E-3</v>
      </c>
    </row>
    <row r="24" spans="1:24" ht="12" customHeight="1" x14ac:dyDescent="0.2">
      <c r="A24" s="8"/>
      <c r="B24" s="8"/>
      <c r="C24" s="8"/>
      <c r="D24" s="8"/>
      <c r="N24" s="18"/>
      <c r="O24" s="18"/>
      <c r="P24" s="18"/>
      <c r="R24" s="13">
        <f t="shared" si="0"/>
        <v>175</v>
      </c>
      <c r="S24" s="13">
        <v>2.2000000000000002</v>
      </c>
      <c r="U24" s="14" t="s">
        <v>36</v>
      </c>
      <c r="V24" s="15">
        <v>2.7777777777777779E-3</v>
      </c>
      <c r="W24" s="16">
        <v>0</v>
      </c>
      <c r="X24" s="15"/>
    </row>
    <row r="25" spans="1:24" ht="12" customHeight="1" x14ac:dyDescent="0.2">
      <c r="A25" s="8"/>
      <c r="B25" s="8"/>
      <c r="C25" s="8"/>
      <c r="D25" s="8"/>
      <c r="R25" s="13">
        <f t="shared" si="0"/>
        <v>182</v>
      </c>
      <c r="S25" s="13">
        <v>2.2999999999999998</v>
      </c>
    </row>
    <row r="26" spans="1:24" ht="12" customHeight="1" x14ac:dyDescent="0.2">
      <c r="A26" s="8"/>
      <c r="B26" s="8"/>
      <c r="C26" s="8"/>
      <c r="D26" s="8"/>
      <c r="R26" s="13">
        <f t="shared" si="0"/>
        <v>189</v>
      </c>
      <c r="S26" s="13">
        <v>2.4</v>
      </c>
    </row>
    <row r="27" spans="1:24" ht="12" customHeight="1" x14ac:dyDescent="0.2">
      <c r="A27" s="8"/>
      <c r="B27" s="8"/>
      <c r="C27" s="8"/>
      <c r="D27" s="8"/>
      <c r="R27" s="13">
        <f t="shared" si="0"/>
        <v>196</v>
      </c>
      <c r="S27" s="13">
        <v>2.5</v>
      </c>
    </row>
    <row r="28" spans="1:24" ht="12" customHeight="1" x14ac:dyDescent="0.2">
      <c r="A28" s="8"/>
      <c r="B28" s="8"/>
      <c r="C28" s="8"/>
      <c r="D28" s="8"/>
      <c r="R28" s="13">
        <f t="shared" si="0"/>
        <v>203</v>
      </c>
      <c r="S28" s="13">
        <v>2.6</v>
      </c>
    </row>
    <row r="29" spans="1:24" ht="12" customHeight="1" x14ac:dyDescent="0.2">
      <c r="A29" s="8"/>
      <c r="B29" s="8"/>
      <c r="C29" s="8"/>
      <c r="D29" s="8"/>
      <c r="R29" s="13">
        <f t="shared" si="0"/>
        <v>210</v>
      </c>
      <c r="S29" s="13">
        <v>2.7</v>
      </c>
    </row>
    <row r="30" spans="1:24" ht="12" customHeight="1" x14ac:dyDescent="0.2">
      <c r="R30" s="13">
        <f t="shared" si="0"/>
        <v>217</v>
      </c>
      <c r="S30" s="13">
        <v>2.8</v>
      </c>
    </row>
    <row r="31" spans="1:24" ht="12" customHeight="1" x14ac:dyDescent="0.2">
      <c r="R31" s="13">
        <f t="shared" si="0"/>
        <v>224</v>
      </c>
      <c r="S31" s="13">
        <v>2.9</v>
      </c>
    </row>
    <row r="32" spans="1:24" ht="12" customHeight="1" x14ac:dyDescent="0.2">
      <c r="R32" s="13">
        <f t="shared" si="0"/>
        <v>231</v>
      </c>
      <c r="S32" s="13">
        <v>3</v>
      </c>
    </row>
    <row r="33" spans="18:19" ht="12" customHeight="1" x14ac:dyDescent="0.2">
      <c r="R33" s="13">
        <f t="shared" si="0"/>
        <v>238</v>
      </c>
      <c r="S33" s="13">
        <v>3.1</v>
      </c>
    </row>
    <row r="34" spans="18:19" ht="12" customHeight="1" x14ac:dyDescent="0.2">
      <c r="R34" s="13">
        <f t="shared" si="0"/>
        <v>245</v>
      </c>
      <c r="S34" s="13">
        <v>3.2</v>
      </c>
    </row>
    <row r="35" spans="18:19" ht="12" customHeight="1" x14ac:dyDescent="0.2">
      <c r="R35" s="13">
        <f t="shared" si="0"/>
        <v>252</v>
      </c>
      <c r="S35" s="13">
        <v>3.3</v>
      </c>
    </row>
    <row r="36" spans="18:19" ht="12" customHeight="1" x14ac:dyDescent="0.2">
      <c r="R36" s="13">
        <f t="shared" si="0"/>
        <v>259</v>
      </c>
      <c r="S36" s="13">
        <v>3.4</v>
      </c>
    </row>
    <row r="37" spans="18:19" ht="12" customHeight="1" x14ac:dyDescent="0.2">
      <c r="R37" s="13">
        <f t="shared" si="0"/>
        <v>266</v>
      </c>
      <c r="S37" s="13">
        <v>3.5</v>
      </c>
    </row>
    <row r="38" spans="18:19" ht="12" customHeight="1" x14ac:dyDescent="0.2">
      <c r="R38" s="13">
        <f t="shared" si="0"/>
        <v>273</v>
      </c>
      <c r="S38" s="13">
        <v>3.6</v>
      </c>
    </row>
    <row r="39" spans="18:19" ht="12" customHeight="1" x14ac:dyDescent="0.2">
      <c r="R39" s="13">
        <f t="shared" si="0"/>
        <v>280</v>
      </c>
      <c r="S39" s="13">
        <v>3.7</v>
      </c>
    </row>
  </sheetData>
  <autoFilter ref="L1:P16"/>
  <pageMargins left="0.7" right="0.7" top="0.75" bottom="0.75" header="0.3" footer="0.3"/>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0" tint="-0.249977111117893"/>
  </sheetPr>
  <dimension ref="A1:U565"/>
  <sheetViews>
    <sheetView zoomScaleNormal="100" workbookViewId="0">
      <pane ySplit="1" topLeftCell="A2" activePane="bottomLeft" state="frozen"/>
      <selection pane="bottomLeft" activeCell="A554" sqref="A554"/>
    </sheetView>
  </sheetViews>
  <sheetFormatPr defaultRowHeight="12" x14ac:dyDescent="0.2"/>
  <cols>
    <col min="1" max="1" width="22.28515625" style="3" customWidth="1"/>
    <col min="2" max="2" width="5" style="3" customWidth="1"/>
    <col min="3" max="3" width="7.140625" style="3" bestFit="1" customWidth="1"/>
    <col min="4" max="4" width="9.28515625" style="3" bestFit="1" customWidth="1"/>
    <col min="5" max="5" width="10" style="3" bestFit="1" customWidth="1"/>
    <col min="6" max="6" width="9.28515625" style="54" bestFit="1" customWidth="1"/>
    <col min="7" max="7" width="9.140625" style="3"/>
    <col min="8" max="8" width="6.5703125" style="3" customWidth="1"/>
    <col min="9" max="9" width="5.85546875" style="3" customWidth="1"/>
    <col min="10" max="10" width="6.7109375" style="3" customWidth="1"/>
    <col min="11" max="11" width="5.5703125" style="3" bestFit="1" customWidth="1"/>
    <col min="12" max="12" width="5.42578125" style="3" bestFit="1" customWidth="1"/>
    <col min="13" max="13" width="5.28515625" style="3" bestFit="1" customWidth="1"/>
    <col min="14" max="17" width="6.140625" style="51" customWidth="1"/>
    <col min="18" max="18" width="7.5703125" style="41" customWidth="1"/>
    <col min="19" max="19" width="10.42578125" style="42" customWidth="1"/>
    <col min="20" max="20" width="6.7109375" style="3" customWidth="1"/>
    <col min="21" max="16384" width="9.140625" style="3"/>
  </cols>
  <sheetData>
    <row r="1" spans="1:21" ht="23.25" customHeight="1" x14ac:dyDescent="0.2">
      <c r="A1" s="20" t="s">
        <v>37</v>
      </c>
      <c r="B1" s="36" t="s">
        <v>38</v>
      </c>
      <c r="C1" s="20" t="s">
        <v>34</v>
      </c>
      <c r="D1" s="20" t="s">
        <v>39</v>
      </c>
      <c r="E1" s="20" t="s">
        <v>40</v>
      </c>
      <c r="F1" s="52" t="s">
        <v>156</v>
      </c>
      <c r="G1" s="21" t="s">
        <v>41</v>
      </c>
      <c r="H1" s="21" t="s">
        <v>42</v>
      </c>
      <c r="I1" s="21" t="s">
        <v>43</v>
      </c>
      <c r="J1" s="20" t="s">
        <v>44</v>
      </c>
      <c r="K1" s="21" t="s">
        <v>45</v>
      </c>
      <c r="L1" s="21" t="s">
        <v>46</v>
      </c>
      <c r="M1" s="21" t="s">
        <v>47</v>
      </c>
      <c r="N1" s="49" t="s">
        <v>106</v>
      </c>
      <c r="O1" s="49" t="s">
        <v>120</v>
      </c>
      <c r="P1" s="49" t="s">
        <v>154</v>
      </c>
      <c r="Q1" s="49" t="s">
        <v>155</v>
      </c>
      <c r="R1" s="39" t="s">
        <v>48</v>
      </c>
      <c r="S1" s="43" t="s">
        <v>49</v>
      </c>
      <c r="T1" s="21" t="s">
        <v>50</v>
      </c>
      <c r="U1" s="3" t="s">
        <v>147</v>
      </c>
    </row>
    <row r="2" spans="1:21" hidden="1" x14ac:dyDescent="0.2">
      <c r="A2" s="22" t="s">
        <v>67</v>
      </c>
      <c r="B2" s="35" t="str">
        <f>VLOOKUP(A2,Participanti!A:B,2,0)</f>
        <v>M</v>
      </c>
      <c r="C2" s="23">
        <v>1</v>
      </c>
      <c r="D2" s="23">
        <v>20</v>
      </c>
      <c r="E2" s="24">
        <v>7.7083333333333337E-2</v>
      </c>
      <c r="F2" s="53"/>
      <c r="G2" s="25">
        <f t="shared" ref="G2:G47" si="0">E2/D2</f>
        <v>3.8541666666666668E-3</v>
      </c>
      <c r="H2" s="17">
        <f>IF(B2="F",VLOOKUP(D2,Barem!$B$2:$C$11,2,1),VLOOKUP(D2,Barem!$B$12:$C$21,2,1))</f>
        <v>4.5</v>
      </c>
      <c r="I2" s="17">
        <f>IF(H2=0,0,IF(B2="F",VLOOKUP(G2,Barem!$G$2:$H$11,2,1),VLOOKUP(G2,Barem!$G$12:$H$21,2,1)))</f>
        <v>1.5</v>
      </c>
      <c r="J2" s="23">
        <v>1.5</v>
      </c>
      <c r="K2" s="18">
        <f>VLOOKUP($C2, Barem!$L:$N,3,0)</f>
        <v>0.5</v>
      </c>
      <c r="L2" s="18">
        <f>VLOOKUP($C2, Barem!$L:$O,4,0)</f>
        <v>0.2</v>
      </c>
      <c r="M2" s="18">
        <f>VLOOKUP($C2, Barem!$L:$P,5,0)</f>
        <v>0.3</v>
      </c>
      <c r="N2" s="50">
        <f t="shared" ref="N2:N47" si="1">IF(F2&gt;199,F2/1500,0)</f>
        <v>0</v>
      </c>
      <c r="O2" s="50">
        <f>IF(D2&gt;21,VLOOKUP(D2,Barem!$R$1:$S$39,2,1),0)</f>
        <v>0</v>
      </c>
      <c r="P2" s="46">
        <f>IF(D2&lt;1,0,IF(B2="F",VLOOKUP(G2,Barem!$V$2:$X$12,2,1),VLOOKUP(G2,Barem!$V$13:$X$24,2,1)))</f>
        <v>0</v>
      </c>
      <c r="Q2" s="50">
        <f>VLOOKUP(A2,Participanti!A:C,3,0)</f>
        <v>0</v>
      </c>
      <c r="R2" s="40">
        <f t="shared" ref="R2:R47" si="2">H2*K2+I2*L2+J2*M2+N2+O2+P2+Q2</f>
        <v>3</v>
      </c>
      <c r="S2" s="44">
        <v>43712</v>
      </c>
      <c r="T2" s="17">
        <f t="shared" ref="T2:T65" si="3">COUNTIFS(A:A,A2,C:C,C2)</f>
        <v>1</v>
      </c>
      <c r="U2" s="48">
        <f t="shared" ref="U2:U47" si="4">R2/D2</f>
        <v>0.15</v>
      </c>
    </row>
    <row r="3" spans="1:21" hidden="1" x14ac:dyDescent="0.2">
      <c r="A3" s="22" t="s">
        <v>133</v>
      </c>
      <c r="B3" s="35" t="str">
        <f>VLOOKUP(A3,Participanti!A:B,2,0)</f>
        <v>M</v>
      </c>
      <c r="C3" s="23">
        <v>1</v>
      </c>
      <c r="D3" s="23">
        <v>15.01</v>
      </c>
      <c r="E3" s="24">
        <v>5.1863425925925931E-2</v>
      </c>
      <c r="F3" s="53"/>
      <c r="G3" s="25">
        <f t="shared" si="0"/>
        <v>3.4552582229131199E-3</v>
      </c>
      <c r="H3" s="17">
        <f>IF(B3="F",VLOOKUP(D3,Barem!$B$2:$C$11,2,1),VLOOKUP(D3,Barem!$B$12:$C$21,2,1))</f>
        <v>3.5</v>
      </c>
      <c r="I3" s="17">
        <f>IF(H3=0,0,IF(B3="F",VLOOKUP(G3,Barem!$G$2:$H$11,2,1),VLOOKUP(G3,Barem!$G$12:$H$21,2,1)))</f>
        <v>3</v>
      </c>
      <c r="J3" s="23">
        <v>1.5</v>
      </c>
      <c r="K3" s="18">
        <f>VLOOKUP($C3, Barem!$L:$N,3,0)</f>
        <v>0.5</v>
      </c>
      <c r="L3" s="18">
        <f>VLOOKUP($C3, Barem!$L:$O,4,0)</f>
        <v>0.2</v>
      </c>
      <c r="M3" s="18">
        <f>VLOOKUP($C3, Barem!$L:$P,5,0)</f>
        <v>0.3</v>
      </c>
      <c r="N3" s="50">
        <f t="shared" si="1"/>
        <v>0</v>
      </c>
      <c r="O3" s="50">
        <f>IF(D3&gt;21,VLOOKUP(D3,Barem!$R$1:$S$39,2,1),0)</f>
        <v>0</v>
      </c>
      <c r="P3" s="46">
        <f>IF(D3&lt;1,0,IF(B3="F",VLOOKUP(G3,Barem!$V$2:$X$12,2,1),VLOOKUP(G3,Barem!$V$13:$X$24,2,1)))</f>
        <v>0</v>
      </c>
      <c r="Q3" s="50">
        <f>VLOOKUP(A3,Participanti!A:C,3,0)</f>
        <v>0</v>
      </c>
      <c r="R3" s="40">
        <f t="shared" si="2"/>
        <v>2.8</v>
      </c>
      <c r="S3" s="44">
        <v>43713</v>
      </c>
      <c r="T3" s="17">
        <f t="shared" si="3"/>
        <v>1</v>
      </c>
      <c r="U3" s="48">
        <f t="shared" si="4"/>
        <v>0.18654230512991338</v>
      </c>
    </row>
    <row r="4" spans="1:21" hidden="1" x14ac:dyDescent="0.2">
      <c r="A4" s="22" t="s">
        <v>53</v>
      </c>
      <c r="B4" s="35" t="str">
        <f>VLOOKUP(A4,Participanti!A:B,2,0)</f>
        <v>F</v>
      </c>
      <c r="C4" s="23">
        <v>1</v>
      </c>
      <c r="D4" s="23">
        <v>15.01</v>
      </c>
      <c r="E4" s="24">
        <v>5.1863425925925931E-2</v>
      </c>
      <c r="F4" s="53"/>
      <c r="G4" s="25">
        <f t="shared" si="0"/>
        <v>3.4552582229131199E-3</v>
      </c>
      <c r="H4" s="17">
        <f>IF(B4="F",VLOOKUP(D4,Barem!$B$2:$C$11,2,1),VLOOKUP(D4,Barem!$B$12:$C$21,2,1))</f>
        <v>3.5</v>
      </c>
      <c r="I4" s="17">
        <f>IF(H4=0,0,IF(B4="F",VLOOKUP(G4,Barem!$G$2:$H$11,2,1),VLOOKUP(G4,Barem!$G$12:$H$21,2,1)))</f>
        <v>4</v>
      </c>
      <c r="J4" s="23">
        <v>3</v>
      </c>
      <c r="K4" s="18">
        <f>VLOOKUP($C4, Barem!$L:$N,3,0)</f>
        <v>0.5</v>
      </c>
      <c r="L4" s="18">
        <f>VLOOKUP($C4, Barem!$L:$O,4,0)</f>
        <v>0.2</v>
      </c>
      <c r="M4" s="18">
        <f>VLOOKUP($C4, Barem!$L:$P,5,0)</f>
        <v>0.3</v>
      </c>
      <c r="N4" s="50">
        <f t="shared" si="1"/>
        <v>0</v>
      </c>
      <c r="O4" s="50">
        <f>IF(D4&gt;21,VLOOKUP(D4,Barem!$R$1:$S$39,2,1),0)</f>
        <v>0</v>
      </c>
      <c r="P4" s="46">
        <f>IF(D4&lt;1,0,IF(B4="F",VLOOKUP(G4,Barem!$V$2:$X$12,2,1),VLOOKUP(G4,Barem!$V$13:$X$24,2,1)))</f>
        <v>0</v>
      </c>
      <c r="Q4" s="50">
        <f>VLOOKUP(A4,Participanti!A:C,3,0)</f>
        <v>0</v>
      </c>
      <c r="R4" s="40">
        <f t="shared" si="2"/>
        <v>3.4499999999999997</v>
      </c>
      <c r="S4" s="44">
        <v>43713</v>
      </c>
      <c r="T4" s="17">
        <f t="shared" si="3"/>
        <v>1</v>
      </c>
      <c r="U4" s="48">
        <f t="shared" si="4"/>
        <v>0.22984676882078614</v>
      </c>
    </row>
    <row r="5" spans="1:21" hidden="1" x14ac:dyDescent="0.2">
      <c r="A5" s="22" t="s">
        <v>142</v>
      </c>
      <c r="B5" s="35" t="str">
        <f>VLOOKUP(A5,Participanti!A:B,2,0)</f>
        <v>M</v>
      </c>
      <c r="C5" s="23">
        <v>1</v>
      </c>
      <c r="D5" s="23">
        <v>33.049999999999997</v>
      </c>
      <c r="E5" s="24">
        <v>0.12878472222222223</v>
      </c>
      <c r="F5" s="53"/>
      <c r="G5" s="25">
        <f t="shared" si="0"/>
        <v>3.8966633047571027E-3</v>
      </c>
      <c r="H5" s="17">
        <f>IF(B5="F",VLOOKUP(D5,Barem!$B$2:$C$11,2,1),VLOOKUP(D5,Barem!$B$12:$C$21,2,1))</f>
        <v>5</v>
      </c>
      <c r="I5" s="17">
        <f>IF(H5=0,0,IF(B5="F",VLOOKUP(G5,Barem!$G$2:$H$11,2,1),VLOOKUP(G5,Barem!$G$12:$H$21,2,1)))</f>
        <v>1.5</v>
      </c>
      <c r="J5" s="23">
        <v>0</v>
      </c>
      <c r="K5" s="18">
        <f>VLOOKUP($C5, Barem!$L:$N,3,0)</f>
        <v>0.5</v>
      </c>
      <c r="L5" s="18">
        <f>VLOOKUP($C5, Barem!$L:$O,4,0)</f>
        <v>0.2</v>
      </c>
      <c r="M5" s="18">
        <f>VLOOKUP($C5, Barem!$L:$P,5,0)</f>
        <v>0.3</v>
      </c>
      <c r="N5" s="50">
        <f t="shared" si="1"/>
        <v>0</v>
      </c>
      <c r="O5" s="50">
        <f>IF(D5&gt;21,VLOOKUP(D5,Barem!$R$1:$S$39,2,1),0)</f>
        <v>0.1</v>
      </c>
      <c r="P5" s="46">
        <f>IF(D5&lt;1,0,IF(B5="F",VLOOKUP(G5,Barem!$V$2:$X$12,2,1),VLOOKUP(G5,Barem!$V$13:$X$24,2,1)))</f>
        <v>0</v>
      </c>
      <c r="Q5" s="50">
        <f>VLOOKUP(A5,Participanti!A:C,3,0)</f>
        <v>0</v>
      </c>
      <c r="R5" s="40">
        <f t="shared" si="2"/>
        <v>2.9</v>
      </c>
      <c r="S5" s="44">
        <v>43714</v>
      </c>
      <c r="T5" s="17">
        <f t="shared" si="3"/>
        <v>1</v>
      </c>
      <c r="U5" s="48">
        <f t="shared" si="4"/>
        <v>8.7745839636913778E-2</v>
      </c>
    </row>
    <row r="6" spans="1:21" hidden="1" x14ac:dyDescent="0.2">
      <c r="A6" s="22" t="s">
        <v>76</v>
      </c>
      <c r="B6" s="35" t="str">
        <f>VLOOKUP(A6,Participanti!A:B,2,0)</f>
        <v>F</v>
      </c>
      <c r="C6" s="23">
        <v>1</v>
      </c>
      <c r="D6" s="23">
        <v>38.1</v>
      </c>
      <c r="E6" s="24">
        <v>0.2840625</v>
      </c>
      <c r="F6" s="53">
        <v>1920</v>
      </c>
      <c r="G6" s="25">
        <f t="shared" si="0"/>
        <v>7.4557086614173221E-3</v>
      </c>
      <c r="H6" s="17">
        <f>IF(B6="F",VLOOKUP(D6,Barem!$B$2:$C$11,2,1),VLOOKUP(D6,Barem!$B$12:$C$21,2,1))</f>
        <v>5</v>
      </c>
      <c r="I6" s="17">
        <f>IF(H6=0,0,IF(B6="F",VLOOKUP(G6,Barem!$G$2:$H$11,2,1),VLOOKUP(G6,Barem!$G$12:$H$21,2,1)))</f>
        <v>0</v>
      </c>
      <c r="J6" s="23">
        <v>3.75</v>
      </c>
      <c r="K6" s="18">
        <f>VLOOKUP($C6, Barem!$L:$N,3,0)</f>
        <v>0.5</v>
      </c>
      <c r="L6" s="18">
        <f>VLOOKUP($C6, Barem!$L:$O,4,0)</f>
        <v>0.2</v>
      </c>
      <c r="M6" s="18">
        <f>VLOOKUP($C6, Barem!$L:$P,5,0)</f>
        <v>0.3</v>
      </c>
      <c r="N6" s="50">
        <f t="shared" si="1"/>
        <v>1.28</v>
      </c>
      <c r="O6" s="50">
        <f>IF(D6&gt;21,VLOOKUP(D6,Barem!$R$1:$S$39,2,1),0)</f>
        <v>0.2</v>
      </c>
      <c r="P6" s="46">
        <f>IF(D6&lt;1,0,IF(B6="F",VLOOKUP(G6,Barem!$V$2:$X$12,2,1),VLOOKUP(G6,Barem!$V$13:$X$24,2,1)))</f>
        <v>0</v>
      </c>
      <c r="Q6" s="50">
        <f>VLOOKUP(A6,Participanti!A:C,3,0)</f>
        <v>0</v>
      </c>
      <c r="R6" s="40">
        <f t="shared" si="2"/>
        <v>5.1050000000000004</v>
      </c>
      <c r="S6" s="44">
        <v>43714</v>
      </c>
      <c r="T6" s="17">
        <f t="shared" si="3"/>
        <v>1</v>
      </c>
      <c r="U6" s="48">
        <f t="shared" si="4"/>
        <v>0.13398950131233597</v>
      </c>
    </row>
    <row r="7" spans="1:21" hidden="1" x14ac:dyDescent="0.2">
      <c r="A7" s="22" t="s">
        <v>2</v>
      </c>
      <c r="B7" s="35" t="str">
        <f>VLOOKUP(A7,Participanti!A:B,2,0)</f>
        <v>M</v>
      </c>
      <c r="C7" s="23">
        <v>1</v>
      </c>
      <c r="D7" s="23">
        <v>11.6</v>
      </c>
      <c r="E7" s="24">
        <v>4.3657407407407402E-2</v>
      </c>
      <c r="F7" s="53"/>
      <c r="G7" s="25">
        <f t="shared" si="0"/>
        <v>3.7635696040868452E-3</v>
      </c>
      <c r="H7" s="17">
        <f>IF(B7="F",VLOOKUP(D7,Barem!$B$2:$C$11,2,1),VLOOKUP(D7,Barem!$B$12:$C$21,2,1))</f>
        <v>2.5</v>
      </c>
      <c r="I7" s="17">
        <f>IF(H7=0,0,IF(B7="F",VLOOKUP(G7,Barem!$G$2:$H$11,2,1),VLOOKUP(G7,Barem!$G$12:$H$21,2,1)))</f>
        <v>2</v>
      </c>
      <c r="J7" s="23">
        <v>1</v>
      </c>
      <c r="K7" s="18">
        <f>VLOOKUP($C7, Barem!$L:$N,3,0)</f>
        <v>0.5</v>
      </c>
      <c r="L7" s="18">
        <f>VLOOKUP($C7, Barem!$L:$O,4,0)</f>
        <v>0.2</v>
      </c>
      <c r="M7" s="18">
        <f>VLOOKUP($C7, Barem!$L:$P,5,0)</f>
        <v>0.3</v>
      </c>
      <c r="N7" s="50">
        <f t="shared" si="1"/>
        <v>0</v>
      </c>
      <c r="O7" s="50">
        <f>IF(D7&gt;21,VLOOKUP(D7,Barem!$R$1:$S$39,2,1),0)</f>
        <v>0</v>
      </c>
      <c r="P7" s="46">
        <f>IF(D7&lt;1,0,IF(B7="F",VLOOKUP(G7,Barem!$V$2:$X$12,2,1),VLOOKUP(G7,Barem!$V$13:$X$24,2,1)))</f>
        <v>0</v>
      </c>
      <c r="Q7" s="50">
        <f>VLOOKUP(A7,Participanti!A:C,3,0)</f>
        <v>0</v>
      </c>
      <c r="R7" s="40">
        <f t="shared" si="2"/>
        <v>1.95</v>
      </c>
      <c r="S7" s="44">
        <v>43714</v>
      </c>
      <c r="T7" s="17">
        <f t="shared" si="3"/>
        <v>1</v>
      </c>
      <c r="U7" s="48">
        <f t="shared" si="4"/>
        <v>0.16810344827586207</v>
      </c>
    </row>
    <row r="8" spans="1:21" hidden="1" x14ac:dyDescent="0.2">
      <c r="A8" s="22" t="s">
        <v>145</v>
      </c>
      <c r="B8" s="35" t="str">
        <f>VLOOKUP(A8,Participanti!A:B,2,0)</f>
        <v>M</v>
      </c>
      <c r="C8" s="23">
        <v>1</v>
      </c>
      <c r="D8" s="23">
        <v>10.029999999999999</v>
      </c>
      <c r="E8" s="24">
        <v>3.888888888888889E-2</v>
      </c>
      <c r="F8" s="53"/>
      <c r="G8" s="25">
        <f t="shared" si="0"/>
        <v>3.8772571175362805E-3</v>
      </c>
      <c r="H8" s="17">
        <f>IF(B8="F",VLOOKUP(D8,Barem!$B$2:$C$11,2,1),VLOOKUP(D8,Barem!$B$12:$C$21,2,1))</f>
        <v>2.5</v>
      </c>
      <c r="I8" s="17">
        <f>IF(H8=0,0,IF(B8="F",VLOOKUP(G8,Barem!$G$2:$H$11,2,1),VLOOKUP(G8,Barem!$G$12:$H$21,2,1)))</f>
        <v>1.5</v>
      </c>
      <c r="J8" s="23">
        <v>0.5</v>
      </c>
      <c r="K8" s="18">
        <f>VLOOKUP($C8, Barem!$L:$N,3,0)</f>
        <v>0.5</v>
      </c>
      <c r="L8" s="18">
        <f>VLOOKUP($C8, Barem!$L:$O,4,0)</f>
        <v>0.2</v>
      </c>
      <c r="M8" s="18">
        <f>VLOOKUP($C8, Barem!$L:$P,5,0)</f>
        <v>0.3</v>
      </c>
      <c r="N8" s="50">
        <f t="shared" si="1"/>
        <v>0</v>
      </c>
      <c r="O8" s="50">
        <f>IF(D8&gt;21,VLOOKUP(D8,Barem!$R$1:$S$39,2,1),0)</f>
        <v>0</v>
      </c>
      <c r="P8" s="46">
        <f>IF(D8&lt;1,0,IF(B8="F",VLOOKUP(G8,Barem!$V$2:$X$12,2,1),VLOOKUP(G8,Barem!$V$13:$X$24,2,1)))</f>
        <v>0</v>
      </c>
      <c r="Q8" s="50">
        <f>VLOOKUP(A8,Participanti!A:C,3,0)</f>
        <v>0</v>
      </c>
      <c r="R8" s="40">
        <f t="shared" si="2"/>
        <v>1.7</v>
      </c>
      <c r="S8" s="44">
        <v>43714</v>
      </c>
      <c r="T8" s="17">
        <f t="shared" si="3"/>
        <v>1</v>
      </c>
      <c r="U8" s="48">
        <f t="shared" si="4"/>
        <v>0.16949152542372883</v>
      </c>
    </row>
    <row r="9" spans="1:21" hidden="1" x14ac:dyDescent="0.2">
      <c r="A9" s="22" t="s">
        <v>3</v>
      </c>
      <c r="B9" s="35" t="str">
        <f>VLOOKUP(A9,Participanti!A:B,2,0)</f>
        <v>M</v>
      </c>
      <c r="C9" s="23">
        <v>1</v>
      </c>
      <c r="D9" s="23">
        <v>16</v>
      </c>
      <c r="E9" s="24">
        <v>6.340277777777778E-2</v>
      </c>
      <c r="F9" s="53"/>
      <c r="G9" s="25">
        <f t="shared" si="0"/>
        <v>3.9626736111111113E-3</v>
      </c>
      <c r="H9" s="17">
        <f>IF(B9="F",VLOOKUP(D9,Barem!$B$2:$C$11,2,1),VLOOKUP(D9,Barem!$B$12:$C$21,2,1))</f>
        <v>3.5</v>
      </c>
      <c r="I9" s="17">
        <f>IF(H9=0,0,IF(B9="F",VLOOKUP(G9,Barem!$G$2:$H$11,2,1),VLOOKUP(G9,Barem!$G$12:$H$21,2,1)))</f>
        <v>1.5</v>
      </c>
      <c r="J9" s="23">
        <v>3.5</v>
      </c>
      <c r="K9" s="18">
        <f>VLOOKUP($C9, Barem!$L:$N,3,0)</f>
        <v>0.5</v>
      </c>
      <c r="L9" s="18">
        <f>VLOOKUP($C9, Barem!$L:$O,4,0)</f>
        <v>0.2</v>
      </c>
      <c r="M9" s="18">
        <f>VLOOKUP($C9, Barem!$L:$P,5,0)</f>
        <v>0.3</v>
      </c>
      <c r="N9" s="50">
        <f t="shared" si="1"/>
        <v>0</v>
      </c>
      <c r="O9" s="50">
        <f>IF(D9&gt;21,VLOOKUP(D9,Barem!$R$1:$S$39,2,1),0)</f>
        <v>0</v>
      </c>
      <c r="P9" s="46">
        <f>IF(D9&lt;1,0,IF(B9="F",VLOOKUP(G9,Barem!$V$2:$X$12,2,1),VLOOKUP(G9,Barem!$V$13:$X$24,2,1)))</f>
        <v>0</v>
      </c>
      <c r="Q9" s="50">
        <f>VLOOKUP(A9,Participanti!A:C,3,0)</f>
        <v>0</v>
      </c>
      <c r="R9" s="40">
        <f t="shared" si="2"/>
        <v>3.0999999999999996</v>
      </c>
      <c r="S9" s="44">
        <v>43714</v>
      </c>
      <c r="T9" s="17">
        <f t="shared" si="3"/>
        <v>1</v>
      </c>
      <c r="U9" s="48">
        <f t="shared" si="4"/>
        <v>0.19374999999999998</v>
      </c>
    </row>
    <row r="10" spans="1:21" hidden="1" x14ac:dyDescent="0.2">
      <c r="A10" s="22" t="s">
        <v>138</v>
      </c>
      <c r="B10" s="35" t="str">
        <f>VLOOKUP(A10,Participanti!A:B,2,0)</f>
        <v>M</v>
      </c>
      <c r="C10" s="23">
        <v>1</v>
      </c>
      <c r="D10" s="23">
        <v>21</v>
      </c>
      <c r="E10" s="24">
        <v>0.1534375</v>
      </c>
      <c r="F10" s="53">
        <v>1250</v>
      </c>
      <c r="G10" s="25">
        <f t="shared" si="0"/>
        <v>7.3065476190476196E-3</v>
      </c>
      <c r="H10" s="17">
        <f>IF(B10="F",VLOOKUP(D10,Barem!$B$2:$C$11,2,1),VLOOKUP(D10,Barem!$B$12:$C$21,2,1))</f>
        <v>5</v>
      </c>
      <c r="I10" s="17">
        <f>IF(H10=0,0,IF(B10="F",VLOOKUP(G10,Barem!$G$2:$H$11,2,1),VLOOKUP(G10,Barem!$G$12:$H$21,2,1)))</f>
        <v>0</v>
      </c>
      <c r="J10" s="23">
        <v>2.75</v>
      </c>
      <c r="K10" s="18">
        <f>VLOOKUP($C10, Barem!$L:$N,3,0)</f>
        <v>0.5</v>
      </c>
      <c r="L10" s="18">
        <f>VLOOKUP($C10, Barem!$L:$O,4,0)</f>
        <v>0.2</v>
      </c>
      <c r="M10" s="18">
        <f>VLOOKUP($C10, Barem!$L:$P,5,0)</f>
        <v>0.3</v>
      </c>
      <c r="N10" s="50">
        <f t="shared" si="1"/>
        <v>0.83333333333333337</v>
      </c>
      <c r="O10" s="50">
        <f>IF(D10&gt;21,VLOOKUP(D10,Barem!$R$1:$S$39,2,1),0)</f>
        <v>0</v>
      </c>
      <c r="P10" s="46">
        <f>IF(D10&lt;1,0,IF(B10="F",VLOOKUP(G10,Barem!$V$2:$X$12,2,1),VLOOKUP(G10,Barem!$V$13:$X$24,2,1)))</f>
        <v>0</v>
      </c>
      <c r="Q10" s="50">
        <f>VLOOKUP(A10,Participanti!A:C,3,0)</f>
        <v>0</v>
      </c>
      <c r="R10" s="40">
        <f t="shared" si="2"/>
        <v>4.1583333333333332</v>
      </c>
      <c r="S10" s="44">
        <v>43714</v>
      </c>
      <c r="T10" s="17">
        <f t="shared" si="3"/>
        <v>1</v>
      </c>
      <c r="U10" s="48">
        <f t="shared" si="4"/>
        <v>0.19801587301587301</v>
      </c>
    </row>
    <row r="11" spans="1:21" hidden="1" x14ac:dyDescent="0.2">
      <c r="A11" s="22" t="s">
        <v>57</v>
      </c>
      <c r="B11" s="35" t="str">
        <f>VLOOKUP(A11,Participanti!A:B,2,0)</f>
        <v>M</v>
      </c>
      <c r="C11" s="23">
        <v>1</v>
      </c>
      <c r="D11" s="23">
        <v>12.01</v>
      </c>
      <c r="E11" s="24">
        <v>3.7939814814814815E-2</v>
      </c>
      <c r="F11" s="53"/>
      <c r="G11" s="25">
        <f t="shared" si="0"/>
        <v>3.1590187189687608E-3</v>
      </c>
      <c r="H11" s="17">
        <f>IF(B11="F",VLOOKUP(D11,Barem!$B$2:$C$11,2,1),VLOOKUP(D11,Barem!$B$12:$C$21,2,1))</f>
        <v>3</v>
      </c>
      <c r="I11" s="17">
        <f>IF(H11=0,0,IF(B11="F",VLOOKUP(G11,Barem!$G$2:$H$11,2,1),VLOOKUP(G11,Barem!$G$12:$H$21,2,1)))</f>
        <v>3.5</v>
      </c>
      <c r="J11" s="23">
        <v>2</v>
      </c>
      <c r="K11" s="18">
        <f>VLOOKUP($C11, Barem!$L:$N,3,0)</f>
        <v>0.5</v>
      </c>
      <c r="L11" s="18">
        <f>VLOOKUP($C11, Barem!$L:$O,4,0)</f>
        <v>0.2</v>
      </c>
      <c r="M11" s="18">
        <f>VLOOKUP($C11, Barem!$L:$P,5,0)</f>
        <v>0.3</v>
      </c>
      <c r="N11" s="50">
        <f t="shared" si="1"/>
        <v>0</v>
      </c>
      <c r="O11" s="50">
        <f>IF(D11&gt;21,VLOOKUP(D11,Barem!$R$1:$S$39,2,1),0)</f>
        <v>0</v>
      </c>
      <c r="P11" s="46">
        <f>IF(D11&lt;1,0,IF(B11="F",VLOOKUP(G11,Barem!$V$2:$X$12,2,1),VLOOKUP(G11,Barem!$V$13:$X$24,2,1)))</f>
        <v>0</v>
      </c>
      <c r="Q11" s="50">
        <f>VLOOKUP(A11,Participanti!A:C,3,0)</f>
        <v>0</v>
      </c>
      <c r="R11" s="40">
        <f t="shared" si="2"/>
        <v>2.8000000000000003</v>
      </c>
      <c r="S11" s="44">
        <v>43714</v>
      </c>
      <c r="T11" s="17">
        <f t="shared" si="3"/>
        <v>1</v>
      </c>
      <c r="U11" s="48">
        <f t="shared" si="4"/>
        <v>0.23313905079100752</v>
      </c>
    </row>
    <row r="12" spans="1:21" hidden="1" x14ac:dyDescent="0.2">
      <c r="A12" s="22" t="s">
        <v>93</v>
      </c>
      <c r="B12" s="35" t="str">
        <f>VLOOKUP(A12,Participanti!A:B,2,0)</f>
        <v>F</v>
      </c>
      <c r="C12" s="23">
        <v>1</v>
      </c>
      <c r="D12" s="23">
        <v>12</v>
      </c>
      <c r="E12" s="24">
        <v>5.6689814814814811E-2</v>
      </c>
      <c r="F12" s="53"/>
      <c r="G12" s="25">
        <f t="shared" si="0"/>
        <v>4.7241512345679009E-3</v>
      </c>
      <c r="H12" s="17">
        <f>IF(B12="F",VLOOKUP(D12,Barem!$B$2:$C$11,2,1),VLOOKUP(D12,Barem!$B$12:$C$21,2,1))</f>
        <v>3</v>
      </c>
      <c r="I12" s="17">
        <f>IF(H12=0,0,IF(B12="F",VLOOKUP(G12,Barem!$G$2:$H$11,2,1),VLOOKUP(G12,Barem!$G$12:$H$21,2,1)))</f>
        <v>1</v>
      </c>
      <c r="J12" s="23">
        <v>2.5</v>
      </c>
      <c r="K12" s="18">
        <f>VLOOKUP($C12, Barem!$L:$N,3,0)</f>
        <v>0.5</v>
      </c>
      <c r="L12" s="18">
        <f>VLOOKUP($C12, Barem!$L:$O,4,0)</f>
        <v>0.2</v>
      </c>
      <c r="M12" s="18">
        <f>VLOOKUP($C12, Barem!$L:$P,5,0)</f>
        <v>0.3</v>
      </c>
      <c r="N12" s="50">
        <f t="shared" si="1"/>
        <v>0</v>
      </c>
      <c r="O12" s="50">
        <f>IF(D12&gt;21,VLOOKUP(D12,Barem!$R$1:$S$39,2,1),0)</f>
        <v>0</v>
      </c>
      <c r="P12" s="46">
        <f>IF(D12&lt;1,0,IF(B12="F",VLOOKUP(G12,Barem!$V$2:$X$12,2,1),VLOOKUP(G12,Barem!$V$13:$X$24,2,1)))</f>
        <v>0</v>
      </c>
      <c r="Q12" s="50">
        <f>VLOOKUP(A12,Participanti!A:C,3,0)</f>
        <v>0.75</v>
      </c>
      <c r="R12" s="40">
        <f t="shared" si="2"/>
        <v>3.2</v>
      </c>
      <c r="S12" s="44">
        <v>43714</v>
      </c>
      <c r="T12" s="17">
        <f t="shared" si="3"/>
        <v>1</v>
      </c>
      <c r="U12" s="48">
        <f t="shared" si="4"/>
        <v>0.26666666666666666</v>
      </c>
    </row>
    <row r="13" spans="1:21" hidden="1" x14ac:dyDescent="0.2">
      <c r="A13" s="22" t="s">
        <v>135</v>
      </c>
      <c r="B13" s="35" t="str">
        <f>VLOOKUP(A13,Participanti!A:B,2,0)</f>
        <v>M</v>
      </c>
      <c r="C13" s="23">
        <v>1</v>
      </c>
      <c r="D13" s="23">
        <v>38.1</v>
      </c>
      <c r="E13" s="24">
        <v>0.2558333333333333</v>
      </c>
      <c r="F13" s="53">
        <v>1920</v>
      </c>
      <c r="G13" s="25">
        <f t="shared" si="0"/>
        <v>6.7147856517935246E-3</v>
      </c>
      <c r="H13" s="17">
        <f>IF(B13="F",VLOOKUP(D13,Barem!$B$2:$C$11,2,1),VLOOKUP(D13,Barem!$B$12:$C$21,2,1))</f>
        <v>5</v>
      </c>
      <c r="I13" s="17">
        <f>IF(H13=0,0,IF(B13="F",VLOOKUP(G13,Barem!$G$2:$H$11,2,1),VLOOKUP(G13,Barem!$G$12:$H$21,2,1)))</f>
        <v>0</v>
      </c>
      <c r="J13" s="23">
        <v>3</v>
      </c>
      <c r="K13" s="18">
        <f>VLOOKUP($C13, Barem!$L:$N,3,0)</f>
        <v>0.5</v>
      </c>
      <c r="L13" s="18">
        <f>VLOOKUP($C13, Barem!$L:$O,4,0)</f>
        <v>0.2</v>
      </c>
      <c r="M13" s="18">
        <f>VLOOKUP($C13, Barem!$L:$P,5,0)</f>
        <v>0.3</v>
      </c>
      <c r="N13" s="50">
        <f t="shared" si="1"/>
        <v>1.28</v>
      </c>
      <c r="O13" s="50">
        <f>IF(D13&gt;21,VLOOKUP(D13,Barem!$R$1:$S$39,2,1),0)</f>
        <v>0.2</v>
      </c>
      <c r="P13" s="46">
        <f>IF(D13&lt;1,0,IF(B13="F",VLOOKUP(G13,Barem!$V$2:$X$12,2,1),VLOOKUP(G13,Barem!$V$13:$X$24,2,1)))</f>
        <v>0</v>
      </c>
      <c r="Q13" s="50">
        <f>VLOOKUP(A13,Participanti!A:C,3,0)</f>
        <v>0</v>
      </c>
      <c r="R13" s="40">
        <f t="shared" si="2"/>
        <v>4.88</v>
      </c>
      <c r="S13" s="44">
        <v>43715</v>
      </c>
      <c r="T13" s="17">
        <f t="shared" si="3"/>
        <v>1</v>
      </c>
      <c r="U13" s="48">
        <f t="shared" si="4"/>
        <v>0.12808398950131233</v>
      </c>
    </row>
    <row r="14" spans="1:21" hidden="1" x14ac:dyDescent="0.2">
      <c r="A14" s="22" t="s">
        <v>70</v>
      </c>
      <c r="B14" s="35" t="str">
        <f>VLOOKUP(A14,Participanti!A:B,2,0)</f>
        <v>M</v>
      </c>
      <c r="C14" s="23">
        <v>1</v>
      </c>
      <c r="D14" s="23">
        <v>18.47</v>
      </c>
      <c r="E14" s="24">
        <v>6.7361111111111108E-2</v>
      </c>
      <c r="F14" s="53"/>
      <c r="G14" s="25">
        <f t="shared" si="0"/>
        <v>3.6470552848462973E-3</v>
      </c>
      <c r="H14" s="17">
        <f>IF(B14="F",VLOOKUP(D14,Barem!$B$2:$C$11,2,1),VLOOKUP(D14,Barem!$B$12:$C$21,2,1))</f>
        <v>4</v>
      </c>
      <c r="I14" s="17">
        <f>IF(H14=0,0,IF(B14="F",VLOOKUP(G14,Barem!$G$2:$H$11,2,1),VLOOKUP(G14,Barem!$G$12:$H$21,2,1)))</f>
        <v>2.5</v>
      </c>
      <c r="J14" s="23">
        <v>2</v>
      </c>
      <c r="K14" s="18">
        <f>VLOOKUP($C14, Barem!$L:$N,3,0)</f>
        <v>0.5</v>
      </c>
      <c r="L14" s="18">
        <f>VLOOKUP($C14, Barem!$L:$O,4,0)</f>
        <v>0.2</v>
      </c>
      <c r="M14" s="18">
        <f>VLOOKUP($C14, Barem!$L:$P,5,0)</f>
        <v>0.3</v>
      </c>
      <c r="N14" s="50">
        <f t="shared" si="1"/>
        <v>0</v>
      </c>
      <c r="O14" s="50">
        <f>IF(D14&gt;21,VLOOKUP(D14,Barem!$R$1:$S$39,2,1),0)</f>
        <v>0</v>
      </c>
      <c r="P14" s="46">
        <f>IF(D14&lt;1,0,IF(B14="F",VLOOKUP(G14,Barem!$V$2:$X$12,2,1),VLOOKUP(G14,Barem!$V$13:$X$24,2,1)))</f>
        <v>0</v>
      </c>
      <c r="Q14" s="50">
        <f>VLOOKUP(A14,Participanti!A:C,3,0)</f>
        <v>0</v>
      </c>
      <c r="R14" s="40">
        <f t="shared" si="2"/>
        <v>3.1</v>
      </c>
      <c r="S14" s="44">
        <v>43715</v>
      </c>
      <c r="T14" s="17">
        <f t="shared" si="3"/>
        <v>1</v>
      </c>
      <c r="U14" s="48">
        <f t="shared" si="4"/>
        <v>0.1678397401191121</v>
      </c>
    </row>
    <row r="15" spans="1:21" hidden="1" x14ac:dyDescent="0.2">
      <c r="A15" s="22" t="s">
        <v>96</v>
      </c>
      <c r="B15" s="35" t="str">
        <f>VLOOKUP(A15,Participanti!A:B,2,0)</f>
        <v>M</v>
      </c>
      <c r="C15" s="23">
        <v>1</v>
      </c>
      <c r="D15" s="23">
        <v>21</v>
      </c>
      <c r="E15" s="24">
        <v>7.2013888888888891E-2</v>
      </c>
      <c r="F15" s="53"/>
      <c r="G15" s="25">
        <f t="shared" si="0"/>
        <v>3.4292328042328044E-3</v>
      </c>
      <c r="H15" s="17">
        <f>IF(B15="F",VLOOKUP(D15,Barem!$B$2:$C$11,2,1),VLOOKUP(D15,Barem!$B$12:$C$21,2,1))</f>
        <v>5</v>
      </c>
      <c r="I15" s="17">
        <f>IF(H15=0,0,IF(B15="F",VLOOKUP(G15,Barem!$G$2:$H$11,2,1),VLOOKUP(G15,Barem!$G$12:$H$21,2,1)))</f>
        <v>3</v>
      </c>
      <c r="J15" s="23">
        <v>3</v>
      </c>
      <c r="K15" s="18">
        <f>VLOOKUP($C15, Barem!$L:$N,3,0)</f>
        <v>0.5</v>
      </c>
      <c r="L15" s="18">
        <f>VLOOKUP($C15, Barem!$L:$O,4,0)</f>
        <v>0.2</v>
      </c>
      <c r="M15" s="18">
        <f>VLOOKUP($C15, Barem!$L:$P,5,0)</f>
        <v>0.3</v>
      </c>
      <c r="N15" s="50">
        <f t="shared" si="1"/>
        <v>0</v>
      </c>
      <c r="O15" s="50">
        <f>IF(D15&gt;21,VLOOKUP(D15,Barem!$R$1:$S$39,2,1),0)</f>
        <v>0</v>
      </c>
      <c r="P15" s="46">
        <f>IF(D15&lt;1,0,IF(B15="F",VLOOKUP(G15,Barem!$V$2:$X$12,2,1),VLOOKUP(G15,Barem!$V$13:$X$24,2,1)))</f>
        <v>0</v>
      </c>
      <c r="Q15" s="50">
        <f>VLOOKUP(A15,Participanti!A:C,3,0)</f>
        <v>0</v>
      </c>
      <c r="R15" s="40">
        <f t="shared" si="2"/>
        <v>4</v>
      </c>
      <c r="S15" s="44">
        <v>43715</v>
      </c>
      <c r="T15" s="17">
        <f t="shared" si="3"/>
        <v>1</v>
      </c>
      <c r="U15" s="48">
        <f t="shared" si="4"/>
        <v>0.19047619047619047</v>
      </c>
    </row>
    <row r="16" spans="1:21" hidden="1" x14ac:dyDescent="0.2">
      <c r="A16" s="22" t="s">
        <v>59</v>
      </c>
      <c r="B16" s="35" t="str">
        <f>VLOOKUP(A16,Participanti!A:B,2,0)</f>
        <v>M</v>
      </c>
      <c r="C16" s="23">
        <v>1</v>
      </c>
      <c r="D16" s="23">
        <v>6.8</v>
      </c>
      <c r="E16" s="24">
        <v>2.9710648148148149E-2</v>
      </c>
      <c r="F16" s="53"/>
      <c r="G16" s="25">
        <f t="shared" si="0"/>
        <v>4.3692129629629636E-3</v>
      </c>
      <c r="H16" s="17">
        <f>IF(B16="F",VLOOKUP(D16,Barem!$B$2:$C$11,2,1),VLOOKUP(D16,Barem!$B$12:$C$21,2,1))</f>
        <v>1.5</v>
      </c>
      <c r="I16" s="17">
        <f>IF(H16=0,0,IF(B16="F",VLOOKUP(G16,Barem!$G$2:$H$11,2,1),VLOOKUP(G16,Barem!$G$12:$H$21,2,1)))</f>
        <v>1</v>
      </c>
      <c r="J16" s="23">
        <v>2.5</v>
      </c>
      <c r="K16" s="18">
        <f>VLOOKUP($C16, Barem!$L:$N,3,0)</f>
        <v>0.5</v>
      </c>
      <c r="L16" s="18">
        <f>VLOOKUP($C16, Barem!$L:$O,4,0)</f>
        <v>0.2</v>
      </c>
      <c r="M16" s="18">
        <f>VLOOKUP($C16, Barem!$L:$P,5,0)</f>
        <v>0.3</v>
      </c>
      <c r="N16" s="50">
        <f t="shared" si="1"/>
        <v>0</v>
      </c>
      <c r="O16" s="50">
        <f>IF(D16&gt;21,VLOOKUP(D16,Barem!$R$1:$S$39,2,1),0)</f>
        <v>0</v>
      </c>
      <c r="P16" s="46">
        <f>IF(D16&lt;1,0,IF(B16="F",VLOOKUP(G16,Barem!$V$2:$X$12,2,1),VLOOKUP(G16,Barem!$V$13:$X$24,2,1)))</f>
        <v>0</v>
      </c>
      <c r="Q16" s="50">
        <f>VLOOKUP(A16,Participanti!A:C,3,0)</f>
        <v>0</v>
      </c>
      <c r="R16" s="40">
        <f t="shared" si="2"/>
        <v>1.7</v>
      </c>
      <c r="S16" s="44">
        <v>43715</v>
      </c>
      <c r="T16" s="17">
        <f t="shared" si="3"/>
        <v>1</v>
      </c>
      <c r="U16" s="48">
        <f t="shared" si="4"/>
        <v>0.25</v>
      </c>
    </row>
    <row r="17" spans="1:21" hidden="1" x14ac:dyDescent="0.2">
      <c r="A17" s="22" t="s">
        <v>61</v>
      </c>
      <c r="B17" s="35" t="str">
        <f>VLOOKUP(A17,Participanti!A:B,2,0)</f>
        <v>M</v>
      </c>
      <c r="C17" s="23">
        <v>1</v>
      </c>
      <c r="D17" s="23">
        <v>110.5</v>
      </c>
      <c r="E17" s="24">
        <v>0.98910879629629633</v>
      </c>
      <c r="F17" s="53">
        <v>5515</v>
      </c>
      <c r="G17" s="25">
        <f t="shared" si="0"/>
        <v>8.9512108262108266E-3</v>
      </c>
      <c r="H17" s="17">
        <f>IF(B17="F",VLOOKUP(D17,Barem!$B$2:$C$11,2,1),VLOOKUP(D17,Barem!$B$12:$C$21,2,1))</f>
        <v>5</v>
      </c>
      <c r="I17" s="17">
        <f>IF(H17=0,0,IF(B17="F",VLOOKUP(G17,Barem!$G$2:$H$11,2,1),VLOOKUP(G17,Barem!$G$12:$H$21,2,1)))</f>
        <v>0</v>
      </c>
      <c r="J17" s="23">
        <v>4.5</v>
      </c>
      <c r="K17" s="18">
        <f>VLOOKUP($C17, Barem!$L:$N,3,0)</f>
        <v>0.5</v>
      </c>
      <c r="L17" s="18">
        <f>VLOOKUP($C17, Barem!$L:$O,4,0)</f>
        <v>0.2</v>
      </c>
      <c r="M17" s="18">
        <f>VLOOKUP($C17, Barem!$L:$P,5,0)</f>
        <v>0.3</v>
      </c>
      <c r="N17" s="50">
        <f t="shared" si="1"/>
        <v>3.6766666666666667</v>
      </c>
      <c r="O17" s="50">
        <f>IF(D17&gt;21,VLOOKUP(D17,Barem!$R$1:$S$39,2,1),0)</f>
        <v>1.2</v>
      </c>
      <c r="P17" s="46">
        <f>IF(D17&lt;1,0,IF(B17="F",VLOOKUP(G17,Barem!$V$2:$X$12,2,1),VLOOKUP(G17,Barem!$V$13:$X$24,2,1)))</f>
        <v>0</v>
      </c>
      <c r="Q17" s="50">
        <f>VLOOKUP(A17,Participanti!A:C,3,0)</f>
        <v>0</v>
      </c>
      <c r="R17" s="40">
        <f t="shared" si="2"/>
        <v>8.7266666666666666</v>
      </c>
      <c r="S17" s="44">
        <v>43716</v>
      </c>
      <c r="T17" s="17">
        <f t="shared" si="3"/>
        <v>1</v>
      </c>
      <c r="U17" s="48">
        <f t="shared" si="4"/>
        <v>7.8974358974358977E-2</v>
      </c>
    </row>
    <row r="18" spans="1:21" hidden="1" x14ac:dyDescent="0.2">
      <c r="A18" s="22" t="s">
        <v>73</v>
      </c>
      <c r="B18" s="35" t="str">
        <f>VLOOKUP(A18,Participanti!A:B,2,0)</f>
        <v>M</v>
      </c>
      <c r="C18" s="23">
        <v>1</v>
      </c>
      <c r="D18" s="23">
        <v>31.06</v>
      </c>
      <c r="E18" s="24">
        <v>0.11820601851851853</v>
      </c>
      <c r="F18" s="53"/>
      <c r="G18" s="25">
        <f t="shared" si="0"/>
        <v>3.8057314397462504E-3</v>
      </c>
      <c r="H18" s="17">
        <f>IF(B18="F",VLOOKUP(D18,Barem!$B$2:$C$11,2,1),VLOOKUP(D18,Barem!$B$12:$C$21,2,1))</f>
        <v>5</v>
      </c>
      <c r="I18" s="17">
        <f>IF(H18=0,0,IF(B18="F",VLOOKUP(G18,Barem!$G$2:$H$11,2,1),VLOOKUP(G18,Barem!$G$12:$H$21,2,1)))</f>
        <v>2</v>
      </c>
      <c r="J18" s="23">
        <v>3</v>
      </c>
      <c r="K18" s="18">
        <f>VLOOKUP($C18, Barem!$L:$N,3,0)</f>
        <v>0.5</v>
      </c>
      <c r="L18" s="18">
        <f>VLOOKUP($C18, Barem!$L:$O,4,0)</f>
        <v>0.2</v>
      </c>
      <c r="M18" s="18">
        <f>VLOOKUP($C18, Barem!$L:$P,5,0)</f>
        <v>0.3</v>
      </c>
      <c r="N18" s="50">
        <f t="shared" si="1"/>
        <v>0</v>
      </c>
      <c r="O18" s="50">
        <f>IF(D18&gt;21,VLOOKUP(D18,Barem!$R$1:$S$39,2,1),0)</f>
        <v>0.1</v>
      </c>
      <c r="P18" s="46">
        <f>IF(D18&lt;1,0,IF(B18="F",VLOOKUP(G18,Barem!$V$2:$X$12,2,1),VLOOKUP(G18,Barem!$V$13:$X$24,2,1)))</f>
        <v>0</v>
      </c>
      <c r="Q18" s="50">
        <f>VLOOKUP(A18,Participanti!A:C,3,0)</f>
        <v>0</v>
      </c>
      <c r="R18" s="40">
        <f t="shared" si="2"/>
        <v>3.9</v>
      </c>
      <c r="S18" s="44">
        <v>43716</v>
      </c>
      <c r="T18" s="17">
        <f t="shared" si="3"/>
        <v>1</v>
      </c>
      <c r="U18" s="48">
        <f t="shared" si="4"/>
        <v>0.12556342562781714</v>
      </c>
    </row>
    <row r="19" spans="1:21" hidden="1" x14ac:dyDescent="0.2">
      <c r="A19" s="22" t="s">
        <v>143</v>
      </c>
      <c r="B19" s="35" t="str">
        <f>VLOOKUP(A19,Participanti!A:B,2,0)</f>
        <v>M</v>
      </c>
      <c r="C19" s="23">
        <v>1</v>
      </c>
      <c r="D19" s="23">
        <v>38.1</v>
      </c>
      <c r="E19" s="24">
        <v>0.27671296296296294</v>
      </c>
      <c r="F19" s="53">
        <v>1920</v>
      </c>
      <c r="G19" s="25">
        <f t="shared" si="0"/>
        <v>7.2628074268494209E-3</v>
      </c>
      <c r="H19" s="17">
        <f>IF(B19="F",VLOOKUP(D19,Barem!$B$2:$C$11,2,1),VLOOKUP(D19,Barem!$B$12:$C$21,2,1))</f>
        <v>5</v>
      </c>
      <c r="I19" s="17">
        <f>IF(H19=0,0,IF(B19="F",VLOOKUP(G19,Barem!$G$2:$H$11,2,1),VLOOKUP(G19,Barem!$G$12:$H$21,2,1)))</f>
        <v>0</v>
      </c>
      <c r="J19" s="23">
        <v>3</v>
      </c>
      <c r="K19" s="18">
        <f>VLOOKUP($C19, Barem!$L:$N,3,0)</f>
        <v>0.5</v>
      </c>
      <c r="L19" s="18">
        <f>VLOOKUP($C19, Barem!$L:$O,4,0)</f>
        <v>0.2</v>
      </c>
      <c r="M19" s="18">
        <f>VLOOKUP($C19, Barem!$L:$P,5,0)</f>
        <v>0.3</v>
      </c>
      <c r="N19" s="50">
        <f t="shared" si="1"/>
        <v>1.28</v>
      </c>
      <c r="O19" s="50">
        <f>IF(D19&gt;21,VLOOKUP(D19,Barem!$R$1:$S$39,2,1),0)</f>
        <v>0.2</v>
      </c>
      <c r="P19" s="46">
        <f>IF(D19&lt;1,0,IF(B19="F",VLOOKUP(G19,Barem!$V$2:$X$12,2,1),VLOOKUP(G19,Barem!$V$13:$X$24,2,1)))</f>
        <v>0</v>
      </c>
      <c r="Q19" s="50">
        <f>VLOOKUP(A19,Participanti!A:C,3,0)</f>
        <v>0</v>
      </c>
      <c r="R19" s="40">
        <f t="shared" si="2"/>
        <v>4.88</v>
      </c>
      <c r="S19" s="44">
        <v>43716</v>
      </c>
      <c r="T19" s="17">
        <f t="shared" si="3"/>
        <v>1</v>
      </c>
      <c r="U19" s="48">
        <f t="shared" si="4"/>
        <v>0.12808398950131233</v>
      </c>
    </row>
    <row r="20" spans="1:21" hidden="1" x14ac:dyDescent="0.2">
      <c r="A20" s="22" t="s">
        <v>66</v>
      </c>
      <c r="B20" s="35" t="str">
        <f>VLOOKUP(A20,Participanti!A:B,2,0)</f>
        <v>M</v>
      </c>
      <c r="C20" s="23">
        <v>1</v>
      </c>
      <c r="D20" s="23">
        <v>25.01</v>
      </c>
      <c r="E20" s="24">
        <v>8.0810185185185179E-2</v>
      </c>
      <c r="F20" s="53"/>
      <c r="G20" s="25">
        <f t="shared" si="0"/>
        <v>3.2311149614228378E-3</v>
      </c>
      <c r="H20" s="17">
        <f>IF(B20="F",VLOOKUP(D20,Barem!$B$2:$C$11,2,1),VLOOKUP(D20,Barem!$B$12:$C$21,2,1))</f>
        <v>5</v>
      </c>
      <c r="I20" s="17">
        <f>IF(H20=0,0,IF(B20="F",VLOOKUP(G20,Barem!$G$2:$H$11,2,1),VLOOKUP(G20,Barem!$G$12:$H$21,2,1)))</f>
        <v>3.5</v>
      </c>
      <c r="J20" s="23">
        <v>1.5</v>
      </c>
      <c r="K20" s="18">
        <f>VLOOKUP($C20, Barem!$L:$N,3,0)</f>
        <v>0.5</v>
      </c>
      <c r="L20" s="18">
        <f>VLOOKUP($C20, Barem!$L:$O,4,0)</f>
        <v>0.2</v>
      </c>
      <c r="M20" s="18">
        <f>VLOOKUP($C20, Barem!$L:$P,5,0)</f>
        <v>0.3</v>
      </c>
      <c r="N20" s="50">
        <f t="shared" si="1"/>
        <v>0</v>
      </c>
      <c r="O20" s="50">
        <f>IF(D20&gt;21,VLOOKUP(D20,Barem!$R$1:$S$39,2,1),0)</f>
        <v>0</v>
      </c>
      <c r="P20" s="46">
        <f>IF(D20&lt;1,0,IF(B20="F",VLOOKUP(G20,Barem!$V$2:$X$12,2,1),VLOOKUP(G20,Barem!$V$13:$X$24,2,1)))</f>
        <v>0</v>
      </c>
      <c r="Q20" s="50">
        <f>VLOOKUP(A20,Participanti!A:C,3,0)</f>
        <v>0</v>
      </c>
      <c r="R20" s="40">
        <f t="shared" si="2"/>
        <v>3.6500000000000004</v>
      </c>
      <c r="S20" s="44">
        <v>43716</v>
      </c>
      <c r="T20" s="17">
        <f t="shared" si="3"/>
        <v>1</v>
      </c>
      <c r="U20" s="48">
        <f t="shared" si="4"/>
        <v>0.14594162335065974</v>
      </c>
    </row>
    <row r="21" spans="1:21" hidden="1" x14ac:dyDescent="0.2">
      <c r="A21" s="22" t="s">
        <v>189</v>
      </c>
      <c r="B21" s="35" t="str">
        <f>VLOOKUP(A21,Participanti!A:B,2,0)</f>
        <v>M</v>
      </c>
      <c r="C21" s="23">
        <v>1</v>
      </c>
      <c r="D21" s="23">
        <v>13.49</v>
      </c>
      <c r="E21" s="24">
        <v>5.0752314814814813E-2</v>
      </c>
      <c r="F21" s="53"/>
      <c r="G21" s="25">
        <f t="shared" si="0"/>
        <v>3.7622175548417207E-3</v>
      </c>
      <c r="H21" s="17">
        <f>IF(B21="F",VLOOKUP(D21,Barem!$B$2:$C$11,2,1),VLOOKUP(D21,Barem!$B$12:$C$21,2,1))</f>
        <v>3</v>
      </c>
      <c r="I21" s="17">
        <f>IF(H21=0,0,IF(B21="F",VLOOKUP(G21,Barem!$G$2:$H$11,2,1),VLOOKUP(G21,Barem!$G$12:$H$21,2,1)))</f>
        <v>2</v>
      </c>
      <c r="J21" s="23">
        <v>1</v>
      </c>
      <c r="K21" s="18">
        <f>VLOOKUP($C21, Barem!$L:$N,3,0)</f>
        <v>0.5</v>
      </c>
      <c r="L21" s="18">
        <f>VLOOKUP($C21, Barem!$L:$O,4,0)</f>
        <v>0.2</v>
      </c>
      <c r="M21" s="18">
        <f>VLOOKUP($C21, Barem!$L:$P,5,0)</f>
        <v>0.3</v>
      </c>
      <c r="N21" s="50">
        <f t="shared" si="1"/>
        <v>0</v>
      </c>
      <c r="O21" s="50">
        <f>IF(D21&gt;21,VLOOKUP(D21,Barem!$R$1:$S$39,2,1),0)</f>
        <v>0</v>
      </c>
      <c r="P21" s="46">
        <f>IF(D21&lt;1,0,IF(B21="F",VLOOKUP(G21,Barem!$V$2:$X$12,2,1),VLOOKUP(G21,Barem!$V$13:$X$24,2,1)))</f>
        <v>0</v>
      </c>
      <c r="Q21" s="50">
        <f>VLOOKUP(A21,Participanti!A:C,3,0)</f>
        <v>0</v>
      </c>
      <c r="R21" s="40">
        <f t="shared" si="2"/>
        <v>2.1999999999999997</v>
      </c>
      <c r="S21" s="44">
        <v>43716</v>
      </c>
      <c r="T21" s="17">
        <f t="shared" si="3"/>
        <v>1</v>
      </c>
      <c r="U21" s="48">
        <f t="shared" si="4"/>
        <v>0.16308376575240918</v>
      </c>
    </row>
    <row r="22" spans="1:21" hidden="1" x14ac:dyDescent="0.2">
      <c r="A22" s="22" t="s">
        <v>146</v>
      </c>
      <c r="B22" s="35" t="str">
        <f>VLOOKUP(A22,Participanti!A:B,2,0)</f>
        <v>M</v>
      </c>
      <c r="C22" s="23">
        <v>1</v>
      </c>
      <c r="D22" s="23">
        <v>21.2</v>
      </c>
      <c r="E22" s="24">
        <v>6.834490740740741E-2</v>
      </c>
      <c r="F22" s="53"/>
      <c r="G22" s="25">
        <f t="shared" si="0"/>
        <v>3.2238163871418589E-3</v>
      </c>
      <c r="H22" s="17">
        <f>IF(B22="F",VLOOKUP(D22,Barem!$B$2:$C$11,2,1),VLOOKUP(D22,Barem!$B$12:$C$21,2,1))</f>
        <v>5</v>
      </c>
      <c r="I22" s="17">
        <f>IF(H22=0,0,IF(B22="F",VLOOKUP(G22,Barem!$G$2:$H$11,2,1),VLOOKUP(G22,Barem!$G$12:$H$21,2,1)))</f>
        <v>3.5</v>
      </c>
      <c r="J22" s="23">
        <v>1</v>
      </c>
      <c r="K22" s="18">
        <f>VLOOKUP($C22, Barem!$L:$N,3,0)</f>
        <v>0.5</v>
      </c>
      <c r="L22" s="18">
        <f>VLOOKUP($C22, Barem!$L:$O,4,0)</f>
        <v>0.2</v>
      </c>
      <c r="M22" s="18">
        <f>VLOOKUP($C22, Barem!$L:$P,5,0)</f>
        <v>0.3</v>
      </c>
      <c r="N22" s="50">
        <f t="shared" si="1"/>
        <v>0</v>
      </c>
      <c r="O22" s="50">
        <f>IF(D22&gt;21,VLOOKUP(D22,Barem!$R$1:$S$39,2,1),0)</f>
        <v>0</v>
      </c>
      <c r="P22" s="46">
        <f>IF(D22&lt;1,0,IF(B22="F",VLOOKUP(G22,Barem!$V$2:$X$12,2,1),VLOOKUP(G22,Barem!$V$13:$X$24,2,1)))</f>
        <v>0</v>
      </c>
      <c r="Q22" s="50">
        <f>VLOOKUP(A22,Participanti!A:C,3,0)</f>
        <v>0</v>
      </c>
      <c r="R22" s="40">
        <f t="shared" si="2"/>
        <v>3.5</v>
      </c>
      <c r="S22" s="44">
        <v>43716</v>
      </c>
      <c r="T22" s="17">
        <f t="shared" si="3"/>
        <v>1</v>
      </c>
      <c r="U22" s="48">
        <f t="shared" si="4"/>
        <v>0.16509433962264153</v>
      </c>
    </row>
    <row r="23" spans="1:21" hidden="1" x14ac:dyDescent="0.2">
      <c r="A23" s="22" t="s">
        <v>158</v>
      </c>
      <c r="B23" s="35" t="str">
        <f>VLOOKUP(A23,Participanti!A:B,2,0)</f>
        <v>M</v>
      </c>
      <c r="C23" s="23">
        <v>1</v>
      </c>
      <c r="D23" s="23">
        <v>15.53</v>
      </c>
      <c r="E23" s="24">
        <v>6.1331018518518521E-2</v>
      </c>
      <c r="F23" s="53"/>
      <c r="G23" s="25">
        <f t="shared" si="0"/>
        <v>3.9491962986811669E-3</v>
      </c>
      <c r="H23" s="17">
        <f>IF(B23="F",VLOOKUP(D23,Barem!$B$2:$C$11,2,1),VLOOKUP(D23,Barem!$B$12:$C$21,2,1))</f>
        <v>3.5</v>
      </c>
      <c r="I23" s="17">
        <f>IF(H23=0,0,IF(B23="F",VLOOKUP(G23,Barem!$G$2:$H$11,2,1),VLOOKUP(G23,Barem!$G$12:$H$21,2,1)))</f>
        <v>1.5</v>
      </c>
      <c r="J23" s="23">
        <v>2.5</v>
      </c>
      <c r="K23" s="18">
        <f>VLOOKUP($C23, Barem!$L:$N,3,0)</f>
        <v>0.5</v>
      </c>
      <c r="L23" s="18">
        <f>VLOOKUP($C23, Barem!$L:$O,4,0)</f>
        <v>0.2</v>
      </c>
      <c r="M23" s="18">
        <f>VLOOKUP($C23, Barem!$L:$P,5,0)</f>
        <v>0.3</v>
      </c>
      <c r="N23" s="50">
        <f t="shared" si="1"/>
        <v>0</v>
      </c>
      <c r="O23" s="50">
        <f>IF(D23&gt;21,VLOOKUP(D23,Barem!$R$1:$S$39,2,1),0)</f>
        <v>0</v>
      </c>
      <c r="P23" s="46">
        <f>IF(D23&lt;1,0,IF(B23="F",VLOOKUP(G23,Barem!$V$2:$X$12,2,1),VLOOKUP(G23,Barem!$V$13:$X$24,2,1)))</f>
        <v>0</v>
      </c>
      <c r="Q23" s="50">
        <f>VLOOKUP(A23,Participanti!A:C,3,0)</f>
        <v>0</v>
      </c>
      <c r="R23" s="40">
        <f t="shared" si="2"/>
        <v>2.8</v>
      </c>
      <c r="S23" s="44">
        <v>43716</v>
      </c>
      <c r="T23" s="17">
        <f t="shared" si="3"/>
        <v>1</v>
      </c>
      <c r="U23" s="48">
        <f t="shared" si="4"/>
        <v>0.18029620090148099</v>
      </c>
    </row>
    <row r="24" spans="1:21" hidden="1" x14ac:dyDescent="0.2">
      <c r="A24" s="22" t="s">
        <v>132</v>
      </c>
      <c r="B24" s="35" t="str">
        <f>VLOOKUP(A24,Participanti!A:B,2,0)</f>
        <v>M</v>
      </c>
      <c r="C24" s="23">
        <v>1</v>
      </c>
      <c r="D24" s="23">
        <v>14.31</v>
      </c>
      <c r="E24" s="24">
        <v>5.0266203703703709E-2</v>
      </c>
      <c r="F24" s="53"/>
      <c r="G24" s="25">
        <f t="shared" si="0"/>
        <v>3.5126627326138161E-3</v>
      </c>
      <c r="H24" s="17">
        <f>IF(B24="F",VLOOKUP(D24,Barem!$B$2:$C$11,2,1),VLOOKUP(D24,Barem!$B$12:$C$21,2,1))</f>
        <v>3</v>
      </c>
      <c r="I24" s="17">
        <f>IF(H24=0,0,IF(B24="F",VLOOKUP(G24,Barem!$G$2:$H$11,2,1),VLOOKUP(G24,Barem!$G$12:$H$21,2,1)))</f>
        <v>2.5</v>
      </c>
      <c r="J24" s="23">
        <v>2</v>
      </c>
      <c r="K24" s="18">
        <f>VLOOKUP($C24, Barem!$L:$N,3,0)</f>
        <v>0.5</v>
      </c>
      <c r="L24" s="18">
        <f>VLOOKUP($C24, Barem!$L:$O,4,0)</f>
        <v>0.2</v>
      </c>
      <c r="M24" s="18">
        <f>VLOOKUP($C24, Barem!$L:$P,5,0)</f>
        <v>0.3</v>
      </c>
      <c r="N24" s="50">
        <f t="shared" si="1"/>
        <v>0</v>
      </c>
      <c r="O24" s="50">
        <f>IF(D24&gt;21,VLOOKUP(D24,Barem!$R$1:$S$39,2,1),0)</f>
        <v>0</v>
      </c>
      <c r="P24" s="46">
        <f>IF(D24&lt;1,0,IF(B24="F",VLOOKUP(G24,Barem!$V$2:$X$12,2,1),VLOOKUP(G24,Barem!$V$13:$X$24,2,1)))</f>
        <v>0</v>
      </c>
      <c r="Q24" s="50">
        <f>VLOOKUP(A24,Participanti!A:C,3,0)</f>
        <v>0</v>
      </c>
      <c r="R24" s="40">
        <f t="shared" si="2"/>
        <v>2.6</v>
      </c>
      <c r="S24" s="44">
        <v>43716</v>
      </c>
      <c r="T24" s="17">
        <f t="shared" si="3"/>
        <v>1</v>
      </c>
      <c r="U24" s="48">
        <f t="shared" si="4"/>
        <v>0.1816911250873515</v>
      </c>
    </row>
    <row r="25" spans="1:21" hidden="1" x14ac:dyDescent="0.2">
      <c r="A25" s="22" t="s">
        <v>58</v>
      </c>
      <c r="B25" s="35" t="str">
        <f>VLOOKUP(A25,Participanti!A:B,2,0)</f>
        <v>M</v>
      </c>
      <c r="C25" s="23">
        <v>1</v>
      </c>
      <c r="D25" s="23">
        <v>21.11</v>
      </c>
      <c r="E25" s="24">
        <v>7.0115740740740742E-2</v>
      </c>
      <c r="F25" s="53"/>
      <c r="G25" s="25">
        <f t="shared" si="0"/>
        <v>3.3214467428110254E-3</v>
      </c>
      <c r="H25" s="17">
        <f>IF(B25="F",VLOOKUP(D25,Barem!$B$2:$C$11,2,1),VLOOKUP(D25,Barem!$B$12:$C$21,2,1))</f>
        <v>5</v>
      </c>
      <c r="I25" s="17">
        <f>IF(H25=0,0,IF(B25="F",VLOOKUP(G25,Barem!$G$2:$H$11,2,1),VLOOKUP(G25,Barem!$G$12:$H$21,2,1)))</f>
        <v>3</v>
      </c>
      <c r="J25" s="23">
        <v>2.5</v>
      </c>
      <c r="K25" s="18">
        <f>VLOOKUP($C25, Barem!$L:$N,3,0)</f>
        <v>0.5</v>
      </c>
      <c r="L25" s="18">
        <f>VLOOKUP($C25, Barem!$L:$O,4,0)</f>
        <v>0.2</v>
      </c>
      <c r="M25" s="18">
        <f>VLOOKUP($C25, Barem!$L:$P,5,0)</f>
        <v>0.3</v>
      </c>
      <c r="N25" s="50">
        <f t="shared" si="1"/>
        <v>0</v>
      </c>
      <c r="O25" s="50">
        <f>IF(D25&gt;21,VLOOKUP(D25,Barem!$R$1:$S$39,2,1),0)</f>
        <v>0</v>
      </c>
      <c r="P25" s="46">
        <f>IF(D25&lt;1,0,IF(B25="F",VLOOKUP(G25,Barem!$V$2:$X$12,2,1),VLOOKUP(G25,Barem!$V$13:$X$24,2,1)))</f>
        <v>0</v>
      </c>
      <c r="Q25" s="50">
        <f>VLOOKUP(A25,Participanti!A:C,3,0)</f>
        <v>0</v>
      </c>
      <c r="R25" s="40">
        <f t="shared" si="2"/>
        <v>3.85</v>
      </c>
      <c r="S25" s="44">
        <v>43716</v>
      </c>
      <c r="T25" s="17">
        <f t="shared" si="3"/>
        <v>1</v>
      </c>
      <c r="U25" s="48">
        <f t="shared" si="4"/>
        <v>0.182378019895784</v>
      </c>
    </row>
    <row r="26" spans="1:21" hidden="1" x14ac:dyDescent="0.2">
      <c r="A26" s="22" t="s">
        <v>75</v>
      </c>
      <c r="B26" s="35" t="str">
        <f>VLOOKUP(A26,Participanti!A:B,2,0)</f>
        <v>M</v>
      </c>
      <c r="C26" s="23">
        <v>1</v>
      </c>
      <c r="D26" s="23">
        <v>21.1</v>
      </c>
      <c r="E26" s="24">
        <v>7.1099537037037031E-2</v>
      </c>
      <c r="F26" s="53"/>
      <c r="G26" s="25">
        <f t="shared" si="0"/>
        <v>3.369646305072845E-3</v>
      </c>
      <c r="H26" s="17">
        <f>IF(B26="F",VLOOKUP(D26,Barem!$B$2:$C$11,2,1),VLOOKUP(D26,Barem!$B$12:$C$21,2,1))</f>
        <v>5</v>
      </c>
      <c r="I26" s="17">
        <f>IF(H26=0,0,IF(B26="F",VLOOKUP(G26,Barem!$G$2:$H$11,2,1),VLOOKUP(G26,Barem!$G$12:$H$21,2,1)))</f>
        <v>3</v>
      </c>
      <c r="J26" s="23">
        <v>3.75</v>
      </c>
      <c r="K26" s="18">
        <f>VLOOKUP($C26, Barem!$L:$N,3,0)</f>
        <v>0.5</v>
      </c>
      <c r="L26" s="18">
        <f>VLOOKUP($C26, Barem!$L:$O,4,0)</f>
        <v>0.2</v>
      </c>
      <c r="M26" s="18">
        <f>VLOOKUP($C26, Barem!$L:$P,5,0)</f>
        <v>0.3</v>
      </c>
      <c r="N26" s="50">
        <f t="shared" si="1"/>
        <v>0</v>
      </c>
      <c r="O26" s="50">
        <f>IF(D26&gt;21,VLOOKUP(D26,Barem!$R$1:$S$39,2,1),0)</f>
        <v>0</v>
      </c>
      <c r="P26" s="46">
        <f>IF(D26&lt;1,0,IF(B26="F",VLOOKUP(G26,Barem!$V$2:$X$12,2,1),VLOOKUP(G26,Barem!$V$13:$X$24,2,1)))</f>
        <v>0</v>
      </c>
      <c r="Q26" s="50">
        <f>VLOOKUP(A26,Participanti!A:C,3,0)</f>
        <v>0</v>
      </c>
      <c r="R26" s="40">
        <f t="shared" si="2"/>
        <v>4.2249999999999996</v>
      </c>
      <c r="S26" s="44">
        <v>43716</v>
      </c>
      <c r="T26" s="17">
        <f t="shared" si="3"/>
        <v>1</v>
      </c>
      <c r="U26" s="48">
        <f t="shared" si="4"/>
        <v>0.20023696682464451</v>
      </c>
    </row>
    <row r="27" spans="1:21" hidden="1" x14ac:dyDescent="0.2">
      <c r="A27" s="22" t="s">
        <v>69</v>
      </c>
      <c r="B27" s="35" t="str">
        <f>VLOOKUP(A27,Participanti!A:B,2,0)</f>
        <v>M</v>
      </c>
      <c r="C27" s="23">
        <v>1</v>
      </c>
      <c r="D27" s="23">
        <v>21</v>
      </c>
      <c r="E27" s="24">
        <v>0.16473379629629628</v>
      </c>
      <c r="F27" s="53">
        <v>1250</v>
      </c>
      <c r="G27" s="25">
        <f t="shared" si="0"/>
        <v>7.8444664902998229E-3</v>
      </c>
      <c r="H27" s="17">
        <f>IF(B27="F",VLOOKUP(D27,Barem!$B$2:$C$11,2,1),VLOOKUP(D27,Barem!$B$12:$C$21,2,1))</f>
        <v>5</v>
      </c>
      <c r="I27" s="17">
        <f>IF(H27=0,0,IF(B27="F",VLOOKUP(G27,Barem!$G$2:$H$11,2,1),VLOOKUP(G27,Barem!$G$12:$H$21,2,1)))</f>
        <v>0</v>
      </c>
      <c r="J27" s="23">
        <v>3.5</v>
      </c>
      <c r="K27" s="18">
        <f>VLOOKUP($C27, Barem!$L:$N,3,0)</f>
        <v>0.5</v>
      </c>
      <c r="L27" s="18">
        <f>VLOOKUP($C27, Barem!$L:$O,4,0)</f>
        <v>0.2</v>
      </c>
      <c r="M27" s="18">
        <f>VLOOKUP($C27, Barem!$L:$P,5,0)</f>
        <v>0.3</v>
      </c>
      <c r="N27" s="50">
        <f t="shared" si="1"/>
        <v>0.83333333333333337</v>
      </c>
      <c r="O27" s="50">
        <f>IF(D27&gt;21,VLOOKUP(D27,Barem!$R$1:$S$39,2,1),0)</f>
        <v>0</v>
      </c>
      <c r="P27" s="46">
        <f>IF(D27&lt;1,0,IF(B27="F",VLOOKUP(G27,Barem!$V$2:$X$12,2,1),VLOOKUP(G27,Barem!$V$13:$X$24,2,1)))</f>
        <v>0</v>
      </c>
      <c r="Q27" s="50">
        <f>VLOOKUP(A27,Participanti!A:C,3,0)</f>
        <v>0</v>
      </c>
      <c r="R27" s="40">
        <f t="shared" si="2"/>
        <v>4.3833333333333329</v>
      </c>
      <c r="S27" s="44">
        <v>43716</v>
      </c>
      <c r="T27" s="17">
        <f t="shared" si="3"/>
        <v>1</v>
      </c>
      <c r="U27" s="48">
        <f t="shared" si="4"/>
        <v>0.20873015873015871</v>
      </c>
    </row>
    <row r="28" spans="1:21" hidden="1" x14ac:dyDescent="0.2">
      <c r="A28" s="22" t="s">
        <v>134</v>
      </c>
      <c r="B28" s="35" t="str">
        <f>VLOOKUP(A28,Participanti!A:B,2,0)</f>
        <v>M</v>
      </c>
      <c r="C28" s="23">
        <v>1</v>
      </c>
      <c r="D28" s="23">
        <v>6.33</v>
      </c>
      <c r="E28" s="24">
        <v>2.4907407407407406E-2</v>
      </c>
      <c r="F28" s="53"/>
      <c r="G28" s="25">
        <f t="shared" si="0"/>
        <v>3.9348194956409805E-3</v>
      </c>
      <c r="H28" s="17">
        <f>IF(B28="F",VLOOKUP(D28,Barem!$B$2:$C$11,2,1),VLOOKUP(D28,Barem!$B$12:$C$21,2,1))</f>
        <v>1.5</v>
      </c>
      <c r="I28" s="17">
        <f>IF(H28=0,0,IF(B28="F",VLOOKUP(G28,Barem!$G$2:$H$11,2,1),VLOOKUP(G28,Barem!$G$12:$H$21,2,1)))</f>
        <v>1.5</v>
      </c>
      <c r="J28" s="23">
        <v>1</v>
      </c>
      <c r="K28" s="18">
        <f>VLOOKUP($C28, Barem!$L:$N,3,0)</f>
        <v>0.5</v>
      </c>
      <c r="L28" s="18">
        <f>VLOOKUP($C28, Barem!$L:$O,4,0)</f>
        <v>0.2</v>
      </c>
      <c r="M28" s="18">
        <f>VLOOKUP($C28, Barem!$L:$P,5,0)</f>
        <v>0.3</v>
      </c>
      <c r="N28" s="50">
        <f t="shared" si="1"/>
        <v>0</v>
      </c>
      <c r="O28" s="50">
        <f>IF(D28&gt;21,VLOOKUP(D28,Barem!$R$1:$S$39,2,1),0)</f>
        <v>0</v>
      </c>
      <c r="P28" s="46">
        <f>IF(D28&lt;1,0,IF(B28="F",VLOOKUP(G28,Barem!$V$2:$X$12,2,1),VLOOKUP(G28,Barem!$V$13:$X$24,2,1)))</f>
        <v>0</v>
      </c>
      <c r="Q28" s="50">
        <f>VLOOKUP(A28,Participanti!A:C,3,0)</f>
        <v>0</v>
      </c>
      <c r="R28" s="40">
        <f t="shared" si="2"/>
        <v>1.35</v>
      </c>
      <c r="S28" s="44">
        <v>43716</v>
      </c>
      <c r="T28" s="17">
        <f t="shared" si="3"/>
        <v>1</v>
      </c>
      <c r="U28" s="48">
        <f t="shared" si="4"/>
        <v>0.2132701421800948</v>
      </c>
    </row>
    <row r="29" spans="1:21" hidden="1" x14ac:dyDescent="0.2">
      <c r="A29" s="22" t="s">
        <v>60</v>
      </c>
      <c r="B29" s="35" t="str">
        <f>VLOOKUP(A29,Participanti!A:B,2,0)</f>
        <v>F</v>
      </c>
      <c r="C29" s="23">
        <v>1</v>
      </c>
      <c r="D29" s="23">
        <v>13.2</v>
      </c>
      <c r="E29" s="24">
        <v>5.873842592592593E-2</v>
      </c>
      <c r="F29" s="53"/>
      <c r="G29" s="25">
        <f t="shared" si="0"/>
        <v>4.4498807519640854E-3</v>
      </c>
      <c r="H29" s="17">
        <f>IF(B29="F",VLOOKUP(D29,Barem!$B$2:$C$11,2,1),VLOOKUP(D29,Barem!$B$12:$C$21,2,1))</f>
        <v>3</v>
      </c>
      <c r="I29" s="17">
        <f>IF(H29=0,0,IF(B29="F",VLOOKUP(G29,Barem!$G$2:$H$11,2,1),VLOOKUP(G29,Barem!$G$12:$H$21,2,1)))</f>
        <v>1.5</v>
      </c>
      <c r="J29" s="23">
        <v>2.5</v>
      </c>
      <c r="K29" s="18">
        <f>VLOOKUP($C29, Barem!$L:$N,3,0)</f>
        <v>0.5</v>
      </c>
      <c r="L29" s="18">
        <f>VLOOKUP($C29, Barem!$L:$O,4,0)</f>
        <v>0.2</v>
      </c>
      <c r="M29" s="18">
        <f>VLOOKUP($C29, Barem!$L:$P,5,0)</f>
        <v>0.3</v>
      </c>
      <c r="N29" s="50">
        <f t="shared" si="1"/>
        <v>0</v>
      </c>
      <c r="O29" s="50">
        <f>IF(D29&gt;21,VLOOKUP(D29,Barem!$R$1:$S$39,2,1),0)</f>
        <v>0</v>
      </c>
      <c r="P29" s="46">
        <f>IF(D29&lt;1,0,IF(B29="F",VLOOKUP(G29,Barem!$V$2:$X$12,2,1),VLOOKUP(G29,Barem!$V$13:$X$24,2,1)))</f>
        <v>0</v>
      </c>
      <c r="Q29" s="50">
        <f>VLOOKUP(A29,Participanti!A:C,3,0)</f>
        <v>0.5</v>
      </c>
      <c r="R29" s="40">
        <f t="shared" si="2"/>
        <v>3.05</v>
      </c>
      <c r="S29" s="44">
        <v>43716</v>
      </c>
      <c r="T29" s="17">
        <f t="shared" si="3"/>
        <v>1</v>
      </c>
      <c r="U29" s="48">
        <f t="shared" si="4"/>
        <v>0.23106060606060605</v>
      </c>
    </row>
    <row r="30" spans="1:21" hidden="1" x14ac:dyDescent="0.2">
      <c r="A30" s="22" t="s">
        <v>186</v>
      </c>
      <c r="B30" s="35" t="str">
        <f>VLOOKUP(A30,Participanti!A:B,2,0)</f>
        <v>M</v>
      </c>
      <c r="C30" s="23">
        <v>1</v>
      </c>
      <c r="D30" s="23">
        <v>10.1</v>
      </c>
      <c r="E30" s="24">
        <v>3.9085648148148147E-2</v>
      </c>
      <c r="F30" s="53"/>
      <c r="G30" s="25">
        <f t="shared" si="0"/>
        <v>3.8698661532819948E-3</v>
      </c>
      <c r="H30" s="17">
        <f>IF(B30="F",VLOOKUP(D30,Barem!$B$2:$C$11,2,1),VLOOKUP(D30,Barem!$B$12:$C$21,2,1))</f>
        <v>2.5</v>
      </c>
      <c r="I30" s="17">
        <f>IF(H30=0,0,IF(B30="F",VLOOKUP(G30,Barem!$G$2:$H$11,2,1),VLOOKUP(G30,Barem!$G$12:$H$21,2,1)))</f>
        <v>1.5</v>
      </c>
      <c r="J30" s="23">
        <v>3</v>
      </c>
      <c r="K30" s="18">
        <f>VLOOKUP($C30, Barem!$L:$N,3,0)</f>
        <v>0.5</v>
      </c>
      <c r="L30" s="18">
        <f>VLOOKUP($C30, Barem!$L:$O,4,0)</f>
        <v>0.2</v>
      </c>
      <c r="M30" s="18">
        <f>VLOOKUP($C30, Barem!$L:$P,5,0)</f>
        <v>0.3</v>
      </c>
      <c r="N30" s="50">
        <f t="shared" si="1"/>
        <v>0</v>
      </c>
      <c r="O30" s="50">
        <f>IF(D30&gt;21,VLOOKUP(D30,Barem!$R$1:$S$39,2,1),0)</f>
        <v>0</v>
      </c>
      <c r="P30" s="46">
        <f>IF(D30&lt;1,0,IF(B30="F",VLOOKUP(G30,Barem!$V$2:$X$12,2,1),VLOOKUP(G30,Barem!$V$13:$X$24,2,1)))</f>
        <v>0</v>
      </c>
      <c r="Q30" s="50">
        <f>VLOOKUP(A30,Participanti!A:C,3,0)</f>
        <v>0</v>
      </c>
      <c r="R30" s="40">
        <f t="shared" si="2"/>
        <v>2.4500000000000002</v>
      </c>
      <c r="S30" s="44">
        <v>43716</v>
      </c>
      <c r="T30" s="17">
        <f t="shared" si="3"/>
        <v>1</v>
      </c>
      <c r="U30" s="48">
        <f t="shared" si="4"/>
        <v>0.2425742574257426</v>
      </c>
    </row>
    <row r="31" spans="1:21" hidden="1" x14ac:dyDescent="0.2">
      <c r="A31" s="22" t="s">
        <v>62</v>
      </c>
      <c r="B31" s="35" t="str">
        <f>VLOOKUP(A31,Participanti!A:B,2,0)</f>
        <v>M</v>
      </c>
      <c r="C31" s="23">
        <v>1</v>
      </c>
      <c r="D31" s="23">
        <v>10.029999999999999</v>
      </c>
      <c r="E31" s="24">
        <v>3.6203703703703703E-2</v>
      </c>
      <c r="F31" s="53"/>
      <c r="G31" s="25">
        <f t="shared" si="0"/>
        <v>3.6095417451349658E-3</v>
      </c>
      <c r="H31" s="17">
        <f>IF(B31="F",VLOOKUP(D31,Barem!$B$2:$C$11,2,1),VLOOKUP(D31,Barem!$B$12:$C$21,2,1))</f>
        <v>2.5</v>
      </c>
      <c r="I31" s="17">
        <f>IF(H31=0,0,IF(B31="F",VLOOKUP(G31,Barem!$G$2:$H$11,2,1),VLOOKUP(G31,Barem!$G$12:$H$21,2,1)))</f>
        <v>2.5</v>
      </c>
      <c r="J31" s="23">
        <v>3</v>
      </c>
      <c r="K31" s="18">
        <f>VLOOKUP($C31, Barem!$L:$N,3,0)</f>
        <v>0.5</v>
      </c>
      <c r="L31" s="18">
        <f>VLOOKUP($C31, Barem!$L:$O,4,0)</f>
        <v>0.2</v>
      </c>
      <c r="M31" s="18">
        <f>VLOOKUP($C31, Barem!$L:$P,5,0)</f>
        <v>0.3</v>
      </c>
      <c r="N31" s="50">
        <f t="shared" si="1"/>
        <v>0</v>
      </c>
      <c r="O31" s="50">
        <f>IF(D31&gt;21,VLOOKUP(D31,Barem!$R$1:$S$39,2,1),0)</f>
        <v>0</v>
      </c>
      <c r="P31" s="46">
        <f>IF(D31&lt;1,0,IF(B31="F",VLOOKUP(G31,Barem!$V$2:$X$12,2,1),VLOOKUP(G31,Barem!$V$13:$X$24,2,1)))</f>
        <v>0</v>
      </c>
      <c r="Q31" s="50">
        <f>VLOOKUP(A31,Participanti!A:C,3,0)</f>
        <v>0</v>
      </c>
      <c r="R31" s="40">
        <f t="shared" si="2"/>
        <v>2.65</v>
      </c>
      <c r="S31" s="44">
        <v>43716</v>
      </c>
      <c r="T31" s="17">
        <f t="shared" si="3"/>
        <v>1</v>
      </c>
      <c r="U31" s="48">
        <f t="shared" si="4"/>
        <v>0.26420737786640081</v>
      </c>
    </row>
    <row r="32" spans="1:21" hidden="1" x14ac:dyDescent="0.2">
      <c r="A32" s="22" t="s">
        <v>107</v>
      </c>
      <c r="B32" s="35" t="str">
        <f>VLOOKUP(A32,Participanti!A:B,2,0)</f>
        <v>M</v>
      </c>
      <c r="C32" s="23">
        <v>1</v>
      </c>
      <c r="D32" s="23">
        <v>10.01</v>
      </c>
      <c r="E32" s="24">
        <v>3.1192129629629629E-2</v>
      </c>
      <c r="F32" s="53"/>
      <c r="G32" s="25">
        <f t="shared" si="0"/>
        <v>3.1160968660968662E-3</v>
      </c>
      <c r="H32" s="17">
        <f>IF(B32="F",VLOOKUP(D32,Barem!$B$2:$C$11,2,1),VLOOKUP(D32,Barem!$B$12:$C$21,2,1))</f>
        <v>2.5</v>
      </c>
      <c r="I32" s="17">
        <f>IF(H32=0,0,IF(B32="F",VLOOKUP(G32,Barem!$G$2:$H$11,2,1),VLOOKUP(G32,Barem!$G$12:$H$21,2,1)))</f>
        <v>4</v>
      </c>
      <c r="J32" s="23">
        <v>2.5</v>
      </c>
      <c r="K32" s="18">
        <f>VLOOKUP($C32, Barem!$L:$N,3,0)</f>
        <v>0.5</v>
      </c>
      <c r="L32" s="18">
        <f>VLOOKUP($C32, Barem!$L:$O,4,0)</f>
        <v>0.2</v>
      </c>
      <c r="M32" s="18">
        <f>VLOOKUP($C32, Barem!$L:$P,5,0)</f>
        <v>0.3</v>
      </c>
      <c r="N32" s="50">
        <f t="shared" si="1"/>
        <v>0</v>
      </c>
      <c r="O32" s="50">
        <f>IF(D32&gt;21,VLOOKUP(D32,Barem!$R$1:$S$39,2,1),0)</f>
        <v>0</v>
      </c>
      <c r="P32" s="46">
        <f>IF(D32&lt;1,0,IF(B32="F",VLOOKUP(G32,Barem!$V$2:$X$12,2,1),VLOOKUP(G32,Barem!$V$13:$X$24,2,1)))</f>
        <v>0</v>
      </c>
      <c r="Q32" s="50">
        <f>VLOOKUP(A32,Participanti!A:C,3,0)</f>
        <v>0</v>
      </c>
      <c r="R32" s="40">
        <f t="shared" si="2"/>
        <v>2.8</v>
      </c>
      <c r="S32" s="44">
        <v>43716</v>
      </c>
      <c r="T32" s="17">
        <f t="shared" si="3"/>
        <v>1</v>
      </c>
      <c r="U32" s="48">
        <f t="shared" si="4"/>
        <v>0.27972027972027969</v>
      </c>
    </row>
    <row r="33" spans="1:21" hidden="1" x14ac:dyDescent="0.2">
      <c r="A33" s="22" t="s">
        <v>130</v>
      </c>
      <c r="B33" s="35" t="str">
        <f>VLOOKUP(A33,Participanti!A:B,2,0)</f>
        <v>F</v>
      </c>
      <c r="C33" s="23">
        <v>1</v>
      </c>
      <c r="D33" s="23">
        <v>110.5</v>
      </c>
      <c r="E33" s="24">
        <v>0.83710648148148159</v>
      </c>
      <c r="F33" s="53">
        <v>5515</v>
      </c>
      <c r="G33" s="25">
        <f t="shared" si="0"/>
        <v>7.5756242668007382E-3</v>
      </c>
      <c r="H33" s="17">
        <f>IF(B33="F",VLOOKUP(D33,Barem!$B$2:$C$11,2,1),VLOOKUP(D33,Barem!$B$12:$C$21,2,1))</f>
        <v>5</v>
      </c>
      <c r="I33" s="17">
        <f>IF(H33=0,0,IF(B33="F",VLOOKUP(G33,Barem!$G$2:$H$11,2,1),VLOOKUP(G33,Barem!$G$12:$H$21,2,1)))</f>
        <v>0</v>
      </c>
      <c r="J33" s="23">
        <v>4.5</v>
      </c>
      <c r="K33" s="18">
        <f>VLOOKUP($C33, Barem!$L:$N,3,0)</f>
        <v>0.5</v>
      </c>
      <c r="L33" s="18">
        <f>VLOOKUP($C33, Barem!$L:$O,4,0)</f>
        <v>0.2</v>
      </c>
      <c r="M33" s="18">
        <f>VLOOKUP($C33, Barem!$L:$P,5,0)</f>
        <v>0.3</v>
      </c>
      <c r="N33" s="50">
        <f t="shared" si="1"/>
        <v>3.6766666666666667</v>
      </c>
      <c r="O33" s="50">
        <f>IF(D33&gt;21,VLOOKUP(D33,Barem!$R$1:$S$39,2,1),0)</f>
        <v>1.2</v>
      </c>
      <c r="P33" s="46">
        <f>IF(D33&lt;1,0,IF(B33="F",VLOOKUP(G33,Barem!$V$2:$X$12,2,1),VLOOKUP(G33,Barem!$V$13:$X$24,2,1)))</f>
        <v>0</v>
      </c>
      <c r="Q33" s="50">
        <f>VLOOKUP(A33,Participanti!A:C,3,0)</f>
        <v>0</v>
      </c>
      <c r="R33" s="40">
        <f t="shared" si="2"/>
        <v>8.7266666666666666</v>
      </c>
      <c r="S33" s="44">
        <v>43717</v>
      </c>
      <c r="T33" s="17">
        <f t="shared" si="3"/>
        <v>1</v>
      </c>
      <c r="U33" s="48">
        <f t="shared" si="4"/>
        <v>7.8974358974358977E-2</v>
      </c>
    </row>
    <row r="34" spans="1:21" hidden="1" x14ac:dyDescent="0.2">
      <c r="A34" s="22" t="s">
        <v>92</v>
      </c>
      <c r="B34" s="35" t="str">
        <f>VLOOKUP(A34,Participanti!A:B,2,0)</f>
        <v>M</v>
      </c>
      <c r="C34" s="23">
        <v>1</v>
      </c>
      <c r="D34" s="23">
        <v>110.5</v>
      </c>
      <c r="E34" s="24">
        <v>0.830011574074074</v>
      </c>
      <c r="F34" s="53">
        <v>5515</v>
      </c>
      <c r="G34" s="25">
        <f t="shared" si="0"/>
        <v>7.5114169599463715E-3</v>
      </c>
      <c r="H34" s="17">
        <f>IF(B34="F",VLOOKUP(D34,Barem!$B$2:$C$11,2,1),VLOOKUP(D34,Barem!$B$12:$C$21,2,1))</f>
        <v>5</v>
      </c>
      <c r="I34" s="17">
        <f>IF(H34=0,0,IF(B34="F",VLOOKUP(G34,Barem!$G$2:$H$11,2,1),VLOOKUP(G34,Barem!$G$12:$H$21,2,1)))</f>
        <v>0</v>
      </c>
      <c r="J34" s="23">
        <v>4.75</v>
      </c>
      <c r="K34" s="18">
        <f>VLOOKUP($C34, Barem!$L:$N,3,0)</f>
        <v>0.5</v>
      </c>
      <c r="L34" s="18">
        <f>VLOOKUP($C34, Barem!$L:$O,4,0)</f>
        <v>0.2</v>
      </c>
      <c r="M34" s="18">
        <f>VLOOKUP($C34, Barem!$L:$P,5,0)</f>
        <v>0.3</v>
      </c>
      <c r="N34" s="50">
        <f t="shared" si="1"/>
        <v>3.6766666666666667</v>
      </c>
      <c r="O34" s="50">
        <f>IF(D34&gt;21,VLOOKUP(D34,Barem!$R$1:$S$39,2,1),0)</f>
        <v>1.2</v>
      </c>
      <c r="P34" s="46">
        <f>IF(D34&lt;1,0,IF(B34="F",VLOOKUP(G34,Barem!$V$2:$X$12,2,1),VLOOKUP(G34,Barem!$V$13:$X$24,2,1)))</f>
        <v>0</v>
      </c>
      <c r="Q34" s="50">
        <f>VLOOKUP(A34,Participanti!A:C,3,0)</f>
        <v>0</v>
      </c>
      <c r="R34" s="40">
        <f t="shared" si="2"/>
        <v>8.8016666666666659</v>
      </c>
      <c r="S34" s="44">
        <v>43717</v>
      </c>
      <c r="T34" s="17">
        <f t="shared" si="3"/>
        <v>1</v>
      </c>
      <c r="U34" s="48">
        <f t="shared" si="4"/>
        <v>7.9653092006033169E-2</v>
      </c>
    </row>
    <row r="35" spans="1:21" hidden="1" x14ac:dyDescent="0.2">
      <c r="A35" s="22" t="s">
        <v>54</v>
      </c>
      <c r="B35" s="35" t="str">
        <f>VLOOKUP(A35,Participanti!A:B,2,0)</f>
        <v>M</v>
      </c>
      <c r="C35" s="23">
        <v>1</v>
      </c>
      <c r="D35" s="23">
        <v>61.5</v>
      </c>
      <c r="E35" s="24">
        <v>0.62553240740740745</v>
      </c>
      <c r="F35" s="53">
        <v>3230</v>
      </c>
      <c r="G35" s="25">
        <f t="shared" si="0"/>
        <v>1.0171258657031015E-2</v>
      </c>
      <c r="H35" s="17">
        <f>IF(B35="F",VLOOKUP(D35,Barem!$B$2:$C$11,2,1),VLOOKUP(D35,Barem!$B$12:$C$21,2,1))</f>
        <v>5</v>
      </c>
      <c r="I35" s="17">
        <f>IF(H35=0,0,IF(B35="F",VLOOKUP(G35,Barem!$G$2:$H$11,2,1),VLOOKUP(G35,Barem!$G$12:$H$21,2,1)))</f>
        <v>0</v>
      </c>
      <c r="J35" s="23">
        <v>4.5</v>
      </c>
      <c r="K35" s="18">
        <f>VLOOKUP($C35, Barem!$L:$N,3,0)</f>
        <v>0.5</v>
      </c>
      <c r="L35" s="18">
        <f>VLOOKUP($C35, Barem!$L:$O,4,0)</f>
        <v>0.2</v>
      </c>
      <c r="M35" s="18">
        <f>VLOOKUP($C35, Barem!$L:$P,5,0)</f>
        <v>0.3</v>
      </c>
      <c r="N35" s="50">
        <f t="shared" si="1"/>
        <v>2.1533333333333333</v>
      </c>
      <c r="O35" s="50">
        <f>IF(D35&gt;21,VLOOKUP(D35,Barem!$R$1:$S$39,2,1),0)</f>
        <v>0.5</v>
      </c>
      <c r="P35" s="46">
        <f>IF(D35&lt;1,0,IF(B35="F",VLOOKUP(G35,Barem!$V$2:$X$12,2,1),VLOOKUP(G35,Barem!$V$13:$X$24,2,1)))</f>
        <v>0</v>
      </c>
      <c r="Q35" s="50">
        <f>VLOOKUP(A35,Participanti!A:C,3,0)</f>
        <v>0</v>
      </c>
      <c r="R35" s="40">
        <f t="shared" si="2"/>
        <v>6.503333333333333</v>
      </c>
      <c r="S35" s="44">
        <v>43717</v>
      </c>
      <c r="T35" s="17">
        <f t="shared" si="3"/>
        <v>1</v>
      </c>
      <c r="U35" s="48">
        <f t="shared" si="4"/>
        <v>0.10574525745257451</v>
      </c>
    </row>
    <row r="36" spans="1:21" hidden="1" x14ac:dyDescent="0.2">
      <c r="A36" s="22" t="s">
        <v>140</v>
      </c>
      <c r="B36" s="35" t="str">
        <f>VLOOKUP(A36,Participanti!A:B,2,0)</f>
        <v>M</v>
      </c>
      <c r="C36" s="23">
        <v>1</v>
      </c>
      <c r="D36" s="23">
        <v>66.599999999999994</v>
      </c>
      <c r="E36" s="24">
        <v>0.6463888888888889</v>
      </c>
      <c r="F36" s="53">
        <v>3455</v>
      </c>
      <c r="G36" s="25">
        <f t="shared" si="0"/>
        <v>9.7055388722055401E-3</v>
      </c>
      <c r="H36" s="17">
        <f>IF(B36="F",VLOOKUP(D36,Barem!$B$2:$C$11,2,1),VLOOKUP(D36,Barem!$B$12:$C$21,2,1))</f>
        <v>5</v>
      </c>
      <c r="I36" s="17">
        <f>IF(H36=0,0,IF(B36="F",VLOOKUP(G36,Barem!$G$2:$H$11,2,1),VLOOKUP(G36,Barem!$G$12:$H$21,2,1)))</f>
        <v>0</v>
      </c>
      <c r="J36" s="23">
        <v>4.25</v>
      </c>
      <c r="K36" s="18">
        <f>VLOOKUP($C36, Barem!$L:$N,3,0)</f>
        <v>0.5</v>
      </c>
      <c r="L36" s="18">
        <f>VLOOKUP($C36, Barem!$L:$O,4,0)</f>
        <v>0.2</v>
      </c>
      <c r="M36" s="18">
        <f>VLOOKUP($C36, Barem!$L:$P,5,0)</f>
        <v>0.3</v>
      </c>
      <c r="N36" s="50">
        <f t="shared" si="1"/>
        <v>2.3033333333333332</v>
      </c>
      <c r="O36" s="50">
        <f>IF(D36&gt;21,VLOOKUP(D36,Barem!$R$1:$S$39,2,1),0)</f>
        <v>0.6</v>
      </c>
      <c r="P36" s="46">
        <f>IF(D36&lt;1,0,IF(B36="F",VLOOKUP(G36,Barem!$V$2:$X$12,2,1),VLOOKUP(G36,Barem!$V$13:$X$24,2,1)))</f>
        <v>0</v>
      </c>
      <c r="Q36" s="50">
        <f>VLOOKUP(A36,Participanti!A:C,3,0)</f>
        <v>0.5</v>
      </c>
      <c r="R36" s="40">
        <f t="shared" si="2"/>
        <v>7.1783333333333328</v>
      </c>
      <c r="S36" s="44">
        <v>43717</v>
      </c>
      <c r="T36" s="17">
        <f t="shared" si="3"/>
        <v>1</v>
      </c>
      <c r="U36" s="48">
        <f t="shared" si="4"/>
        <v>0.10778278278278279</v>
      </c>
    </row>
    <row r="37" spans="1:21" hidden="1" x14ac:dyDescent="0.2">
      <c r="A37" s="22" t="s">
        <v>128</v>
      </c>
      <c r="B37" s="35" t="str">
        <f>VLOOKUP(A37,Participanti!A:B,2,0)</f>
        <v>M</v>
      </c>
      <c r="C37" s="23">
        <v>1</v>
      </c>
      <c r="D37" s="23">
        <v>38.1</v>
      </c>
      <c r="E37" s="24">
        <v>0.27474537037037039</v>
      </c>
      <c r="F37" s="53">
        <v>1920</v>
      </c>
      <c r="G37" s="25">
        <f t="shared" si="0"/>
        <v>7.2111645766501408E-3</v>
      </c>
      <c r="H37" s="17">
        <f>IF(B37="F",VLOOKUP(D37,Barem!$B$2:$C$11,2,1),VLOOKUP(D37,Barem!$B$12:$C$21,2,1))</f>
        <v>5</v>
      </c>
      <c r="I37" s="17">
        <f>IF(H37=0,0,IF(B37="F",VLOOKUP(G37,Barem!$G$2:$H$11,2,1),VLOOKUP(G37,Barem!$G$12:$H$21,2,1)))</f>
        <v>0</v>
      </c>
      <c r="J37" s="23">
        <v>2.5</v>
      </c>
      <c r="K37" s="18">
        <f>VLOOKUP($C37, Barem!$L:$N,3,0)</f>
        <v>0.5</v>
      </c>
      <c r="L37" s="18">
        <f>VLOOKUP($C37, Barem!$L:$O,4,0)</f>
        <v>0.2</v>
      </c>
      <c r="M37" s="18">
        <f>VLOOKUP($C37, Barem!$L:$P,5,0)</f>
        <v>0.3</v>
      </c>
      <c r="N37" s="50">
        <f t="shared" si="1"/>
        <v>1.28</v>
      </c>
      <c r="O37" s="50">
        <f>IF(D37&gt;21,VLOOKUP(D37,Barem!$R$1:$S$39,2,1),0)</f>
        <v>0.2</v>
      </c>
      <c r="P37" s="46">
        <f>IF(D37&lt;1,0,IF(B37="F",VLOOKUP(G37,Barem!$V$2:$X$12,2,1),VLOOKUP(G37,Barem!$V$13:$X$24,2,1)))</f>
        <v>0</v>
      </c>
      <c r="Q37" s="50">
        <f>VLOOKUP(A37,Participanti!A:C,3,0)</f>
        <v>0</v>
      </c>
      <c r="R37" s="40">
        <f t="shared" si="2"/>
        <v>4.7300000000000004</v>
      </c>
      <c r="S37" s="44">
        <v>43717</v>
      </c>
      <c r="T37" s="17">
        <f t="shared" si="3"/>
        <v>1</v>
      </c>
      <c r="U37" s="48">
        <f t="shared" si="4"/>
        <v>0.12414698162729659</v>
      </c>
    </row>
    <row r="38" spans="1:21" hidden="1" x14ac:dyDescent="0.2">
      <c r="A38" s="22" t="s">
        <v>137</v>
      </c>
      <c r="B38" s="35" t="str">
        <f>VLOOKUP(A38,Participanti!A:B,2,0)</f>
        <v>F</v>
      </c>
      <c r="C38" s="23">
        <v>1</v>
      </c>
      <c r="D38" s="23">
        <v>38.1</v>
      </c>
      <c r="E38" s="24">
        <v>0.31085648148148148</v>
      </c>
      <c r="F38" s="53">
        <v>1920</v>
      </c>
      <c r="G38" s="25">
        <f t="shared" si="0"/>
        <v>8.1589627685428202E-3</v>
      </c>
      <c r="H38" s="17">
        <f>IF(B38="F",VLOOKUP(D38,Barem!$B$2:$C$11,2,1),VLOOKUP(D38,Barem!$B$12:$C$21,2,1))</f>
        <v>5</v>
      </c>
      <c r="I38" s="17">
        <f>IF(H38=0,0,IF(B38="F",VLOOKUP(G38,Barem!$G$2:$H$11,2,1),VLOOKUP(G38,Barem!$G$12:$H$21,2,1)))</f>
        <v>0</v>
      </c>
      <c r="J38" s="23">
        <v>3.5</v>
      </c>
      <c r="K38" s="18">
        <f>VLOOKUP($C38, Barem!$L:$N,3,0)</f>
        <v>0.5</v>
      </c>
      <c r="L38" s="18">
        <f>VLOOKUP($C38, Barem!$L:$O,4,0)</f>
        <v>0.2</v>
      </c>
      <c r="M38" s="18">
        <f>VLOOKUP($C38, Barem!$L:$P,5,0)</f>
        <v>0.3</v>
      </c>
      <c r="N38" s="50">
        <f t="shared" si="1"/>
        <v>1.28</v>
      </c>
      <c r="O38" s="50">
        <f>IF(D38&gt;21,VLOOKUP(D38,Barem!$R$1:$S$39,2,1),0)</f>
        <v>0.2</v>
      </c>
      <c r="P38" s="46">
        <f>IF(D38&lt;1,0,IF(B38="F",VLOOKUP(G38,Barem!$V$2:$X$12,2,1),VLOOKUP(G38,Barem!$V$13:$X$24,2,1)))</f>
        <v>0</v>
      </c>
      <c r="Q38" s="50">
        <f>VLOOKUP(A38,Participanti!A:C,3,0)</f>
        <v>0</v>
      </c>
      <c r="R38" s="40">
        <f t="shared" si="2"/>
        <v>5.03</v>
      </c>
      <c r="S38" s="44">
        <v>43717</v>
      </c>
      <c r="T38" s="17">
        <f t="shared" si="3"/>
        <v>1</v>
      </c>
      <c r="U38" s="48">
        <f t="shared" si="4"/>
        <v>0.13202099737532808</v>
      </c>
    </row>
    <row r="39" spans="1:21" hidden="1" x14ac:dyDescent="0.2">
      <c r="A39" s="22" t="s">
        <v>52</v>
      </c>
      <c r="B39" s="35" t="str">
        <f>VLOOKUP(A39,Participanti!A:B,2,0)</f>
        <v>M</v>
      </c>
      <c r="C39" s="23">
        <v>1</v>
      </c>
      <c r="D39" s="23">
        <v>38.1</v>
      </c>
      <c r="E39" s="24">
        <v>0.2623611111111111</v>
      </c>
      <c r="F39" s="53">
        <v>1920</v>
      </c>
      <c r="G39" s="25">
        <f t="shared" si="0"/>
        <v>6.8861184018664326E-3</v>
      </c>
      <c r="H39" s="17">
        <f>IF(B39="F",VLOOKUP(D39,Barem!$B$2:$C$11,2,1),VLOOKUP(D39,Barem!$B$12:$C$21,2,1))</f>
        <v>5</v>
      </c>
      <c r="I39" s="17">
        <f>IF(H39=0,0,IF(B39="F",VLOOKUP(G39,Barem!$G$2:$H$11,2,1),VLOOKUP(G39,Barem!$G$12:$H$21,2,1)))</f>
        <v>0</v>
      </c>
      <c r="J39" s="23">
        <v>3.75</v>
      </c>
      <c r="K39" s="18">
        <f>VLOOKUP($C39, Barem!$L:$N,3,0)</f>
        <v>0.5</v>
      </c>
      <c r="L39" s="18">
        <f>VLOOKUP($C39, Barem!$L:$O,4,0)</f>
        <v>0.2</v>
      </c>
      <c r="M39" s="18">
        <f>VLOOKUP($C39, Barem!$L:$P,5,0)</f>
        <v>0.3</v>
      </c>
      <c r="N39" s="50">
        <f t="shared" si="1"/>
        <v>1.28</v>
      </c>
      <c r="O39" s="50">
        <f>IF(D39&gt;21,VLOOKUP(D39,Barem!$R$1:$S$39,2,1),0)</f>
        <v>0.2</v>
      </c>
      <c r="P39" s="46">
        <f>IF(D39&lt;1,0,IF(B39="F",VLOOKUP(G39,Barem!$V$2:$X$12,2,1),VLOOKUP(G39,Barem!$V$13:$X$24,2,1)))</f>
        <v>0</v>
      </c>
      <c r="Q39" s="50">
        <f>VLOOKUP(A39,Participanti!A:C,3,0)</f>
        <v>0</v>
      </c>
      <c r="R39" s="40">
        <f t="shared" si="2"/>
        <v>5.1050000000000004</v>
      </c>
      <c r="S39" s="44">
        <v>43717</v>
      </c>
      <c r="T39" s="17">
        <f t="shared" si="3"/>
        <v>1</v>
      </c>
      <c r="U39" s="48">
        <f t="shared" si="4"/>
        <v>0.13398950131233597</v>
      </c>
    </row>
    <row r="40" spans="1:21" hidden="1" x14ac:dyDescent="0.2">
      <c r="A40" s="22" t="s">
        <v>63</v>
      </c>
      <c r="B40" s="35" t="str">
        <f>VLOOKUP(A40,Participanti!A:B,2,0)</f>
        <v>M</v>
      </c>
      <c r="C40" s="23">
        <v>1</v>
      </c>
      <c r="D40" s="23">
        <v>31.44</v>
      </c>
      <c r="E40" s="24">
        <v>0.11924768518518519</v>
      </c>
      <c r="F40" s="53">
        <v>469</v>
      </c>
      <c r="G40" s="25">
        <f t="shared" si="0"/>
        <v>3.7928653048723026E-3</v>
      </c>
      <c r="H40" s="17">
        <f>IF(B40="F",VLOOKUP(D40,Barem!$B$2:$C$11,2,1),VLOOKUP(D40,Barem!$B$12:$C$21,2,1))</f>
        <v>5</v>
      </c>
      <c r="I40" s="17">
        <f>IF(H40=0,0,IF(B40="F",VLOOKUP(G40,Barem!$G$2:$H$11,2,1),VLOOKUP(G40,Barem!$G$12:$H$21,2,1)))</f>
        <v>2</v>
      </c>
      <c r="J40" s="23">
        <v>3.5</v>
      </c>
      <c r="K40" s="18">
        <f>VLOOKUP($C40, Barem!$L:$N,3,0)</f>
        <v>0.5</v>
      </c>
      <c r="L40" s="18">
        <f>VLOOKUP($C40, Barem!$L:$O,4,0)</f>
        <v>0.2</v>
      </c>
      <c r="M40" s="18">
        <f>VLOOKUP($C40, Barem!$L:$P,5,0)</f>
        <v>0.3</v>
      </c>
      <c r="N40" s="50">
        <f t="shared" si="1"/>
        <v>0.31266666666666665</v>
      </c>
      <c r="O40" s="50">
        <f>IF(D40&gt;21,VLOOKUP(D40,Barem!$R$1:$S$39,2,1),0)</f>
        <v>0.1</v>
      </c>
      <c r="P40" s="46">
        <f>IF(D40&lt;1,0,IF(B40="F",VLOOKUP(G40,Barem!$V$2:$X$12,2,1),VLOOKUP(G40,Barem!$V$13:$X$24,2,1)))</f>
        <v>0</v>
      </c>
      <c r="Q40" s="50">
        <f>VLOOKUP(A40,Participanti!A:C,3,0)</f>
        <v>0</v>
      </c>
      <c r="R40" s="40">
        <f t="shared" si="2"/>
        <v>4.3626666666666667</v>
      </c>
      <c r="S40" s="44">
        <v>43717</v>
      </c>
      <c r="T40" s="17">
        <f t="shared" si="3"/>
        <v>1</v>
      </c>
      <c r="U40" s="48">
        <f t="shared" si="4"/>
        <v>0.13876166242578455</v>
      </c>
    </row>
    <row r="41" spans="1:21" hidden="1" x14ac:dyDescent="0.2">
      <c r="A41" s="22" t="s">
        <v>6</v>
      </c>
      <c r="B41" s="35" t="str">
        <f>VLOOKUP(A41,Participanti!A:B,2,0)</f>
        <v>F</v>
      </c>
      <c r="C41" s="23">
        <v>1</v>
      </c>
      <c r="D41" s="23">
        <v>38.1</v>
      </c>
      <c r="E41" s="24">
        <v>0.22503472222222221</v>
      </c>
      <c r="F41" s="53">
        <v>1920</v>
      </c>
      <c r="G41" s="25">
        <f t="shared" si="0"/>
        <v>5.9064231554389031E-3</v>
      </c>
      <c r="H41" s="17">
        <f>IF(B41="F",VLOOKUP(D41,Barem!$B$2:$C$11,2,1),VLOOKUP(D41,Barem!$B$12:$C$21,2,1))</f>
        <v>5</v>
      </c>
      <c r="I41" s="17">
        <f>IF(H41=0,0,IF(B41="F",VLOOKUP(G41,Barem!$G$2:$H$11,2,1),VLOOKUP(G41,Barem!$G$12:$H$21,2,1)))</f>
        <v>0</v>
      </c>
      <c r="J41" s="23">
        <v>4.5</v>
      </c>
      <c r="K41" s="18">
        <f>VLOOKUP($C41, Barem!$L:$N,3,0)</f>
        <v>0.5</v>
      </c>
      <c r="L41" s="18">
        <f>VLOOKUP($C41, Barem!$L:$O,4,0)</f>
        <v>0.2</v>
      </c>
      <c r="M41" s="18">
        <f>VLOOKUP($C41, Barem!$L:$P,5,0)</f>
        <v>0.3</v>
      </c>
      <c r="N41" s="50">
        <f t="shared" si="1"/>
        <v>1.28</v>
      </c>
      <c r="O41" s="50">
        <f>IF(D41&gt;21,VLOOKUP(D41,Barem!$R$1:$S$39,2,1),0)</f>
        <v>0.2</v>
      </c>
      <c r="P41" s="46">
        <f>IF(D41&lt;1,0,IF(B41="F",VLOOKUP(G41,Barem!$V$2:$X$12,2,1),VLOOKUP(G41,Barem!$V$13:$X$24,2,1)))</f>
        <v>0</v>
      </c>
      <c r="Q41" s="50">
        <f>VLOOKUP(A41,Participanti!A:C,3,0)</f>
        <v>0</v>
      </c>
      <c r="R41" s="40">
        <f t="shared" si="2"/>
        <v>5.33</v>
      </c>
      <c r="S41" s="44">
        <v>43717</v>
      </c>
      <c r="T41" s="17">
        <f t="shared" si="3"/>
        <v>1</v>
      </c>
      <c r="U41" s="48">
        <f t="shared" si="4"/>
        <v>0.13989501312335959</v>
      </c>
    </row>
    <row r="42" spans="1:21" hidden="1" x14ac:dyDescent="0.2">
      <c r="A42" s="22" t="s">
        <v>65</v>
      </c>
      <c r="B42" s="35" t="str">
        <f>VLOOKUP(A42,Participanti!A:B,2,0)</f>
        <v>M</v>
      </c>
      <c r="C42" s="23">
        <v>1</v>
      </c>
      <c r="D42" s="23">
        <v>14.03</v>
      </c>
      <c r="E42" s="24">
        <v>5.1400462962962967E-2</v>
      </c>
      <c r="F42" s="53"/>
      <c r="G42" s="25">
        <f t="shared" si="0"/>
        <v>3.6636110451149658E-3</v>
      </c>
      <c r="H42" s="17">
        <f>IF(B42="F",VLOOKUP(D42,Barem!$B$2:$C$11,2,1),VLOOKUP(D42,Barem!$B$12:$C$21,2,1))</f>
        <v>3</v>
      </c>
      <c r="I42" s="17">
        <f>IF(H42=0,0,IF(B42="F",VLOOKUP(G42,Barem!$G$2:$H$11,2,1),VLOOKUP(G42,Barem!$G$12:$H$21,2,1)))</f>
        <v>2</v>
      </c>
      <c r="J42" s="23">
        <v>2.5</v>
      </c>
      <c r="K42" s="18">
        <f>VLOOKUP($C42, Barem!$L:$N,3,0)</f>
        <v>0.5</v>
      </c>
      <c r="L42" s="18">
        <f>VLOOKUP($C42, Barem!$L:$O,4,0)</f>
        <v>0.2</v>
      </c>
      <c r="M42" s="18">
        <f>VLOOKUP($C42, Barem!$L:$P,5,0)</f>
        <v>0.3</v>
      </c>
      <c r="N42" s="50">
        <f t="shared" si="1"/>
        <v>0</v>
      </c>
      <c r="O42" s="50">
        <f>IF(D42&gt;21,VLOOKUP(D42,Barem!$R$1:$S$39,2,1),0)</f>
        <v>0</v>
      </c>
      <c r="P42" s="46">
        <f>IF(D42&lt;1,0,IF(B42="F",VLOOKUP(G42,Barem!$V$2:$X$12,2,1),VLOOKUP(G42,Barem!$V$13:$X$24,2,1)))</f>
        <v>0</v>
      </c>
      <c r="Q42" s="50">
        <f>VLOOKUP(A42,Participanti!A:C,3,0)</f>
        <v>0</v>
      </c>
      <c r="R42" s="40">
        <f t="shared" si="2"/>
        <v>2.65</v>
      </c>
      <c r="S42" s="44">
        <v>43717</v>
      </c>
      <c r="T42" s="17">
        <f t="shared" si="3"/>
        <v>1</v>
      </c>
      <c r="U42" s="48">
        <f t="shared" si="4"/>
        <v>0.18888096935138987</v>
      </c>
    </row>
    <row r="43" spans="1:21" hidden="1" x14ac:dyDescent="0.2">
      <c r="A43" s="22" t="s">
        <v>71</v>
      </c>
      <c r="B43" s="35" t="str">
        <f>VLOOKUP(A43,Participanti!A:B,2,0)</f>
        <v>M</v>
      </c>
      <c r="C43" s="23">
        <v>1</v>
      </c>
      <c r="D43" s="23">
        <v>10.4</v>
      </c>
      <c r="E43" s="24">
        <v>4.4548611111111108E-2</v>
      </c>
      <c r="F43" s="53"/>
      <c r="G43" s="25">
        <f t="shared" si="0"/>
        <v>4.2835202991452987E-3</v>
      </c>
      <c r="H43" s="17">
        <f>IF(B43="F",VLOOKUP(D43,Barem!$B$2:$C$11,2,1),VLOOKUP(D43,Barem!$B$12:$C$21,2,1))</f>
        <v>2.5</v>
      </c>
      <c r="I43" s="17">
        <f>IF(H43=0,0,IF(B43="F",VLOOKUP(G43,Barem!$G$2:$H$11,2,1),VLOOKUP(G43,Barem!$G$12:$H$21,2,1)))</f>
        <v>1</v>
      </c>
      <c r="J43" s="23">
        <v>2</v>
      </c>
      <c r="K43" s="18">
        <f>VLOOKUP($C43, Barem!$L:$N,3,0)</f>
        <v>0.5</v>
      </c>
      <c r="L43" s="18">
        <f>VLOOKUP($C43, Barem!$L:$O,4,0)</f>
        <v>0.2</v>
      </c>
      <c r="M43" s="18">
        <f>VLOOKUP($C43, Barem!$L:$P,5,0)</f>
        <v>0.3</v>
      </c>
      <c r="N43" s="50">
        <f t="shared" si="1"/>
        <v>0</v>
      </c>
      <c r="O43" s="50">
        <f>IF(D43&gt;21,VLOOKUP(D43,Barem!$R$1:$S$39,2,1),0)</f>
        <v>0</v>
      </c>
      <c r="P43" s="46">
        <f>IF(D43&lt;1,0,IF(B43="F",VLOOKUP(G43,Barem!$V$2:$X$12,2,1),VLOOKUP(G43,Barem!$V$13:$X$24,2,1)))</f>
        <v>0</v>
      </c>
      <c r="Q43" s="50">
        <f>VLOOKUP(A43,Participanti!A:C,3,0)</f>
        <v>0</v>
      </c>
      <c r="R43" s="40">
        <f t="shared" si="2"/>
        <v>2.0499999999999998</v>
      </c>
      <c r="S43" s="44">
        <v>43717</v>
      </c>
      <c r="T43" s="17">
        <f t="shared" si="3"/>
        <v>1</v>
      </c>
      <c r="U43" s="48">
        <f t="shared" si="4"/>
        <v>0.19711538461538458</v>
      </c>
    </row>
    <row r="44" spans="1:21" hidden="1" x14ac:dyDescent="0.2">
      <c r="A44" s="22" t="s">
        <v>8</v>
      </c>
      <c r="B44" s="35" t="str">
        <f>VLOOKUP(A44,Participanti!A:B,2,0)</f>
        <v>M</v>
      </c>
      <c r="C44" s="23">
        <v>1</v>
      </c>
      <c r="D44" s="23">
        <v>21</v>
      </c>
      <c r="E44" s="24">
        <v>0.12663194444444445</v>
      </c>
      <c r="F44" s="53">
        <v>1250</v>
      </c>
      <c r="G44" s="25">
        <f t="shared" si="0"/>
        <v>6.030092592592593E-3</v>
      </c>
      <c r="H44" s="17">
        <f>IF(B44="F",VLOOKUP(D44,Barem!$B$2:$C$11,2,1),VLOOKUP(D44,Barem!$B$12:$C$21,2,1))</f>
        <v>5</v>
      </c>
      <c r="I44" s="17">
        <f>IF(H44=0,0,IF(B44="F",VLOOKUP(G44,Barem!$G$2:$H$11,2,1),VLOOKUP(G44,Barem!$G$12:$H$21,2,1)))</f>
        <v>0</v>
      </c>
      <c r="J44" s="23">
        <v>4</v>
      </c>
      <c r="K44" s="18">
        <f>VLOOKUP($C44, Barem!$L:$N,3,0)</f>
        <v>0.5</v>
      </c>
      <c r="L44" s="18">
        <f>VLOOKUP($C44, Barem!$L:$O,4,0)</f>
        <v>0.2</v>
      </c>
      <c r="M44" s="18">
        <f>VLOOKUP($C44, Barem!$L:$P,5,0)</f>
        <v>0.3</v>
      </c>
      <c r="N44" s="50">
        <f t="shared" si="1"/>
        <v>0.83333333333333337</v>
      </c>
      <c r="O44" s="50">
        <f>IF(D44&gt;21,VLOOKUP(D44,Barem!$R$1:$S$39,2,1),0)</f>
        <v>0</v>
      </c>
      <c r="P44" s="46">
        <f>IF(D44&lt;1,0,IF(B44="F",VLOOKUP(G44,Barem!$V$2:$X$12,2,1),VLOOKUP(G44,Barem!$V$13:$X$24,2,1)))</f>
        <v>0</v>
      </c>
      <c r="Q44" s="50">
        <f>VLOOKUP(A44,Participanti!A:C,3,0)</f>
        <v>0</v>
      </c>
      <c r="R44" s="40">
        <f t="shared" si="2"/>
        <v>4.5333333333333332</v>
      </c>
      <c r="S44" s="44">
        <v>43717</v>
      </c>
      <c r="T44" s="17">
        <f t="shared" si="3"/>
        <v>1</v>
      </c>
      <c r="U44" s="48">
        <f t="shared" si="4"/>
        <v>0.21587301587301586</v>
      </c>
    </row>
    <row r="45" spans="1:21" hidden="1" x14ac:dyDescent="0.2">
      <c r="A45" s="22" t="s">
        <v>55</v>
      </c>
      <c r="B45" s="35" t="str">
        <f>VLOOKUP(A45,Participanti!A:B,2,0)</f>
        <v>F</v>
      </c>
      <c r="C45" s="23">
        <v>1</v>
      </c>
      <c r="D45" s="23">
        <v>9.7799999999999994</v>
      </c>
      <c r="E45" s="24">
        <v>6.9108796296296293E-2</v>
      </c>
      <c r="F45" s="53">
        <v>493</v>
      </c>
      <c r="G45" s="25">
        <f t="shared" si="0"/>
        <v>7.066339089600848E-3</v>
      </c>
      <c r="H45" s="17">
        <f>IF(B45="F",VLOOKUP(D45,Barem!$B$2:$C$11,2,1),VLOOKUP(D45,Barem!$B$12:$C$21,2,1))</f>
        <v>2.5</v>
      </c>
      <c r="I45" s="17">
        <f>IF(H45=0,0,IF(B45="F",VLOOKUP(G45,Barem!$G$2:$H$11,2,1),VLOOKUP(G45,Barem!$G$12:$H$21,2,1)))</f>
        <v>0</v>
      </c>
      <c r="J45" s="23">
        <v>4</v>
      </c>
      <c r="K45" s="18">
        <f>VLOOKUP($C45, Barem!$L:$N,3,0)</f>
        <v>0.5</v>
      </c>
      <c r="L45" s="18">
        <f>VLOOKUP($C45, Barem!$L:$O,4,0)</f>
        <v>0.2</v>
      </c>
      <c r="M45" s="18">
        <f>VLOOKUP($C45, Barem!$L:$P,5,0)</f>
        <v>0.3</v>
      </c>
      <c r="N45" s="50">
        <f t="shared" si="1"/>
        <v>0.32866666666666666</v>
      </c>
      <c r="O45" s="50">
        <f>IF(D45&gt;21,VLOOKUP(D45,Barem!$R$1:$S$39,2,1),0)</f>
        <v>0</v>
      </c>
      <c r="P45" s="46">
        <f>IF(D45&lt;1,0,IF(B45="F",VLOOKUP(G45,Barem!$V$2:$X$12,2,1),VLOOKUP(G45,Barem!$V$13:$X$24,2,1)))</f>
        <v>0</v>
      </c>
      <c r="Q45" s="50">
        <f>VLOOKUP(A45,Participanti!A:C,3,0)</f>
        <v>0</v>
      </c>
      <c r="R45" s="40">
        <f t="shared" si="2"/>
        <v>2.7786666666666671</v>
      </c>
      <c r="S45" s="44">
        <v>43717</v>
      </c>
      <c r="T45" s="17">
        <f t="shared" si="3"/>
        <v>1</v>
      </c>
      <c r="U45" s="48">
        <f t="shared" si="4"/>
        <v>0.28411724608043631</v>
      </c>
    </row>
    <row r="46" spans="1:21" hidden="1" x14ac:dyDescent="0.2">
      <c r="A46" s="22" t="s">
        <v>56</v>
      </c>
      <c r="B46" s="35" t="str">
        <f>VLOOKUP(A46,Participanti!A:B,2,0)</f>
        <v>F</v>
      </c>
      <c r="C46" s="23">
        <v>1</v>
      </c>
      <c r="D46" s="23">
        <v>6</v>
      </c>
      <c r="E46" s="24">
        <v>2.7291666666666662E-2</v>
      </c>
      <c r="F46" s="53"/>
      <c r="G46" s="25">
        <f t="shared" si="0"/>
        <v>4.54861111111111E-3</v>
      </c>
      <c r="H46" s="17">
        <f>IF(B46="F",VLOOKUP(D46,Barem!$B$2:$C$11,2,1),VLOOKUP(D46,Barem!$B$12:$C$21,2,1))</f>
        <v>1.5</v>
      </c>
      <c r="I46" s="17">
        <f>IF(H46=0,0,IF(B46="F",VLOOKUP(G46,Barem!$G$2:$H$11,2,1),VLOOKUP(G46,Barem!$G$12:$H$21,2,1)))</f>
        <v>1</v>
      </c>
      <c r="J46" s="23">
        <v>2.75</v>
      </c>
      <c r="K46" s="18">
        <f>VLOOKUP($C46, Barem!$L:$N,3,0)</f>
        <v>0.5</v>
      </c>
      <c r="L46" s="18">
        <f>VLOOKUP($C46, Barem!$L:$O,4,0)</f>
        <v>0.2</v>
      </c>
      <c r="M46" s="18">
        <f>VLOOKUP($C46, Barem!$L:$P,5,0)</f>
        <v>0.3</v>
      </c>
      <c r="N46" s="50">
        <f t="shared" si="1"/>
        <v>0</v>
      </c>
      <c r="O46" s="50">
        <f>IF(D46&gt;21,VLOOKUP(D46,Barem!$R$1:$S$39,2,1),0)</f>
        <v>0</v>
      </c>
      <c r="P46" s="46">
        <f>IF(D46&lt;1,0,IF(B46="F",VLOOKUP(G46,Barem!$V$2:$X$12,2,1),VLOOKUP(G46,Barem!$V$13:$X$24,2,1)))</f>
        <v>0</v>
      </c>
      <c r="Q46" s="50">
        <f>VLOOKUP(A46,Participanti!A:C,3,0)</f>
        <v>0</v>
      </c>
      <c r="R46" s="40">
        <f t="shared" si="2"/>
        <v>1.7749999999999999</v>
      </c>
      <c r="S46" s="44">
        <v>43717</v>
      </c>
      <c r="T46" s="17">
        <f t="shared" si="3"/>
        <v>1</v>
      </c>
      <c r="U46" s="48">
        <f t="shared" si="4"/>
        <v>0.29583333333333334</v>
      </c>
    </row>
    <row r="47" spans="1:21" hidden="1" x14ac:dyDescent="0.2">
      <c r="A47" s="22" t="s">
        <v>131</v>
      </c>
      <c r="B47" s="35" t="str">
        <f>VLOOKUP(A47,Participanti!A:B,2,0)</f>
        <v>M</v>
      </c>
      <c r="C47" s="23">
        <v>1</v>
      </c>
      <c r="D47" s="23">
        <v>5.17</v>
      </c>
      <c r="E47" s="24">
        <v>1.2650462962962962E-2</v>
      </c>
      <c r="F47" s="53"/>
      <c r="G47" s="25">
        <f t="shared" si="0"/>
        <v>2.4468980586001862E-3</v>
      </c>
      <c r="H47" s="17">
        <f>IF(B47="F",VLOOKUP(D47,Barem!$B$2:$C$11,2,1),VLOOKUP(D47,Barem!$B$12:$C$21,2,1))</f>
        <v>1.5</v>
      </c>
      <c r="I47" s="17">
        <f>IF(H47=0,0,IF(B47="F",VLOOKUP(G47,Barem!$G$2:$H$11,2,1),VLOOKUP(G47,Barem!$G$12:$H$21,2,1)))</f>
        <v>5</v>
      </c>
      <c r="J47" s="23">
        <v>4</v>
      </c>
      <c r="K47" s="18">
        <f>VLOOKUP($C47, Barem!$L:$N,3,0)</f>
        <v>0.5</v>
      </c>
      <c r="L47" s="18">
        <f>VLOOKUP($C47, Barem!$L:$O,4,0)</f>
        <v>0.2</v>
      </c>
      <c r="M47" s="18">
        <f>VLOOKUP($C47, Barem!$L:$P,5,0)</f>
        <v>0.3</v>
      </c>
      <c r="N47" s="50">
        <f t="shared" si="1"/>
        <v>0</v>
      </c>
      <c r="O47" s="50">
        <f>IF(D47&gt;21,VLOOKUP(D47,Barem!$R$1:$S$39,2,1),0)</f>
        <v>0</v>
      </c>
      <c r="P47" s="46">
        <f>IF(D47&lt;1,0,IF(B47="F",VLOOKUP(G47,Barem!$V$2:$X$12,2,1),VLOOKUP(G47,Barem!$V$13:$X$24,2,1)))</f>
        <v>1.2</v>
      </c>
      <c r="Q47" s="50">
        <f>VLOOKUP(A47,Participanti!A:C,3,0)</f>
        <v>0</v>
      </c>
      <c r="R47" s="40">
        <f t="shared" si="2"/>
        <v>4.1500000000000004</v>
      </c>
      <c r="S47" s="44">
        <v>43717</v>
      </c>
      <c r="T47" s="17">
        <f t="shared" si="3"/>
        <v>1</v>
      </c>
      <c r="U47" s="48">
        <f t="shared" si="4"/>
        <v>0.80270793036750487</v>
      </c>
    </row>
    <row r="48" spans="1:21" hidden="1" x14ac:dyDescent="0.2">
      <c r="A48" s="22" t="s">
        <v>63</v>
      </c>
      <c r="B48" s="35" t="str">
        <f>VLOOKUP(A48,Participanti!A:B,2,0)</f>
        <v>M</v>
      </c>
      <c r="C48" s="23">
        <v>2</v>
      </c>
      <c r="D48" s="23">
        <v>12.01</v>
      </c>
      <c r="E48" s="24">
        <v>3.8703703703703705E-2</v>
      </c>
      <c r="F48" s="53"/>
      <c r="G48" s="25">
        <f t="shared" ref="G48" si="5">E48/D48</f>
        <v>3.2226231227063867E-3</v>
      </c>
      <c r="H48" s="17">
        <f>IF(B48="F",VLOOKUP(D48,Barem!$B$2:$C$11,2,1),VLOOKUP(D48,Barem!$B$12:$C$21,2,1))</f>
        <v>3</v>
      </c>
      <c r="I48" s="17">
        <f>IF(H48=0,0,IF(B48="F",VLOOKUP(G48,Barem!$G$2:$H$11,2,1),VLOOKUP(G48,Barem!$G$12:$H$21,2,1)))</f>
        <v>3.5</v>
      </c>
      <c r="J48" s="23">
        <v>3</v>
      </c>
      <c r="K48" s="18">
        <f>VLOOKUP($C48, Barem!$L:$N,3,0)</f>
        <v>0.2</v>
      </c>
      <c r="L48" s="18">
        <f>VLOOKUP($C48, Barem!$L:$O,4,0)</f>
        <v>0.5</v>
      </c>
      <c r="M48" s="18">
        <f>VLOOKUP($C48, Barem!$L:$P,5,0)</f>
        <v>0.3</v>
      </c>
      <c r="N48" s="50">
        <f t="shared" ref="N48" si="6">IF(F48&gt;199,F48/1500,0)</f>
        <v>0</v>
      </c>
      <c r="O48" s="50">
        <f>IF(D48&gt;21,VLOOKUP(D48,Barem!$R$1:$S$39,2,1),0)</f>
        <v>0</v>
      </c>
      <c r="P48" s="46">
        <f>IF(D48&lt;1,0,IF(B48="F",VLOOKUP(G48,Barem!$V$2:$X$12,2,1),VLOOKUP(G48,Barem!$V$13:$X$24,2,1)))</f>
        <v>0</v>
      </c>
      <c r="Q48" s="50">
        <f>VLOOKUP(A48,Participanti!A:C,3,0)</f>
        <v>0</v>
      </c>
      <c r="R48" s="40">
        <f t="shared" ref="R48" si="7">H48*K48+I48*L48+J48*M48+N48+O48+P48+Q48</f>
        <v>3.25</v>
      </c>
      <c r="S48" s="44">
        <v>43721</v>
      </c>
      <c r="T48" s="17">
        <f t="shared" si="3"/>
        <v>1</v>
      </c>
      <c r="U48" s="48">
        <f t="shared" ref="U48" si="8">R48/D48</f>
        <v>0.27060782681099083</v>
      </c>
    </row>
    <row r="49" spans="1:21" hidden="1" x14ac:dyDescent="0.2">
      <c r="A49" s="22" t="s">
        <v>140</v>
      </c>
      <c r="B49" s="35" t="str">
        <f>VLOOKUP(A49,Participanti!A:B,2,0)</f>
        <v>M</v>
      </c>
      <c r="C49" s="23">
        <v>2</v>
      </c>
      <c r="D49" s="23">
        <v>31.03</v>
      </c>
      <c r="E49" s="24">
        <v>0.26954861111111111</v>
      </c>
      <c r="F49" s="53">
        <v>1807</v>
      </c>
      <c r="G49" s="25">
        <f t="shared" ref="G49" si="9">E49/D49</f>
        <v>8.6867099939127012E-3</v>
      </c>
      <c r="H49" s="17">
        <f>IF(B49="F",VLOOKUP(D49,Barem!$B$2:$C$11,2,1),VLOOKUP(D49,Barem!$B$12:$C$21,2,1))</f>
        <v>5</v>
      </c>
      <c r="I49" s="17">
        <f>IF(H49=0,0,IF(B49="F",VLOOKUP(G49,Barem!$G$2:$H$11,2,1),VLOOKUP(G49,Barem!$G$12:$H$21,2,1)))</f>
        <v>0</v>
      </c>
      <c r="J49" s="23">
        <v>4</v>
      </c>
      <c r="K49" s="18">
        <f>VLOOKUP($C49, Barem!$L:$N,3,0)</f>
        <v>0.2</v>
      </c>
      <c r="L49" s="18">
        <f>VLOOKUP($C49, Barem!$L:$O,4,0)</f>
        <v>0.5</v>
      </c>
      <c r="M49" s="18">
        <f>VLOOKUP($C49, Barem!$L:$P,5,0)</f>
        <v>0.3</v>
      </c>
      <c r="N49" s="50">
        <f t="shared" ref="N49" si="10">IF(F49&gt;199,F49/1500,0)</f>
        <v>1.2046666666666668</v>
      </c>
      <c r="O49" s="50">
        <f>IF(D49&gt;21,VLOOKUP(D49,Barem!$R$1:$S$39,2,1),0)</f>
        <v>0.1</v>
      </c>
      <c r="P49" s="46">
        <f>IF(D49&lt;1,0,IF(B49="F",VLOOKUP(G49,Barem!$V$2:$X$12,2,1),VLOOKUP(G49,Barem!$V$13:$X$24,2,1)))</f>
        <v>0</v>
      </c>
      <c r="Q49" s="50">
        <f>VLOOKUP(A49,Participanti!A:C,3,0)</f>
        <v>0.5</v>
      </c>
      <c r="R49" s="40">
        <f t="shared" ref="R49" si="11">H49*K49+I49*L49+J49*M49+N49+O49+P49+Q49</f>
        <v>4.004666666666667</v>
      </c>
      <c r="S49" s="44">
        <v>43721</v>
      </c>
      <c r="T49" s="17">
        <f t="shared" si="3"/>
        <v>1</v>
      </c>
      <c r="U49" s="48">
        <f t="shared" ref="U49" si="12">R49/D49</f>
        <v>0.12905790095606404</v>
      </c>
    </row>
    <row r="50" spans="1:21" hidden="1" x14ac:dyDescent="0.2">
      <c r="A50" s="22" t="s">
        <v>6</v>
      </c>
      <c r="B50" s="35" t="str">
        <f>VLOOKUP(A50,Participanti!A:B,2,0)</f>
        <v>F</v>
      </c>
      <c r="C50" s="23">
        <v>2</v>
      </c>
      <c r="D50" s="23">
        <v>9.2100000000000009</v>
      </c>
      <c r="E50" s="24">
        <v>3.0810185185185187E-2</v>
      </c>
      <c r="F50" s="53"/>
      <c r="G50" s="25">
        <f t="shared" ref="G50" si="13">E50/D50</f>
        <v>3.3452969799332446E-3</v>
      </c>
      <c r="H50" s="17">
        <f>IF(B50="F",VLOOKUP(D50,Barem!$B$2:$C$11,2,1),VLOOKUP(D50,Barem!$B$12:$C$21,2,1))</f>
        <v>2.5</v>
      </c>
      <c r="I50" s="17">
        <f>IF(H50=0,0,IF(B50="F",VLOOKUP(G50,Barem!$G$2:$H$11,2,1),VLOOKUP(G50,Barem!$G$12:$H$21,2,1)))</f>
        <v>4</v>
      </c>
      <c r="J50" s="23">
        <v>3</v>
      </c>
      <c r="K50" s="18">
        <f>VLOOKUP($C50, Barem!$L:$N,3,0)</f>
        <v>0.2</v>
      </c>
      <c r="L50" s="18">
        <f>VLOOKUP($C50, Barem!$L:$O,4,0)</f>
        <v>0.5</v>
      </c>
      <c r="M50" s="18">
        <f>VLOOKUP($C50, Barem!$L:$P,5,0)</f>
        <v>0.3</v>
      </c>
      <c r="N50" s="50">
        <f t="shared" ref="N50" si="14">IF(F50&gt;199,F50/1500,0)</f>
        <v>0</v>
      </c>
      <c r="O50" s="50">
        <f>IF(D50&gt;21,VLOOKUP(D50,Barem!$R$1:$S$39,2,1),0)</f>
        <v>0</v>
      </c>
      <c r="P50" s="46">
        <f>IF(D50&lt;1,0,IF(B50="F",VLOOKUP(G50,Barem!$V$2:$X$12,2,1),VLOOKUP(G50,Barem!$V$13:$X$24,2,1)))</f>
        <v>0</v>
      </c>
      <c r="Q50" s="50">
        <f>VLOOKUP(A50,Participanti!A:C,3,0)</f>
        <v>0</v>
      </c>
      <c r="R50" s="40">
        <f t="shared" ref="R50" si="15">H50*K50+I50*L50+J50*M50+N50+O50+P50+Q50</f>
        <v>3.4</v>
      </c>
      <c r="S50" s="44">
        <v>43719</v>
      </c>
      <c r="T50" s="17">
        <f t="shared" si="3"/>
        <v>1</v>
      </c>
      <c r="U50" s="48">
        <f t="shared" ref="U50" si="16">R50/D50</f>
        <v>0.36916395222584142</v>
      </c>
    </row>
    <row r="51" spans="1:21" hidden="1" x14ac:dyDescent="0.2">
      <c r="A51" s="22" t="s">
        <v>8</v>
      </c>
      <c r="B51" s="35" t="str">
        <f>VLOOKUP(A51,Participanti!A:B,2,0)</f>
        <v>M</v>
      </c>
      <c r="C51" s="23">
        <v>2</v>
      </c>
      <c r="D51" s="23">
        <v>9.99</v>
      </c>
      <c r="E51" s="24">
        <v>3.0312499999999996E-2</v>
      </c>
      <c r="F51" s="53"/>
      <c r="G51" s="25">
        <f t="shared" ref="G51" si="17">E51/D51</f>
        <v>3.034284284284284E-3</v>
      </c>
      <c r="H51" s="17">
        <f>IF(B51="F",VLOOKUP(D51,Barem!$B$2:$C$11,2,1),VLOOKUP(D51,Barem!$B$12:$C$21,2,1))</f>
        <v>2.5</v>
      </c>
      <c r="I51" s="17">
        <f>IF(H51=0,0,IF(B51="F",VLOOKUP(G51,Barem!$G$2:$H$11,2,1),VLOOKUP(G51,Barem!$G$12:$H$21,2,1)))</f>
        <v>4</v>
      </c>
      <c r="J51" s="23">
        <v>3.25</v>
      </c>
      <c r="K51" s="18">
        <f>VLOOKUP($C51, Barem!$L:$N,3,0)</f>
        <v>0.2</v>
      </c>
      <c r="L51" s="18">
        <f>VLOOKUP($C51, Barem!$L:$O,4,0)</f>
        <v>0.5</v>
      </c>
      <c r="M51" s="18">
        <f>VLOOKUP($C51, Barem!$L:$P,5,0)</f>
        <v>0.3</v>
      </c>
      <c r="N51" s="50">
        <f t="shared" ref="N51" si="18">IF(F51&gt;199,F51/1500,0)</f>
        <v>0</v>
      </c>
      <c r="O51" s="50">
        <f>IF(D51&gt;21,VLOOKUP(D51,Barem!$R$1:$S$39,2,1),0)</f>
        <v>0</v>
      </c>
      <c r="P51" s="46">
        <f>IF(D51&lt;1,0,IF(B51="F",VLOOKUP(G51,Barem!$V$2:$X$12,2,1),VLOOKUP(G51,Barem!$V$13:$X$24,2,1)))</f>
        <v>0</v>
      </c>
      <c r="Q51" s="50">
        <f>VLOOKUP(A51,Participanti!A:C,3,0)</f>
        <v>0</v>
      </c>
      <c r="R51" s="40">
        <f t="shared" ref="R51" si="19">H51*K51+I51*L51+J51*M51+N51+O51+P51+Q51</f>
        <v>3.4750000000000001</v>
      </c>
      <c r="S51" s="44">
        <v>43719</v>
      </c>
      <c r="T51" s="17">
        <f t="shared" si="3"/>
        <v>1</v>
      </c>
      <c r="U51" s="48">
        <f t="shared" ref="U51" si="20">R51/D51</f>
        <v>0.34784784784784784</v>
      </c>
    </row>
    <row r="52" spans="1:21" hidden="1" x14ac:dyDescent="0.2">
      <c r="A52" s="22" t="s">
        <v>146</v>
      </c>
      <c r="B52" s="35" t="str">
        <f>VLOOKUP(A52,Participanti!A:B,2,0)</f>
        <v>M</v>
      </c>
      <c r="C52" s="23">
        <v>2</v>
      </c>
      <c r="D52" s="23">
        <v>11.29</v>
      </c>
      <c r="E52" s="24">
        <v>3.125E-2</v>
      </c>
      <c r="F52" s="53"/>
      <c r="G52" s="25">
        <f t="shared" ref="G52" si="21">E52/D52</f>
        <v>2.7679362267493358E-3</v>
      </c>
      <c r="H52" s="17">
        <f>IF(B52="F",VLOOKUP(D52,Barem!$B$2:$C$11,2,1),VLOOKUP(D52,Barem!$B$12:$C$21,2,1))</f>
        <v>2.5</v>
      </c>
      <c r="I52" s="17">
        <f>IF(H52=0,0,IF(B52="F",VLOOKUP(G52,Barem!$G$2:$H$11,2,1),VLOOKUP(G52,Barem!$G$12:$H$21,2,1)))</f>
        <v>5</v>
      </c>
      <c r="J52" s="23">
        <v>3</v>
      </c>
      <c r="K52" s="18">
        <f>VLOOKUP($C52, Barem!$L:$N,3,0)</f>
        <v>0.2</v>
      </c>
      <c r="L52" s="18">
        <f>VLOOKUP($C52, Barem!$L:$O,4,0)</f>
        <v>0.5</v>
      </c>
      <c r="M52" s="18">
        <f>VLOOKUP($C52, Barem!$L:$P,5,0)</f>
        <v>0.3</v>
      </c>
      <c r="N52" s="50">
        <f t="shared" ref="N52" si="22">IF(F52&gt;199,F52/1500,0)</f>
        <v>0</v>
      </c>
      <c r="O52" s="50">
        <f>IF(D52&gt;21,VLOOKUP(D52,Barem!$R$1:$S$39,2,1),0)</f>
        <v>0</v>
      </c>
      <c r="P52" s="46">
        <f>IF(D52&lt;1,0,IF(B52="F",VLOOKUP(G52,Barem!$V$2:$X$12,2,1),VLOOKUP(G52,Barem!$V$13:$X$24,2,1)))</f>
        <v>0.2</v>
      </c>
      <c r="Q52" s="50">
        <f>VLOOKUP(A52,Participanti!A:C,3,0)</f>
        <v>0</v>
      </c>
      <c r="R52" s="40">
        <f t="shared" ref="R52" si="23">H52*K52+I52*L52+J52*M52+N52+O52+P52+Q52</f>
        <v>4.0999999999999996</v>
      </c>
      <c r="S52" s="44">
        <v>43719</v>
      </c>
      <c r="T52" s="17">
        <f t="shared" si="3"/>
        <v>1</v>
      </c>
      <c r="U52" s="48">
        <f t="shared" ref="U52" si="24">R52/D52</f>
        <v>0.36315323294951285</v>
      </c>
    </row>
    <row r="53" spans="1:21" hidden="1" x14ac:dyDescent="0.2">
      <c r="A53" s="22" t="s">
        <v>145</v>
      </c>
      <c r="B53" s="35" t="str">
        <f>VLOOKUP(A53,Participanti!A:B,2,0)</f>
        <v>M</v>
      </c>
      <c r="C53" s="23">
        <v>2</v>
      </c>
      <c r="D53" s="23">
        <v>10.02</v>
      </c>
      <c r="E53" s="24">
        <v>3.8229166666666668E-2</v>
      </c>
      <c r="F53" s="53"/>
      <c r="G53" s="25">
        <f t="shared" ref="G53" si="25">E53/D53</f>
        <v>3.8152860944777114E-3</v>
      </c>
      <c r="H53" s="17">
        <f>IF(B53="F",VLOOKUP(D53,Barem!$B$2:$C$11,2,1),VLOOKUP(D53,Barem!$B$12:$C$21,2,1))</f>
        <v>2.5</v>
      </c>
      <c r="I53" s="17">
        <f>IF(H53=0,0,IF(B53="F",VLOOKUP(G53,Barem!$G$2:$H$11,2,1),VLOOKUP(G53,Barem!$G$12:$H$21,2,1)))</f>
        <v>2</v>
      </c>
      <c r="J53" s="23">
        <v>0</v>
      </c>
      <c r="K53" s="18">
        <f>VLOOKUP($C53, Barem!$L:$N,3,0)</f>
        <v>0.2</v>
      </c>
      <c r="L53" s="18">
        <f>VLOOKUP($C53, Barem!$L:$O,4,0)</f>
        <v>0.5</v>
      </c>
      <c r="M53" s="18">
        <f>VLOOKUP($C53, Barem!$L:$P,5,0)</f>
        <v>0.3</v>
      </c>
      <c r="N53" s="50">
        <f t="shared" ref="N53" si="26">IF(F53&gt;199,F53/1500,0)</f>
        <v>0</v>
      </c>
      <c r="O53" s="50">
        <f>IF(D53&gt;21,VLOOKUP(D53,Barem!$R$1:$S$39,2,1),0)</f>
        <v>0</v>
      </c>
      <c r="P53" s="46">
        <f>IF(D53&lt;1,0,IF(B53="F",VLOOKUP(G53,Barem!$V$2:$X$12,2,1),VLOOKUP(G53,Barem!$V$13:$X$24,2,1)))</f>
        <v>0</v>
      </c>
      <c r="Q53" s="50">
        <f>VLOOKUP(A53,Participanti!A:C,3,0)</f>
        <v>0</v>
      </c>
      <c r="R53" s="40">
        <f t="shared" ref="R53" si="27">H53*K53+I53*L53+J53*M53+N53+O53+P53+Q53</f>
        <v>1.5</v>
      </c>
      <c r="S53" s="44">
        <v>43719</v>
      </c>
      <c r="T53" s="17">
        <f t="shared" si="3"/>
        <v>1</v>
      </c>
      <c r="U53" s="48">
        <f t="shared" ref="U53" si="28">R53/D53</f>
        <v>0.14970059880239522</v>
      </c>
    </row>
    <row r="54" spans="1:21" hidden="1" x14ac:dyDescent="0.2">
      <c r="A54" s="22" t="s">
        <v>71</v>
      </c>
      <c r="B54" s="35" t="str">
        <f>VLOOKUP(A54,Participanti!A:B,2,0)</f>
        <v>M</v>
      </c>
      <c r="C54" s="23">
        <v>2</v>
      </c>
      <c r="D54" s="23">
        <v>21.1</v>
      </c>
      <c r="E54" s="24">
        <v>9.2361111111111116E-2</v>
      </c>
      <c r="F54" s="53"/>
      <c r="G54" s="25">
        <f t="shared" ref="G54" si="29">E54/D54</f>
        <v>4.3773038441284884E-3</v>
      </c>
      <c r="H54" s="17">
        <f>IF(B54="F",VLOOKUP(D54,Barem!$B$2:$C$11,2,1),VLOOKUP(D54,Barem!$B$12:$C$21,2,1))</f>
        <v>5</v>
      </c>
      <c r="I54" s="17">
        <f>IF(H54=0,0,IF(B54="F",VLOOKUP(G54,Barem!$G$2:$H$11,2,1),VLOOKUP(G54,Barem!$G$12:$H$21,2,1)))</f>
        <v>1</v>
      </c>
      <c r="J54" s="23">
        <v>2</v>
      </c>
      <c r="K54" s="18">
        <f>VLOOKUP($C54, Barem!$L:$N,3,0)</f>
        <v>0.2</v>
      </c>
      <c r="L54" s="18">
        <f>VLOOKUP($C54, Barem!$L:$O,4,0)</f>
        <v>0.5</v>
      </c>
      <c r="M54" s="18">
        <f>VLOOKUP($C54, Barem!$L:$P,5,0)</f>
        <v>0.3</v>
      </c>
      <c r="N54" s="50">
        <f t="shared" ref="N54" si="30">IF(F54&gt;199,F54/1500,0)</f>
        <v>0</v>
      </c>
      <c r="O54" s="50">
        <f>IF(D54&gt;21,VLOOKUP(D54,Barem!$R$1:$S$39,2,1),0)</f>
        <v>0</v>
      </c>
      <c r="P54" s="46">
        <f>IF(D54&lt;1,0,IF(B54="F",VLOOKUP(G54,Barem!$V$2:$X$12,2,1),VLOOKUP(G54,Barem!$V$13:$X$24,2,1)))</f>
        <v>0</v>
      </c>
      <c r="Q54" s="50">
        <f>VLOOKUP(A54,Participanti!A:C,3,0)</f>
        <v>0</v>
      </c>
      <c r="R54" s="40">
        <f t="shared" ref="R54" si="31">H54*K54+I54*L54+J54*M54+N54+O54+P54+Q54</f>
        <v>2.1</v>
      </c>
      <c r="S54" s="44">
        <v>43724</v>
      </c>
      <c r="T54" s="17">
        <f t="shared" si="3"/>
        <v>1</v>
      </c>
      <c r="U54" s="48">
        <f t="shared" ref="U54" si="32">R54/D54</f>
        <v>9.9526066350710901E-2</v>
      </c>
    </row>
    <row r="55" spans="1:21" hidden="1" x14ac:dyDescent="0.2">
      <c r="A55" s="22" t="s">
        <v>75</v>
      </c>
      <c r="B55" s="35" t="str">
        <f>VLOOKUP(A55,Participanti!A:B,2,0)</f>
        <v>M</v>
      </c>
      <c r="C55" s="23">
        <v>2</v>
      </c>
      <c r="D55" s="23">
        <v>16.5</v>
      </c>
      <c r="E55" s="24">
        <v>5.3252314814814815E-2</v>
      </c>
      <c r="F55" s="53"/>
      <c r="G55" s="25">
        <f t="shared" ref="G55" si="33">E55/D55</f>
        <v>3.2274130190796859E-3</v>
      </c>
      <c r="H55" s="17">
        <f>IF(B55="F",VLOOKUP(D55,Barem!$B$2:$C$11,2,1),VLOOKUP(D55,Barem!$B$12:$C$21,2,1))</f>
        <v>3.5</v>
      </c>
      <c r="I55" s="17">
        <f>IF(H55=0,0,IF(B55="F",VLOOKUP(G55,Barem!$G$2:$H$11,2,1),VLOOKUP(G55,Barem!$G$12:$H$21,2,1)))</f>
        <v>3.5</v>
      </c>
      <c r="J55" s="23">
        <v>2.5</v>
      </c>
      <c r="K55" s="18">
        <f>VLOOKUP($C55, Barem!$L:$N,3,0)</f>
        <v>0.2</v>
      </c>
      <c r="L55" s="18">
        <f>VLOOKUP($C55, Barem!$L:$O,4,0)</f>
        <v>0.5</v>
      </c>
      <c r="M55" s="18">
        <f>VLOOKUP($C55, Barem!$L:$P,5,0)</f>
        <v>0.3</v>
      </c>
      <c r="N55" s="50">
        <f t="shared" ref="N55" si="34">IF(F55&gt;199,F55/1500,0)</f>
        <v>0</v>
      </c>
      <c r="O55" s="50">
        <f>IF(D55&gt;21,VLOOKUP(D55,Barem!$R$1:$S$39,2,1),0)</f>
        <v>0</v>
      </c>
      <c r="P55" s="46">
        <f>IF(D55&lt;1,0,IF(B55="F",VLOOKUP(G55,Barem!$V$2:$X$12,2,1),VLOOKUP(G55,Barem!$V$13:$X$24,2,1)))</f>
        <v>0</v>
      </c>
      <c r="Q55" s="50">
        <f>VLOOKUP(A55,Participanti!A:C,3,0)</f>
        <v>0</v>
      </c>
      <c r="R55" s="40">
        <f t="shared" ref="R55" si="35">H55*K55+I55*L55+J55*M55+N55+O55+P55+Q55</f>
        <v>3.2</v>
      </c>
      <c r="S55" s="44">
        <v>43723</v>
      </c>
      <c r="T55" s="17">
        <f t="shared" si="3"/>
        <v>1</v>
      </c>
      <c r="U55" s="48">
        <f t="shared" ref="U55" si="36">R55/D55</f>
        <v>0.19393939393939394</v>
      </c>
    </row>
    <row r="56" spans="1:21" hidden="1" x14ac:dyDescent="0.2">
      <c r="A56" s="22" t="s">
        <v>67</v>
      </c>
      <c r="B56" s="35" t="str">
        <f>VLOOKUP(A56,Participanti!A:B,2,0)</f>
        <v>M</v>
      </c>
      <c r="C56" s="23">
        <v>2</v>
      </c>
      <c r="D56" s="23">
        <v>18.2</v>
      </c>
      <c r="E56" s="24">
        <v>7.013888888888889E-2</v>
      </c>
      <c r="F56" s="53"/>
      <c r="G56" s="25">
        <f t="shared" ref="G56" si="37">E56/D56</f>
        <v>3.853785103785104E-3</v>
      </c>
      <c r="H56" s="17">
        <f>IF(B56="F",VLOOKUP(D56,Barem!$B$2:$C$11,2,1),VLOOKUP(D56,Barem!$B$12:$C$21,2,1))</f>
        <v>4</v>
      </c>
      <c r="I56" s="17">
        <f>IF(H56=0,0,IF(B56="F",VLOOKUP(G56,Barem!$G$2:$H$11,2,1),VLOOKUP(G56,Barem!$G$12:$H$21,2,1)))</f>
        <v>1.5</v>
      </c>
      <c r="J56" s="23">
        <v>2</v>
      </c>
      <c r="K56" s="18">
        <f>VLOOKUP($C56, Barem!$L:$N,3,0)</f>
        <v>0.2</v>
      </c>
      <c r="L56" s="18">
        <f>VLOOKUP($C56, Barem!$L:$O,4,0)</f>
        <v>0.5</v>
      </c>
      <c r="M56" s="18">
        <f>VLOOKUP($C56, Barem!$L:$P,5,0)</f>
        <v>0.3</v>
      </c>
      <c r="N56" s="50">
        <f t="shared" ref="N56" si="38">IF(F56&gt;199,F56/1500,0)</f>
        <v>0</v>
      </c>
      <c r="O56" s="50">
        <f>IF(D56&gt;21,VLOOKUP(D56,Barem!$R$1:$S$39,2,1),0)</f>
        <v>0</v>
      </c>
      <c r="P56" s="46">
        <f>IF(D56&lt;1,0,IF(B56="F",VLOOKUP(G56,Barem!$V$2:$X$12,2,1),VLOOKUP(G56,Barem!$V$13:$X$24,2,1)))</f>
        <v>0</v>
      </c>
      <c r="Q56" s="50">
        <f>VLOOKUP(A56,Participanti!A:C,3,0)</f>
        <v>0</v>
      </c>
      <c r="R56" s="40">
        <f t="shared" ref="R56" si="39">H56*K56+I56*L56+J56*M56+N56+O56+P56+Q56</f>
        <v>2.15</v>
      </c>
      <c r="S56" s="44">
        <v>43722</v>
      </c>
      <c r="T56" s="17">
        <f t="shared" si="3"/>
        <v>1</v>
      </c>
      <c r="U56" s="48">
        <f t="shared" ref="U56" si="40">R56/D56</f>
        <v>0.11813186813186813</v>
      </c>
    </row>
    <row r="57" spans="1:21" hidden="1" x14ac:dyDescent="0.2">
      <c r="A57" s="22" t="s">
        <v>135</v>
      </c>
      <c r="B57" s="35" t="str">
        <f>VLOOKUP(A57,Participanti!A:B,2,0)</f>
        <v>M</v>
      </c>
      <c r="C57" s="23">
        <v>2</v>
      </c>
      <c r="D57" s="23">
        <v>10.78</v>
      </c>
      <c r="E57" s="24">
        <v>4.7650462962962964E-2</v>
      </c>
      <c r="F57" s="53"/>
      <c r="G57" s="25">
        <f t="shared" ref="G57" si="41">E57/D57</f>
        <v>4.4202655809798671E-3</v>
      </c>
      <c r="H57" s="17">
        <f>IF(B57="F",VLOOKUP(D57,Barem!$B$2:$C$11,2,1),VLOOKUP(D57,Barem!$B$12:$C$21,2,1))</f>
        <v>2.5</v>
      </c>
      <c r="I57" s="17">
        <f>IF(H57=0,0,IF(B57="F",VLOOKUP(G57,Barem!$G$2:$H$11,2,1),VLOOKUP(G57,Barem!$G$12:$H$21,2,1)))</f>
        <v>1</v>
      </c>
      <c r="J57" s="23">
        <v>2</v>
      </c>
      <c r="K57" s="18">
        <f>VLOOKUP($C57, Barem!$L:$N,3,0)</f>
        <v>0.2</v>
      </c>
      <c r="L57" s="18">
        <f>VLOOKUP($C57, Barem!$L:$O,4,0)</f>
        <v>0.5</v>
      </c>
      <c r="M57" s="18">
        <f>VLOOKUP($C57, Barem!$L:$P,5,0)</f>
        <v>0.3</v>
      </c>
      <c r="N57" s="50">
        <f t="shared" ref="N57" si="42">IF(F57&gt;199,F57/1500,0)</f>
        <v>0</v>
      </c>
      <c r="O57" s="50">
        <f>IF(D57&gt;21,VLOOKUP(D57,Barem!$R$1:$S$39,2,1),0)</f>
        <v>0</v>
      </c>
      <c r="P57" s="46">
        <f>IF(D57&lt;1,0,IF(B57="F",VLOOKUP(G57,Barem!$V$2:$X$12,2,1),VLOOKUP(G57,Barem!$V$13:$X$24,2,1)))</f>
        <v>0</v>
      </c>
      <c r="Q57" s="50">
        <f>VLOOKUP(A57,Participanti!A:C,3,0)</f>
        <v>0</v>
      </c>
      <c r="R57" s="40">
        <f t="shared" ref="R57" si="43">H57*K57+I57*L57+J57*M57+N57+O57+P57+Q57</f>
        <v>1.6</v>
      </c>
      <c r="S57" s="44">
        <v>43723</v>
      </c>
      <c r="T57" s="17">
        <f t="shared" si="3"/>
        <v>1</v>
      </c>
      <c r="U57" s="48">
        <f t="shared" ref="U57" si="44">R57/D57</f>
        <v>0.14842300556586271</v>
      </c>
    </row>
    <row r="58" spans="1:21" hidden="1" x14ac:dyDescent="0.2">
      <c r="A58" s="22" t="s">
        <v>189</v>
      </c>
      <c r="B58" s="35" t="str">
        <f>VLOOKUP(A58,Participanti!A:B,2,0)</f>
        <v>M</v>
      </c>
      <c r="C58" s="23">
        <v>2</v>
      </c>
      <c r="D58" s="23">
        <v>15.33</v>
      </c>
      <c r="E58" s="24">
        <v>5.9409722222222218E-2</v>
      </c>
      <c r="F58" s="53"/>
      <c r="G58" s="25">
        <f t="shared" ref="G58" si="45">E58/D58</f>
        <v>3.8753895774443717E-3</v>
      </c>
      <c r="H58" s="17">
        <f>IF(B58="F",VLOOKUP(D58,Barem!$B$2:$C$11,2,1),VLOOKUP(D58,Barem!$B$12:$C$21,2,1))</f>
        <v>3.5</v>
      </c>
      <c r="I58" s="17">
        <f>IF(H58=0,0,IF(B58="F",VLOOKUP(G58,Barem!$G$2:$H$11,2,1),VLOOKUP(G58,Barem!$G$12:$H$21,2,1)))</f>
        <v>1.5</v>
      </c>
      <c r="J58" s="23">
        <v>1.5</v>
      </c>
      <c r="K58" s="18">
        <f>VLOOKUP($C58, Barem!$L:$N,3,0)</f>
        <v>0.2</v>
      </c>
      <c r="L58" s="18">
        <f>VLOOKUP($C58, Barem!$L:$O,4,0)</f>
        <v>0.5</v>
      </c>
      <c r="M58" s="18">
        <f>VLOOKUP($C58, Barem!$L:$P,5,0)</f>
        <v>0.3</v>
      </c>
      <c r="N58" s="50">
        <f t="shared" ref="N58" si="46">IF(F58&gt;199,F58/1500,0)</f>
        <v>0</v>
      </c>
      <c r="O58" s="50">
        <f>IF(D58&gt;21,VLOOKUP(D58,Barem!$R$1:$S$39,2,1),0)</f>
        <v>0</v>
      </c>
      <c r="P58" s="46">
        <f>IF(D58&lt;1,0,IF(B58="F",VLOOKUP(G58,Barem!$V$2:$X$12,2,1),VLOOKUP(G58,Barem!$V$13:$X$24,2,1)))</f>
        <v>0</v>
      </c>
      <c r="Q58" s="50">
        <f>VLOOKUP(A58,Participanti!A:C,3,0)</f>
        <v>0</v>
      </c>
      <c r="R58" s="40">
        <f t="shared" ref="R58" si="47">H58*K58+I58*L58+J58*M58+N58+O58+P58+Q58</f>
        <v>1.9000000000000001</v>
      </c>
      <c r="S58" s="44">
        <v>43723</v>
      </c>
      <c r="T58" s="17">
        <f t="shared" si="3"/>
        <v>1</v>
      </c>
      <c r="U58" s="48">
        <f t="shared" ref="U58" si="48">R58/D58</f>
        <v>0.12393998695368559</v>
      </c>
    </row>
    <row r="59" spans="1:21" hidden="1" x14ac:dyDescent="0.2">
      <c r="A59" s="22" t="s">
        <v>56</v>
      </c>
      <c r="B59" s="35" t="str">
        <f>VLOOKUP(A59,Participanti!A:B,2,0)</f>
        <v>F</v>
      </c>
      <c r="C59" s="23">
        <v>2</v>
      </c>
      <c r="D59" s="23">
        <v>7.7</v>
      </c>
      <c r="E59" s="24">
        <v>3.6446759259259262E-2</v>
      </c>
      <c r="F59" s="53"/>
      <c r="G59" s="25">
        <f t="shared" ref="G59" si="49">E59/D59</f>
        <v>4.7333453583453585E-3</v>
      </c>
      <c r="H59" s="17">
        <f>IF(B59="F",VLOOKUP(D59,Barem!$B$2:$C$11,2,1),VLOOKUP(D59,Barem!$B$12:$C$21,2,1))</f>
        <v>2</v>
      </c>
      <c r="I59" s="17">
        <f>IF(H59=0,0,IF(B59="F",VLOOKUP(G59,Barem!$G$2:$H$11,2,1),VLOOKUP(G59,Barem!$G$12:$H$21,2,1)))</f>
        <v>1</v>
      </c>
      <c r="J59" s="23">
        <v>3</v>
      </c>
      <c r="K59" s="18">
        <f>VLOOKUP($C59, Barem!$L:$N,3,0)</f>
        <v>0.2</v>
      </c>
      <c r="L59" s="18">
        <f>VLOOKUP($C59, Barem!$L:$O,4,0)</f>
        <v>0.5</v>
      </c>
      <c r="M59" s="18">
        <f>VLOOKUP($C59, Barem!$L:$P,5,0)</f>
        <v>0.3</v>
      </c>
      <c r="N59" s="50">
        <f t="shared" ref="N59" si="50">IF(F59&gt;199,F59/1500,0)</f>
        <v>0</v>
      </c>
      <c r="O59" s="50">
        <f>IF(D59&gt;21,VLOOKUP(D59,Barem!$R$1:$S$39,2,1),0)</f>
        <v>0</v>
      </c>
      <c r="P59" s="46">
        <f>IF(D59&lt;1,0,IF(B59="F",VLOOKUP(G59,Barem!$V$2:$X$12,2,1),VLOOKUP(G59,Barem!$V$13:$X$24,2,1)))</f>
        <v>0</v>
      </c>
      <c r="Q59" s="50">
        <f>VLOOKUP(A59,Participanti!A:C,3,0)</f>
        <v>0</v>
      </c>
      <c r="R59" s="40">
        <f t="shared" ref="R59" si="51">H59*K59+I59*L59+J59*M59+N59+O59+P59+Q59</f>
        <v>1.7999999999999998</v>
      </c>
      <c r="S59" s="44">
        <v>43723</v>
      </c>
      <c r="T59" s="17">
        <f t="shared" si="3"/>
        <v>1</v>
      </c>
      <c r="U59" s="48">
        <f t="shared" ref="U59" si="52">R59/D59</f>
        <v>0.23376623376623373</v>
      </c>
    </row>
    <row r="60" spans="1:21" hidden="1" x14ac:dyDescent="0.2">
      <c r="A60" s="22" t="s">
        <v>54</v>
      </c>
      <c r="B60" s="35" t="str">
        <f>VLOOKUP(A60,Participanti!A:B,2,0)</f>
        <v>M</v>
      </c>
      <c r="C60" s="23">
        <v>2</v>
      </c>
      <c r="D60" s="23">
        <v>12.02</v>
      </c>
      <c r="E60" s="24">
        <v>4.6388888888888889E-2</v>
      </c>
      <c r="F60" s="53"/>
      <c r="G60" s="25">
        <f t="shared" ref="G60" si="53">E60/D60</f>
        <v>3.859308559807728E-3</v>
      </c>
      <c r="H60" s="17">
        <f>IF(B60="F",VLOOKUP(D60,Barem!$B$2:$C$11,2,1),VLOOKUP(D60,Barem!$B$12:$C$21,2,1))</f>
        <v>3</v>
      </c>
      <c r="I60" s="17">
        <f>IF(H60=0,0,IF(B60="F",VLOOKUP(G60,Barem!$G$2:$H$11,2,1),VLOOKUP(G60,Barem!$G$12:$H$21,2,1)))</f>
        <v>1.5</v>
      </c>
      <c r="J60" s="23">
        <v>2.5</v>
      </c>
      <c r="K60" s="18">
        <f>VLOOKUP($C60, Barem!$L:$N,3,0)</f>
        <v>0.2</v>
      </c>
      <c r="L60" s="18">
        <f>VLOOKUP($C60, Barem!$L:$O,4,0)</f>
        <v>0.5</v>
      </c>
      <c r="M60" s="18">
        <f>VLOOKUP($C60, Barem!$L:$P,5,0)</f>
        <v>0.3</v>
      </c>
      <c r="N60" s="50">
        <f t="shared" ref="N60" si="54">IF(F60&gt;199,F60/1500,0)</f>
        <v>0</v>
      </c>
      <c r="O60" s="50">
        <f>IF(D60&gt;21,VLOOKUP(D60,Barem!$R$1:$S$39,2,1),0)</f>
        <v>0</v>
      </c>
      <c r="P60" s="46">
        <f>IF(D60&lt;1,0,IF(B60="F",VLOOKUP(G60,Barem!$V$2:$X$12,2,1),VLOOKUP(G60,Barem!$V$13:$X$24,2,1)))</f>
        <v>0</v>
      </c>
      <c r="Q60" s="50">
        <f>VLOOKUP(A60,Participanti!A:C,3,0)</f>
        <v>0</v>
      </c>
      <c r="R60" s="40">
        <f t="shared" ref="R60" si="55">H60*K60+I60*L60+J60*M60+N60+O60+P60+Q60</f>
        <v>2.1</v>
      </c>
      <c r="S60" s="44">
        <v>43724</v>
      </c>
      <c r="T60" s="17">
        <f t="shared" si="3"/>
        <v>1</v>
      </c>
      <c r="U60" s="48">
        <f t="shared" ref="U60" si="56">R60/D60</f>
        <v>0.17470881863560733</v>
      </c>
    </row>
    <row r="61" spans="1:21" hidden="1" x14ac:dyDescent="0.2">
      <c r="A61" s="22" t="s">
        <v>65</v>
      </c>
      <c r="B61" s="35" t="str">
        <f>VLOOKUP(A61,Participanti!A:B,2,0)</f>
        <v>M</v>
      </c>
      <c r="C61" s="23">
        <v>2</v>
      </c>
      <c r="D61" s="23">
        <v>21.1</v>
      </c>
      <c r="E61" s="24">
        <v>6.9884259259259257E-2</v>
      </c>
      <c r="F61" s="53"/>
      <c r="G61" s="25">
        <f t="shared" ref="G61" si="57">E61/D61</f>
        <v>3.312050201860628E-3</v>
      </c>
      <c r="H61" s="17">
        <f>IF(B61="F",VLOOKUP(D61,Barem!$B$2:$C$11,2,1),VLOOKUP(D61,Barem!$B$12:$C$21,2,1))</f>
        <v>5</v>
      </c>
      <c r="I61" s="17">
        <f>IF(H61=0,0,IF(B61="F",VLOOKUP(G61,Barem!$G$2:$H$11,2,1),VLOOKUP(G61,Barem!$G$12:$H$21,2,1)))</f>
        <v>3</v>
      </c>
      <c r="J61" s="23">
        <v>3.5</v>
      </c>
      <c r="K61" s="18">
        <f>VLOOKUP($C61, Barem!$L:$N,3,0)</f>
        <v>0.2</v>
      </c>
      <c r="L61" s="18">
        <f>VLOOKUP($C61, Barem!$L:$O,4,0)</f>
        <v>0.5</v>
      </c>
      <c r="M61" s="18">
        <f>VLOOKUP($C61, Barem!$L:$P,5,0)</f>
        <v>0.3</v>
      </c>
      <c r="N61" s="50">
        <f t="shared" ref="N61" si="58">IF(F61&gt;199,F61/1500,0)</f>
        <v>0</v>
      </c>
      <c r="O61" s="50">
        <f>IF(D61&gt;21,VLOOKUP(D61,Barem!$R$1:$S$39,2,1),0)</f>
        <v>0</v>
      </c>
      <c r="P61" s="46">
        <f>IF(D61&lt;1,0,IF(B61="F",VLOOKUP(G61,Barem!$V$2:$X$12,2,1),VLOOKUP(G61,Barem!$V$13:$X$24,2,1)))</f>
        <v>0</v>
      </c>
      <c r="Q61" s="50">
        <f>VLOOKUP(A61,Participanti!A:C,3,0)</f>
        <v>0</v>
      </c>
      <c r="R61" s="40">
        <f t="shared" ref="R61" si="59">H61*K61+I61*L61+J61*M61+N61+O61+P61+Q61</f>
        <v>3.55</v>
      </c>
      <c r="S61" s="44">
        <v>43724</v>
      </c>
      <c r="T61" s="17">
        <f t="shared" si="3"/>
        <v>1</v>
      </c>
      <c r="U61" s="48">
        <f t="shared" ref="U61" si="60">R61/D61</f>
        <v>0.16824644549763032</v>
      </c>
    </row>
    <row r="62" spans="1:21" hidden="1" x14ac:dyDescent="0.2">
      <c r="A62" s="22" t="s">
        <v>76</v>
      </c>
      <c r="B62" s="35" t="str">
        <f>VLOOKUP(A62,Participanti!A:B,2,0)</f>
        <v>F</v>
      </c>
      <c r="C62" s="23">
        <v>2</v>
      </c>
      <c r="D62" s="23">
        <v>7.67</v>
      </c>
      <c r="E62" s="24">
        <v>2.8240740740740736E-2</v>
      </c>
      <c r="F62" s="53"/>
      <c r="G62" s="25">
        <f t="shared" ref="G62" si="61">E62/D62</f>
        <v>3.6819740209570713E-3</v>
      </c>
      <c r="H62" s="17">
        <f>IF(B62="F",VLOOKUP(D62,Barem!$B$2:$C$11,2,1),VLOOKUP(D62,Barem!$B$12:$C$21,2,1))</f>
        <v>2</v>
      </c>
      <c r="I62" s="17">
        <f>IF(H62=0,0,IF(B62="F",VLOOKUP(G62,Barem!$G$2:$H$11,2,1),VLOOKUP(G62,Barem!$G$12:$H$21,2,1)))</f>
        <v>3</v>
      </c>
      <c r="J62" s="23">
        <v>1</v>
      </c>
      <c r="K62" s="18">
        <f>VLOOKUP($C62, Barem!$L:$N,3,0)</f>
        <v>0.2</v>
      </c>
      <c r="L62" s="18">
        <f>VLOOKUP($C62, Barem!$L:$O,4,0)</f>
        <v>0.5</v>
      </c>
      <c r="M62" s="18">
        <f>VLOOKUP($C62, Barem!$L:$P,5,0)</f>
        <v>0.3</v>
      </c>
      <c r="N62" s="50">
        <f t="shared" ref="N62" si="62">IF(F62&gt;199,F62/1500,0)</f>
        <v>0</v>
      </c>
      <c r="O62" s="50">
        <f>IF(D62&gt;21,VLOOKUP(D62,Barem!$R$1:$S$39,2,1),0)</f>
        <v>0</v>
      </c>
      <c r="P62" s="46">
        <f>IF(D62&lt;1,0,IF(B62="F",VLOOKUP(G62,Barem!$V$2:$X$12,2,1),VLOOKUP(G62,Barem!$V$13:$X$24,2,1)))</f>
        <v>0</v>
      </c>
      <c r="Q62" s="50">
        <f>VLOOKUP(A62,Participanti!A:C,3,0)</f>
        <v>0</v>
      </c>
      <c r="R62" s="40">
        <f t="shared" ref="R62" si="63">H62*K62+I62*L62+J62*M62+N62+O62+P62+Q62</f>
        <v>2.1999999999999997</v>
      </c>
      <c r="S62" s="44">
        <v>43723</v>
      </c>
      <c r="T62" s="17">
        <f t="shared" si="3"/>
        <v>1</v>
      </c>
      <c r="U62" s="48">
        <f t="shared" ref="U62" si="64">R62/D62</f>
        <v>0.28683181225554105</v>
      </c>
    </row>
    <row r="63" spans="1:21" hidden="1" x14ac:dyDescent="0.2">
      <c r="A63" s="22" t="s">
        <v>52</v>
      </c>
      <c r="B63" s="35" t="str">
        <f>VLOOKUP(A63,Participanti!A:B,2,0)</f>
        <v>M</v>
      </c>
      <c r="C63" s="23">
        <v>2</v>
      </c>
      <c r="D63" s="23">
        <v>12.71</v>
      </c>
      <c r="E63" s="24">
        <v>4.3171296296296298E-2</v>
      </c>
      <c r="F63" s="53"/>
      <c r="G63" s="25">
        <f t="shared" ref="G63" si="65">E63/D63</f>
        <v>3.3966401491971909E-3</v>
      </c>
      <c r="H63" s="17">
        <f>IF(B63="F",VLOOKUP(D63,Barem!$B$2:$C$11,2,1),VLOOKUP(D63,Barem!$B$12:$C$21,2,1))</f>
        <v>3</v>
      </c>
      <c r="I63" s="17">
        <f>IF(H63=0,0,IF(B63="F",VLOOKUP(G63,Barem!$G$2:$H$11,2,1),VLOOKUP(G63,Barem!$G$12:$H$21,2,1)))</f>
        <v>3</v>
      </c>
      <c r="J63" s="23">
        <v>3.75</v>
      </c>
      <c r="K63" s="18">
        <f>VLOOKUP($C63, Barem!$L:$N,3,0)</f>
        <v>0.2</v>
      </c>
      <c r="L63" s="18">
        <f>VLOOKUP($C63, Barem!$L:$O,4,0)</f>
        <v>0.5</v>
      </c>
      <c r="M63" s="18">
        <f>VLOOKUP($C63, Barem!$L:$P,5,0)</f>
        <v>0.3</v>
      </c>
      <c r="N63" s="50">
        <f t="shared" ref="N63" si="66">IF(F63&gt;199,F63/1500,0)</f>
        <v>0</v>
      </c>
      <c r="O63" s="50">
        <f>IF(D63&gt;21,VLOOKUP(D63,Barem!$R$1:$S$39,2,1),0)</f>
        <v>0</v>
      </c>
      <c r="P63" s="46">
        <f>IF(D63&lt;1,0,IF(B63="F",VLOOKUP(G63,Barem!$V$2:$X$12,2,1),VLOOKUP(G63,Barem!$V$13:$X$24,2,1)))</f>
        <v>0</v>
      </c>
      <c r="Q63" s="50">
        <f>VLOOKUP(A63,Participanti!A:C,3,0)</f>
        <v>0</v>
      </c>
      <c r="R63" s="40">
        <f t="shared" ref="R63" si="67">H63*K63+I63*L63+J63*M63+N63+O63+P63+Q63</f>
        <v>3.2250000000000001</v>
      </c>
      <c r="S63" s="44">
        <v>43724</v>
      </c>
      <c r="T63" s="17">
        <f t="shared" si="3"/>
        <v>1</v>
      </c>
      <c r="U63" s="48">
        <f t="shared" ref="U63" si="68">R63/D63</f>
        <v>0.25373721479150274</v>
      </c>
    </row>
    <row r="64" spans="1:21" hidden="1" x14ac:dyDescent="0.2">
      <c r="A64" s="22" t="s">
        <v>91</v>
      </c>
      <c r="B64" s="35" t="str">
        <f>VLOOKUP(A64,Participanti!A:B,2,0)</f>
        <v>M</v>
      </c>
      <c r="C64" s="23">
        <v>2</v>
      </c>
      <c r="D64" s="23">
        <v>9.41</v>
      </c>
      <c r="E64" s="24">
        <v>3.4548611111111113E-2</v>
      </c>
      <c r="F64" s="53"/>
      <c r="G64" s="25">
        <f t="shared" ref="G64" si="69">E64/D64</f>
        <v>3.6714783327429449E-3</v>
      </c>
      <c r="H64" s="17">
        <f>IF(B64="F",VLOOKUP(D64,Barem!$B$2:$C$11,2,1),VLOOKUP(D64,Barem!$B$12:$C$21,2,1))</f>
        <v>2</v>
      </c>
      <c r="I64" s="17">
        <f>IF(H64=0,0,IF(B64="F",VLOOKUP(G64,Barem!$G$2:$H$11,2,1),VLOOKUP(G64,Barem!$G$12:$H$21,2,1)))</f>
        <v>2</v>
      </c>
      <c r="J64" s="23">
        <v>0.75</v>
      </c>
      <c r="K64" s="18">
        <f>VLOOKUP($C64, Barem!$L:$N,3,0)</f>
        <v>0.2</v>
      </c>
      <c r="L64" s="18">
        <f>VLOOKUP($C64, Barem!$L:$O,4,0)</f>
        <v>0.5</v>
      </c>
      <c r="M64" s="18">
        <f>VLOOKUP($C64, Barem!$L:$P,5,0)</f>
        <v>0.3</v>
      </c>
      <c r="N64" s="50">
        <f t="shared" ref="N64" si="70">IF(F64&gt;199,F64/1500,0)</f>
        <v>0</v>
      </c>
      <c r="O64" s="50">
        <f>IF(D64&gt;21,VLOOKUP(D64,Barem!$R$1:$S$39,2,1),0)</f>
        <v>0</v>
      </c>
      <c r="P64" s="46">
        <f>IF(D64&lt;1,0,IF(B64="F",VLOOKUP(G64,Barem!$V$2:$X$12,2,1),VLOOKUP(G64,Barem!$V$13:$X$24,2,1)))</f>
        <v>0</v>
      </c>
      <c r="Q64" s="50">
        <f>VLOOKUP(A64,Participanti!A:C,3,0)</f>
        <v>0</v>
      </c>
      <c r="R64" s="40">
        <f t="shared" ref="R64" si="71">H64*K64+I64*L64+J64*M64+N64+O64+P64+Q64</f>
        <v>1.625</v>
      </c>
      <c r="S64" s="44">
        <v>43724</v>
      </c>
      <c r="T64" s="17">
        <f t="shared" si="3"/>
        <v>1</v>
      </c>
      <c r="U64" s="48">
        <f t="shared" ref="U64" si="72">R64/D64</f>
        <v>0.17268862911795962</v>
      </c>
    </row>
    <row r="65" spans="1:21" hidden="1" x14ac:dyDescent="0.2">
      <c r="A65" s="22" t="s">
        <v>73</v>
      </c>
      <c r="B65" s="35" t="str">
        <f>VLOOKUP(A65,Participanti!A:B,2,0)</f>
        <v>M</v>
      </c>
      <c r="C65" s="23">
        <v>2</v>
      </c>
      <c r="D65" s="23">
        <v>20.04</v>
      </c>
      <c r="E65" s="24">
        <v>6.5023148148148149E-2</v>
      </c>
      <c r="F65" s="53"/>
      <c r="G65" s="25">
        <f t="shared" ref="G65" si="73">E65/D65</f>
        <v>3.2446680712648777E-3</v>
      </c>
      <c r="H65" s="17">
        <f>IF(B65="F",VLOOKUP(D65,Barem!$B$2:$C$11,2,1),VLOOKUP(D65,Barem!$B$12:$C$21,2,1))</f>
        <v>4.5</v>
      </c>
      <c r="I65" s="17">
        <f>IF(H65=0,0,IF(B65="F",VLOOKUP(G65,Barem!$G$2:$H$11,2,1),VLOOKUP(G65,Barem!$G$12:$H$21,2,1)))</f>
        <v>3.5</v>
      </c>
      <c r="J65" s="23">
        <v>4</v>
      </c>
      <c r="K65" s="18">
        <f>VLOOKUP($C65, Barem!$L:$N,3,0)</f>
        <v>0.2</v>
      </c>
      <c r="L65" s="18">
        <f>VLOOKUP($C65, Barem!$L:$O,4,0)</f>
        <v>0.5</v>
      </c>
      <c r="M65" s="18">
        <f>VLOOKUP($C65, Barem!$L:$P,5,0)</f>
        <v>0.3</v>
      </c>
      <c r="N65" s="50">
        <f t="shared" ref="N65" si="74">IF(F65&gt;199,F65/1500,0)</f>
        <v>0</v>
      </c>
      <c r="O65" s="50">
        <f>IF(D65&gt;21,VLOOKUP(D65,Barem!$R$1:$S$39,2,1),0)</f>
        <v>0</v>
      </c>
      <c r="P65" s="46">
        <f>IF(D65&lt;1,0,IF(B65="F",VLOOKUP(G65,Barem!$V$2:$X$12,2,1),VLOOKUP(G65,Barem!$V$13:$X$24,2,1)))</f>
        <v>0</v>
      </c>
      <c r="Q65" s="50">
        <f>VLOOKUP(A65,Participanti!A:C,3,0)</f>
        <v>0</v>
      </c>
      <c r="R65" s="40">
        <f t="shared" ref="R65" si="75">H65*K65+I65*L65+J65*M65+N65+O65+P65+Q65</f>
        <v>3.8499999999999996</v>
      </c>
      <c r="S65" s="44">
        <v>43724</v>
      </c>
      <c r="T65" s="17">
        <f t="shared" si="3"/>
        <v>1</v>
      </c>
      <c r="U65" s="48">
        <f t="shared" ref="U65" si="76">R65/D65</f>
        <v>0.19211576846307385</v>
      </c>
    </row>
    <row r="66" spans="1:21" hidden="1" x14ac:dyDescent="0.2">
      <c r="A66" s="22" t="s">
        <v>158</v>
      </c>
      <c r="B66" s="35" t="str">
        <f>VLOOKUP(A66,Participanti!A:B,2,0)</f>
        <v>M</v>
      </c>
      <c r="C66" s="23">
        <v>2</v>
      </c>
      <c r="D66" s="23">
        <v>16.600000000000001</v>
      </c>
      <c r="E66" s="24">
        <v>6.25E-2</v>
      </c>
      <c r="F66" s="53"/>
      <c r="G66" s="25">
        <f t="shared" ref="G66" si="77">E66/D66</f>
        <v>3.765060240963855E-3</v>
      </c>
      <c r="H66" s="17">
        <f>IF(B66="F",VLOOKUP(D66,Barem!$B$2:$C$11,2,1),VLOOKUP(D66,Barem!$B$12:$C$21,2,1))</f>
        <v>3.5</v>
      </c>
      <c r="I66" s="17">
        <f>IF(H66=0,0,IF(B66="F",VLOOKUP(G66,Barem!$G$2:$H$11,2,1),VLOOKUP(G66,Barem!$G$12:$H$21,2,1)))</f>
        <v>2</v>
      </c>
      <c r="J66" s="23">
        <v>2</v>
      </c>
      <c r="K66" s="18">
        <f>VLOOKUP($C66, Barem!$L:$N,3,0)</f>
        <v>0.2</v>
      </c>
      <c r="L66" s="18">
        <f>VLOOKUP($C66, Barem!$L:$O,4,0)</f>
        <v>0.5</v>
      </c>
      <c r="M66" s="18">
        <f>VLOOKUP($C66, Barem!$L:$P,5,0)</f>
        <v>0.3</v>
      </c>
      <c r="N66" s="50">
        <f t="shared" ref="N66" si="78">IF(F66&gt;199,F66/1500,0)</f>
        <v>0</v>
      </c>
      <c r="O66" s="50">
        <f>IF(D66&gt;21,VLOOKUP(D66,Barem!$R$1:$S$39,2,1),0)</f>
        <v>0</v>
      </c>
      <c r="P66" s="46">
        <f>IF(D66&lt;1,0,IF(B66="F",VLOOKUP(G66,Barem!$V$2:$X$12,2,1),VLOOKUP(G66,Barem!$V$13:$X$24,2,1)))</f>
        <v>0</v>
      </c>
      <c r="Q66" s="50">
        <f>VLOOKUP(A66,Participanti!A:C,3,0)</f>
        <v>0</v>
      </c>
      <c r="R66" s="40">
        <f t="shared" ref="R66" si="79">H66*K66+I66*L66+J66*M66+N66+O66+P66+Q66</f>
        <v>2.3000000000000003</v>
      </c>
      <c r="S66" s="44">
        <v>43724</v>
      </c>
      <c r="T66" s="17">
        <f t="shared" ref="T66:T129" si="80">COUNTIFS(A:A,A66,C:C,C66)</f>
        <v>1</v>
      </c>
      <c r="U66" s="48">
        <f t="shared" ref="U66" si="81">R66/D66</f>
        <v>0.13855421686746988</v>
      </c>
    </row>
    <row r="67" spans="1:21" hidden="1" x14ac:dyDescent="0.2">
      <c r="A67" s="22" t="s">
        <v>3</v>
      </c>
      <c r="B67" s="35" t="str">
        <f>VLOOKUP(A67,Participanti!A:B,2,0)</f>
        <v>M</v>
      </c>
      <c r="C67" s="23">
        <v>2</v>
      </c>
      <c r="D67" s="23">
        <v>10.199999999999999</v>
      </c>
      <c r="E67" s="24">
        <v>3.4143518518518517E-2</v>
      </c>
      <c r="F67" s="53"/>
      <c r="G67" s="25">
        <f t="shared" ref="G67" si="82">E67/D67</f>
        <v>3.3474037763253453E-3</v>
      </c>
      <c r="H67" s="17">
        <f>IF(B67="F",VLOOKUP(D67,Barem!$B$2:$C$11,2,1),VLOOKUP(D67,Barem!$B$12:$C$21,2,1))</f>
        <v>2.5</v>
      </c>
      <c r="I67" s="17">
        <f>IF(H67=0,0,IF(B67="F",VLOOKUP(G67,Barem!$G$2:$H$11,2,1),VLOOKUP(G67,Barem!$G$12:$H$21,2,1)))</f>
        <v>3</v>
      </c>
      <c r="J67" s="23">
        <v>2.5</v>
      </c>
      <c r="K67" s="18">
        <f>VLOOKUP($C67, Barem!$L:$N,3,0)</f>
        <v>0.2</v>
      </c>
      <c r="L67" s="18">
        <f>VLOOKUP($C67, Barem!$L:$O,4,0)</f>
        <v>0.5</v>
      </c>
      <c r="M67" s="18">
        <f>VLOOKUP($C67, Barem!$L:$P,5,0)</f>
        <v>0.3</v>
      </c>
      <c r="N67" s="50">
        <f t="shared" ref="N67" si="83">IF(F67&gt;199,F67/1500,0)</f>
        <v>0</v>
      </c>
      <c r="O67" s="50">
        <f>IF(D67&gt;21,VLOOKUP(D67,Barem!$R$1:$S$39,2,1),0)</f>
        <v>0</v>
      </c>
      <c r="P67" s="46">
        <f>IF(D67&lt;1,0,IF(B67="F",VLOOKUP(G67,Barem!$V$2:$X$12,2,1),VLOOKUP(G67,Barem!$V$13:$X$24,2,1)))</f>
        <v>0</v>
      </c>
      <c r="Q67" s="50">
        <f>VLOOKUP(A67,Participanti!A:C,3,0)</f>
        <v>0</v>
      </c>
      <c r="R67" s="40">
        <f t="shared" ref="R67" si="84">H67*K67+I67*L67+J67*M67+N67+O67+P67+Q67</f>
        <v>2.75</v>
      </c>
      <c r="S67" s="44">
        <v>43724</v>
      </c>
      <c r="T67" s="17">
        <f t="shared" si="80"/>
        <v>1</v>
      </c>
      <c r="U67" s="48">
        <f t="shared" ref="U67" si="85">R67/D67</f>
        <v>0.26960784313725494</v>
      </c>
    </row>
    <row r="68" spans="1:21" hidden="1" x14ac:dyDescent="0.2">
      <c r="A68" s="22" t="s">
        <v>137</v>
      </c>
      <c r="B68" s="35" t="str">
        <f>VLOOKUP(A68,Participanti!A:B,2,0)</f>
        <v>F</v>
      </c>
      <c r="C68" s="23">
        <v>2</v>
      </c>
      <c r="D68" s="23">
        <v>10</v>
      </c>
      <c r="E68" s="24">
        <v>4.4108796296296299E-2</v>
      </c>
      <c r="F68" s="53"/>
      <c r="G68" s="25">
        <f t="shared" ref="G68" si="86">E68/D68</f>
        <v>4.41087962962963E-3</v>
      </c>
      <c r="H68" s="17">
        <f>IF(B68="F",VLOOKUP(D68,Barem!$B$2:$C$11,2,1),VLOOKUP(D68,Barem!$B$12:$C$21,2,1))</f>
        <v>2.5</v>
      </c>
      <c r="I68" s="17">
        <f>IF(H68=0,0,IF(B68="F",VLOOKUP(G68,Barem!$G$2:$H$11,2,1),VLOOKUP(G68,Barem!$G$12:$H$21,2,1)))</f>
        <v>1.5</v>
      </c>
      <c r="J68" s="23">
        <v>2.5</v>
      </c>
      <c r="K68" s="18">
        <f>VLOOKUP($C68, Barem!$L:$N,3,0)</f>
        <v>0.2</v>
      </c>
      <c r="L68" s="18">
        <f>VLOOKUP($C68, Barem!$L:$O,4,0)</f>
        <v>0.5</v>
      </c>
      <c r="M68" s="18">
        <f>VLOOKUP($C68, Barem!$L:$P,5,0)</f>
        <v>0.3</v>
      </c>
      <c r="N68" s="50">
        <f t="shared" ref="N68" si="87">IF(F68&gt;199,F68/1500,0)</f>
        <v>0</v>
      </c>
      <c r="O68" s="50">
        <f>IF(D68&gt;21,VLOOKUP(D68,Barem!$R$1:$S$39,2,1),0)</f>
        <v>0</v>
      </c>
      <c r="P68" s="46">
        <f>IF(D68&lt;1,0,IF(B68="F",VLOOKUP(G68,Barem!$V$2:$X$12,2,1),VLOOKUP(G68,Barem!$V$13:$X$24,2,1)))</f>
        <v>0</v>
      </c>
      <c r="Q68" s="50">
        <f>VLOOKUP(A68,Participanti!A:C,3,0)</f>
        <v>0</v>
      </c>
      <c r="R68" s="40">
        <f t="shared" ref="R68" si="88">H68*K68+I68*L68+J68*M68+N68+O68+P68+Q68</f>
        <v>2</v>
      </c>
      <c r="S68" s="44">
        <v>43724</v>
      </c>
      <c r="T68" s="17">
        <f t="shared" si="80"/>
        <v>1</v>
      </c>
      <c r="U68" s="48">
        <f t="shared" ref="U68" si="89">R68/D68</f>
        <v>0.2</v>
      </c>
    </row>
    <row r="69" spans="1:21" hidden="1" x14ac:dyDescent="0.2">
      <c r="A69" s="22" t="s">
        <v>92</v>
      </c>
      <c r="B69" s="35" t="str">
        <f>VLOOKUP(A69,Participanti!A:B,2,0)</f>
        <v>M</v>
      </c>
      <c r="C69" s="23">
        <v>2</v>
      </c>
      <c r="D69" s="23">
        <v>12.17</v>
      </c>
      <c r="E69" s="24">
        <v>4.2337962962962966E-2</v>
      </c>
      <c r="F69" s="53"/>
      <c r="G69" s="25">
        <f t="shared" ref="G69" si="90">E69/D69</f>
        <v>3.4788794546395207E-3</v>
      </c>
      <c r="H69" s="17">
        <f>IF(B69="F",VLOOKUP(D69,Barem!$B$2:$C$11,2,1),VLOOKUP(D69,Barem!$B$12:$C$21,2,1))</f>
        <v>3</v>
      </c>
      <c r="I69" s="17">
        <f>IF(H69=0,0,IF(B69="F",VLOOKUP(G69,Barem!$G$2:$H$11,2,1),VLOOKUP(G69,Barem!$G$12:$H$21,2,1)))</f>
        <v>3</v>
      </c>
      <c r="J69" s="23">
        <v>3.25</v>
      </c>
      <c r="K69" s="18">
        <f>VLOOKUP($C69, Barem!$L:$N,3,0)</f>
        <v>0.2</v>
      </c>
      <c r="L69" s="18">
        <f>VLOOKUP($C69, Barem!$L:$O,4,0)</f>
        <v>0.5</v>
      </c>
      <c r="M69" s="18">
        <f>VLOOKUP($C69, Barem!$L:$P,5,0)</f>
        <v>0.3</v>
      </c>
      <c r="N69" s="50">
        <f t="shared" ref="N69" si="91">IF(F69&gt;199,F69/1500,0)</f>
        <v>0</v>
      </c>
      <c r="O69" s="50">
        <f>IF(D69&gt;21,VLOOKUP(D69,Barem!$R$1:$S$39,2,1),0)</f>
        <v>0</v>
      </c>
      <c r="P69" s="46">
        <f>IF(D69&lt;1,0,IF(B69="F",VLOOKUP(G69,Barem!$V$2:$X$12,2,1),VLOOKUP(G69,Barem!$V$13:$X$24,2,1)))</f>
        <v>0</v>
      </c>
      <c r="Q69" s="50">
        <f>VLOOKUP(A69,Participanti!A:C,3,0)</f>
        <v>0</v>
      </c>
      <c r="R69" s="40">
        <f t="shared" ref="R69" si="92">H69*K69+I69*L69+J69*M69+N69+O69+P69+Q69</f>
        <v>3.0750000000000002</v>
      </c>
      <c r="S69" s="44">
        <v>43724</v>
      </c>
      <c r="T69" s="17">
        <f t="shared" si="80"/>
        <v>1</v>
      </c>
      <c r="U69" s="48">
        <f t="shared" ref="U69" si="93">R69/D69</f>
        <v>0.25267050123253904</v>
      </c>
    </row>
    <row r="70" spans="1:21" hidden="1" x14ac:dyDescent="0.2">
      <c r="A70" s="89" t="s">
        <v>130</v>
      </c>
      <c r="B70" s="35" t="str">
        <f>VLOOKUP(A70,Participanti!A:B,2,0)</f>
        <v>F</v>
      </c>
      <c r="C70" s="23">
        <v>2</v>
      </c>
      <c r="D70" s="23"/>
      <c r="E70" s="24"/>
      <c r="F70" s="53"/>
      <c r="G70" s="25"/>
      <c r="H70" s="17"/>
      <c r="I70" s="17"/>
      <c r="J70" s="23"/>
      <c r="K70" s="18">
        <f>VLOOKUP($C70, Barem!$L:$N,3,0)</f>
        <v>0.2</v>
      </c>
      <c r="L70" s="18">
        <f>VLOOKUP($C70, Barem!$L:$O,4,0)</f>
        <v>0.5</v>
      </c>
      <c r="M70" s="18">
        <f>VLOOKUP($C70, Barem!$L:$P,5,0)</f>
        <v>0.3</v>
      </c>
      <c r="N70" s="50">
        <f t="shared" ref="N70:N72" si="94">IF(F70&gt;199,F70/1500,0)</f>
        <v>0</v>
      </c>
      <c r="O70" s="50">
        <f>IF(D70&gt;21,VLOOKUP(D70,Barem!$R$1:$S$39,2,1),0)</f>
        <v>0</v>
      </c>
      <c r="P70" s="46">
        <f>IF(D70&lt;1,0,IF(B70="F",VLOOKUP(G70,Barem!$V$2:$X$12,2,1),VLOOKUP(G70,Barem!$V$13:$X$24,2,1)))</f>
        <v>0</v>
      </c>
      <c r="Q70" s="50">
        <f>VLOOKUP(A70,Participanti!A:C,3,0)</f>
        <v>0</v>
      </c>
      <c r="R70" s="40">
        <v>1.5</v>
      </c>
      <c r="S70" s="44"/>
      <c r="T70" s="17">
        <f t="shared" si="80"/>
        <v>1</v>
      </c>
      <c r="U70" s="48"/>
    </row>
    <row r="71" spans="1:21" hidden="1" x14ac:dyDescent="0.2">
      <c r="A71" s="22" t="s">
        <v>53</v>
      </c>
      <c r="B71" s="35" t="str">
        <f>VLOOKUP(A71,Participanti!A:B,2,0)</f>
        <v>F</v>
      </c>
      <c r="C71" s="23">
        <v>2</v>
      </c>
      <c r="D71" s="23">
        <v>5.01</v>
      </c>
      <c r="E71" s="24">
        <v>1.726851851851852E-2</v>
      </c>
      <c r="F71" s="53"/>
      <c r="G71" s="25">
        <f t="shared" ref="G71:G72" si="95">E71/D71</f>
        <v>3.446810083536631E-3</v>
      </c>
      <c r="H71" s="17">
        <f>IF(B71="F",VLOOKUP(D71,Barem!$B$2:$C$11,2,1),VLOOKUP(D71,Barem!$B$12:$C$21,2,1))</f>
        <v>1.5</v>
      </c>
      <c r="I71" s="17">
        <f>IF(H71=0,0,IF(B71="F",VLOOKUP(G71,Barem!$G$2:$H$11,2,1),VLOOKUP(G71,Barem!$G$12:$H$21,2,1)))</f>
        <v>4</v>
      </c>
      <c r="J71" s="23">
        <v>2.5</v>
      </c>
      <c r="K71" s="18">
        <f>VLOOKUP($C71, Barem!$L:$N,3,0)</f>
        <v>0.2</v>
      </c>
      <c r="L71" s="18">
        <f>VLOOKUP($C71, Barem!$L:$O,4,0)</f>
        <v>0.5</v>
      </c>
      <c r="M71" s="18">
        <f>VLOOKUP($C71, Barem!$L:$P,5,0)</f>
        <v>0.3</v>
      </c>
      <c r="N71" s="50">
        <f t="shared" si="94"/>
        <v>0</v>
      </c>
      <c r="O71" s="50">
        <f>IF(D71&gt;21,VLOOKUP(D71,Barem!$R$1:$S$39,2,1),0)</f>
        <v>0</v>
      </c>
      <c r="P71" s="46">
        <f>IF(D71&lt;1,0,IF(B71="F",VLOOKUP(G71,Barem!$V$2:$X$12,2,1),VLOOKUP(G71,Barem!$V$13:$X$24,2,1)))</f>
        <v>0</v>
      </c>
      <c r="Q71" s="50">
        <f>VLOOKUP(A71,Participanti!A:C,3,0)</f>
        <v>0</v>
      </c>
      <c r="R71" s="40">
        <f t="shared" ref="R71:R72" si="96">H71*K71+I71*L71+J71*M71+N71+O71+P71+Q71</f>
        <v>3.05</v>
      </c>
      <c r="S71" s="44">
        <v>43724</v>
      </c>
      <c r="T71" s="17">
        <f t="shared" si="80"/>
        <v>1</v>
      </c>
      <c r="U71" s="48">
        <f t="shared" ref="U71:U72" si="97">R71/D71</f>
        <v>0.60878243512974051</v>
      </c>
    </row>
    <row r="72" spans="1:21" hidden="1" x14ac:dyDescent="0.2">
      <c r="A72" s="22" t="s">
        <v>70</v>
      </c>
      <c r="B72" s="35" t="str">
        <f>VLOOKUP(A72,Participanti!A:B,2,0)</f>
        <v>M</v>
      </c>
      <c r="C72" s="23">
        <v>2</v>
      </c>
      <c r="D72" s="23">
        <v>21.1</v>
      </c>
      <c r="E72" s="24">
        <v>7.5798611111111108E-2</v>
      </c>
      <c r="F72" s="53"/>
      <c r="G72" s="25">
        <f t="shared" si="95"/>
        <v>3.592351237493417E-3</v>
      </c>
      <c r="H72" s="17">
        <f>IF(B72="F",VLOOKUP(D72,Barem!$B$2:$C$11,2,1),VLOOKUP(D72,Barem!$B$12:$C$21,2,1))</f>
        <v>5</v>
      </c>
      <c r="I72" s="17">
        <f>IF(H72=0,0,IF(B72="F",VLOOKUP(G72,Barem!$G$2:$H$11,2,1),VLOOKUP(G72,Barem!$G$12:$H$21,2,1)))</f>
        <v>2.5</v>
      </c>
      <c r="J72" s="23">
        <v>3</v>
      </c>
      <c r="K72" s="18">
        <f>VLOOKUP($C72, Barem!$L:$N,3,0)</f>
        <v>0.2</v>
      </c>
      <c r="L72" s="18">
        <f>VLOOKUP($C72, Barem!$L:$O,4,0)</f>
        <v>0.5</v>
      </c>
      <c r="M72" s="18">
        <f>VLOOKUP($C72, Barem!$L:$P,5,0)</f>
        <v>0.3</v>
      </c>
      <c r="N72" s="50">
        <f t="shared" si="94"/>
        <v>0</v>
      </c>
      <c r="O72" s="50">
        <f>IF(D72&gt;21,VLOOKUP(D72,Barem!$R$1:$S$39,2,1),0)</f>
        <v>0</v>
      </c>
      <c r="P72" s="46">
        <f>IF(D72&lt;1,0,IF(B72="F",VLOOKUP(G72,Barem!$V$2:$X$12,2,1),VLOOKUP(G72,Barem!$V$13:$X$24,2,1)))</f>
        <v>0</v>
      </c>
      <c r="Q72" s="50">
        <f>VLOOKUP(A72,Participanti!A:C,3,0)</f>
        <v>0</v>
      </c>
      <c r="R72" s="40">
        <f t="shared" si="96"/>
        <v>3.15</v>
      </c>
      <c r="S72" s="44">
        <v>43723</v>
      </c>
      <c r="T72" s="17">
        <f t="shared" si="80"/>
        <v>1</v>
      </c>
      <c r="U72" s="48">
        <f t="shared" si="97"/>
        <v>0.14928909952606634</v>
      </c>
    </row>
    <row r="73" spans="1:21" hidden="1" x14ac:dyDescent="0.2">
      <c r="A73" s="22" t="s">
        <v>142</v>
      </c>
      <c r="B73" s="35" t="str">
        <f>VLOOKUP(A73,Participanti!A:B,2,0)</f>
        <v>M</v>
      </c>
      <c r="C73" s="23">
        <v>2</v>
      </c>
      <c r="D73" s="23">
        <v>21</v>
      </c>
      <c r="E73" s="24">
        <v>8.3333333333333329E-2</v>
      </c>
      <c r="F73" s="53"/>
      <c r="G73" s="25">
        <f t="shared" ref="G73" si="98">E73/D73</f>
        <v>3.968253968253968E-3</v>
      </c>
      <c r="H73" s="17">
        <f>IF(B73="F",VLOOKUP(D73,Barem!$B$2:$C$11,2,1),VLOOKUP(D73,Barem!$B$12:$C$21,2,1))</f>
        <v>5</v>
      </c>
      <c r="I73" s="17">
        <f>IF(H73=0,0,IF(B73="F",VLOOKUP(G73,Barem!$G$2:$H$11,2,1),VLOOKUP(G73,Barem!$G$12:$H$21,2,1)))</f>
        <v>1.5</v>
      </c>
      <c r="J73" s="23">
        <v>0</v>
      </c>
      <c r="K73" s="18">
        <f>VLOOKUP($C73, Barem!$L:$N,3,0)</f>
        <v>0.2</v>
      </c>
      <c r="L73" s="18">
        <f>VLOOKUP($C73, Barem!$L:$O,4,0)</f>
        <v>0.5</v>
      </c>
      <c r="M73" s="18">
        <f>VLOOKUP($C73, Barem!$L:$P,5,0)</f>
        <v>0.3</v>
      </c>
      <c r="N73" s="50">
        <f t="shared" ref="N73" si="99">IF(F73&gt;199,F73/1500,0)</f>
        <v>0</v>
      </c>
      <c r="O73" s="50">
        <f>IF(D73&gt;21,VLOOKUP(D73,Barem!$R$1:$S$39,2,1),0)</f>
        <v>0</v>
      </c>
      <c r="P73" s="46">
        <f>IF(D73&lt;1,0,IF(B73="F",VLOOKUP(G73,Barem!$V$2:$X$12,2,1),VLOOKUP(G73,Barem!$V$13:$X$24,2,1)))</f>
        <v>0</v>
      </c>
      <c r="Q73" s="50">
        <f>VLOOKUP(A73,Participanti!A:C,3,0)</f>
        <v>0</v>
      </c>
      <c r="R73" s="40">
        <f t="shared" ref="R73" si="100">H73*K73+I73*L73+J73*M73+N73+O73+P73+Q73</f>
        <v>1.75</v>
      </c>
      <c r="S73" s="44">
        <v>43723</v>
      </c>
      <c r="T73" s="17">
        <f t="shared" si="80"/>
        <v>1</v>
      </c>
      <c r="U73" s="48">
        <f t="shared" ref="U73" si="101">R73/D73</f>
        <v>8.3333333333333329E-2</v>
      </c>
    </row>
    <row r="74" spans="1:21" hidden="1" x14ac:dyDescent="0.2">
      <c r="A74" s="22" t="s">
        <v>60</v>
      </c>
      <c r="B74" s="35" t="str">
        <f>VLOOKUP(A74,Participanti!A:B,2,0)</f>
        <v>F</v>
      </c>
      <c r="C74" s="23">
        <v>2</v>
      </c>
      <c r="D74" s="23">
        <v>14</v>
      </c>
      <c r="E74" s="24">
        <v>6.7164351851851864E-2</v>
      </c>
      <c r="F74" s="53"/>
      <c r="G74" s="25">
        <f t="shared" ref="G74" si="102">E74/D74</f>
        <v>4.7974537037037048E-3</v>
      </c>
      <c r="H74" s="17">
        <f>IF(B74="F",VLOOKUP(D74,Barem!$B$2:$C$11,2,1),VLOOKUP(D74,Barem!$B$12:$C$21,2,1))</f>
        <v>3.5</v>
      </c>
      <c r="I74" s="17">
        <f>IF(H74=0,0,IF(B74="F",VLOOKUP(G74,Barem!$G$2:$H$11,2,1),VLOOKUP(G74,Barem!$G$12:$H$21,2,1)))</f>
        <v>1</v>
      </c>
      <c r="J74" s="23">
        <v>2.5</v>
      </c>
      <c r="K74" s="18">
        <f>VLOOKUP($C74, Barem!$L:$N,3,0)</f>
        <v>0.2</v>
      </c>
      <c r="L74" s="18">
        <f>VLOOKUP($C74, Barem!$L:$O,4,0)</f>
        <v>0.5</v>
      </c>
      <c r="M74" s="18">
        <f>VLOOKUP($C74, Barem!$L:$P,5,0)</f>
        <v>0.3</v>
      </c>
      <c r="N74" s="50">
        <f t="shared" ref="N74" si="103">IF(F74&gt;199,F74/1500,0)</f>
        <v>0</v>
      </c>
      <c r="O74" s="50">
        <f>IF(D74&gt;21,VLOOKUP(D74,Barem!$R$1:$S$39,2,1),0)</f>
        <v>0</v>
      </c>
      <c r="P74" s="46">
        <f>IF(D74&lt;1,0,IF(B74="F",VLOOKUP(G74,Barem!$V$2:$X$12,2,1),VLOOKUP(G74,Barem!$V$13:$X$24,2,1)))</f>
        <v>0</v>
      </c>
      <c r="Q74" s="50">
        <f>VLOOKUP(A74,Participanti!A:C,3,0)</f>
        <v>0.5</v>
      </c>
      <c r="R74" s="40">
        <f t="shared" ref="R74" si="104">H74*K74+I74*L74+J74*M74+N74+O74+P74+Q74</f>
        <v>2.4500000000000002</v>
      </c>
      <c r="S74" s="44">
        <v>43723</v>
      </c>
      <c r="T74" s="17">
        <f t="shared" si="80"/>
        <v>1</v>
      </c>
      <c r="U74" s="48">
        <f t="shared" ref="U74" si="105">R74/D74</f>
        <v>0.17500000000000002</v>
      </c>
    </row>
    <row r="75" spans="1:21" hidden="1" x14ac:dyDescent="0.2">
      <c r="A75" s="22" t="s">
        <v>186</v>
      </c>
      <c r="B75" s="35" t="str">
        <f>VLOOKUP(A75,Participanti!A:B,2,0)</f>
        <v>M</v>
      </c>
      <c r="C75" s="23">
        <v>2</v>
      </c>
      <c r="D75" s="23">
        <v>10.25</v>
      </c>
      <c r="E75" s="24">
        <v>3.7141203703703704E-2</v>
      </c>
      <c r="F75" s="53"/>
      <c r="G75" s="25">
        <f t="shared" ref="G75" si="106">E75/D75</f>
        <v>3.62353206865402E-3</v>
      </c>
      <c r="H75" s="17">
        <f>IF(B75="F",VLOOKUP(D75,Barem!$B$2:$C$11,2,1),VLOOKUP(D75,Barem!$B$12:$C$21,2,1))</f>
        <v>2.5</v>
      </c>
      <c r="I75" s="17">
        <f>IF(H75=0,0,IF(B75="F",VLOOKUP(G75,Barem!$G$2:$H$11,2,1),VLOOKUP(G75,Barem!$G$12:$H$21,2,1)))</f>
        <v>2.5</v>
      </c>
      <c r="J75" s="23">
        <v>3</v>
      </c>
      <c r="K75" s="18">
        <f>VLOOKUP($C75, Barem!$L:$N,3,0)</f>
        <v>0.2</v>
      </c>
      <c r="L75" s="18">
        <f>VLOOKUP($C75, Barem!$L:$O,4,0)</f>
        <v>0.5</v>
      </c>
      <c r="M75" s="18">
        <f>VLOOKUP($C75, Barem!$L:$P,5,0)</f>
        <v>0.3</v>
      </c>
      <c r="N75" s="50">
        <f t="shared" ref="N75" si="107">IF(F75&gt;199,F75/1500,0)</f>
        <v>0</v>
      </c>
      <c r="O75" s="50">
        <f>IF(D75&gt;21,VLOOKUP(D75,Barem!$R$1:$S$39,2,1),0)</f>
        <v>0</v>
      </c>
      <c r="P75" s="46">
        <f>IF(D75&lt;1,0,IF(B75="F",VLOOKUP(G75,Barem!$V$2:$X$12,2,1),VLOOKUP(G75,Barem!$V$13:$X$24,2,1)))</f>
        <v>0</v>
      </c>
      <c r="Q75" s="50">
        <f>VLOOKUP(A75,Participanti!A:C,3,0)</f>
        <v>0</v>
      </c>
      <c r="R75" s="40">
        <f t="shared" ref="R75" si="108">H75*K75+I75*L75+J75*M75+N75+O75+P75+Q75</f>
        <v>2.65</v>
      </c>
      <c r="S75" s="44">
        <v>43723</v>
      </c>
      <c r="T75" s="17">
        <f t="shared" si="80"/>
        <v>1</v>
      </c>
      <c r="U75" s="48">
        <f t="shared" ref="U75" si="109">R75/D75</f>
        <v>0.25853658536585367</v>
      </c>
    </row>
    <row r="76" spans="1:21" hidden="1" x14ac:dyDescent="0.2">
      <c r="A76" s="22" t="s">
        <v>69</v>
      </c>
      <c r="B76" s="35" t="str">
        <f>VLOOKUP(A76,Participanti!A:B,2,0)</f>
        <v>M</v>
      </c>
      <c r="C76" s="23">
        <v>2</v>
      </c>
      <c r="D76" s="23">
        <v>13.2</v>
      </c>
      <c r="E76" s="24">
        <v>6.6666666666666666E-2</v>
      </c>
      <c r="F76" s="53">
        <v>422</v>
      </c>
      <c r="G76" s="25">
        <f t="shared" ref="G76" si="110">E76/D76</f>
        <v>5.0505050505050509E-3</v>
      </c>
      <c r="H76" s="17">
        <f>IF(B76="F",VLOOKUP(D76,Barem!$B$2:$C$11,2,1),VLOOKUP(D76,Barem!$B$12:$C$21,2,1))</f>
        <v>3</v>
      </c>
      <c r="I76" s="17">
        <f>IF(H76=0,0,IF(B76="F",VLOOKUP(G76,Barem!$G$2:$H$11,2,1),VLOOKUP(G76,Barem!$G$12:$H$21,2,1)))</f>
        <v>0</v>
      </c>
      <c r="J76" s="23">
        <v>3.5</v>
      </c>
      <c r="K76" s="18">
        <f>VLOOKUP($C76, Barem!$L:$N,3,0)</f>
        <v>0.2</v>
      </c>
      <c r="L76" s="18">
        <f>VLOOKUP($C76, Barem!$L:$O,4,0)</f>
        <v>0.5</v>
      </c>
      <c r="M76" s="18">
        <f>VLOOKUP($C76, Barem!$L:$P,5,0)</f>
        <v>0.3</v>
      </c>
      <c r="N76" s="50">
        <f t="shared" ref="N76" si="111">IF(F76&gt;199,F76/1500,0)</f>
        <v>0.28133333333333332</v>
      </c>
      <c r="O76" s="50">
        <f>IF(D76&gt;21,VLOOKUP(D76,Barem!$R$1:$S$39,2,1),0)</f>
        <v>0</v>
      </c>
      <c r="P76" s="46">
        <f>IF(D76&lt;1,0,IF(B76="F",VLOOKUP(G76,Barem!$V$2:$X$12,2,1),VLOOKUP(G76,Barem!$V$13:$X$24,2,1)))</f>
        <v>0</v>
      </c>
      <c r="Q76" s="50">
        <f>VLOOKUP(A76,Participanti!A:C,3,0)</f>
        <v>0</v>
      </c>
      <c r="R76" s="40">
        <f t="shared" ref="R76" si="112">H76*K76+I76*L76+J76*M76+N76+O76+P76+Q76</f>
        <v>1.9313333333333333</v>
      </c>
      <c r="S76" s="44">
        <v>43723</v>
      </c>
      <c r="T76" s="17">
        <f t="shared" si="80"/>
        <v>1</v>
      </c>
      <c r="U76" s="48">
        <f t="shared" ref="U76" si="113">R76/D76</f>
        <v>0.14631313131313131</v>
      </c>
    </row>
    <row r="77" spans="1:21" hidden="1" x14ac:dyDescent="0.2">
      <c r="A77" s="22" t="s">
        <v>57</v>
      </c>
      <c r="B77" s="35" t="str">
        <f>VLOOKUP(A77,Participanti!A:B,2,0)</f>
        <v>M</v>
      </c>
      <c r="C77" s="23">
        <v>2</v>
      </c>
      <c r="D77" s="23">
        <v>18</v>
      </c>
      <c r="E77" s="24">
        <v>5.693287037037037E-2</v>
      </c>
      <c r="F77" s="53"/>
      <c r="G77" s="25">
        <f t="shared" ref="G77" si="114">E77/D77</f>
        <v>3.1629372427983537E-3</v>
      </c>
      <c r="H77" s="17">
        <f>IF(B77="F",VLOOKUP(D77,Barem!$B$2:$C$11,2,1),VLOOKUP(D77,Barem!$B$12:$C$21,2,1))</f>
        <v>4</v>
      </c>
      <c r="I77" s="17">
        <f>IF(H77=0,0,IF(B77="F",VLOOKUP(G77,Barem!$G$2:$H$11,2,1),VLOOKUP(G77,Barem!$G$12:$H$21,2,1)))</f>
        <v>3.5</v>
      </c>
      <c r="J77" s="23">
        <v>1.5</v>
      </c>
      <c r="K77" s="18">
        <f>VLOOKUP($C77, Barem!$L:$N,3,0)</f>
        <v>0.2</v>
      </c>
      <c r="L77" s="18">
        <f>VLOOKUP($C77, Barem!$L:$O,4,0)</f>
        <v>0.5</v>
      </c>
      <c r="M77" s="18">
        <f>VLOOKUP($C77, Barem!$L:$P,5,0)</f>
        <v>0.3</v>
      </c>
      <c r="N77" s="50">
        <f t="shared" ref="N77" si="115">IF(F77&gt;199,F77/1500,0)</f>
        <v>0</v>
      </c>
      <c r="O77" s="50">
        <f>IF(D77&gt;21,VLOOKUP(D77,Barem!$R$1:$S$39,2,1),0)</f>
        <v>0</v>
      </c>
      <c r="P77" s="46">
        <f>IF(D77&lt;1,0,IF(B77="F",VLOOKUP(G77,Barem!$V$2:$X$12,2,1),VLOOKUP(G77,Barem!$V$13:$X$24,2,1)))</f>
        <v>0</v>
      </c>
      <c r="Q77" s="50">
        <f>VLOOKUP(A77,Participanti!A:C,3,0)</f>
        <v>0</v>
      </c>
      <c r="R77" s="40">
        <f t="shared" ref="R77" si="116">H77*K77+I77*L77+J77*M77+N77+O77+P77+Q77</f>
        <v>3</v>
      </c>
      <c r="S77" s="44">
        <v>43723</v>
      </c>
      <c r="T77" s="17">
        <f t="shared" si="80"/>
        <v>1</v>
      </c>
      <c r="U77" s="48">
        <f t="shared" ref="U77" si="117">R77/D77</f>
        <v>0.16666666666666666</v>
      </c>
    </row>
    <row r="78" spans="1:21" hidden="1" x14ac:dyDescent="0.2">
      <c r="A78" s="22" t="s">
        <v>66</v>
      </c>
      <c r="B78" s="35" t="str">
        <f>VLOOKUP(A78,Participanti!A:B,2,0)</f>
        <v>M</v>
      </c>
      <c r="C78" s="23">
        <v>2</v>
      </c>
      <c r="D78" s="23">
        <v>12.01</v>
      </c>
      <c r="E78" s="24">
        <v>3.5335648148148151E-2</v>
      </c>
      <c r="F78" s="53"/>
      <c r="G78" s="25">
        <f t="shared" ref="G78" si="118">E78/D78</f>
        <v>2.9421855244086722E-3</v>
      </c>
      <c r="H78" s="17">
        <f>IF(B78="F",VLOOKUP(D78,Barem!$B$2:$C$11,2,1),VLOOKUP(D78,Barem!$B$12:$C$21,2,1))</f>
        <v>3</v>
      </c>
      <c r="I78" s="17">
        <f>IF(H78=0,0,IF(B78="F",VLOOKUP(G78,Barem!$G$2:$H$11,2,1),VLOOKUP(G78,Barem!$G$12:$H$21,2,1)))</f>
        <v>4.5</v>
      </c>
      <c r="J78" s="23">
        <v>1.5</v>
      </c>
      <c r="K78" s="18">
        <f>VLOOKUP($C78, Barem!$L:$N,3,0)</f>
        <v>0.2</v>
      </c>
      <c r="L78" s="18">
        <f>VLOOKUP($C78, Barem!$L:$O,4,0)</f>
        <v>0.5</v>
      </c>
      <c r="M78" s="18">
        <f>VLOOKUP($C78, Barem!$L:$P,5,0)</f>
        <v>0.3</v>
      </c>
      <c r="N78" s="50">
        <f t="shared" ref="N78" si="119">IF(F78&gt;199,F78/1500,0)</f>
        <v>0</v>
      </c>
      <c r="O78" s="50">
        <f>IF(D78&gt;21,VLOOKUP(D78,Barem!$R$1:$S$39,2,1),0)</f>
        <v>0</v>
      </c>
      <c r="P78" s="46">
        <f>IF(D78&lt;1,0,IF(B78="F",VLOOKUP(G78,Barem!$V$2:$X$12,2,1),VLOOKUP(G78,Barem!$V$13:$X$24,2,1)))</f>
        <v>0</v>
      </c>
      <c r="Q78" s="50">
        <f>VLOOKUP(A78,Participanti!A:C,3,0)</f>
        <v>0</v>
      </c>
      <c r="R78" s="40">
        <f t="shared" ref="R78" si="120">H78*K78+I78*L78+J78*M78+N78+O78+P78+Q78</f>
        <v>3.3</v>
      </c>
      <c r="S78" s="44">
        <v>43720</v>
      </c>
      <c r="T78" s="17">
        <f t="shared" si="80"/>
        <v>1</v>
      </c>
      <c r="U78" s="48">
        <f t="shared" ref="U78" si="121">R78/D78</f>
        <v>0.27477102414654453</v>
      </c>
    </row>
    <row r="79" spans="1:21" hidden="1" x14ac:dyDescent="0.2">
      <c r="A79" s="22" t="s">
        <v>2</v>
      </c>
      <c r="B79" s="35" t="str">
        <f>VLOOKUP(A79,Participanti!A:B,2,0)</f>
        <v>M</v>
      </c>
      <c r="C79" s="23">
        <v>2</v>
      </c>
      <c r="D79" s="23">
        <v>22.8</v>
      </c>
      <c r="E79" s="24">
        <v>7.6180555555555557E-2</v>
      </c>
      <c r="F79" s="53"/>
      <c r="G79" s="25">
        <f t="shared" ref="G79" si="122">E79/D79</f>
        <v>3.3412524366471736E-3</v>
      </c>
      <c r="H79" s="17">
        <f>IF(B79="F",VLOOKUP(D79,Barem!$B$2:$C$11,2,1),VLOOKUP(D79,Barem!$B$12:$C$21,2,1))</f>
        <v>5</v>
      </c>
      <c r="I79" s="17">
        <f>IF(H79=0,0,IF(B79="F",VLOOKUP(G79,Barem!$G$2:$H$11,2,1),VLOOKUP(G79,Barem!$G$12:$H$21,2,1)))</f>
        <v>3</v>
      </c>
      <c r="J79" s="23">
        <v>2</v>
      </c>
      <c r="K79" s="18">
        <f>VLOOKUP($C79, Barem!$L:$N,3,0)</f>
        <v>0.2</v>
      </c>
      <c r="L79" s="18">
        <f>VLOOKUP($C79, Barem!$L:$O,4,0)</f>
        <v>0.5</v>
      </c>
      <c r="M79" s="18">
        <f>VLOOKUP($C79, Barem!$L:$P,5,0)</f>
        <v>0.3</v>
      </c>
      <c r="N79" s="50">
        <f t="shared" ref="N79" si="123">IF(F79&gt;199,F79/1500,0)</f>
        <v>0</v>
      </c>
      <c r="O79" s="50">
        <f>IF(D79&gt;21,VLOOKUP(D79,Barem!$R$1:$S$39,2,1),0)</f>
        <v>0</v>
      </c>
      <c r="P79" s="46">
        <f>IF(D79&lt;1,0,IF(B79="F",VLOOKUP(G79,Barem!$V$2:$X$12,2,1),VLOOKUP(G79,Barem!$V$13:$X$24,2,1)))</f>
        <v>0</v>
      </c>
      <c r="Q79" s="50">
        <f>VLOOKUP(A79,Participanti!A:C,3,0)</f>
        <v>0</v>
      </c>
      <c r="R79" s="40">
        <f t="shared" ref="R79" si="124">H79*K79+I79*L79+J79*M79+N79+O79+P79+Q79</f>
        <v>3.1</v>
      </c>
      <c r="S79" s="44">
        <v>43720</v>
      </c>
      <c r="T79" s="17">
        <f t="shared" si="80"/>
        <v>1</v>
      </c>
      <c r="U79" s="48">
        <f t="shared" ref="U79" si="125">R79/D79</f>
        <v>0.13596491228070176</v>
      </c>
    </row>
    <row r="80" spans="1:21" hidden="1" x14ac:dyDescent="0.2">
      <c r="A80" s="22" t="s">
        <v>133</v>
      </c>
      <c r="B80" s="35" t="str">
        <f>VLOOKUP(A80,Participanti!A:B,2,0)</f>
        <v>M</v>
      </c>
      <c r="C80" s="23">
        <v>2</v>
      </c>
      <c r="D80" s="23">
        <v>15.01</v>
      </c>
      <c r="E80" s="24">
        <v>4.6273148148148147E-2</v>
      </c>
      <c r="F80" s="53"/>
      <c r="G80" s="25">
        <f t="shared" ref="G80" si="126">E80/D80</f>
        <v>3.0828213289905496E-3</v>
      </c>
      <c r="H80" s="17">
        <f>IF(B80="F",VLOOKUP(D80,Barem!$B$2:$C$11,2,1),VLOOKUP(D80,Barem!$B$12:$C$21,2,1))</f>
        <v>3.5</v>
      </c>
      <c r="I80" s="17">
        <f>IF(H80=0,0,IF(B80="F",VLOOKUP(G80,Barem!$G$2:$H$11,2,1),VLOOKUP(G80,Barem!$G$12:$H$21,2,1)))</f>
        <v>4</v>
      </c>
      <c r="J80" s="23">
        <v>2</v>
      </c>
      <c r="K80" s="18">
        <f>VLOOKUP($C80, Barem!$L:$N,3,0)</f>
        <v>0.2</v>
      </c>
      <c r="L80" s="18">
        <f>VLOOKUP($C80, Barem!$L:$O,4,0)</f>
        <v>0.5</v>
      </c>
      <c r="M80" s="18">
        <f>VLOOKUP($C80, Barem!$L:$P,5,0)</f>
        <v>0.3</v>
      </c>
      <c r="N80" s="50">
        <f t="shared" ref="N80" si="127">IF(F80&gt;199,F80/1500,0)</f>
        <v>0</v>
      </c>
      <c r="O80" s="50">
        <f>IF(D80&gt;21,VLOOKUP(D80,Barem!$R$1:$S$39,2,1),0)</f>
        <v>0</v>
      </c>
      <c r="P80" s="46">
        <f>IF(D80&lt;1,0,IF(B80="F",VLOOKUP(G80,Barem!$V$2:$X$12,2,1),VLOOKUP(G80,Barem!$V$13:$X$24,2,1)))</f>
        <v>0</v>
      </c>
      <c r="Q80" s="50">
        <f>VLOOKUP(A80,Participanti!A:C,3,0)</f>
        <v>0</v>
      </c>
      <c r="R80" s="40">
        <f t="shared" ref="R80" si="128">H80*K80+I80*L80+J80*M80+N80+O80+P80+Q80</f>
        <v>3.3000000000000003</v>
      </c>
      <c r="S80" s="44">
        <v>43720</v>
      </c>
      <c r="T80" s="17">
        <f t="shared" si="80"/>
        <v>1</v>
      </c>
      <c r="U80" s="48">
        <f t="shared" ref="U80" si="129">R80/D80</f>
        <v>0.21985343104596938</v>
      </c>
    </row>
    <row r="81" spans="1:21" hidden="1" x14ac:dyDescent="0.2">
      <c r="A81" s="22" t="s">
        <v>59</v>
      </c>
      <c r="B81" s="35" t="str">
        <f>VLOOKUP(A81,Participanti!A:B,2,0)</f>
        <v>M</v>
      </c>
      <c r="C81" s="23">
        <v>2</v>
      </c>
      <c r="D81" s="23">
        <v>11.44</v>
      </c>
      <c r="E81" s="24">
        <v>5.545138888888889E-2</v>
      </c>
      <c r="F81" s="53">
        <v>317</v>
      </c>
      <c r="G81" s="25">
        <f t="shared" ref="G81" si="130">E81/D81</f>
        <v>4.8471493783993789E-3</v>
      </c>
      <c r="H81" s="17">
        <f>IF(B81="F",VLOOKUP(D81,Barem!$B$2:$C$11,2,1),VLOOKUP(D81,Barem!$B$12:$C$21,2,1))</f>
        <v>2.5</v>
      </c>
      <c r="I81" s="17">
        <f>IF(H81=0,0,IF(B81="F",VLOOKUP(G81,Barem!$G$2:$H$11,2,1),VLOOKUP(G81,Barem!$G$12:$H$21,2,1)))</f>
        <v>1</v>
      </c>
      <c r="J81" s="23">
        <v>3</v>
      </c>
      <c r="K81" s="18">
        <f>VLOOKUP($C81, Barem!$L:$N,3,0)</f>
        <v>0.2</v>
      </c>
      <c r="L81" s="18">
        <f>VLOOKUP($C81, Barem!$L:$O,4,0)</f>
        <v>0.5</v>
      </c>
      <c r="M81" s="18">
        <f>VLOOKUP($C81, Barem!$L:$P,5,0)</f>
        <v>0.3</v>
      </c>
      <c r="N81" s="50">
        <f t="shared" ref="N81" si="131">IF(F81&gt;199,F81/1500,0)</f>
        <v>0.21133333333333335</v>
      </c>
      <c r="O81" s="50">
        <f>IF(D81&gt;21,VLOOKUP(D81,Barem!$R$1:$S$39,2,1),0)</f>
        <v>0</v>
      </c>
      <c r="P81" s="46">
        <f>IF(D81&lt;1,0,IF(B81="F",VLOOKUP(G81,Barem!$V$2:$X$12,2,1),VLOOKUP(G81,Barem!$V$13:$X$24,2,1)))</f>
        <v>0</v>
      </c>
      <c r="Q81" s="50">
        <f>VLOOKUP(A81,Participanti!A:C,3,0)</f>
        <v>0</v>
      </c>
      <c r="R81" s="40">
        <f t="shared" ref="R81" si="132">H81*K81+I81*L81+J81*M81+N81+O81+P81+Q81</f>
        <v>2.1113333333333331</v>
      </c>
      <c r="S81" s="44">
        <v>43720</v>
      </c>
      <c r="T81" s="17">
        <f t="shared" si="80"/>
        <v>1</v>
      </c>
      <c r="U81" s="48">
        <f t="shared" ref="U81" si="133">R81/D81</f>
        <v>0.18455710955710955</v>
      </c>
    </row>
    <row r="82" spans="1:21" hidden="1" x14ac:dyDescent="0.2">
      <c r="A82" s="22" t="s">
        <v>134</v>
      </c>
      <c r="B82" s="35" t="str">
        <f>VLOOKUP(A82,Participanti!A:B,2,0)</f>
        <v>M</v>
      </c>
      <c r="C82" s="23">
        <v>2</v>
      </c>
      <c r="D82" s="23">
        <v>8.9</v>
      </c>
      <c r="E82" s="24">
        <v>3.3564814814814818E-2</v>
      </c>
      <c r="F82" s="53"/>
      <c r="G82" s="25">
        <f t="shared" ref="G82" si="134">E82/D82</f>
        <v>3.7713275072825637E-3</v>
      </c>
      <c r="H82" s="17">
        <f>IF(B82="F",VLOOKUP(D82,Barem!$B$2:$C$11,2,1),VLOOKUP(D82,Barem!$B$12:$C$21,2,1))</f>
        <v>2</v>
      </c>
      <c r="I82" s="17">
        <f>IF(H82=0,0,IF(B82="F",VLOOKUP(G82,Barem!$G$2:$H$11,2,1),VLOOKUP(G82,Barem!$G$12:$H$21,2,1)))</f>
        <v>2</v>
      </c>
      <c r="J82" s="23">
        <v>0.5</v>
      </c>
      <c r="K82" s="18">
        <f>VLOOKUP($C82, Barem!$L:$N,3,0)</f>
        <v>0.2</v>
      </c>
      <c r="L82" s="18">
        <f>VLOOKUP($C82, Barem!$L:$O,4,0)</f>
        <v>0.5</v>
      </c>
      <c r="M82" s="18">
        <f>VLOOKUP($C82, Barem!$L:$P,5,0)</f>
        <v>0.3</v>
      </c>
      <c r="N82" s="50">
        <f t="shared" ref="N82" si="135">IF(F82&gt;199,F82/1500,0)</f>
        <v>0</v>
      </c>
      <c r="O82" s="50">
        <f>IF(D82&gt;21,VLOOKUP(D82,Barem!$R$1:$S$39,2,1),0)</f>
        <v>0</v>
      </c>
      <c r="P82" s="46">
        <f>IF(D82&lt;1,0,IF(B82="F",VLOOKUP(G82,Barem!$V$2:$X$12,2,1),VLOOKUP(G82,Barem!$V$13:$X$24,2,1)))</f>
        <v>0</v>
      </c>
      <c r="Q82" s="50">
        <f>VLOOKUP(A82,Participanti!A:C,3,0)</f>
        <v>0</v>
      </c>
      <c r="R82" s="40">
        <f t="shared" ref="R82" si="136">H82*K82+I82*L82+J82*M82+N82+O82+P82+Q82</f>
        <v>1.5499999999999998</v>
      </c>
      <c r="S82" s="44">
        <v>43720</v>
      </c>
      <c r="T82" s="17">
        <f t="shared" si="80"/>
        <v>1</v>
      </c>
      <c r="U82" s="48">
        <f t="shared" ref="U82" si="137">R82/D82</f>
        <v>0.1741573033707865</v>
      </c>
    </row>
    <row r="83" spans="1:21" hidden="1" x14ac:dyDescent="0.2">
      <c r="A83" s="22" t="s">
        <v>131</v>
      </c>
      <c r="B83" s="35" t="str">
        <f>VLOOKUP(A83,Participanti!A:B,2,0)</f>
        <v>M</v>
      </c>
      <c r="C83" s="23">
        <v>2</v>
      </c>
      <c r="D83" s="23">
        <v>1.04</v>
      </c>
      <c r="E83" s="24">
        <v>2.3379629629629631E-3</v>
      </c>
      <c r="F83" s="53"/>
      <c r="G83" s="25">
        <f t="shared" ref="G83" si="138">E83/D83</f>
        <v>2.2480413105413107E-3</v>
      </c>
      <c r="H83" s="17">
        <f>IF(B83="F",VLOOKUP(D83,Barem!$B$2:$C$11,2,1),VLOOKUP(D83,Barem!$B$12:$C$21,2,1))</f>
        <v>0</v>
      </c>
      <c r="I83" s="17">
        <f>IF(H83=0,0,IF(B83="F",VLOOKUP(G83,Barem!$G$2:$H$11,2,1),VLOOKUP(G83,Barem!$G$12:$H$21,2,1)))</f>
        <v>0</v>
      </c>
      <c r="J83" s="23">
        <v>4.5</v>
      </c>
      <c r="K83" s="18">
        <f>VLOOKUP($C83, Barem!$L:$N,3,0)</f>
        <v>0.2</v>
      </c>
      <c r="L83" s="18">
        <f>VLOOKUP($C83, Barem!$L:$O,4,0)</f>
        <v>0.5</v>
      </c>
      <c r="M83" s="18">
        <f>VLOOKUP($C83, Barem!$L:$P,5,0)</f>
        <v>0.3</v>
      </c>
      <c r="N83" s="50">
        <f t="shared" ref="N83" si="139">IF(F83&gt;199,F83/1500,0)</f>
        <v>0</v>
      </c>
      <c r="O83" s="50">
        <f>IF(D83&gt;21,VLOOKUP(D83,Barem!$R$1:$S$39,2,1),0)</f>
        <v>0</v>
      </c>
      <c r="P83" s="46">
        <f>IF(D83&lt;1,0,IF(B83="F",VLOOKUP(G83,Barem!$V$2:$X$12,2,1),VLOOKUP(G83,Barem!$V$13:$X$24,2,1)))</f>
        <v>2</v>
      </c>
      <c r="Q83" s="50">
        <f>VLOOKUP(A83,Participanti!A:C,3,0)</f>
        <v>0</v>
      </c>
      <c r="R83" s="40">
        <f t="shared" ref="R83" si="140">H83*K83+I83*L83+J83*M83+N83+O83+P83+Q83</f>
        <v>3.3499999999999996</v>
      </c>
      <c r="S83" s="44">
        <v>43720</v>
      </c>
      <c r="T83" s="17">
        <f t="shared" si="80"/>
        <v>1</v>
      </c>
      <c r="U83" s="48">
        <f t="shared" ref="U83" si="141">R83/D83</f>
        <v>3.2211538461538458</v>
      </c>
    </row>
    <row r="84" spans="1:21" hidden="1" x14ac:dyDescent="0.2">
      <c r="A84" s="22" t="s">
        <v>96</v>
      </c>
      <c r="B84" s="35" t="str">
        <f>VLOOKUP(A84,Participanti!A:B,2,0)</f>
        <v>M</v>
      </c>
      <c r="C84" s="23">
        <v>2</v>
      </c>
      <c r="D84" s="23">
        <v>10</v>
      </c>
      <c r="E84" s="24">
        <v>3.1157407407407408E-2</v>
      </c>
      <c r="F84" s="53"/>
      <c r="G84" s="25">
        <f t="shared" ref="G84" si="142">E84/D84</f>
        <v>3.115740740740741E-3</v>
      </c>
      <c r="H84" s="17">
        <f>IF(B84="F",VLOOKUP(D84,Barem!$B$2:$C$11,2,1),VLOOKUP(D84,Barem!$B$12:$C$21,2,1))</f>
        <v>2.5</v>
      </c>
      <c r="I84" s="17">
        <f>IF(H84=0,0,IF(B84="F",VLOOKUP(G84,Barem!$G$2:$H$11,2,1),VLOOKUP(G84,Barem!$G$12:$H$21,2,1)))</f>
        <v>4</v>
      </c>
      <c r="J84" s="23">
        <v>3.25</v>
      </c>
      <c r="K84" s="18">
        <f>VLOOKUP($C84, Barem!$L:$N,3,0)</f>
        <v>0.2</v>
      </c>
      <c r="L84" s="18">
        <f>VLOOKUP($C84, Barem!$L:$O,4,0)</f>
        <v>0.5</v>
      </c>
      <c r="M84" s="18">
        <f>VLOOKUP($C84, Barem!$L:$P,5,0)</f>
        <v>0.3</v>
      </c>
      <c r="N84" s="50">
        <f t="shared" ref="N84" si="143">IF(F84&gt;199,F84/1500,0)</f>
        <v>0</v>
      </c>
      <c r="O84" s="50">
        <f>IF(D84&gt;21,VLOOKUP(D84,Barem!$R$1:$S$39,2,1),0)</f>
        <v>0</v>
      </c>
      <c r="P84" s="46">
        <f>IF(D84&lt;1,0,IF(B84="F",VLOOKUP(G84,Barem!$V$2:$X$12,2,1),VLOOKUP(G84,Barem!$V$13:$X$24,2,1)))</f>
        <v>0</v>
      </c>
      <c r="Q84" s="50">
        <f>VLOOKUP(A84,Participanti!A:C,3,0)</f>
        <v>0</v>
      </c>
      <c r="R84" s="40">
        <f t="shared" ref="R84" si="144">H84*K84+I84*L84+J84*M84+N84+O84+P84+Q84</f>
        <v>3.4750000000000001</v>
      </c>
      <c r="S84" s="44">
        <v>43720</v>
      </c>
      <c r="T84" s="17">
        <f t="shared" si="80"/>
        <v>1</v>
      </c>
      <c r="U84" s="48">
        <f t="shared" ref="U84" si="145">R84/D84</f>
        <v>0.34750000000000003</v>
      </c>
    </row>
    <row r="85" spans="1:21" hidden="1" x14ac:dyDescent="0.2">
      <c r="A85" s="22" t="s">
        <v>58</v>
      </c>
      <c r="B85" s="35" t="str">
        <f>VLOOKUP(A85,Participanti!A:B,2,0)</f>
        <v>M</v>
      </c>
      <c r="C85" s="23">
        <v>2</v>
      </c>
      <c r="D85" s="23">
        <v>13.7</v>
      </c>
      <c r="E85" s="24">
        <v>4.8460648148148149E-2</v>
      </c>
      <c r="F85" s="53"/>
      <c r="G85" s="25">
        <f t="shared" ref="G85" si="146">E85/D85</f>
        <v>3.5372735874560695E-3</v>
      </c>
      <c r="H85" s="17">
        <f>IF(B85="F",VLOOKUP(D85,Barem!$B$2:$C$11,2,1),VLOOKUP(D85,Barem!$B$12:$C$21,2,1))</f>
        <v>3</v>
      </c>
      <c r="I85" s="17">
        <f>IF(H85=0,0,IF(B85="F",VLOOKUP(G85,Barem!$G$2:$H$11,2,1),VLOOKUP(G85,Barem!$G$12:$H$21,2,1)))</f>
        <v>2.5</v>
      </c>
      <c r="J85" s="23">
        <v>2.5</v>
      </c>
      <c r="K85" s="18">
        <f>VLOOKUP($C85, Barem!$L:$N,3,0)</f>
        <v>0.2</v>
      </c>
      <c r="L85" s="18">
        <f>VLOOKUP($C85, Barem!$L:$O,4,0)</f>
        <v>0.5</v>
      </c>
      <c r="M85" s="18">
        <f>VLOOKUP($C85, Barem!$L:$P,5,0)</f>
        <v>0.3</v>
      </c>
      <c r="N85" s="50">
        <f t="shared" ref="N85" si="147">IF(F85&gt;199,F85/1500,0)</f>
        <v>0</v>
      </c>
      <c r="O85" s="50">
        <f>IF(D85&gt;21,VLOOKUP(D85,Barem!$R$1:$S$39,2,1),0)</f>
        <v>0</v>
      </c>
      <c r="P85" s="46">
        <f>IF(D85&lt;1,0,IF(B85="F",VLOOKUP(G85,Barem!$V$2:$X$12,2,1),VLOOKUP(G85,Barem!$V$13:$X$24,2,1)))</f>
        <v>0</v>
      </c>
      <c r="Q85" s="50">
        <f>VLOOKUP(A85,Participanti!A:C,3,0)</f>
        <v>0</v>
      </c>
      <c r="R85" s="40">
        <f t="shared" ref="R85" si="148">H85*K85+I85*L85+J85*M85+N85+O85+P85+Q85</f>
        <v>2.6</v>
      </c>
      <c r="S85" s="44">
        <v>43721</v>
      </c>
      <c r="T85" s="17">
        <f t="shared" si="80"/>
        <v>1</v>
      </c>
      <c r="U85" s="48">
        <f t="shared" ref="U85" si="149">R85/D85</f>
        <v>0.18978102189781024</v>
      </c>
    </row>
    <row r="86" spans="1:21" hidden="1" x14ac:dyDescent="0.2">
      <c r="A86" s="22" t="s">
        <v>93</v>
      </c>
      <c r="B86" s="35" t="str">
        <f>VLOOKUP(A86,Participanti!A:B,2,0)</f>
        <v>F</v>
      </c>
      <c r="C86" s="23">
        <v>2</v>
      </c>
      <c r="D86" s="23">
        <v>14.1</v>
      </c>
      <c r="E86" s="24">
        <v>7.0671296296296301E-2</v>
      </c>
      <c r="F86" s="53"/>
      <c r="G86" s="25">
        <f t="shared" ref="G86" si="150">E86/D86</f>
        <v>5.0121486734961921E-3</v>
      </c>
      <c r="H86" s="17">
        <f>IF(B86="F",VLOOKUP(D86,Barem!$B$2:$C$11,2,1),VLOOKUP(D86,Barem!$B$12:$C$21,2,1))</f>
        <v>3.5</v>
      </c>
      <c r="I86" s="17">
        <f>IF(H86=0,0,IF(B86="F",VLOOKUP(G86,Barem!$G$2:$H$11,2,1),VLOOKUP(G86,Barem!$G$12:$H$21,2,1)))</f>
        <v>1</v>
      </c>
      <c r="J86" s="23">
        <v>2.5</v>
      </c>
      <c r="K86" s="18">
        <f>VLOOKUP($C86, Barem!$L:$N,3,0)</f>
        <v>0.2</v>
      </c>
      <c r="L86" s="18">
        <f>VLOOKUP($C86, Barem!$L:$O,4,0)</f>
        <v>0.5</v>
      </c>
      <c r="M86" s="18">
        <f>VLOOKUP($C86, Barem!$L:$P,5,0)</f>
        <v>0.3</v>
      </c>
      <c r="N86" s="50">
        <f t="shared" ref="N86" si="151">IF(F86&gt;199,F86/1500,0)</f>
        <v>0</v>
      </c>
      <c r="O86" s="50">
        <f>IF(D86&gt;21,VLOOKUP(D86,Barem!$R$1:$S$39,2,1),0)</f>
        <v>0</v>
      </c>
      <c r="P86" s="46">
        <f>IF(D86&lt;1,0,IF(B86="F",VLOOKUP(G86,Barem!$V$2:$X$12,2,1),VLOOKUP(G86,Barem!$V$13:$X$24,2,1)))</f>
        <v>0</v>
      </c>
      <c r="Q86" s="50">
        <f>VLOOKUP(A86,Participanti!A:C,3,0)</f>
        <v>0.75</v>
      </c>
      <c r="R86" s="40">
        <f t="shared" ref="R86" si="152">H86*K86+I86*L86+J86*M86+N86+O86+P86+Q86</f>
        <v>2.7</v>
      </c>
      <c r="S86" s="44">
        <v>43721</v>
      </c>
      <c r="T86" s="17">
        <f t="shared" si="80"/>
        <v>1</v>
      </c>
      <c r="U86" s="48">
        <f t="shared" ref="U86" si="153">R86/D86</f>
        <v>0.19148936170212769</v>
      </c>
    </row>
    <row r="87" spans="1:21" hidden="1" x14ac:dyDescent="0.2">
      <c r="A87" s="22" t="s">
        <v>107</v>
      </c>
      <c r="B87" s="35" t="str">
        <f>VLOOKUP(A87,Participanti!A:B,2,0)</f>
        <v>M</v>
      </c>
      <c r="C87" s="23">
        <v>2</v>
      </c>
      <c r="D87" s="23">
        <v>8</v>
      </c>
      <c r="E87" s="24">
        <v>2.5486111111111112E-2</v>
      </c>
      <c r="F87" s="53"/>
      <c r="G87" s="25">
        <f t="shared" ref="G87" si="154">E87/D87</f>
        <v>3.185763888888889E-3</v>
      </c>
      <c r="H87" s="17">
        <f>IF(B87="F",VLOOKUP(D87,Barem!$B$2:$C$11,2,1),VLOOKUP(D87,Barem!$B$12:$C$21,2,1))</f>
        <v>2</v>
      </c>
      <c r="I87" s="17">
        <f>IF(H87=0,0,IF(B87="F",VLOOKUP(G87,Barem!$G$2:$H$11,2,1),VLOOKUP(G87,Barem!$G$12:$H$21,2,1)))</f>
        <v>3.5</v>
      </c>
      <c r="J87" s="23">
        <v>1.5</v>
      </c>
      <c r="K87" s="18">
        <f>VLOOKUP($C87, Barem!$L:$N,3,0)</f>
        <v>0.2</v>
      </c>
      <c r="L87" s="18">
        <f>VLOOKUP($C87, Barem!$L:$O,4,0)</f>
        <v>0.5</v>
      </c>
      <c r="M87" s="18">
        <f>VLOOKUP($C87, Barem!$L:$P,5,0)</f>
        <v>0.3</v>
      </c>
      <c r="N87" s="50">
        <f t="shared" ref="N87" si="155">IF(F87&gt;199,F87/1500,0)</f>
        <v>0</v>
      </c>
      <c r="O87" s="50">
        <f>IF(D87&gt;21,VLOOKUP(D87,Barem!$R$1:$S$39,2,1),0)</f>
        <v>0</v>
      </c>
      <c r="P87" s="46">
        <f>IF(D87&lt;1,0,IF(B87="F",VLOOKUP(G87,Barem!$V$2:$X$12,2,1),VLOOKUP(G87,Barem!$V$13:$X$24,2,1)))</f>
        <v>0</v>
      </c>
      <c r="Q87" s="50">
        <f>VLOOKUP(A87,Participanti!A:C,3,0)</f>
        <v>0</v>
      </c>
      <c r="R87" s="40">
        <f t="shared" ref="R87" si="156">H87*K87+I87*L87+J87*M87+N87+O87+P87+Q87</f>
        <v>2.5999999999999996</v>
      </c>
      <c r="S87" s="44">
        <v>43721</v>
      </c>
      <c r="T87" s="17">
        <f t="shared" si="80"/>
        <v>1</v>
      </c>
      <c r="U87" s="48">
        <f t="shared" ref="U87" si="157">R87/D87</f>
        <v>0.32499999999999996</v>
      </c>
    </row>
    <row r="88" spans="1:21" hidden="1" x14ac:dyDescent="0.2">
      <c r="A88" s="22" t="s">
        <v>62</v>
      </c>
      <c r="B88" s="35" t="str">
        <f>VLOOKUP(A88,Participanti!A:B,2,0)</f>
        <v>M</v>
      </c>
      <c r="C88" s="23">
        <v>2</v>
      </c>
      <c r="D88" s="23">
        <v>10</v>
      </c>
      <c r="E88" s="24">
        <v>3.5312500000000004E-2</v>
      </c>
      <c r="F88" s="53"/>
      <c r="G88" s="25">
        <f t="shared" ref="G88" si="158">E88/D88</f>
        <v>3.5312500000000005E-3</v>
      </c>
      <c r="H88" s="17">
        <f>IF(B88="F",VLOOKUP(D88,Barem!$B$2:$C$11,2,1),VLOOKUP(D88,Barem!$B$12:$C$21,2,1))</f>
        <v>2.5</v>
      </c>
      <c r="I88" s="17">
        <f>IF(H88=0,0,IF(B88="F",VLOOKUP(G88,Barem!$G$2:$H$11,2,1),VLOOKUP(G88,Barem!$G$12:$H$21,2,1)))</f>
        <v>2.5</v>
      </c>
      <c r="J88" s="23">
        <v>3</v>
      </c>
      <c r="K88" s="18">
        <f>VLOOKUP($C88, Barem!$L:$N,3,0)</f>
        <v>0.2</v>
      </c>
      <c r="L88" s="18">
        <f>VLOOKUP($C88, Barem!$L:$O,4,0)</f>
        <v>0.5</v>
      </c>
      <c r="M88" s="18">
        <f>VLOOKUP($C88, Barem!$L:$P,5,0)</f>
        <v>0.3</v>
      </c>
      <c r="N88" s="50">
        <f t="shared" ref="N88" si="159">IF(F88&gt;199,F88/1500,0)</f>
        <v>0</v>
      </c>
      <c r="O88" s="50">
        <f>IF(D88&gt;21,VLOOKUP(D88,Barem!$R$1:$S$39,2,1),0)</f>
        <v>0</v>
      </c>
      <c r="P88" s="46">
        <f>IF(D88&lt;1,0,IF(B88="F",VLOOKUP(G88,Barem!$V$2:$X$12,2,1),VLOOKUP(G88,Barem!$V$13:$X$24,2,1)))</f>
        <v>0</v>
      </c>
      <c r="Q88" s="50">
        <f>VLOOKUP(A88,Participanti!A:C,3,0)</f>
        <v>0</v>
      </c>
      <c r="R88" s="40">
        <f t="shared" ref="R88" si="160">H88*K88+I88*L88+J88*M88+N88+O88+P88+Q88</f>
        <v>2.65</v>
      </c>
      <c r="S88" s="44">
        <v>43721</v>
      </c>
      <c r="T88" s="17">
        <f t="shared" si="80"/>
        <v>1</v>
      </c>
      <c r="U88" s="48">
        <f t="shared" ref="U88" si="161">R88/D88</f>
        <v>0.26500000000000001</v>
      </c>
    </row>
    <row r="89" spans="1:21" hidden="1" x14ac:dyDescent="0.2">
      <c r="A89" s="22" t="s">
        <v>61</v>
      </c>
      <c r="B89" s="35" t="str">
        <f>VLOOKUP(A89,Participanti!A:B,2,0)</f>
        <v>M</v>
      </c>
      <c r="C89" s="23">
        <v>2</v>
      </c>
      <c r="D89" s="23">
        <v>12</v>
      </c>
      <c r="E89" s="24">
        <v>3.5925925925925924E-2</v>
      </c>
      <c r="F89" s="53"/>
      <c r="G89" s="25">
        <f t="shared" ref="G89" si="162">E89/D89</f>
        <v>2.9938271604938271E-3</v>
      </c>
      <c r="H89" s="17">
        <f>IF(B89="F",VLOOKUP(D89,Barem!$B$2:$C$11,2,1),VLOOKUP(D89,Barem!$B$12:$C$21,2,1))</f>
        <v>3</v>
      </c>
      <c r="I89" s="17">
        <f>IF(H89=0,0,IF(B89="F",VLOOKUP(G89,Barem!$G$2:$H$11,2,1),VLOOKUP(G89,Barem!$G$12:$H$21,2,1)))</f>
        <v>4</v>
      </c>
      <c r="J89" s="23">
        <v>4.25</v>
      </c>
      <c r="K89" s="18">
        <f>VLOOKUP($C89, Barem!$L:$N,3,0)</f>
        <v>0.2</v>
      </c>
      <c r="L89" s="18">
        <f>VLOOKUP($C89, Barem!$L:$O,4,0)</f>
        <v>0.5</v>
      </c>
      <c r="M89" s="18">
        <f>VLOOKUP($C89, Barem!$L:$P,5,0)</f>
        <v>0.3</v>
      </c>
      <c r="N89" s="50">
        <f t="shared" ref="N89" si="163">IF(F89&gt;199,F89/1500,0)</f>
        <v>0</v>
      </c>
      <c r="O89" s="50">
        <f>IF(D89&gt;21,VLOOKUP(D89,Barem!$R$1:$S$39,2,1),0)</f>
        <v>0</v>
      </c>
      <c r="P89" s="46">
        <f>IF(D89&lt;1,0,IF(B89="F",VLOOKUP(G89,Barem!$V$2:$X$12,2,1),VLOOKUP(G89,Barem!$V$13:$X$24,2,1)))</f>
        <v>0</v>
      </c>
      <c r="Q89" s="50">
        <f>VLOOKUP(A89,Participanti!A:C,3,0)</f>
        <v>0</v>
      </c>
      <c r="R89" s="40">
        <f t="shared" ref="R89" si="164">H89*K89+I89*L89+J89*M89+N89+O89+P89+Q89</f>
        <v>3.875</v>
      </c>
      <c r="S89" s="44">
        <v>43721</v>
      </c>
      <c r="T89" s="17">
        <f t="shared" si="80"/>
        <v>1</v>
      </c>
      <c r="U89" s="48">
        <f t="shared" ref="U89" si="165">R89/D89</f>
        <v>0.32291666666666669</v>
      </c>
    </row>
    <row r="90" spans="1:21" hidden="1" x14ac:dyDescent="0.2">
      <c r="A90" s="22" t="s">
        <v>68</v>
      </c>
      <c r="B90" s="35" t="str">
        <f>VLOOKUP(A90,Participanti!A:B,2,0)</f>
        <v>M</v>
      </c>
      <c r="C90" s="23">
        <v>2</v>
      </c>
      <c r="D90" s="23">
        <v>11.03</v>
      </c>
      <c r="E90" s="24">
        <v>3.3252314814814811E-2</v>
      </c>
      <c r="F90" s="53">
        <v>422</v>
      </c>
      <c r="G90" s="25">
        <f t="shared" ref="G90" si="166">E90/D90</f>
        <v>3.01471575836943E-3</v>
      </c>
      <c r="H90" s="17">
        <f>IF(B90="F",VLOOKUP(D90,Barem!$B$2:$C$11,2,1),VLOOKUP(D90,Barem!$B$12:$C$21,2,1))</f>
        <v>2.5</v>
      </c>
      <c r="I90" s="17">
        <f>IF(H90=0,0,IF(B90="F",VLOOKUP(G90,Barem!$G$2:$H$11,2,1),VLOOKUP(G90,Barem!$G$12:$H$21,2,1)))</f>
        <v>4</v>
      </c>
      <c r="J90" s="23">
        <v>1.5</v>
      </c>
      <c r="K90" s="18">
        <f>VLOOKUP($C90, Barem!$L:$N,3,0)</f>
        <v>0.2</v>
      </c>
      <c r="L90" s="18">
        <f>VLOOKUP($C90, Barem!$L:$O,4,0)</f>
        <v>0.5</v>
      </c>
      <c r="M90" s="18">
        <f>VLOOKUP($C90, Barem!$L:$P,5,0)</f>
        <v>0.3</v>
      </c>
      <c r="N90" s="50">
        <f t="shared" ref="N90:N91" si="167">IF(F90&gt;199,F90/1500,0)</f>
        <v>0.28133333333333332</v>
      </c>
      <c r="O90" s="50">
        <f>IF(D90&gt;21,VLOOKUP(D90,Barem!$R$1:$S$39,2,1),0)</f>
        <v>0</v>
      </c>
      <c r="P90" s="46">
        <f>IF(D90&lt;1,0,IF(B90="F",VLOOKUP(G90,Barem!$V$2:$X$12,2,1),VLOOKUP(G90,Barem!$V$13:$X$24,2,1)))</f>
        <v>0</v>
      </c>
      <c r="Q90" s="50">
        <f>VLOOKUP(A90,Participanti!A:C,3,0)</f>
        <v>0</v>
      </c>
      <c r="R90" s="40">
        <f t="shared" ref="R90" si="168">H90*K90+I90*L90+J90*M90+N90+O90+P90+Q90</f>
        <v>3.2313333333333336</v>
      </c>
      <c r="S90" s="44">
        <v>43721</v>
      </c>
      <c r="T90" s="17">
        <f t="shared" si="80"/>
        <v>1</v>
      </c>
      <c r="U90" s="48">
        <f t="shared" ref="U90" si="169">R90/D90</f>
        <v>0.29295859776367489</v>
      </c>
    </row>
    <row r="91" spans="1:21" hidden="1" x14ac:dyDescent="0.2">
      <c r="A91" s="89" t="s">
        <v>6</v>
      </c>
      <c r="B91" s="35" t="str">
        <f>VLOOKUP(A91,Participanti!A:B,2,0)</f>
        <v>F</v>
      </c>
      <c r="C91" s="23">
        <v>3</v>
      </c>
      <c r="D91" s="23"/>
      <c r="E91" s="24"/>
      <c r="F91" s="53"/>
      <c r="G91" s="25"/>
      <c r="H91" s="17"/>
      <c r="I91" s="17"/>
      <c r="J91" s="23"/>
      <c r="K91" s="18">
        <f>VLOOKUP($C91, Barem!$L:$N,3,0)</f>
        <v>0.2</v>
      </c>
      <c r="L91" s="18">
        <f>VLOOKUP($C91, Barem!$L:$O,4,0)</f>
        <v>0.3</v>
      </c>
      <c r="M91" s="18">
        <f>VLOOKUP($C91, Barem!$L:$P,5,0)</f>
        <v>0.5</v>
      </c>
      <c r="N91" s="50">
        <f t="shared" si="167"/>
        <v>0</v>
      </c>
      <c r="O91" s="50">
        <f>IF(D91&gt;21,VLOOKUP(D91,Barem!$R$1:$S$39,2,1),0)</f>
        <v>0</v>
      </c>
      <c r="P91" s="46">
        <f>IF(D91&lt;1,0,IF(B91="F",VLOOKUP(G91,Barem!$V$2:$X$12,2,1),VLOOKUP(G91,Barem!$V$13:$X$24,2,1)))</f>
        <v>0</v>
      </c>
      <c r="Q91" s="50">
        <f>VLOOKUP(A91,Participanti!A:C,3,0)</f>
        <v>0</v>
      </c>
      <c r="R91" s="40">
        <v>1.5</v>
      </c>
      <c r="S91" s="44"/>
      <c r="T91" s="17">
        <f t="shared" si="80"/>
        <v>1</v>
      </c>
      <c r="U91" s="48"/>
    </row>
    <row r="92" spans="1:21" hidden="1" x14ac:dyDescent="0.2">
      <c r="A92" s="22" t="s">
        <v>132</v>
      </c>
      <c r="B92" s="35" t="str">
        <f>VLOOKUP(A92,Participanti!A:B,2,0)</f>
        <v>M</v>
      </c>
      <c r="C92" s="23">
        <v>3</v>
      </c>
      <c r="D92" s="23">
        <v>21.02</v>
      </c>
      <c r="E92" s="24">
        <v>6.8275462962962954E-2</v>
      </c>
      <c r="F92" s="53"/>
      <c r="G92" s="25">
        <f t="shared" ref="G92" si="170">E92/D92</f>
        <v>3.2481190753074671E-3</v>
      </c>
      <c r="H92" s="17">
        <f>IF(B92="F",VLOOKUP(D92,Barem!$B$2:$C$11,2,1),VLOOKUP(D92,Barem!$B$12:$C$21,2,1))</f>
        <v>5</v>
      </c>
      <c r="I92" s="17">
        <f>IF(H92=0,0,IF(B92="F",VLOOKUP(G92,Barem!$G$2:$H$11,2,1),VLOOKUP(G92,Barem!$G$12:$H$21,2,1)))</f>
        <v>3.5</v>
      </c>
      <c r="J92" s="23">
        <v>1.5</v>
      </c>
      <c r="K92" s="18">
        <f>VLOOKUP($C92, Barem!$L:$N,3,0)</f>
        <v>0.2</v>
      </c>
      <c r="L92" s="18">
        <f>VLOOKUP($C92, Barem!$L:$O,4,0)</f>
        <v>0.3</v>
      </c>
      <c r="M92" s="18">
        <f>VLOOKUP($C92, Barem!$L:$P,5,0)</f>
        <v>0.5</v>
      </c>
      <c r="N92" s="50">
        <f t="shared" ref="N92" si="171">IF(F92&gt;199,F92/1500,0)</f>
        <v>0</v>
      </c>
      <c r="O92" s="50">
        <f>IF(D92&gt;21,VLOOKUP(D92,Barem!$R$1:$S$39,2,1),0)</f>
        <v>0</v>
      </c>
      <c r="P92" s="46">
        <f>IF(D92&lt;1,0,IF(B92="F",VLOOKUP(G92,Barem!$V$2:$X$12,2,1),VLOOKUP(G92,Barem!$V$13:$X$24,2,1)))</f>
        <v>0</v>
      </c>
      <c r="Q92" s="50">
        <f>VLOOKUP(A92,Participanti!A:C,3,0)</f>
        <v>0</v>
      </c>
      <c r="R92" s="40">
        <f t="shared" ref="R92" si="172">H92*K92+I92*L92+J92*M92+N92+O92+P92+Q92</f>
        <v>2.8</v>
      </c>
      <c r="S92" s="44">
        <v>43728</v>
      </c>
      <c r="T92" s="17">
        <f t="shared" si="80"/>
        <v>1</v>
      </c>
      <c r="U92" s="48">
        <f t="shared" ref="U92" si="173">R92/D92</f>
        <v>0.13320647002854424</v>
      </c>
    </row>
    <row r="93" spans="1:21" hidden="1" x14ac:dyDescent="0.2">
      <c r="A93" s="22" t="s">
        <v>52</v>
      </c>
      <c r="B93" s="35" t="str">
        <f>VLOOKUP(A93,Participanti!A:B,2,0)</f>
        <v>M</v>
      </c>
      <c r="C93" s="23">
        <v>3</v>
      </c>
      <c r="D93" s="23">
        <v>12.12</v>
      </c>
      <c r="E93" s="24">
        <v>3.965277777777778E-2</v>
      </c>
      <c r="F93" s="53"/>
      <c r="G93" s="25">
        <f t="shared" ref="G93" si="174">E93/D93</f>
        <v>3.271681334800147E-3</v>
      </c>
      <c r="H93" s="17">
        <f>IF(B93="F",VLOOKUP(D93,Barem!$B$2:$C$11,2,1),VLOOKUP(D93,Barem!$B$12:$C$21,2,1))</f>
        <v>3</v>
      </c>
      <c r="I93" s="17">
        <f>IF(H93=0,0,IF(B93="F",VLOOKUP(G93,Barem!$G$2:$H$11,2,1),VLOOKUP(G93,Barem!$G$12:$H$21,2,1)))</f>
        <v>3.5</v>
      </c>
      <c r="J93" s="23">
        <v>4</v>
      </c>
      <c r="K93" s="18">
        <f>VLOOKUP($C93, Barem!$L:$N,3,0)</f>
        <v>0.2</v>
      </c>
      <c r="L93" s="18">
        <f>VLOOKUP($C93, Barem!$L:$O,4,0)</f>
        <v>0.3</v>
      </c>
      <c r="M93" s="18">
        <f>VLOOKUP($C93, Barem!$L:$P,5,0)</f>
        <v>0.5</v>
      </c>
      <c r="N93" s="50">
        <f t="shared" ref="N93" si="175">IF(F93&gt;199,F93/1500,0)</f>
        <v>0</v>
      </c>
      <c r="O93" s="50">
        <f>IF(D93&gt;21,VLOOKUP(D93,Barem!$R$1:$S$39,2,1),0)</f>
        <v>0</v>
      </c>
      <c r="P93" s="46">
        <f>IF(D93&lt;1,0,IF(B93="F",VLOOKUP(G93,Barem!$V$2:$X$12,2,1),VLOOKUP(G93,Barem!$V$13:$X$24,2,1)))</f>
        <v>0</v>
      </c>
      <c r="Q93" s="50">
        <f>VLOOKUP(A93,Participanti!A:C,3,0)</f>
        <v>0</v>
      </c>
      <c r="R93" s="40">
        <f t="shared" ref="R93" si="176">H93*K93+I93*L93+J93*M93+N93+O93+P93+Q93</f>
        <v>3.6500000000000004</v>
      </c>
      <c r="S93" s="44">
        <v>43728</v>
      </c>
      <c r="T93" s="17">
        <f t="shared" si="80"/>
        <v>1</v>
      </c>
      <c r="U93" s="48">
        <f t="shared" ref="U93" si="177">R93/D93</f>
        <v>0.30115511551155122</v>
      </c>
    </row>
    <row r="94" spans="1:21" hidden="1" x14ac:dyDescent="0.2">
      <c r="A94" s="22" t="s">
        <v>93</v>
      </c>
      <c r="B94" s="35" t="str">
        <f>VLOOKUP(A94,Participanti!A:B,2,0)</f>
        <v>F</v>
      </c>
      <c r="C94" s="23">
        <v>3</v>
      </c>
      <c r="D94" s="23">
        <v>5</v>
      </c>
      <c r="E94" s="24">
        <v>2.5347222222222219E-2</v>
      </c>
      <c r="F94" s="53"/>
      <c r="G94" s="25">
        <f t="shared" ref="G94" si="178">E94/D94</f>
        <v>5.0694444444444441E-3</v>
      </c>
      <c r="H94" s="17">
        <f>IF(B94="F",VLOOKUP(D94,Barem!$B$2:$C$11,2,1),VLOOKUP(D94,Barem!$B$12:$C$21,2,1))</f>
        <v>1.5</v>
      </c>
      <c r="I94" s="17">
        <f>IF(H94=0,0,IF(B94="F",VLOOKUP(G94,Barem!$G$2:$H$11,2,1),VLOOKUP(G94,Barem!$G$12:$H$21,2,1)))</f>
        <v>1</v>
      </c>
      <c r="J94" s="23">
        <v>3</v>
      </c>
      <c r="K94" s="18">
        <f>VLOOKUP($C94, Barem!$L:$N,3,0)</f>
        <v>0.2</v>
      </c>
      <c r="L94" s="18">
        <f>VLOOKUP($C94, Barem!$L:$O,4,0)</f>
        <v>0.3</v>
      </c>
      <c r="M94" s="18">
        <f>VLOOKUP($C94, Barem!$L:$P,5,0)</f>
        <v>0.5</v>
      </c>
      <c r="N94" s="50">
        <f t="shared" ref="N94" si="179">IF(F94&gt;199,F94/1500,0)</f>
        <v>0</v>
      </c>
      <c r="O94" s="50">
        <f>IF(D94&gt;21,VLOOKUP(D94,Barem!$R$1:$S$39,2,1),0)</f>
        <v>0</v>
      </c>
      <c r="P94" s="46">
        <f>IF(D94&lt;1,0,IF(B94="F",VLOOKUP(G94,Barem!$V$2:$X$12,2,1),VLOOKUP(G94,Barem!$V$13:$X$24,2,1)))</f>
        <v>0</v>
      </c>
      <c r="Q94" s="50">
        <f>VLOOKUP(A94,Participanti!A:C,3,0)</f>
        <v>0.75</v>
      </c>
      <c r="R94" s="40">
        <f t="shared" ref="R94" si="180">H94*K94+I94*L94+J94*M94+N94+O94+P94+Q94</f>
        <v>2.85</v>
      </c>
      <c r="S94" s="44">
        <v>43729</v>
      </c>
      <c r="T94" s="17">
        <f t="shared" si="80"/>
        <v>1</v>
      </c>
      <c r="U94" s="48">
        <f t="shared" ref="U94" si="181">R94/D94</f>
        <v>0.57000000000000006</v>
      </c>
    </row>
    <row r="95" spans="1:21" hidden="1" x14ac:dyDescent="0.2">
      <c r="A95" s="22" t="s">
        <v>133</v>
      </c>
      <c r="B95" s="35" t="str">
        <f>VLOOKUP(A95,Participanti!A:B,2,0)</f>
        <v>M</v>
      </c>
      <c r="C95" s="23">
        <v>3</v>
      </c>
      <c r="D95" s="23">
        <v>11.01</v>
      </c>
      <c r="E95" s="24">
        <v>3.7673611111111109E-2</v>
      </c>
      <c r="F95" s="53">
        <v>209</v>
      </c>
      <c r="G95" s="25">
        <f t="shared" ref="G95" si="182">E95/D95</f>
        <v>3.4217630436976483E-3</v>
      </c>
      <c r="H95" s="17">
        <f>IF(B95="F",VLOOKUP(D95,Barem!$B$2:$C$11,2,1),VLOOKUP(D95,Barem!$B$12:$C$21,2,1))</f>
        <v>2.5</v>
      </c>
      <c r="I95" s="17">
        <f>IF(H95=0,0,IF(B95="F",VLOOKUP(G95,Barem!$G$2:$H$11,2,1),VLOOKUP(G95,Barem!$G$12:$H$21,2,1)))</f>
        <v>3</v>
      </c>
      <c r="J95" s="23">
        <v>2.75</v>
      </c>
      <c r="K95" s="18">
        <f>VLOOKUP($C95, Barem!$L:$N,3,0)</f>
        <v>0.2</v>
      </c>
      <c r="L95" s="18">
        <f>VLOOKUP($C95, Barem!$L:$O,4,0)</f>
        <v>0.3</v>
      </c>
      <c r="M95" s="18">
        <f>VLOOKUP($C95, Barem!$L:$P,5,0)</f>
        <v>0.5</v>
      </c>
      <c r="N95" s="50">
        <f t="shared" ref="N95" si="183">IF(F95&gt;199,F95/1500,0)</f>
        <v>0.13933333333333334</v>
      </c>
      <c r="O95" s="50">
        <f>IF(D95&gt;21,VLOOKUP(D95,Barem!$R$1:$S$39,2,1),0)</f>
        <v>0</v>
      </c>
      <c r="P95" s="46">
        <f>IF(D95&lt;1,0,IF(B95="F",VLOOKUP(G95,Barem!$V$2:$X$12,2,1),VLOOKUP(G95,Barem!$V$13:$X$24,2,1)))</f>
        <v>0</v>
      </c>
      <c r="Q95" s="50">
        <f>VLOOKUP(A95,Participanti!A:C,3,0)</f>
        <v>0</v>
      </c>
      <c r="R95" s="40">
        <f t="shared" ref="R95" si="184">H95*K95+I95*L95+J95*M95+N95+O95+P95+Q95</f>
        <v>2.9143333333333334</v>
      </c>
      <c r="S95" s="44">
        <v>43729</v>
      </c>
      <c r="T95" s="17">
        <f t="shared" si="80"/>
        <v>1</v>
      </c>
      <c r="U95" s="48">
        <f t="shared" ref="U95" si="185">R95/D95</f>
        <v>0.26469875870420834</v>
      </c>
    </row>
    <row r="96" spans="1:21" hidden="1" x14ac:dyDescent="0.2">
      <c r="A96" s="22" t="s">
        <v>57</v>
      </c>
      <c r="B96" s="35" t="str">
        <f>VLOOKUP(A96,Participanti!A:B,2,0)</f>
        <v>M</v>
      </c>
      <c r="C96" s="23">
        <v>3</v>
      </c>
      <c r="D96" s="23">
        <v>20.96</v>
      </c>
      <c r="E96" s="24">
        <v>8.0150462962962965E-2</v>
      </c>
      <c r="F96" s="53">
        <v>639</v>
      </c>
      <c r="G96" s="25">
        <f t="shared" ref="G96" si="186">E96/D96</f>
        <v>3.8239724696070114E-3</v>
      </c>
      <c r="H96" s="17">
        <f>IF(B96="F",VLOOKUP(D96,Barem!$B$2:$C$11,2,1),VLOOKUP(D96,Barem!$B$12:$C$21,2,1))</f>
        <v>4.5</v>
      </c>
      <c r="I96" s="17">
        <f>IF(H96=0,0,IF(B96="F",VLOOKUP(G96,Barem!$G$2:$H$11,2,1),VLOOKUP(G96,Barem!$G$12:$H$21,2,1)))</f>
        <v>2</v>
      </c>
      <c r="J96" s="23">
        <v>2.5</v>
      </c>
      <c r="K96" s="18">
        <f>VLOOKUP($C96, Barem!$L:$N,3,0)</f>
        <v>0.2</v>
      </c>
      <c r="L96" s="18">
        <f>VLOOKUP($C96, Barem!$L:$O,4,0)</f>
        <v>0.3</v>
      </c>
      <c r="M96" s="18">
        <f>VLOOKUP($C96, Barem!$L:$P,5,0)</f>
        <v>0.5</v>
      </c>
      <c r="N96" s="50">
        <f t="shared" ref="N96" si="187">IF(F96&gt;199,F96/1500,0)</f>
        <v>0.42599999999999999</v>
      </c>
      <c r="O96" s="50">
        <f>IF(D96&gt;21,VLOOKUP(D96,Barem!$R$1:$S$39,2,1),0)</f>
        <v>0</v>
      </c>
      <c r="P96" s="46">
        <f>IF(D96&lt;1,0,IF(B96="F",VLOOKUP(G96,Barem!$V$2:$X$12,2,1),VLOOKUP(G96,Barem!$V$13:$X$24,2,1)))</f>
        <v>0</v>
      </c>
      <c r="Q96" s="50">
        <f>VLOOKUP(A96,Participanti!A:C,3,0)</f>
        <v>0</v>
      </c>
      <c r="R96" s="40">
        <f t="shared" ref="R96" si="188">H96*K96+I96*L96+J96*M96+N96+O96+P96+Q96</f>
        <v>3.1760000000000002</v>
      </c>
      <c r="S96" s="44">
        <v>43729</v>
      </c>
      <c r="T96" s="17">
        <f t="shared" si="80"/>
        <v>1</v>
      </c>
      <c r="U96" s="48">
        <f t="shared" ref="U96" si="189">R96/D96</f>
        <v>0.15152671755725192</v>
      </c>
    </row>
    <row r="97" spans="1:21" hidden="1" x14ac:dyDescent="0.2">
      <c r="A97" s="22" t="s">
        <v>70</v>
      </c>
      <c r="B97" s="35" t="str">
        <f>VLOOKUP(A97,Participanti!A:B,2,0)</f>
        <v>M</v>
      </c>
      <c r="C97" s="23">
        <v>3</v>
      </c>
      <c r="D97" s="23">
        <v>11.3</v>
      </c>
      <c r="E97" s="24">
        <v>4.1331018518518517E-2</v>
      </c>
      <c r="F97" s="53"/>
      <c r="G97" s="25">
        <f t="shared" ref="G97" si="190">E97/D97</f>
        <v>3.6576122582759746E-3</v>
      </c>
      <c r="H97" s="17">
        <f>IF(B97="F",VLOOKUP(D97,Barem!$B$2:$C$11,2,1),VLOOKUP(D97,Barem!$B$12:$C$21,2,1))</f>
        <v>2.5</v>
      </c>
      <c r="I97" s="17">
        <f>IF(H97=0,0,IF(B97="F",VLOOKUP(G97,Barem!$G$2:$H$11,2,1),VLOOKUP(G97,Barem!$G$12:$H$21,2,1)))</f>
        <v>2</v>
      </c>
      <c r="J97" s="23">
        <v>1.5</v>
      </c>
      <c r="K97" s="18">
        <f>VLOOKUP($C97, Barem!$L:$N,3,0)</f>
        <v>0.2</v>
      </c>
      <c r="L97" s="18">
        <f>VLOOKUP($C97, Barem!$L:$O,4,0)</f>
        <v>0.3</v>
      </c>
      <c r="M97" s="18">
        <f>VLOOKUP($C97, Barem!$L:$P,5,0)</f>
        <v>0.5</v>
      </c>
      <c r="N97" s="50">
        <f t="shared" ref="N97" si="191">IF(F97&gt;199,F97/1500,0)</f>
        <v>0</v>
      </c>
      <c r="O97" s="50">
        <f>IF(D97&gt;21,VLOOKUP(D97,Barem!$R$1:$S$39,2,1),0)</f>
        <v>0</v>
      </c>
      <c r="P97" s="46">
        <f>IF(D97&lt;1,0,IF(B97="F",VLOOKUP(G97,Barem!$V$2:$X$12,2,1),VLOOKUP(G97,Barem!$V$13:$X$24,2,1)))</f>
        <v>0</v>
      </c>
      <c r="Q97" s="50">
        <f>VLOOKUP(A97,Participanti!A:C,3,0)</f>
        <v>0</v>
      </c>
      <c r="R97" s="40">
        <f t="shared" ref="R97" si="192">H97*K97+I97*L97+J97*M97+N97+O97+P97+Q97</f>
        <v>1.85</v>
      </c>
      <c r="S97" s="44">
        <v>43729</v>
      </c>
      <c r="T97" s="17">
        <f t="shared" si="80"/>
        <v>1</v>
      </c>
      <c r="U97" s="48">
        <f t="shared" ref="U97" si="193">R97/D97</f>
        <v>0.16371681415929204</v>
      </c>
    </row>
    <row r="98" spans="1:21" hidden="1" x14ac:dyDescent="0.2">
      <c r="A98" s="22" t="s">
        <v>67</v>
      </c>
      <c r="B98" s="35" t="str">
        <f>VLOOKUP(A98,Participanti!A:B,2,0)</f>
        <v>M</v>
      </c>
      <c r="C98" s="23">
        <v>3</v>
      </c>
      <c r="D98" s="23">
        <v>21.2</v>
      </c>
      <c r="E98" s="24">
        <v>8.2638888888888887E-2</v>
      </c>
      <c r="F98" s="53"/>
      <c r="G98" s="25">
        <f t="shared" ref="G98" si="194">E98/D98</f>
        <v>3.8980607966457022E-3</v>
      </c>
      <c r="H98" s="17">
        <f>IF(B98="F",VLOOKUP(D98,Barem!$B$2:$C$11,2,1),VLOOKUP(D98,Barem!$B$12:$C$21,2,1))</f>
        <v>5</v>
      </c>
      <c r="I98" s="17">
        <f>IF(H98=0,0,IF(B98="F",VLOOKUP(G98,Barem!$G$2:$H$11,2,1),VLOOKUP(G98,Barem!$G$12:$H$21,2,1)))</f>
        <v>1.5</v>
      </c>
      <c r="J98" s="23">
        <v>2.5</v>
      </c>
      <c r="K98" s="18">
        <f>VLOOKUP($C98, Barem!$L:$N,3,0)</f>
        <v>0.2</v>
      </c>
      <c r="L98" s="18">
        <f>VLOOKUP($C98, Barem!$L:$O,4,0)</f>
        <v>0.3</v>
      </c>
      <c r="M98" s="18">
        <f>VLOOKUP($C98, Barem!$L:$P,5,0)</f>
        <v>0.5</v>
      </c>
      <c r="N98" s="50">
        <f t="shared" ref="N98" si="195">IF(F98&gt;199,F98/1500,0)</f>
        <v>0</v>
      </c>
      <c r="O98" s="50">
        <f>IF(D98&gt;21,VLOOKUP(D98,Barem!$R$1:$S$39,2,1),0)</f>
        <v>0</v>
      </c>
      <c r="P98" s="46">
        <f>IF(D98&lt;1,0,IF(B98="F",VLOOKUP(G98,Barem!$V$2:$X$12,2,1),VLOOKUP(G98,Barem!$V$13:$X$24,2,1)))</f>
        <v>0</v>
      </c>
      <c r="Q98" s="50">
        <f>VLOOKUP(A98,Participanti!A:C,3,0)</f>
        <v>0</v>
      </c>
      <c r="R98" s="40">
        <f t="shared" ref="R98" si="196">H98*K98+I98*L98+J98*M98+N98+O98+P98+Q98</f>
        <v>2.7</v>
      </c>
      <c r="S98" s="44">
        <v>43729</v>
      </c>
      <c r="T98" s="17">
        <f t="shared" si="80"/>
        <v>1</v>
      </c>
      <c r="U98" s="48">
        <f t="shared" ref="U98" si="197">R98/D98</f>
        <v>0.12735849056603774</v>
      </c>
    </row>
    <row r="99" spans="1:21" hidden="1" x14ac:dyDescent="0.2">
      <c r="A99" s="22" t="s">
        <v>53</v>
      </c>
      <c r="B99" s="35" t="str">
        <f>VLOOKUP(A99,Participanti!A:B,2,0)</f>
        <v>F</v>
      </c>
      <c r="C99" s="23">
        <v>3</v>
      </c>
      <c r="D99" s="23">
        <v>23.09</v>
      </c>
      <c r="E99" s="24">
        <v>0.11313657407407407</v>
      </c>
      <c r="F99" s="53">
        <v>931</v>
      </c>
      <c r="G99" s="25">
        <f t="shared" ref="G99" si="198">E99/D99</f>
        <v>4.8998083184960623E-3</v>
      </c>
      <c r="H99" s="17">
        <f>IF(B99="F",VLOOKUP(D99,Barem!$B$2:$C$11,2,1),VLOOKUP(D99,Barem!$B$12:$C$21,2,1))</f>
        <v>5</v>
      </c>
      <c r="I99" s="17">
        <f>IF(H99=0,0,IF(B99="F",VLOOKUP(G99,Barem!$G$2:$H$11,2,1),VLOOKUP(G99,Barem!$G$12:$H$21,2,1)))</f>
        <v>1</v>
      </c>
      <c r="J99" s="23">
        <v>3.75</v>
      </c>
      <c r="K99" s="18">
        <f>VLOOKUP($C99, Barem!$L:$N,3,0)</f>
        <v>0.2</v>
      </c>
      <c r="L99" s="18">
        <f>VLOOKUP($C99, Barem!$L:$O,4,0)</f>
        <v>0.3</v>
      </c>
      <c r="M99" s="18">
        <f>VLOOKUP($C99, Barem!$L:$P,5,0)</f>
        <v>0.5</v>
      </c>
      <c r="N99" s="50">
        <f t="shared" ref="N99" si="199">IF(F99&gt;199,F99/1500,0)</f>
        <v>0.6206666666666667</v>
      </c>
      <c r="O99" s="50">
        <f>IF(D99&gt;21,VLOOKUP(D99,Barem!$R$1:$S$39,2,1),0)</f>
        <v>0</v>
      </c>
      <c r="P99" s="46">
        <f>IF(D99&lt;1,0,IF(B99="F",VLOOKUP(G99,Barem!$V$2:$X$12,2,1),VLOOKUP(G99,Barem!$V$13:$X$24,2,1)))</f>
        <v>0</v>
      </c>
      <c r="Q99" s="50">
        <f>VLOOKUP(A99,Participanti!A:C,3,0)</f>
        <v>0</v>
      </c>
      <c r="R99" s="40">
        <f t="shared" ref="R99" si="200">H99*K99+I99*L99+J99*M99+N99+O99+P99+Q99</f>
        <v>3.7956666666666665</v>
      </c>
      <c r="S99" s="44">
        <v>43729</v>
      </c>
      <c r="T99" s="17">
        <f t="shared" si="80"/>
        <v>1</v>
      </c>
      <c r="U99" s="48">
        <f t="shared" ref="U99" si="201">R99/D99</f>
        <v>0.16438573697127182</v>
      </c>
    </row>
    <row r="100" spans="1:21" hidden="1" x14ac:dyDescent="0.2">
      <c r="A100" s="22" t="s">
        <v>186</v>
      </c>
      <c r="B100" s="35" t="str">
        <f>VLOOKUP(A100,Participanti!A:B,2,0)</f>
        <v>M</v>
      </c>
      <c r="C100" s="23">
        <v>3</v>
      </c>
      <c r="D100" s="23">
        <v>10.44</v>
      </c>
      <c r="E100" s="24">
        <v>4.1793981481481481E-2</v>
      </c>
      <c r="F100" s="53">
        <v>230</v>
      </c>
      <c r="G100" s="25">
        <f t="shared" ref="G100" si="202">E100/D100</f>
        <v>4.0032549311763872E-3</v>
      </c>
      <c r="H100" s="17">
        <f>IF(B100="F",VLOOKUP(D100,Barem!$B$2:$C$11,2,1),VLOOKUP(D100,Barem!$B$12:$C$21,2,1))</f>
        <v>2.5</v>
      </c>
      <c r="I100" s="17">
        <f>IF(H100=0,0,IF(B100="F",VLOOKUP(G100,Barem!$G$2:$H$11,2,1),VLOOKUP(G100,Barem!$G$12:$H$21,2,1)))</f>
        <v>1.5</v>
      </c>
      <c r="J100" s="23">
        <v>3.5</v>
      </c>
      <c r="K100" s="18">
        <f>VLOOKUP($C100, Barem!$L:$N,3,0)</f>
        <v>0.2</v>
      </c>
      <c r="L100" s="18">
        <f>VLOOKUP($C100, Barem!$L:$O,4,0)</f>
        <v>0.3</v>
      </c>
      <c r="M100" s="18">
        <f>VLOOKUP($C100, Barem!$L:$P,5,0)</f>
        <v>0.5</v>
      </c>
      <c r="N100" s="50">
        <f t="shared" ref="N100" si="203">IF(F100&gt;199,F100/1500,0)</f>
        <v>0.15333333333333332</v>
      </c>
      <c r="O100" s="50">
        <f>IF(D100&gt;21,VLOOKUP(D100,Barem!$R$1:$S$39,2,1),0)</f>
        <v>0</v>
      </c>
      <c r="P100" s="46">
        <f>IF(D100&lt;1,0,IF(B100="F",VLOOKUP(G100,Barem!$V$2:$X$12,2,1),VLOOKUP(G100,Barem!$V$13:$X$24,2,1)))</f>
        <v>0</v>
      </c>
      <c r="Q100" s="50">
        <f>VLOOKUP(A100,Participanti!A:C,3,0)</f>
        <v>0</v>
      </c>
      <c r="R100" s="40">
        <f t="shared" ref="R100" si="204">H100*K100+I100*L100+J100*M100+N100+O100+P100+Q100</f>
        <v>2.8533333333333335</v>
      </c>
      <c r="S100" s="44">
        <v>43729</v>
      </c>
      <c r="T100" s="17">
        <f t="shared" si="80"/>
        <v>1</v>
      </c>
      <c r="U100" s="48">
        <f t="shared" ref="U100" si="205">R100/D100</f>
        <v>0.27330779054916987</v>
      </c>
    </row>
    <row r="101" spans="1:21" hidden="1" x14ac:dyDescent="0.2">
      <c r="A101" s="22" t="s">
        <v>2</v>
      </c>
      <c r="B101" s="35" t="str">
        <f>VLOOKUP(A101,Participanti!A:B,2,0)</f>
        <v>M</v>
      </c>
      <c r="C101" s="23">
        <v>3</v>
      </c>
      <c r="D101" s="23">
        <v>38.01</v>
      </c>
      <c r="E101" s="24">
        <v>0.20626157407407408</v>
      </c>
      <c r="F101" s="53">
        <v>1617</v>
      </c>
      <c r="G101" s="25">
        <f t="shared" ref="G101" si="206">E101/D101</f>
        <v>5.4265081313884262E-3</v>
      </c>
      <c r="H101" s="17">
        <f>IF(B101="F",VLOOKUP(D101,Barem!$B$2:$C$11,2,1),VLOOKUP(D101,Barem!$B$12:$C$21,2,1))</f>
        <v>5</v>
      </c>
      <c r="I101" s="17">
        <f>IF(H101=0,0,IF(B101="F",VLOOKUP(G101,Barem!$G$2:$H$11,2,1),VLOOKUP(G101,Barem!$G$12:$H$21,2,1)))</f>
        <v>0</v>
      </c>
      <c r="J101" s="23">
        <v>2.5</v>
      </c>
      <c r="K101" s="18">
        <f>VLOOKUP($C101, Barem!$L:$N,3,0)</f>
        <v>0.2</v>
      </c>
      <c r="L101" s="18">
        <f>VLOOKUP($C101, Barem!$L:$O,4,0)</f>
        <v>0.3</v>
      </c>
      <c r="M101" s="18">
        <f>VLOOKUP($C101, Barem!$L:$P,5,0)</f>
        <v>0.5</v>
      </c>
      <c r="N101" s="50">
        <f t="shared" ref="N101" si="207">IF(F101&gt;199,F101/1500,0)</f>
        <v>1.0780000000000001</v>
      </c>
      <c r="O101" s="50">
        <f>IF(D101&gt;21,VLOOKUP(D101,Barem!$R$1:$S$39,2,1),0)</f>
        <v>0.2</v>
      </c>
      <c r="P101" s="46">
        <f>IF(D101&lt;1,0,IF(B101="F",VLOOKUP(G101,Barem!$V$2:$X$12,2,1),VLOOKUP(G101,Barem!$V$13:$X$24,2,1)))</f>
        <v>0</v>
      </c>
      <c r="Q101" s="50">
        <f>VLOOKUP(A101,Participanti!A:C,3,0)</f>
        <v>0</v>
      </c>
      <c r="R101" s="40">
        <f t="shared" ref="R101" si="208">H101*K101+I101*L101+J101*M101+N101+O101+P101+Q101</f>
        <v>3.5280000000000005</v>
      </c>
      <c r="S101" s="44">
        <v>43729</v>
      </c>
      <c r="T101" s="17">
        <f t="shared" si="80"/>
        <v>1</v>
      </c>
      <c r="U101" s="48">
        <f t="shared" ref="U101" si="209">R101/D101</f>
        <v>9.2817679558011068E-2</v>
      </c>
    </row>
    <row r="102" spans="1:21" hidden="1" x14ac:dyDescent="0.2">
      <c r="A102" s="22" t="s">
        <v>8</v>
      </c>
      <c r="B102" s="35" t="str">
        <f>VLOOKUP(A102,Participanti!A:B,2,0)</f>
        <v>M</v>
      </c>
      <c r="C102" s="23">
        <v>3</v>
      </c>
      <c r="D102" s="23">
        <v>31.62</v>
      </c>
      <c r="E102" s="24">
        <v>0.10531249999999999</v>
      </c>
      <c r="F102" s="53"/>
      <c r="G102" s="25">
        <f t="shared" ref="G102" si="210">E102/D102</f>
        <v>3.3305660974067043E-3</v>
      </c>
      <c r="H102" s="17">
        <f>IF(B102="F",VLOOKUP(D102,Barem!$B$2:$C$11,2,1),VLOOKUP(D102,Barem!$B$12:$C$21,2,1))</f>
        <v>5</v>
      </c>
      <c r="I102" s="17">
        <f>IF(H102=0,0,IF(B102="F",VLOOKUP(G102,Barem!$G$2:$H$11,2,1),VLOOKUP(G102,Barem!$G$12:$H$21,2,1)))</f>
        <v>3</v>
      </c>
      <c r="J102" s="23">
        <v>4</v>
      </c>
      <c r="K102" s="18">
        <f>VLOOKUP($C102, Barem!$L:$N,3,0)</f>
        <v>0.2</v>
      </c>
      <c r="L102" s="18">
        <f>VLOOKUP($C102, Barem!$L:$O,4,0)</f>
        <v>0.3</v>
      </c>
      <c r="M102" s="18">
        <f>VLOOKUP($C102, Barem!$L:$P,5,0)</f>
        <v>0.5</v>
      </c>
      <c r="N102" s="50">
        <f t="shared" ref="N102" si="211">IF(F102&gt;199,F102/1500,0)</f>
        <v>0</v>
      </c>
      <c r="O102" s="50">
        <f>IF(D102&gt;21,VLOOKUP(D102,Barem!$R$1:$S$39,2,1),0)</f>
        <v>0.1</v>
      </c>
      <c r="P102" s="46">
        <f>IF(D102&lt;1,0,IF(B102="F",VLOOKUP(G102,Barem!$V$2:$X$12,2,1),VLOOKUP(G102,Barem!$V$13:$X$24,2,1)))</f>
        <v>0</v>
      </c>
      <c r="Q102" s="50">
        <f>VLOOKUP(A102,Participanti!A:C,3,0)</f>
        <v>0</v>
      </c>
      <c r="R102" s="40">
        <f t="shared" ref="R102" si="212">H102*K102+I102*L102+J102*M102+N102+O102+P102+Q102</f>
        <v>4</v>
      </c>
      <c r="S102" s="44">
        <v>43729</v>
      </c>
      <c r="T102" s="17">
        <f t="shared" si="80"/>
        <v>1</v>
      </c>
      <c r="U102" s="48">
        <f t="shared" ref="U102" si="213">R102/D102</f>
        <v>0.1265022137887413</v>
      </c>
    </row>
    <row r="103" spans="1:21" hidden="1" x14ac:dyDescent="0.2">
      <c r="A103" s="22" t="s">
        <v>96</v>
      </c>
      <c r="B103" s="35" t="str">
        <f>VLOOKUP(A103,Participanti!A:B,2,0)</f>
        <v>M</v>
      </c>
      <c r="C103" s="23">
        <v>3</v>
      </c>
      <c r="D103" s="23">
        <v>38.049999999999997</v>
      </c>
      <c r="E103" s="24">
        <v>0.18740740740740738</v>
      </c>
      <c r="F103" s="53">
        <v>1617</v>
      </c>
      <c r="G103" s="25">
        <f t="shared" ref="G103" si="214">E103/D103</f>
        <v>4.9252932301552532E-3</v>
      </c>
      <c r="H103" s="17">
        <f>IF(B103="F",VLOOKUP(D103,Barem!$B$2:$C$11,2,1),VLOOKUP(D103,Barem!$B$12:$C$21,2,1))</f>
        <v>5</v>
      </c>
      <c r="I103" s="17">
        <f>IF(H103=0,0,IF(B103="F",VLOOKUP(G103,Barem!$G$2:$H$11,2,1),VLOOKUP(G103,Barem!$G$12:$H$21,2,1)))</f>
        <v>0</v>
      </c>
      <c r="J103" s="23">
        <v>4.25</v>
      </c>
      <c r="K103" s="18">
        <f>VLOOKUP($C103, Barem!$L:$N,3,0)</f>
        <v>0.2</v>
      </c>
      <c r="L103" s="18">
        <f>VLOOKUP($C103, Barem!$L:$O,4,0)</f>
        <v>0.3</v>
      </c>
      <c r="M103" s="18">
        <f>VLOOKUP($C103, Barem!$L:$P,5,0)</f>
        <v>0.5</v>
      </c>
      <c r="N103" s="50">
        <f t="shared" ref="N103" si="215">IF(F103&gt;199,F103/1500,0)</f>
        <v>1.0780000000000001</v>
      </c>
      <c r="O103" s="50">
        <f>IF(D103&gt;21,VLOOKUP(D103,Barem!$R$1:$S$39,2,1),0)</f>
        <v>0.2</v>
      </c>
      <c r="P103" s="46">
        <f>IF(D103&lt;1,0,IF(B103="F",VLOOKUP(G103,Barem!$V$2:$X$12,2,1),VLOOKUP(G103,Barem!$V$13:$X$24,2,1)))</f>
        <v>0</v>
      </c>
      <c r="Q103" s="50">
        <f>VLOOKUP(A103,Participanti!A:C,3,0)</f>
        <v>0</v>
      </c>
      <c r="R103" s="40">
        <f t="shared" ref="R103" si="216">H103*K103+I103*L103+J103*M103+N103+O103+P103+Q103</f>
        <v>4.4030000000000005</v>
      </c>
      <c r="S103" s="44">
        <v>43729</v>
      </c>
      <c r="T103" s="17">
        <f t="shared" si="80"/>
        <v>1</v>
      </c>
      <c r="U103" s="48">
        <f t="shared" ref="U103" si="217">R103/D103</f>
        <v>0.11571616294349542</v>
      </c>
    </row>
    <row r="104" spans="1:21" hidden="1" x14ac:dyDescent="0.2">
      <c r="A104" s="22" t="s">
        <v>59</v>
      </c>
      <c r="B104" s="35" t="str">
        <f>VLOOKUP(A104,Participanti!A:B,2,0)</f>
        <v>M</v>
      </c>
      <c r="C104" s="23">
        <v>3</v>
      </c>
      <c r="D104" s="23">
        <v>21.29</v>
      </c>
      <c r="E104" s="24">
        <v>9.2604166666666668E-2</v>
      </c>
      <c r="F104" s="53">
        <v>646</v>
      </c>
      <c r="G104" s="25">
        <f t="shared" ref="G104" si="218">E104/D104</f>
        <v>4.3496555503366218E-3</v>
      </c>
      <c r="H104" s="17">
        <f>IF(B104="F",VLOOKUP(D104,Barem!$B$2:$C$11,2,1),VLOOKUP(D104,Barem!$B$12:$C$21,2,1))</f>
        <v>5</v>
      </c>
      <c r="I104" s="17">
        <f>IF(H104=0,0,IF(B104="F",VLOOKUP(G104,Barem!$G$2:$H$11,2,1),VLOOKUP(G104,Barem!$G$12:$H$21,2,1)))</f>
        <v>1</v>
      </c>
      <c r="J104" s="23">
        <v>2.5</v>
      </c>
      <c r="K104" s="18">
        <f>VLOOKUP($C104, Barem!$L:$N,3,0)</f>
        <v>0.2</v>
      </c>
      <c r="L104" s="18">
        <f>VLOOKUP($C104, Barem!$L:$O,4,0)</f>
        <v>0.3</v>
      </c>
      <c r="M104" s="18">
        <f>VLOOKUP($C104, Barem!$L:$P,5,0)</f>
        <v>0.5</v>
      </c>
      <c r="N104" s="50">
        <f t="shared" ref="N104" si="219">IF(F104&gt;199,F104/1500,0)</f>
        <v>0.43066666666666664</v>
      </c>
      <c r="O104" s="50">
        <f>IF(D104&gt;21,VLOOKUP(D104,Barem!$R$1:$S$39,2,1),0)</f>
        <v>0</v>
      </c>
      <c r="P104" s="46">
        <f>IF(D104&lt;1,0,IF(B104="F",VLOOKUP(G104,Barem!$V$2:$X$12,2,1),VLOOKUP(G104,Barem!$V$13:$X$24,2,1)))</f>
        <v>0</v>
      </c>
      <c r="Q104" s="50">
        <f>VLOOKUP(A104,Participanti!A:C,3,0)</f>
        <v>0</v>
      </c>
      <c r="R104" s="40">
        <f t="shared" ref="R104" si="220">H104*K104+I104*L104+J104*M104+N104+O104+P104+Q104</f>
        <v>2.9806666666666666</v>
      </c>
      <c r="S104" s="44">
        <v>43730</v>
      </c>
      <c r="T104" s="17">
        <f t="shared" si="80"/>
        <v>1</v>
      </c>
      <c r="U104" s="48">
        <f t="shared" ref="U104" si="221">R104/D104</f>
        <v>0.14000313136057618</v>
      </c>
    </row>
    <row r="105" spans="1:21" hidden="1" x14ac:dyDescent="0.2">
      <c r="A105" s="22" t="s">
        <v>61</v>
      </c>
      <c r="B105" s="35" t="str">
        <f>VLOOKUP(A105,Participanti!A:B,2,0)</f>
        <v>M</v>
      </c>
      <c r="C105" s="23">
        <v>3</v>
      </c>
      <c r="D105" s="23">
        <v>23.09</v>
      </c>
      <c r="E105" s="24">
        <v>9.796296296296296E-2</v>
      </c>
      <c r="F105" s="53">
        <v>931</v>
      </c>
      <c r="G105" s="25">
        <f t="shared" ref="G105" si="222">E105/D105</f>
        <v>4.2426575557801193E-3</v>
      </c>
      <c r="H105" s="17">
        <f>IF(B105="F",VLOOKUP(D105,Barem!$B$2:$C$11,2,1),VLOOKUP(D105,Barem!$B$12:$C$21,2,1))</f>
        <v>5</v>
      </c>
      <c r="I105" s="17">
        <f>IF(H105=0,0,IF(B105="F",VLOOKUP(G105,Barem!$G$2:$H$11,2,1),VLOOKUP(G105,Barem!$G$12:$H$21,2,1)))</f>
        <v>1</v>
      </c>
      <c r="J105" s="23">
        <v>4.25</v>
      </c>
      <c r="K105" s="18">
        <f>VLOOKUP($C105, Barem!$L:$N,3,0)</f>
        <v>0.2</v>
      </c>
      <c r="L105" s="18">
        <f>VLOOKUP($C105, Barem!$L:$O,4,0)</f>
        <v>0.3</v>
      </c>
      <c r="M105" s="18">
        <f>VLOOKUP($C105, Barem!$L:$P,5,0)</f>
        <v>0.5</v>
      </c>
      <c r="N105" s="50">
        <f t="shared" ref="N105" si="223">IF(F105&gt;199,F105/1500,0)</f>
        <v>0.6206666666666667</v>
      </c>
      <c r="O105" s="50">
        <f>IF(D105&gt;21,VLOOKUP(D105,Barem!$R$1:$S$39,2,1),0)</f>
        <v>0</v>
      </c>
      <c r="P105" s="46">
        <f>IF(D105&lt;1,0,IF(B105="F",VLOOKUP(G105,Barem!$V$2:$X$12,2,1),VLOOKUP(G105,Barem!$V$13:$X$24,2,1)))</f>
        <v>0</v>
      </c>
      <c r="Q105" s="50">
        <f>VLOOKUP(A105,Participanti!A:C,3,0)</f>
        <v>0</v>
      </c>
      <c r="R105" s="40">
        <f t="shared" ref="R105" si="224">H105*K105+I105*L105+J105*M105+N105+O105+P105+Q105</f>
        <v>4.0456666666666665</v>
      </c>
      <c r="S105" s="44">
        <v>43730</v>
      </c>
      <c r="T105" s="17">
        <f t="shared" si="80"/>
        <v>1</v>
      </c>
      <c r="U105" s="48">
        <f t="shared" ref="U105" si="225">R105/D105</f>
        <v>0.17521293489244982</v>
      </c>
    </row>
    <row r="106" spans="1:21" hidden="1" x14ac:dyDescent="0.2">
      <c r="A106" s="22" t="s">
        <v>62</v>
      </c>
      <c r="B106" s="35" t="str">
        <f>VLOOKUP(A106,Participanti!A:B,2,0)</f>
        <v>M</v>
      </c>
      <c r="C106" s="23">
        <v>3</v>
      </c>
      <c r="D106" s="23">
        <v>12.11</v>
      </c>
      <c r="E106" s="24">
        <v>4.3981481481481483E-2</v>
      </c>
      <c r="F106" s="53"/>
      <c r="G106" s="25">
        <f t="shared" ref="G106" si="226">E106/D106</f>
        <v>3.6318316665137477E-3</v>
      </c>
      <c r="H106" s="17">
        <f>IF(B106="F",VLOOKUP(D106,Barem!$B$2:$C$11,2,1),VLOOKUP(D106,Barem!$B$12:$C$21,2,1))</f>
        <v>3</v>
      </c>
      <c r="I106" s="17">
        <f>IF(H106=0,0,IF(B106="F",VLOOKUP(G106,Barem!$G$2:$H$11,2,1),VLOOKUP(G106,Barem!$G$12:$H$21,2,1)))</f>
        <v>2.5</v>
      </c>
      <c r="J106" s="23">
        <v>2.5</v>
      </c>
      <c r="K106" s="18">
        <f>VLOOKUP($C106, Barem!$L:$N,3,0)</f>
        <v>0.2</v>
      </c>
      <c r="L106" s="18">
        <f>VLOOKUP($C106, Barem!$L:$O,4,0)</f>
        <v>0.3</v>
      </c>
      <c r="M106" s="18">
        <f>VLOOKUP($C106, Barem!$L:$P,5,0)</f>
        <v>0.5</v>
      </c>
      <c r="N106" s="50">
        <f t="shared" ref="N106" si="227">IF(F106&gt;199,F106/1500,0)</f>
        <v>0</v>
      </c>
      <c r="O106" s="50">
        <f>IF(D106&gt;21,VLOOKUP(D106,Barem!$R$1:$S$39,2,1),0)</f>
        <v>0</v>
      </c>
      <c r="P106" s="46">
        <f>IF(D106&lt;1,0,IF(B106="F",VLOOKUP(G106,Barem!$V$2:$X$12,2,1),VLOOKUP(G106,Barem!$V$13:$X$24,2,1)))</f>
        <v>0</v>
      </c>
      <c r="Q106" s="50">
        <f>VLOOKUP(A106,Participanti!A:C,3,0)</f>
        <v>0</v>
      </c>
      <c r="R106" s="40">
        <f t="shared" ref="R106" si="228">H106*K106+I106*L106+J106*M106+N106+O106+P106+Q106</f>
        <v>2.6</v>
      </c>
      <c r="S106" s="44">
        <v>43729</v>
      </c>
      <c r="T106" s="17">
        <f t="shared" si="80"/>
        <v>1</v>
      </c>
      <c r="U106" s="48">
        <f t="shared" ref="U106" si="229">R106/D106</f>
        <v>0.2146985962014864</v>
      </c>
    </row>
    <row r="107" spans="1:21" hidden="1" x14ac:dyDescent="0.2">
      <c r="A107" s="22" t="s">
        <v>190</v>
      </c>
      <c r="B107" s="35" t="str">
        <f>VLOOKUP(A107,Participanti!A:B,2,0)</f>
        <v>M</v>
      </c>
      <c r="C107" s="23">
        <v>3</v>
      </c>
      <c r="D107" s="23">
        <v>38.01</v>
      </c>
      <c r="E107" s="24">
        <v>0.1973611111111111</v>
      </c>
      <c r="F107" s="53">
        <v>1617</v>
      </c>
      <c r="G107" s="25">
        <f t="shared" ref="G107" si="230">E107/D107</f>
        <v>5.1923470431757728E-3</v>
      </c>
      <c r="H107" s="17">
        <f>IF(B107="F",VLOOKUP(D107,Barem!$B$2:$C$11,2,1),VLOOKUP(D107,Barem!$B$12:$C$21,2,1))</f>
        <v>5</v>
      </c>
      <c r="I107" s="17">
        <f>IF(H107=0,0,IF(B107="F",VLOOKUP(G107,Barem!$G$2:$H$11,2,1),VLOOKUP(G107,Barem!$G$12:$H$21,2,1)))</f>
        <v>0</v>
      </c>
      <c r="J107" s="23">
        <v>3</v>
      </c>
      <c r="K107" s="18">
        <f>VLOOKUP($C107, Barem!$L:$N,3,0)</f>
        <v>0.2</v>
      </c>
      <c r="L107" s="18">
        <f>VLOOKUP($C107, Barem!$L:$O,4,0)</f>
        <v>0.3</v>
      </c>
      <c r="M107" s="18">
        <f>VLOOKUP($C107, Barem!$L:$P,5,0)</f>
        <v>0.5</v>
      </c>
      <c r="N107" s="50">
        <f t="shared" ref="N107" si="231">IF(F107&gt;199,F107/1500,0)</f>
        <v>1.0780000000000001</v>
      </c>
      <c r="O107" s="50">
        <f>IF(D107&gt;21,VLOOKUP(D107,Barem!$R$1:$S$39,2,1),0)</f>
        <v>0.2</v>
      </c>
      <c r="P107" s="46">
        <f>IF(D107&lt;1,0,IF(B107="F",VLOOKUP(G107,Barem!$V$2:$X$12,2,1),VLOOKUP(G107,Barem!$V$13:$X$24,2,1)))</f>
        <v>0</v>
      </c>
      <c r="Q107" s="50">
        <f>VLOOKUP(A107,Participanti!A:C,3,0)</f>
        <v>0</v>
      </c>
      <c r="R107" s="40">
        <f t="shared" ref="R107" si="232">H107*K107+I107*L107+J107*M107+N107+O107+P107+Q107</f>
        <v>3.7780000000000005</v>
      </c>
      <c r="S107" s="44">
        <v>43729</v>
      </c>
      <c r="T107" s="17">
        <f t="shared" si="80"/>
        <v>1</v>
      </c>
      <c r="U107" s="48">
        <f t="shared" ref="U107" si="233">R107/D107</f>
        <v>9.9394896079978964E-2</v>
      </c>
    </row>
    <row r="108" spans="1:21" hidden="1" x14ac:dyDescent="0.2">
      <c r="A108" s="22" t="s">
        <v>76</v>
      </c>
      <c r="B108" s="35" t="str">
        <f>VLOOKUP(A108,Participanti!A:B,2,0)</f>
        <v>F</v>
      </c>
      <c r="C108" s="23">
        <v>3</v>
      </c>
      <c r="D108" s="23">
        <v>10.1</v>
      </c>
      <c r="E108" s="24">
        <v>5.0844907407407408E-2</v>
      </c>
      <c r="F108" s="53">
        <v>293</v>
      </c>
      <c r="G108" s="25">
        <f t="shared" ref="G108:G109" si="234">E108/D108</f>
        <v>5.0341492482581596E-3</v>
      </c>
      <c r="H108" s="17">
        <f>IF(B108="F",VLOOKUP(D108,Barem!$B$2:$C$11,2,1),VLOOKUP(D108,Barem!$B$12:$C$21,2,1))</f>
        <v>2.5</v>
      </c>
      <c r="I108" s="17">
        <f>IF(H108=0,0,IF(B108="F",VLOOKUP(G108,Barem!$G$2:$H$11,2,1),VLOOKUP(G108,Barem!$G$12:$H$21,2,1)))</f>
        <v>1</v>
      </c>
      <c r="J108" s="23">
        <v>3.75</v>
      </c>
      <c r="K108" s="18">
        <f>VLOOKUP($C108, Barem!$L:$N,3,0)</f>
        <v>0.2</v>
      </c>
      <c r="L108" s="18">
        <f>VLOOKUP($C108, Barem!$L:$O,4,0)</f>
        <v>0.3</v>
      </c>
      <c r="M108" s="18">
        <f>VLOOKUP($C108, Barem!$L:$P,5,0)</f>
        <v>0.5</v>
      </c>
      <c r="N108" s="50">
        <f t="shared" ref="N108:N109" si="235">IF(F108&gt;199,F108/1500,0)</f>
        <v>0.19533333333333333</v>
      </c>
      <c r="O108" s="50">
        <f>IF(D108&gt;21,VLOOKUP(D108,Barem!$R$1:$S$39,2,1),0)</f>
        <v>0</v>
      </c>
      <c r="P108" s="46">
        <f>IF(D108&lt;1,0,IF(B108="F",VLOOKUP(G108,Barem!$V$2:$X$12,2,1),VLOOKUP(G108,Barem!$V$13:$X$24,2,1)))</f>
        <v>0</v>
      </c>
      <c r="Q108" s="50">
        <f>VLOOKUP(A108,Participanti!A:C,3,0)</f>
        <v>0</v>
      </c>
      <c r="R108" s="40">
        <f t="shared" ref="R108:R109" si="236">H108*K108+I108*L108+J108*M108+N108+O108+P108+Q108</f>
        <v>2.870333333333333</v>
      </c>
      <c r="S108" s="44">
        <v>43725</v>
      </c>
      <c r="T108" s="17">
        <f t="shared" si="80"/>
        <v>1</v>
      </c>
      <c r="U108" s="48">
        <f t="shared" ref="U108:U109" si="237">R108/D108</f>
        <v>0.28419141914191415</v>
      </c>
    </row>
    <row r="109" spans="1:21" hidden="1" x14ac:dyDescent="0.2">
      <c r="A109" s="22" t="s">
        <v>135</v>
      </c>
      <c r="B109" s="35" t="str">
        <f>VLOOKUP(A109,Participanti!A:B,2,0)</f>
        <v>M</v>
      </c>
      <c r="C109" s="23">
        <v>3</v>
      </c>
      <c r="D109" s="23">
        <v>11.2</v>
      </c>
      <c r="E109" s="24">
        <v>4.5428240740740734E-2</v>
      </c>
      <c r="F109" s="53"/>
      <c r="G109" s="25">
        <f t="shared" si="234"/>
        <v>4.0560929232804233E-3</v>
      </c>
      <c r="H109" s="17">
        <f>IF(B109="F",VLOOKUP(D109,Barem!$B$2:$C$11,2,1),VLOOKUP(D109,Barem!$B$12:$C$21,2,1))</f>
        <v>2.5</v>
      </c>
      <c r="I109" s="17">
        <f>IF(H109=0,0,IF(B109="F",VLOOKUP(G109,Barem!$G$2:$H$11,2,1),VLOOKUP(G109,Barem!$G$12:$H$21,2,1)))</f>
        <v>1.5</v>
      </c>
      <c r="J109" s="23">
        <v>2</v>
      </c>
      <c r="K109" s="18">
        <f>VLOOKUP($C109, Barem!$L:$N,3,0)</f>
        <v>0.2</v>
      </c>
      <c r="L109" s="18">
        <f>VLOOKUP($C109, Barem!$L:$O,4,0)</f>
        <v>0.3</v>
      </c>
      <c r="M109" s="18">
        <f>VLOOKUP($C109, Barem!$L:$P,5,0)</f>
        <v>0.5</v>
      </c>
      <c r="N109" s="50">
        <f t="shared" si="235"/>
        <v>0</v>
      </c>
      <c r="O109" s="50">
        <f>IF(D109&gt;21,VLOOKUP(D109,Barem!$R$1:$S$39,2,1),0)</f>
        <v>0</v>
      </c>
      <c r="P109" s="46">
        <f>IF(D109&lt;1,0,IF(B109="F",VLOOKUP(G109,Barem!$V$2:$X$12,2,1),VLOOKUP(G109,Barem!$V$13:$X$24,2,1)))</f>
        <v>0</v>
      </c>
      <c r="Q109" s="50">
        <f>VLOOKUP(A109,Participanti!A:C,3,0)</f>
        <v>0</v>
      </c>
      <c r="R109" s="40">
        <f t="shared" si="236"/>
        <v>1.95</v>
      </c>
      <c r="S109" s="44">
        <v>43729</v>
      </c>
      <c r="T109" s="17">
        <f t="shared" si="80"/>
        <v>1</v>
      </c>
      <c r="U109" s="48">
        <f t="shared" si="237"/>
        <v>0.17410714285714288</v>
      </c>
    </row>
    <row r="110" spans="1:21" hidden="1" x14ac:dyDescent="0.2">
      <c r="A110" s="22" t="s">
        <v>142</v>
      </c>
      <c r="B110" s="35" t="str">
        <f>VLOOKUP(A110,Participanti!A:B,2,0)</f>
        <v>M</v>
      </c>
      <c r="C110" s="23">
        <v>3</v>
      </c>
      <c r="D110" s="23">
        <v>31.99</v>
      </c>
      <c r="E110" s="24">
        <v>0.13012731481481482</v>
      </c>
      <c r="F110" s="53">
        <v>264</v>
      </c>
      <c r="G110" s="25">
        <f t="shared" ref="G110" si="238">E110/D110</f>
        <v>4.0677497597628896E-3</v>
      </c>
      <c r="H110" s="17">
        <f>IF(B110="F",VLOOKUP(D110,Barem!$B$2:$C$11,2,1),VLOOKUP(D110,Barem!$B$12:$C$21,2,1))</f>
        <v>5</v>
      </c>
      <c r="I110" s="17">
        <f>IF(H110=0,0,IF(B110="F",VLOOKUP(G110,Barem!$G$2:$H$11,2,1),VLOOKUP(G110,Barem!$G$12:$H$21,2,1)))</f>
        <v>1.5</v>
      </c>
      <c r="J110" s="23">
        <v>0.5</v>
      </c>
      <c r="K110" s="18">
        <f>VLOOKUP($C110, Barem!$L:$N,3,0)</f>
        <v>0.2</v>
      </c>
      <c r="L110" s="18">
        <f>VLOOKUP($C110, Barem!$L:$O,4,0)</f>
        <v>0.3</v>
      </c>
      <c r="M110" s="18">
        <f>VLOOKUP($C110, Barem!$L:$P,5,0)</f>
        <v>0.5</v>
      </c>
      <c r="N110" s="50">
        <f t="shared" ref="N110" si="239">IF(F110&gt;199,F110/1500,0)</f>
        <v>0.17599999999999999</v>
      </c>
      <c r="O110" s="50">
        <f>IF(D110&gt;21,VLOOKUP(D110,Barem!$R$1:$S$39,2,1),0)</f>
        <v>0.1</v>
      </c>
      <c r="P110" s="46">
        <f>IF(D110&lt;1,0,IF(B110="F",VLOOKUP(G110,Barem!$V$2:$X$12,2,1),VLOOKUP(G110,Barem!$V$13:$X$24,2,1)))</f>
        <v>0</v>
      </c>
      <c r="Q110" s="50">
        <f>VLOOKUP(A110,Participanti!A:C,3,0)</f>
        <v>0</v>
      </c>
      <c r="R110" s="40">
        <f t="shared" ref="R110" si="240">H110*K110+I110*L110+J110*M110+N110+O110+P110+Q110</f>
        <v>1.976</v>
      </c>
      <c r="S110" s="44">
        <v>43730</v>
      </c>
      <c r="T110" s="17">
        <f t="shared" si="80"/>
        <v>1</v>
      </c>
      <c r="U110" s="48">
        <f t="shared" ref="U110" si="241">R110/D110</f>
        <v>6.1769302907158492E-2</v>
      </c>
    </row>
    <row r="111" spans="1:21" hidden="1" x14ac:dyDescent="0.2">
      <c r="A111" s="22" t="s">
        <v>130</v>
      </c>
      <c r="B111" s="35" t="str">
        <f>VLOOKUP(A111,Participanti!A:B,2,0)</f>
        <v>F</v>
      </c>
      <c r="C111" s="23">
        <v>3</v>
      </c>
      <c r="D111" s="23">
        <v>20.010000000000002</v>
      </c>
      <c r="E111" s="24">
        <v>7.211805555555556E-2</v>
      </c>
      <c r="F111" s="53"/>
      <c r="G111" s="25">
        <f t="shared" ref="G111" si="242">E111/D111</f>
        <v>3.6041007274140707E-3</v>
      </c>
      <c r="H111" s="17">
        <f>IF(B111="F",VLOOKUP(D111,Barem!$B$2:$C$11,2,1),VLOOKUP(D111,Barem!$B$12:$C$21,2,1))</f>
        <v>5</v>
      </c>
      <c r="I111" s="17">
        <f>IF(H111=0,0,IF(B111="F",VLOOKUP(G111,Barem!$G$2:$H$11,2,1),VLOOKUP(G111,Barem!$G$12:$H$21,2,1)))</f>
        <v>3.5</v>
      </c>
      <c r="J111" s="23">
        <v>3.25</v>
      </c>
      <c r="K111" s="18">
        <f>VLOOKUP($C111, Barem!$L:$N,3,0)</f>
        <v>0.2</v>
      </c>
      <c r="L111" s="18">
        <f>VLOOKUP($C111, Barem!$L:$O,4,0)</f>
        <v>0.3</v>
      </c>
      <c r="M111" s="18">
        <f>VLOOKUP($C111, Barem!$L:$P,5,0)</f>
        <v>0.5</v>
      </c>
      <c r="N111" s="50">
        <f t="shared" ref="N111" si="243">IF(F111&gt;199,F111/1500,0)</f>
        <v>0</v>
      </c>
      <c r="O111" s="50">
        <f>IF(D111&gt;21,VLOOKUP(D111,Barem!$R$1:$S$39,2,1),0)</f>
        <v>0</v>
      </c>
      <c r="P111" s="46">
        <f>IF(D111&lt;1,0,IF(B111="F",VLOOKUP(G111,Barem!$V$2:$X$12,2,1),VLOOKUP(G111,Barem!$V$13:$X$24,2,1)))</f>
        <v>0</v>
      </c>
      <c r="Q111" s="50">
        <f>VLOOKUP(A111,Participanti!A:C,3,0)</f>
        <v>0</v>
      </c>
      <c r="R111" s="40">
        <f t="shared" ref="R111" si="244">H111*K111+I111*L111+J111*M111+N111+O111+P111+Q111</f>
        <v>3.6749999999999998</v>
      </c>
      <c r="S111" s="44">
        <v>43730</v>
      </c>
      <c r="T111" s="17">
        <f t="shared" si="80"/>
        <v>1</v>
      </c>
      <c r="U111" s="48">
        <f t="shared" ref="U111" si="245">R111/D111</f>
        <v>0.1836581709145427</v>
      </c>
    </row>
    <row r="112" spans="1:21" hidden="1" x14ac:dyDescent="0.2">
      <c r="A112" s="22" t="s">
        <v>54</v>
      </c>
      <c r="B112" s="35" t="str">
        <f>VLOOKUP(A112,Participanti!A:B,2,0)</f>
        <v>M</v>
      </c>
      <c r="C112" s="23">
        <v>3</v>
      </c>
      <c r="D112" s="23">
        <v>38.01</v>
      </c>
      <c r="E112" s="24">
        <v>0.2331134259259259</v>
      </c>
      <c r="F112" s="53">
        <v>1617</v>
      </c>
      <c r="G112" s="25">
        <f t="shared" ref="G112" si="246">E112/D112</f>
        <v>6.1329499059701639E-3</v>
      </c>
      <c r="H112" s="17">
        <f>IF(B112="F",VLOOKUP(D112,Barem!$B$2:$C$11,2,1),VLOOKUP(D112,Barem!$B$12:$C$21,2,1))</f>
        <v>5</v>
      </c>
      <c r="I112" s="17">
        <f>IF(H112=0,0,IF(B112="F",VLOOKUP(G112,Barem!$G$2:$H$11,2,1),VLOOKUP(G112,Barem!$G$12:$H$21,2,1)))</f>
        <v>0</v>
      </c>
      <c r="J112" s="23">
        <v>4.25</v>
      </c>
      <c r="K112" s="18">
        <f>VLOOKUP($C112, Barem!$L:$N,3,0)</f>
        <v>0.2</v>
      </c>
      <c r="L112" s="18">
        <f>VLOOKUP($C112, Barem!$L:$O,4,0)</f>
        <v>0.3</v>
      </c>
      <c r="M112" s="18">
        <f>VLOOKUP($C112, Barem!$L:$P,5,0)</f>
        <v>0.5</v>
      </c>
      <c r="N112" s="50">
        <f t="shared" ref="N112" si="247">IF(F112&gt;199,F112/1500,0)</f>
        <v>1.0780000000000001</v>
      </c>
      <c r="O112" s="50">
        <f>IF(D112&gt;21,VLOOKUP(D112,Barem!$R$1:$S$39,2,1),0)</f>
        <v>0.2</v>
      </c>
      <c r="P112" s="46">
        <f>IF(D112&lt;1,0,IF(B112="F",VLOOKUP(G112,Barem!$V$2:$X$12,2,1),VLOOKUP(G112,Barem!$V$13:$X$24,2,1)))</f>
        <v>0</v>
      </c>
      <c r="Q112" s="50">
        <f>VLOOKUP(A112,Participanti!A:C,3,0)</f>
        <v>0</v>
      </c>
      <c r="R112" s="40">
        <f t="shared" ref="R112" si="248">H112*K112+I112*L112+J112*M112+N112+O112+P112+Q112</f>
        <v>4.4030000000000005</v>
      </c>
      <c r="S112" s="44">
        <v>43730</v>
      </c>
      <c r="T112" s="17">
        <f t="shared" si="80"/>
        <v>1</v>
      </c>
      <c r="U112" s="48">
        <f t="shared" ref="U112" si="249">R112/D112</f>
        <v>0.11583793738489873</v>
      </c>
    </row>
    <row r="113" spans="1:21" hidden="1" x14ac:dyDescent="0.2">
      <c r="A113" s="22" t="s">
        <v>189</v>
      </c>
      <c r="B113" s="35" t="str">
        <f>VLOOKUP(A113,Participanti!A:B,2,0)</f>
        <v>M</v>
      </c>
      <c r="C113" s="23">
        <v>3</v>
      </c>
      <c r="D113" s="23">
        <v>14</v>
      </c>
      <c r="E113" s="24">
        <v>5.0208333333333334E-2</v>
      </c>
      <c r="F113" s="53"/>
      <c r="G113" s="25">
        <f t="shared" ref="G113" si="250">E113/D113</f>
        <v>3.5863095238095237E-3</v>
      </c>
      <c r="H113" s="17">
        <f>IF(B113="F",VLOOKUP(D113,Barem!$B$2:$C$11,2,1),VLOOKUP(D113,Barem!$B$12:$C$21,2,1))</f>
        <v>3</v>
      </c>
      <c r="I113" s="17">
        <f>IF(H113=0,0,IF(B113="F",VLOOKUP(G113,Barem!$G$2:$H$11,2,1),VLOOKUP(G113,Barem!$G$12:$H$21,2,1)))</f>
        <v>2.5</v>
      </c>
      <c r="J113" s="23">
        <v>1</v>
      </c>
      <c r="K113" s="18">
        <f>VLOOKUP($C113, Barem!$L:$N,3,0)</f>
        <v>0.2</v>
      </c>
      <c r="L113" s="18">
        <f>VLOOKUP($C113, Barem!$L:$O,4,0)</f>
        <v>0.3</v>
      </c>
      <c r="M113" s="18">
        <f>VLOOKUP($C113, Barem!$L:$P,5,0)</f>
        <v>0.5</v>
      </c>
      <c r="N113" s="50">
        <f t="shared" ref="N113" si="251">IF(F113&gt;199,F113/1500,0)</f>
        <v>0</v>
      </c>
      <c r="O113" s="50">
        <f>IF(D113&gt;21,VLOOKUP(D113,Barem!$R$1:$S$39,2,1),0)</f>
        <v>0</v>
      </c>
      <c r="P113" s="46">
        <f>IF(D113&lt;1,0,IF(B113="F",VLOOKUP(G113,Barem!$V$2:$X$12,2,1),VLOOKUP(G113,Barem!$V$13:$X$24,2,1)))</f>
        <v>0</v>
      </c>
      <c r="Q113" s="50">
        <f>VLOOKUP(A113,Participanti!A:C,3,0)</f>
        <v>0</v>
      </c>
      <c r="R113" s="40">
        <f t="shared" ref="R113" si="252">H113*K113+I113*L113+J113*M113+N113+O113+P113+Q113</f>
        <v>1.85</v>
      </c>
      <c r="S113" s="44">
        <v>43730</v>
      </c>
      <c r="T113" s="17">
        <f t="shared" si="80"/>
        <v>1</v>
      </c>
      <c r="U113" s="48">
        <f t="shared" ref="U113" si="253">R113/D113</f>
        <v>0.13214285714285715</v>
      </c>
    </row>
    <row r="114" spans="1:21" hidden="1" x14ac:dyDescent="0.2">
      <c r="A114" s="22" t="s">
        <v>66</v>
      </c>
      <c r="B114" s="35" t="str">
        <f>VLOOKUP(A114,Participanti!A:B,2,0)</f>
        <v>M</v>
      </c>
      <c r="C114" s="23">
        <v>3</v>
      </c>
      <c r="D114" s="23">
        <v>21.13</v>
      </c>
      <c r="E114" s="24">
        <v>6.6689814814814813E-2</v>
      </c>
      <c r="F114" s="53"/>
      <c r="G114" s="25">
        <f t="shared" ref="G114" si="254">E114/D114</f>
        <v>3.1561672889169339E-3</v>
      </c>
      <c r="H114" s="17">
        <f>IF(B114="F",VLOOKUP(D114,Barem!$B$2:$C$11,2,1),VLOOKUP(D114,Barem!$B$12:$C$21,2,1))</f>
        <v>5</v>
      </c>
      <c r="I114" s="17">
        <f>IF(H114=0,0,IF(B114="F",VLOOKUP(G114,Barem!$G$2:$H$11,2,1),VLOOKUP(G114,Barem!$G$12:$H$21,2,1)))</f>
        <v>3.5</v>
      </c>
      <c r="J114" s="23">
        <v>1.5</v>
      </c>
      <c r="K114" s="18">
        <f>VLOOKUP($C114, Barem!$L:$N,3,0)</f>
        <v>0.2</v>
      </c>
      <c r="L114" s="18">
        <f>VLOOKUP($C114, Barem!$L:$O,4,0)</f>
        <v>0.3</v>
      </c>
      <c r="M114" s="18">
        <f>VLOOKUP($C114, Barem!$L:$P,5,0)</f>
        <v>0.5</v>
      </c>
      <c r="N114" s="50">
        <f t="shared" ref="N114" si="255">IF(F114&gt;199,F114/1500,0)</f>
        <v>0</v>
      </c>
      <c r="O114" s="50">
        <f>IF(D114&gt;21,VLOOKUP(D114,Barem!$R$1:$S$39,2,1),0)</f>
        <v>0</v>
      </c>
      <c r="P114" s="46">
        <f>IF(D114&lt;1,0,IF(B114="F",VLOOKUP(G114,Barem!$V$2:$X$12,2,1),VLOOKUP(G114,Barem!$V$13:$X$24,2,1)))</f>
        <v>0</v>
      </c>
      <c r="Q114" s="50">
        <f>VLOOKUP(A114,Participanti!A:C,3,0)</f>
        <v>0</v>
      </c>
      <c r="R114" s="40">
        <f t="shared" ref="R114" si="256">H114*K114+I114*L114+J114*M114+N114+O114+P114+Q114</f>
        <v>2.8</v>
      </c>
      <c r="S114" s="44">
        <v>43730</v>
      </c>
      <c r="T114" s="17">
        <f t="shared" si="80"/>
        <v>1</v>
      </c>
      <c r="U114" s="48">
        <f t="shared" ref="U114" si="257">R114/D114</f>
        <v>0.13251301467108376</v>
      </c>
    </row>
    <row r="115" spans="1:21" hidden="1" x14ac:dyDescent="0.2">
      <c r="A115" s="22" t="s">
        <v>60</v>
      </c>
      <c r="B115" s="35" t="str">
        <f>VLOOKUP(A115,Participanti!A:B,2,0)</f>
        <v>F</v>
      </c>
      <c r="C115" s="23">
        <v>3</v>
      </c>
      <c r="D115" s="23">
        <v>11</v>
      </c>
      <c r="E115" s="24">
        <v>5.5069444444444449E-2</v>
      </c>
      <c r="F115" s="53"/>
      <c r="G115" s="25">
        <f t="shared" ref="G115" si="258">E115/D115</f>
        <v>5.0063131313131315E-3</v>
      </c>
      <c r="H115" s="17">
        <f>IF(B115="F",VLOOKUP(D115,Barem!$B$2:$C$11,2,1),VLOOKUP(D115,Barem!$B$12:$C$21,2,1))</f>
        <v>2.5</v>
      </c>
      <c r="I115" s="17">
        <f>IF(H115=0,0,IF(B115="F",VLOOKUP(G115,Barem!$G$2:$H$11,2,1),VLOOKUP(G115,Barem!$G$12:$H$21,2,1)))</f>
        <v>1</v>
      </c>
      <c r="J115" s="23">
        <v>3.75</v>
      </c>
      <c r="K115" s="18">
        <f>VLOOKUP($C115, Barem!$L:$N,3,0)</f>
        <v>0.2</v>
      </c>
      <c r="L115" s="18">
        <f>VLOOKUP($C115, Barem!$L:$O,4,0)</f>
        <v>0.3</v>
      </c>
      <c r="M115" s="18">
        <f>VLOOKUP($C115, Barem!$L:$P,5,0)</f>
        <v>0.5</v>
      </c>
      <c r="N115" s="50">
        <f t="shared" ref="N115" si="259">IF(F115&gt;199,F115/1500,0)</f>
        <v>0</v>
      </c>
      <c r="O115" s="50">
        <f>IF(D115&gt;21,VLOOKUP(D115,Barem!$R$1:$S$39,2,1),0)</f>
        <v>0</v>
      </c>
      <c r="P115" s="46">
        <f>IF(D115&lt;1,0,IF(B115="F",VLOOKUP(G115,Barem!$V$2:$X$12,2,1),VLOOKUP(G115,Barem!$V$13:$X$24,2,1)))</f>
        <v>0</v>
      </c>
      <c r="Q115" s="50">
        <f>VLOOKUP(A115,Participanti!A:C,3,0)</f>
        <v>0.5</v>
      </c>
      <c r="R115" s="40">
        <f t="shared" ref="R115" si="260">H115*K115+I115*L115+J115*M115+N115+O115+P115+Q115</f>
        <v>3.1749999999999998</v>
      </c>
      <c r="S115" s="44">
        <v>43730</v>
      </c>
      <c r="T115" s="17">
        <f t="shared" si="80"/>
        <v>1</v>
      </c>
      <c r="U115" s="48">
        <f t="shared" ref="U115" si="261">R115/D115</f>
        <v>0.28863636363636364</v>
      </c>
    </row>
    <row r="116" spans="1:21" hidden="1" x14ac:dyDescent="0.2">
      <c r="A116" s="22" t="s">
        <v>63</v>
      </c>
      <c r="B116" s="35" t="str">
        <f>VLOOKUP(A116,Participanti!A:B,2,0)</f>
        <v>M</v>
      </c>
      <c r="C116" s="23">
        <v>3</v>
      </c>
      <c r="D116" s="23">
        <v>20.05</v>
      </c>
      <c r="E116" s="24">
        <v>7.0555555555555552E-2</v>
      </c>
      <c r="F116" s="53">
        <v>442</v>
      </c>
      <c r="G116" s="25">
        <f t="shared" ref="G116" si="262">E116/D116</f>
        <v>3.5189803269603764E-3</v>
      </c>
      <c r="H116" s="17">
        <f>IF(B116="F",VLOOKUP(D116,Barem!$B$2:$C$11,2,1),VLOOKUP(D116,Barem!$B$12:$C$21,2,1))</f>
        <v>4.5</v>
      </c>
      <c r="I116" s="17">
        <f>IF(H116=0,0,IF(B116="F",VLOOKUP(G116,Barem!$G$2:$H$11,2,1),VLOOKUP(G116,Barem!$G$12:$H$21,2,1)))</f>
        <v>2.5</v>
      </c>
      <c r="J116" s="23">
        <v>3.75</v>
      </c>
      <c r="K116" s="18">
        <f>VLOOKUP($C116, Barem!$L:$N,3,0)</f>
        <v>0.2</v>
      </c>
      <c r="L116" s="18">
        <f>VLOOKUP($C116, Barem!$L:$O,4,0)</f>
        <v>0.3</v>
      </c>
      <c r="M116" s="18">
        <f>VLOOKUP($C116, Barem!$L:$P,5,0)</f>
        <v>0.5</v>
      </c>
      <c r="N116" s="50">
        <f t="shared" ref="N116" si="263">IF(F116&gt;199,F116/1500,0)</f>
        <v>0.29466666666666669</v>
      </c>
      <c r="O116" s="50">
        <f>IF(D116&gt;21,VLOOKUP(D116,Barem!$R$1:$S$39,2,1),0)</f>
        <v>0</v>
      </c>
      <c r="P116" s="46">
        <f>IF(D116&lt;1,0,IF(B116="F",VLOOKUP(G116,Barem!$V$2:$X$12,2,1),VLOOKUP(G116,Barem!$V$13:$X$24,2,1)))</f>
        <v>0</v>
      </c>
      <c r="Q116" s="50">
        <f>VLOOKUP(A116,Participanti!A:C,3,0)</f>
        <v>0</v>
      </c>
      <c r="R116" s="40">
        <f t="shared" ref="R116" si="264">H116*K116+I116*L116+J116*M116+N116+O116+P116+Q116</f>
        <v>3.8196666666666665</v>
      </c>
      <c r="S116" s="44">
        <v>43730</v>
      </c>
      <c r="T116" s="17">
        <f t="shared" si="80"/>
        <v>1</v>
      </c>
      <c r="U116" s="48">
        <f t="shared" ref="U116" si="265">R116/D116</f>
        <v>0.19050706566916042</v>
      </c>
    </row>
    <row r="117" spans="1:21" hidden="1" x14ac:dyDescent="0.2">
      <c r="A117" s="22" t="s">
        <v>75</v>
      </c>
      <c r="B117" s="35" t="str">
        <f>VLOOKUP(A117,Participanti!A:B,2,0)</f>
        <v>M</v>
      </c>
      <c r="C117" s="23">
        <v>3</v>
      </c>
      <c r="D117" s="23">
        <v>21.99</v>
      </c>
      <c r="E117" s="24">
        <v>6.8263888888888888E-2</v>
      </c>
      <c r="F117" s="53"/>
      <c r="G117" s="25">
        <f t="shared" ref="G117" si="266">E117/D117</f>
        <v>3.1043150927189127E-3</v>
      </c>
      <c r="H117" s="17">
        <f>IF(B117="F",VLOOKUP(D117,Barem!$B$2:$C$11,2,1),VLOOKUP(D117,Barem!$B$12:$C$21,2,1))</f>
        <v>5</v>
      </c>
      <c r="I117" s="17">
        <f>IF(H117=0,0,IF(B117="F",VLOOKUP(G117,Barem!$G$2:$H$11,2,1),VLOOKUP(G117,Barem!$G$12:$H$21,2,1)))</f>
        <v>4</v>
      </c>
      <c r="J117" s="23">
        <v>4</v>
      </c>
      <c r="K117" s="18">
        <f>VLOOKUP($C117, Barem!$L:$N,3,0)</f>
        <v>0.2</v>
      </c>
      <c r="L117" s="18">
        <f>VLOOKUP($C117, Barem!$L:$O,4,0)</f>
        <v>0.3</v>
      </c>
      <c r="M117" s="18">
        <f>VLOOKUP($C117, Barem!$L:$P,5,0)</f>
        <v>0.5</v>
      </c>
      <c r="N117" s="50">
        <f t="shared" ref="N117" si="267">IF(F117&gt;199,F117/1500,0)</f>
        <v>0</v>
      </c>
      <c r="O117" s="50">
        <f>IF(D117&gt;21,VLOOKUP(D117,Barem!$R$1:$S$39,2,1),0)</f>
        <v>0</v>
      </c>
      <c r="P117" s="46">
        <f>IF(D117&lt;1,0,IF(B117="F",VLOOKUP(G117,Barem!$V$2:$X$12,2,1),VLOOKUP(G117,Barem!$V$13:$X$24,2,1)))</f>
        <v>0</v>
      </c>
      <c r="Q117" s="50">
        <f>VLOOKUP(A117,Participanti!A:C,3,0)</f>
        <v>0</v>
      </c>
      <c r="R117" s="40">
        <f t="shared" ref="R117" si="268">H117*K117+I117*L117+J117*M117+N117+O117+P117+Q117</f>
        <v>4.2</v>
      </c>
      <c r="S117" s="44">
        <v>43731</v>
      </c>
      <c r="T117" s="17">
        <f t="shared" si="80"/>
        <v>1</v>
      </c>
      <c r="U117" s="48">
        <f t="shared" ref="U117" si="269">R117/D117</f>
        <v>0.19099590723055937</v>
      </c>
    </row>
    <row r="118" spans="1:21" hidden="1" x14ac:dyDescent="0.2">
      <c r="A118" s="22" t="s">
        <v>134</v>
      </c>
      <c r="B118" s="35" t="str">
        <f>VLOOKUP(A118,Participanti!A:B,2,0)</f>
        <v>M</v>
      </c>
      <c r="C118" s="23">
        <v>3</v>
      </c>
      <c r="D118" s="23">
        <v>5</v>
      </c>
      <c r="E118" s="24">
        <v>1.8981481481481481E-2</v>
      </c>
      <c r="F118" s="53"/>
      <c r="G118" s="25">
        <f t="shared" ref="G118" si="270">E118/D118</f>
        <v>3.7962962962962963E-3</v>
      </c>
      <c r="H118" s="17">
        <f>IF(B118="F",VLOOKUP(D118,Barem!$B$2:$C$11,2,1),VLOOKUP(D118,Barem!$B$12:$C$21,2,1))</f>
        <v>1.5</v>
      </c>
      <c r="I118" s="17">
        <f>IF(H118=0,0,IF(B118="F",VLOOKUP(G118,Barem!$G$2:$H$11,2,1),VLOOKUP(G118,Barem!$G$12:$H$21,2,1)))</f>
        <v>2</v>
      </c>
      <c r="J118" s="23">
        <v>0.75</v>
      </c>
      <c r="K118" s="18">
        <f>VLOOKUP($C118, Barem!$L:$N,3,0)</f>
        <v>0.2</v>
      </c>
      <c r="L118" s="18">
        <f>VLOOKUP($C118, Barem!$L:$O,4,0)</f>
        <v>0.3</v>
      </c>
      <c r="M118" s="18">
        <f>VLOOKUP($C118, Barem!$L:$P,5,0)</f>
        <v>0.5</v>
      </c>
      <c r="N118" s="50">
        <f t="shared" ref="N118" si="271">IF(F118&gt;199,F118/1500,0)</f>
        <v>0</v>
      </c>
      <c r="O118" s="50">
        <f>IF(D118&gt;21,VLOOKUP(D118,Barem!$R$1:$S$39,2,1),0)</f>
        <v>0</v>
      </c>
      <c r="P118" s="46">
        <f>IF(D118&lt;1,0,IF(B118="F",VLOOKUP(G118,Barem!$V$2:$X$12,2,1),VLOOKUP(G118,Barem!$V$13:$X$24,2,1)))</f>
        <v>0</v>
      </c>
      <c r="Q118" s="50">
        <f>VLOOKUP(A118,Participanti!A:C,3,0)</f>
        <v>0</v>
      </c>
      <c r="R118" s="40">
        <f t="shared" ref="R118" si="272">H118*K118+I118*L118+J118*M118+N118+O118+P118+Q118</f>
        <v>1.2749999999999999</v>
      </c>
      <c r="S118" s="44">
        <v>43730</v>
      </c>
      <c r="T118" s="17">
        <f t="shared" si="80"/>
        <v>1</v>
      </c>
      <c r="U118" s="48">
        <f t="shared" ref="U118" si="273">R118/D118</f>
        <v>0.255</v>
      </c>
    </row>
    <row r="119" spans="1:21" hidden="1" x14ac:dyDescent="0.2">
      <c r="A119" s="22" t="s">
        <v>92</v>
      </c>
      <c r="B119" s="35" t="str">
        <f>VLOOKUP(A119,Participanti!A:B,2,0)</f>
        <v>M</v>
      </c>
      <c r="C119" s="23">
        <v>3</v>
      </c>
      <c r="D119" s="23">
        <v>38.01</v>
      </c>
      <c r="E119" s="24">
        <v>0.25307870370370372</v>
      </c>
      <c r="F119" s="53">
        <v>1617</v>
      </c>
      <c r="G119" s="25">
        <f t="shared" ref="G119" si="274">E119/D119</f>
        <v>6.6582137254328792E-3</v>
      </c>
      <c r="H119" s="17">
        <f>IF(B119="F",VLOOKUP(D119,Barem!$B$2:$C$11,2,1),VLOOKUP(D119,Barem!$B$12:$C$21,2,1))</f>
        <v>5</v>
      </c>
      <c r="I119" s="17">
        <f>IF(H119=0,0,IF(B119="F",VLOOKUP(G119,Barem!$G$2:$H$11,2,1),VLOOKUP(G119,Barem!$G$12:$H$21,2,1)))</f>
        <v>0</v>
      </c>
      <c r="J119" s="23">
        <v>4.5</v>
      </c>
      <c r="K119" s="18">
        <f>VLOOKUP($C119, Barem!$L:$N,3,0)</f>
        <v>0.2</v>
      </c>
      <c r="L119" s="18">
        <f>VLOOKUP($C119, Barem!$L:$O,4,0)</f>
        <v>0.3</v>
      </c>
      <c r="M119" s="18">
        <f>VLOOKUP($C119, Barem!$L:$P,5,0)</f>
        <v>0.5</v>
      </c>
      <c r="N119" s="50">
        <f t="shared" ref="N119" si="275">IF(F119&gt;199,F119/1500,0)</f>
        <v>1.0780000000000001</v>
      </c>
      <c r="O119" s="50">
        <f>IF(D119&gt;21,VLOOKUP(D119,Barem!$R$1:$S$39,2,1),0)</f>
        <v>0.2</v>
      </c>
      <c r="P119" s="46">
        <f>IF(D119&lt;1,0,IF(B119="F",VLOOKUP(G119,Barem!$V$2:$X$12,2,1),VLOOKUP(G119,Barem!$V$13:$X$24,2,1)))</f>
        <v>0</v>
      </c>
      <c r="Q119" s="50">
        <f>VLOOKUP(A119,Participanti!A:C,3,0)</f>
        <v>0</v>
      </c>
      <c r="R119" s="40">
        <f t="shared" ref="R119" si="276">H119*K119+I119*L119+J119*M119+N119+O119+P119+Q119</f>
        <v>4.5280000000000005</v>
      </c>
      <c r="S119" s="44">
        <v>43731</v>
      </c>
      <c r="T119" s="17">
        <f t="shared" si="80"/>
        <v>1</v>
      </c>
      <c r="U119" s="48">
        <f t="shared" ref="U119" si="277">R119/D119</f>
        <v>0.11912654564588268</v>
      </c>
    </row>
    <row r="120" spans="1:21" hidden="1" x14ac:dyDescent="0.2">
      <c r="A120" s="22" t="s">
        <v>69</v>
      </c>
      <c r="B120" s="35" t="str">
        <f>VLOOKUP(A120,Participanti!A:B,2,0)</f>
        <v>M</v>
      </c>
      <c r="C120" s="23">
        <v>3</v>
      </c>
      <c r="D120" s="23">
        <v>7.06</v>
      </c>
      <c r="E120" s="24">
        <v>2.6273148148148153E-2</v>
      </c>
      <c r="F120" s="53"/>
      <c r="G120" s="25">
        <f t="shared" ref="G120" si="278">E120/D120</f>
        <v>3.7214090861399651E-3</v>
      </c>
      <c r="H120" s="17">
        <f>IF(B120="F",VLOOKUP(D120,Barem!$B$2:$C$11,2,1),VLOOKUP(D120,Barem!$B$12:$C$21,2,1))</f>
        <v>2</v>
      </c>
      <c r="I120" s="17">
        <f>IF(H120=0,0,IF(B120="F",VLOOKUP(G120,Barem!$G$2:$H$11,2,1),VLOOKUP(G120,Barem!$G$12:$H$21,2,1)))</f>
        <v>2</v>
      </c>
      <c r="J120" s="23">
        <v>4.25</v>
      </c>
      <c r="K120" s="18">
        <f>VLOOKUP($C120, Barem!$L:$N,3,0)</f>
        <v>0.2</v>
      </c>
      <c r="L120" s="18">
        <f>VLOOKUP($C120, Barem!$L:$O,4,0)</f>
        <v>0.3</v>
      </c>
      <c r="M120" s="18">
        <f>VLOOKUP($C120, Barem!$L:$P,5,0)</f>
        <v>0.5</v>
      </c>
      <c r="N120" s="50">
        <f t="shared" ref="N120" si="279">IF(F120&gt;199,F120/1500,0)</f>
        <v>0</v>
      </c>
      <c r="O120" s="50">
        <f>IF(D120&gt;21,VLOOKUP(D120,Barem!$R$1:$S$39,2,1),0)</f>
        <v>0</v>
      </c>
      <c r="P120" s="46">
        <f>IF(D120&lt;1,0,IF(B120="F",VLOOKUP(G120,Barem!$V$2:$X$12,2,1),VLOOKUP(G120,Barem!$V$13:$X$24,2,1)))</f>
        <v>0</v>
      </c>
      <c r="Q120" s="50">
        <f>VLOOKUP(A120,Participanti!A:C,3,0)</f>
        <v>0</v>
      </c>
      <c r="R120" s="40">
        <f t="shared" ref="R120" si="280">H120*K120+I120*L120+J120*M120+N120+O120+P120+Q120</f>
        <v>3.125</v>
      </c>
      <c r="S120" s="44">
        <v>43730</v>
      </c>
      <c r="T120" s="17">
        <f t="shared" si="80"/>
        <v>1</v>
      </c>
      <c r="U120" s="48">
        <f t="shared" ref="U120" si="281">R120/D120</f>
        <v>0.4426345609065156</v>
      </c>
    </row>
    <row r="121" spans="1:21" hidden="1" x14ac:dyDescent="0.2">
      <c r="A121" s="89" t="s">
        <v>143</v>
      </c>
      <c r="B121" s="35" t="str">
        <f>VLOOKUP(A121,Participanti!A:B,2,0)</f>
        <v>M</v>
      </c>
      <c r="C121" s="23">
        <v>3</v>
      </c>
      <c r="D121" s="23"/>
      <c r="E121" s="24"/>
      <c r="F121" s="53"/>
      <c r="G121" s="25"/>
      <c r="H121" s="17"/>
      <c r="I121" s="17"/>
      <c r="J121" s="23"/>
      <c r="K121" s="18">
        <f>VLOOKUP($C121, Barem!$L:$N,3,0)</f>
        <v>0.2</v>
      </c>
      <c r="L121" s="18">
        <f>VLOOKUP($C121, Barem!$L:$O,4,0)</f>
        <v>0.3</v>
      </c>
      <c r="M121" s="18">
        <f>VLOOKUP($C121, Barem!$L:$P,5,0)</f>
        <v>0.5</v>
      </c>
      <c r="N121" s="50">
        <f t="shared" ref="N121:N122" si="282">IF(F121&gt;199,F121/1500,0)</f>
        <v>0</v>
      </c>
      <c r="O121" s="50">
        <f>IF(D121&gt;21,VLOOKUP(D121,Barem!$R$1:$S$39,2,1),0)</f>
        <v>0</v>
      </c>
      <c r="P121" s="46">
        <f>IF(D121&lt;1,0,IF(B121="F",VLOOKUP(G121,Barem!$V$2:$X$12,2,1),VLOOKUP(G121,Barem!$V$13:$X$24,2,1)))</f>
        <v>0</v>
      </c>
      <c r="Q121" s="50">
        <f>VLOOKUP(A121,Participanti!A:C,3,0)</f>
        <v>0</v>
      </c>
      <c r="R121" s="40">
        <v>1.5</v>
      </c>
      <c r="S121" s="44"/>
      <c r="T121" s="17">
        <f t="shared" si="80"/>
        <v>1</v>
      </c>
      <c r="U121" s="48"/>
    </row>
    <row r="122" spans="1:21" hidden="1" x14ac:dyDescent="0.2">
      <c r="A122" s="22" t="s">
        <v>73</v>
      </c>
      <c r="B122" s="35" t="str">
        <f>VLOOKUP(A122,Participanti!A:B,2,0)</f>
        <v>M</v>
      </c>
      <c r="C122" s="23">
        <v>3</v>
      </c>
      <c r="D122" s="23">
        <v>20.96</v>
      </c>
      <c r="E122" s="24">
        <v>7.7002314814814815E-2</v>
      </c>
      <c r="F122" s="53">
        <v>639</v>
      </c>
      <c r="G122" s="25">
        <f t="shared" ref="G122" si="283">E122/D122</f>
        <v>3.6737745617755157E-3</v>
      </c>
      <c r="H122" s="17">
        <f>IF(B122="F",VLOOKUP(D122,Barem!$B$2:$C$11,2,1),VLOOKUP(D122,Barem!$B$12:$C$21,2,1))</f>
        <v>4.5</v>
      </c>
      <c r="I122" s="17">
        <f>IF(H122=0,0,IF(B122="F",VLOOKUP(G122,Barem!$G$2:$H$11,2,1),VLOOKUP(G122,Barem!$G$12:$H$21,2,1)))</f>
        <v>2</v>
      </c>
      <c r="J122" s="23">
        <v>4.25</v>
      </c>
      <c r="K122" s="18">
        <f>VLOOKUP($C122, Barem!$L:$N,3,0)</f>
        <v>0.2</v>
      </c>
      <c r="L122" s="18">
        <f>VLOOKUP($C122, Barem!$L:$O,4,0)</f>
        <v>0.3</v>
      </c>
      <c r="M122" s="18">
        <f>VLOOKUP($C122, Barem!$L:$P,5,0)</f>
        <v>0.5</v>
      </c>
      <c r="N122" s="50">
        <f t="shared" si="282"/>
        <v>0.42599999999999999</v>
      </c>
      <c r="O122" s="50">
        <f>IF(D122&gt;21,VLOOKUP(D122,Barem!$R$1:$S$39,2,1),0)</f>
        <v>0</v>
      </c>
      <c r="P122" s="46">
        <f>IF(D122&lt;1,0,IF(B122="F",VLOOKUP(G122,Barem!$V$2:$X$12,2,1),VLOOKUP(G122,Barem!$V$13:$X$24,2,1)))</f>
        <v>0</v>
      </c>
      <c r="Q122" s="50">
        <f>VLOOKUP(A122,Participanti!A:C,3,0)</f>
        <v>0</v>
      </c>
      <c r="R122" s="40">
        <f t="shared" ref="R122" si="284">H122*K122+I122*L122+J122*M122+N122+O122+P122+Q122</f>
        <v>4.0510000000000002</v>
      </c>
      <c r="S122" s="44">
        <v>43731</v>
      </c>
      <c r="T122" s="17">
        <f t="shared" si="80"/>
        <v>1</v>
      </c>
      <c r="U122" s="48">
        <f t="shared" ref="U122" si="285">R122/D122</f>
        <v>0.19327290076335879</v>
      </c>
    </row>
    <row r="123" spans="1:21" hidden="1" x14ac:dyDescent="0.2">
      <c r="A123" s="22" t="s">
        <v>65</v>
      </c>
      <c r="B123" s="35" t="str">
        <f>VLOOKUP(A123,Participanti!A:B,2,0)</f>
        <v>M</v>
      </c>
      <c r="C123" s="23">
        <v>3</v>
      </c>
      <c r="D123" s="23">
        <v>23.09</v>
      </c>
      <c r="E123" s="24">
        <v>0.1245949074074074</v>
      </c>
      <c r="F123" s="53">
        <v>931</v>
      </c>
      <c r="G123" s="25">
        <f t="shared" ref="G123" si="286">E123/D123</f>
        <v>5.3960548898833866E-3</v>
      </c>
      <c r="H123" s="17">
        <f>IF(B123="F",VLOOKUP(D123,Barem!$B$2:$C$11,2,1),VLOOKUP(D123,Barem!$B$12:$C$21,2,1))</f>
        <v>5</v>
      </c>
      <c r="I123" s="17">
        <f>IF(H123=0,0,IF(B123="F",VLOOKUP(G123,Barem!$G$2:$H$11,2,1),VLOOKUP(G123,Barem!$G$12:$H$21,2,1)))</f>
        <v>0</v>
      </c>
      <c r="J123" s="23">
        <v>3.5</v>
      </c>
      <c r="K123" s="18">
        <f>VLOOKUP($C123, Barem!$L:$N,3,0)</f>
        <v>0.2</v>
      </c>
      <c r="L123" s="18">
        <f>VLOOKUP($C123, Barem!$L:$O,4,0)</f>
        <v>0.3</v>
      </c>
      <c r="M123" s="18">
        <f>VLOOKUP($C123, Barem!$L:$P,5,0)</f>
        <v>0.5</v>
      </c>
      <c r="N123" s="50">
        <f t="shared" ref="N123" si="287">IF(F123&gt;199,F123/1500,0)</f>
        <v>0.6206666666666667</v>
      </c>
      <c r="O123" s="50">
        <f>IF(D123&gt;21,VLOOKUP(D123,Barem!$R$1:$S$39,2,1),0)</f>
        <v>0</v>
      </c>
      <c r="P123" s="46">
        <f>IF(D123&lt;1,0,IF(B123="F",VLOOKUP(G123,Barem!$V$2:$X$12,2,1),VLOOKUP(G123,Barem!$V$13:$X$24,2,1)))</f>
        <v>0</v>
      </c>
      <c r="Q123" s="50">
        <f>VLOOKUP(A123,Participanti!A:C,3,0)</f>
        <v>0</v>
      </c>
      <c r="R123" s="40">
        <f t="shared" ref="R123" si="288">H123*K123+I123*L123+J123*M123+N123+O123+P123+Q123</f>
        <v>3.3706666666666667</v>
      </c>
      <c r="S123" s="44">
        <v>43731</v>
      </c>
      <c r="T123" s="17">
        <f t="shared" si="80"/>
        <v>1</v>
      </c>
      <c r="U123" s="48">
        <f t="shared" ref="U123" si="289">R123/D123</f>
        <v>0.14597950050526923</v>
      </c>
    </row>
    <row r="124" spans="1:21" hidden="1" x14ac:dyDescent="0.2">
      <c r="A124" s="22" t="s">
        <v>58</v>
      </c>
      <c r="B124" s="35" t="str">
        <f>VLOOKUP(A124,Participanti!A:B,2,0)</f>
        <v>M</v>
      </c>
      <c r="C124" s="23">
        <v>3</v>
      </c>
      <c r="D124" s="23">
        <v>23.09</v>
      </c>
      <c r="E124" s="24">
        <v>0.10707175925925926</v>
      </c>
      <c r="F124" s="53">
        <v>931</v>
      </c>
      <c r="G124" s="25">
        <f t="shared" ref="G124" si="290">E124/D124</f>
        <v>4.6371485170748922E-3</v>
      </c>
      <c r="H124" s="17">
        <f>IF(B124="F",VLOOKUP(D124,Barem!$B$2:$C$11,2,1),VLOOKUP(D124,Barem!$B$12:$C$21,2,1))</f>
        <v>5</v>
      </c>
      <c r="I124" s="17">
        <f>IF(H124=0,0,IF(B124="F",VLOOKUP(G124,Barem!$G$2:$H$11,2,1),VLOOKUP(G124,Barem!$G$12:$H$21,2,1)))</f>
        <v>1</v>
      </c>
      <c r="J124" s="23">
        <v>4</v>
      </c>
      <c r="K124" s="18">
        <f>VLOOKUP($C124, Barem!$L:$N,3,0)</f>
        <v>0.2</v>
      </c>
      <c r="L124" s="18">
        <f>VLOOKUP($C124, Barem!$L:$O,4,0)</f>
        <v>0.3</v>
      </c>
      <c r="M124" s="18">
        <f>VLOOKUP($C124, Barem!$L:$P,5,0)</f>
        <v>0.5</v>
      </c>
      <c r="N124" s="50">
        <f t="shared" ref="N124" si="291">IF(F124&gt;199,F124/1500,0)</f>
        <v>0.6206666666666667</v>
      </c>
      <c r="O124" s="50">
        <f>IF(D124&gt;21,VLOOKUP(D124,Barem!$R$1:$S$39,2,1),0)</f>
        <v>0</v>
      </c>
      <c r="P124" s="46">
        <f>IF(D124&lt;1,0,IF(B124="F",VLOOKUP(G124,Barem!$V$2:$X$12,2,1),VLOOKUP(G124,Barem!$V$13:$X$24,2,1)))</f>
        <v>0</v>
      </c>
      <c r="Q124" s="50">
        <f>VLOOKUP(A124,Participanti!A:C,3,0)</f>
        <v>0</v>
      </c>
      <c r="R124" s="40">
        <f t="shared" ref="R124" si="292">H124*K124+I124*L124+J124*M124+N124+O124+P124+Q124</f>
        <v>3.9206666666666665</v>
      </c>
      <c r="S124" s="44">
        <v>43731</v>
      </c>
      <c r="T124" s="17">
        <f t="shared" si="80"/>
        <v>1</v>
      </c>
      <c r="U124" s="48">
        <f t="shared" ref="U124" si="293">R124/D124</f>
        <v>0.16979933593186083</v>
      </c>
    </row>
    <row r="125" spans="1:21" hidden="1" x14ac:dyDescent="0.2">
      <c r="A125" s="22" t="s">
        <v>140</v>
      </c>
      <c r="B125" s="35" t="str">
        <f>VLOOKUP(A125,Participanti!A:B,2,0)</f>
        <v>M</v>
      </c>
      <c r="C125" s="23">
        <v>3</v>
      </c>
      <c r="D125" s="23">
        <v>30.95</v>
      </c>
      <c r="E125" s="24">
        <v>0.2497337962962963</v>
      </c>
      <c r="F125" s="53">
        <v>1274</v>
      </c>
      <c r="G125" s="25">
        <f t="shared" ref="G125" si="294">E125/D125</f>
        <v>8.0689433375216897E-3</v>
      </c>
      <c r="H125" s="17">
        <f>IF(B125="F",VLOOKUP(D125,Barem!$B$2:$C$11,2,1),VLOOKUP(D125,Barem!$B$12:$C$21,2,1))</f>
        <v>5</v>
      </c>
      <c r="I125" s="17">
        <f>IF(H125=0,0,IF(B125="F",VLOOKUP(G125,Barem!$G$2:$H$11,2,1),VLOOKUP(G125,Barem!$G$12:$H$21,2,1)))</f>
        <v>0</v>
      </c>
      <c r="J125" s="23">
        <v>3</v>
      </c>
      <c r="K125" s="18">
        <f>VLOOKUP($C125, Barem!$L:$N,3,0)</f>
        <v>0.2</v>
      </c>
      <c r="L125" s="18">
        <f>VLOOKUP($C125, Barem!$L:$O,4,0)</f>
        <v>0.3</v>
      </c>
      <c r="M125" s="18">
        <f>VLOOKUP($C125, Barem!$L:$P,5,0)</f>
        <v>0.5</v>
      </c>
      <c r="N125" s="50">
        <f t="shared" ref="N125" si="295">IF(F125&gt;199,F125/1500,0)</f>
        <v>0.84933333333333338</v>
      </c>
      <c r="O125" s="50">
        <f>IF(D125&gt;21,VLOOKUP(D125,Barem!$R$1:$S$39,2,1),0)</f>
        <v>0.1</v>
      </c>
      <c r="P125" s="46">
        <f>IF(D125&lt;1,0,IF(B125="F",VLOOKUP(G125,Barem!$V$2:$X$12,2,1),VLOOKUP(G125,Barem!$V$13:$X$24,2,1)))</f>
        <v>0</v>
      </c>
      <c r="Q125" s="50">
        <f>VLOOKUP(A125,Participanti!A:C,3,0)</f>
        <v>0.5</v>
      </c>
      <c r="R125" s="40">
        <f t="shared" ref="R125" si="296">H125*K125+I125*L125+J125*M125+N125+O125+P125+Q125</f>
        <v>3.9493333333333336</v>
      </c>
      <c r="S125" s="44">
        <v>43731</v>
      </c>
      <c r="T125" s="17">
        <f t="shared" si="80"/>
        <v>1</v>
      </c>
      <c r="U125" s="48">
        <f t="shared" ref="U125" si="297">R125/D125</f>
        <v>0.12760366182014002</v>
      </c>
    </row>
    <row r="126" spans="1:21" hidden="1" x14ac:dyDescent="0.2">
      <c r="A126" s="22" t="s">
        <v>55</v>
      </c>
      <c r="B126" s="35" t="str">
        <f>VLOOKUP(A126,Participanti!A:B,2,0)</f>
        <v>F</v>
      </c>
      <c r="C126" s="23">
        <v>3</v>
      </c>
      <c r="D126" s="23">
        <v>8.84</v>
      </c>
      <c r="E126" s="24">
        <v>4.7997685185185185E-2</v>
      </c>
      <c r="F126" s="53">
        <v>313</v>
      </c>
      <c r="G126" s="25">
        <f t="shared" ref="G126" si="298">E126/D126</f>
        <v>5.4296023965141613E-3</v>
      </c>
      <c r="H126" s="17">
        <f>IF(B126="F",VLOOKUP(D126,Barem!$B$2:$C$11,2,1),VLOOKUP(D126,Barem!$B$12:$C$21,2,1))</f>
        <v>2</v>
      </c>
      <c r="I126" s="17">
        <f>IF(H126=0,0,IF(B126="F",VLOOKUP(G126,Barem!$G$2:$H$11,2,1),VLOOKUP(G126,Barem!$G$12:$H$21,2,1)))</f>
        <v>1</v>
      </c>
      <c r="J126" s="23">
        <v>4.5</v>
      </c>
      <c r="K126" s="18">
        <f>VLOOKUP($C126, Barem!$L:$N,3,0)</f>
        <v>0.2</v>
      </c>
      <c r="L126" s="18">
        <f>VLOOKUP($C126, Barem!$L:$O,4,0)</f>
        <v>0.3</v>
      </c>
      <c r="M126" s="18">
        <f>VLOOKUP($C126, Barem!$L:$P,5,0)</f>
        <v>0.5</v>
      </c>
      <c r="N126" s="50">
        <f t="shared" ref="N126" si="299">IF(F126&gt;199,F126/1500,0)</f>
        <v>0.20866666666666667</v>
      </c>
      <c r="O126" s="50">
        <f>IF(D126&gt;21,VLOOKUP(D126,Barem!$R$1:$S$39,2,1),0)</f>
        <v>0</v>
      </c>
      <c r="P126" s="46">
        <f>IF(D126&lt;1,0,IF(B126="F",VLOOKUP(G126,Barem!$V$2:$X$12,2,1),VLOOKUP(G126,Barem!$V$13:$X$24,2,1)))</f>
        <v>0</v>
      </c>
      <c r="Q126" s="50">
        <f>VLOOKUP(A126,Participanti!A:C,3,0)</f>
        <v>0</v>
      </c>
      <c r="R126" s="40">
        <f t="shared" ref="R126" si="300">H126*K126+I126*L126+J126*M126+N126+O126+P126+Q126</f>
        <v>3.158666666666667</v>
      </c>
      <c r="S126" s="44">
        <v>43731</v>
      </c>
      <c r="T126" s="17">
        <f t="shared" si="80"/>
        <v>1</v>
      </c>
      <c r="U126" s="48">
        <f t="shared" ref="U126" si="301">R126/D126</f>
        <v>0.35731523378582208</v>
      </c>
    </row>
    <row r="127" spans="1:21" hidden="1" x14ac:dyDescent="0.2">
      <c r="A127" s="22" t="s">
        <v>131</v>
      </c>
      <c r="B127" s="35" t="str">
        <f>VLOOKUP(A127,Participanti!A:B,2,0)</f>
        <v>M</v>
      </c>
      <c r="C127" s="23">
        <v>3</v>
      </c>
      <c r="D127" s="23">
        <v>16.41</v>
      </c>
      <c r="E127" s="24">
        <v>4.3090277777777776E-2</v>
      </c>
      <c r="F127" s="53"/>
      <c r="G127" s="25">
        <f t="shared" ref="G127" si="302">E127/D127</f>
        <v>2.6258548310650687E-3</v>
      </c>
      <c r="H127" s="17">
        <f>IF(B127="F",VLOOKUP(D127,Barem!$B$2:$C$11,2,1),VLOOKUP(D127,Barem!$B$12:$C$21,2,1))</f>
        <v>3.5</v>
      </c>
      <c r="I127" s="17">
        <f>IF(H127=0,0,IF(B127="F",VLOOKUP(G127,Barem!$G$2:$H$11,2,1),VLOOKUP(G127,Barem!$G$12:$H$21,2,1)))</f>
        <v>5</v>
      </c>
      <c r="J127" s="23">
        <v>4</v>
      </c>
      <c r="K127" s="18">
        <f>VLOOKUP($C127, Barem!$L:$N,3,0)</f>
        <v>0.2</v>
      </c>
      <c r="L127" s="18">
        <f>VLOOKUP($C127, Barem!$L:$O,4,0)</f>
        <v>0.3</v>
      </c>
      <c r="M127" s="18">
        <f>VLOOKUP($C127, Barem!$L:$P,5,0)</f>
        <v>0.5</v>
      </c>
      <c r="N127" s="50">
        <f t="shared" ref="N127" si="303">IF(F127&gt;199,F127/1500,0)</f>
        <v>0</v>
      </c>
      <c r="O127" s="50">
        <f>IF(D127&gt;21,VLOOKUP(D127,Barem!$R$1:$S$39,2,1),0)</f>
        <v>0</v>
      </c>
      <c r="P127" s="46">
        <f>IF(D127&lt;1,0,IF(B127="F",VLOOKUP(G127,Barem!$V$2:$X$12,2,1),VLOOKUP(G127,Barem!$V$13:$X$24,2,1)))</f>
        <v>0.6</v>
      </c>
      <c r="Q127" s="50">
        <f>VLOOKUP(A127,Participanti!A:C,3,0)</f>
        <v>0</v>
      </c>
      <c r="R127" s="40">
        <f t="shared" ref="R127" si="304">H127*K127+I127*L127+J127*M127+N127+O127+P127+Q127</f>
        <v>4.8</v>
      </c>
      <c r="S127" s="44">
        <v>43731</v>
      </c>
      <c r="T127" s="17">
        <f t="shared" si="80"/>
        <v>1</v>
      </c>
      <c r="U127" s="48">
        <f t="shared" ref="U127" si="305">R127/D127</f>
        <v>0.29250457038391225</v>
      </c>
    </row>
    <row r="128" spans="1:21" hidden="1" x14ac:dyDescent="0.2">
      <c r="A128" s="22" t="s">
        <v>146</v>
      </c>
      <c r="B128" s="35" t="str">
        <f>VLOOKUP(A128,Participanti!A:B,2,0)</f>
        <v>M</v>
      </c>
      <c r="C128" s="23">
        <v>3</v>
      </c>
      <c r="D128" s="23">
        <v>8.84</v>
      </c>
      <c r="E128" s="24">
        <v>2.8275462962962964E-2</v>
      </c>
      <c r="F128" s="53">
        <v>313</v>
      </c>
      <c r="G128" s="25">
        <f t="shared" ref="G128" si="306">E128/D128</f>
        <v>3.1985817831406069E-3</v>
      </c>
      <c r="H128" s="17">
        <f>IF(B128="F",VLOOKUP(D128,Barem!$B$2:$C$11,2,1),VLOOKUP(D128,Barem!$B$12:$C$21,2,1))</f>
        <v>2</v>
      </c>
      <c r="I128" s="17">
        <f>IF(H128=0,0,IF(B128="F",VLOOKUP(G128,Barem!$G$2:$H$11,2,1),VLOOKUP(G128,Barem!$G$12:$H$21,2,1)))</f>
        <v>3.5</v>
      </c>
      <c r="J128" s="23">
        <v>4.5</v>
      </c>
      <c r="K128" s="18">
        <f>VLOOKUP($C128, Barem!$L:$N,3,0)</f>
        <v>0.2</v>
      </c>
      <c r="L128" s="18">
        <f>VLOOKUP($C128, Barem!$L:$O,4,0)</f>
        <v>0.3</v>
      </c>
      <c r="M128" s="18">
        <f>VLOOKUP($C128, Barem!$L:$P,5,0)</f>
        <v>0.5</v>
      </c>
      <c r="N128" s="50">
        <f t="shared" ref="N128" si="307">IF(F128&gt;199,F128/1500,0)</f>
        <v>0.20866666666666667</v>
      </c>
      <c r="O128" s="50">
        <f>IF(D128&gt;21,VLOOKUP(D128,Barem!$R$1:$S$39,2,1),0)</f>
        <v>0</v>
      </c>
      <c r="P128" s="46">
        <f>IF(D128&lt;1,0,IF(B128="F",VLOOKUP(G128,Barem!$V$2:$X$12,2,1),VLOOKUP(G128,Barem!$V$13:$X$24,2,1)))</f>
        <v>0</v>
      </c>
      <c r="Q128" s="50">
        <f>VLOOKUP(A128,Participanti!A:C,3,0)</f>
        <v>0</v>
      </c>
      <c r="R128" s="40">
        <f t="shared" ref="R128" si="308">H128*K128+I128*L128+J128*M128+N128+O128+P128+Q128</f>
        <v>3.908666666666667</v>
      </c>
      <c r="S128" s="44">
        <v>43731</v>
      </c>
      <c r="T128" s="17">
        <f t="shared" si="80"/>
        <v>1</v>
      </c>
      <c r="U128" s="48">
        <f t="shared" ref="U128" si="309">R128/D128</f>
        <v>0.44215686274509808</v>
      </c>
    </row>
    <row r="129" spans="1:21" hidden="1" x14ac:dyDescent="0.2">
      <c r="A129" s="22" t="s">
        <v>71</v>
      </c>
      <c r="B129" s="35" t="str">
        <f>VLOOKUP(A129,Participanti!A:B,2,0)</f>
        <v>M</v>
      </c>
      <c r="C129" s="23">
        <v>3</v>
      </c>
      <c r="D129" s="23">
        <v>10.029999999999999</v>
      </c>
      <c r="E129" s="24">
        <v>4.4444444444444446E-2</v>
      </c>
      <c r="F129" s="53"/>
      <c r="G129" s="25">
        <f t="shared" ref="G129" si="310">E129/D129</f>
        <v>4.4311509914700346E-3</v>
      </c>
      <c r="H129" s="17">
        <f>IF(B129="F",VLOOKUP(D129,Barem!$B$2:$C$11,2,1),VLOOKUP(D129,Barem!$B$12:$C$21,2,1))</f>
        <v>2.5</v>
      </c>
      <c r="I129" s="17">
        <f>IF(H129=0,0,IF(B129="F",VLOOKUP(G129,Barem!$G$2:$H$11,2,1),VLOOKUP(G129,Barem!$G$12:$H$21,2,1)))</f>
        <v>1</v>
      </c>
      <c r="J129" s="23">
        <v>0.5</v>
      </c>
      <c r="K129" s="18">
        <f>VLOOKUP($C129, Barem!$L:$N,3,0)</f>
        <v>0.2</v>
      </c>
      <c r="L129" s="18">
        <f>VLOOKUP($C129, Barem!$L:$O,4,0)</f>
        <v>0.3</v>
      </c>
      <c r="M129" s="18">
        <f>VLOOKUP($C129, Barem!$L:$P,5,0)</f>
        <v>0.5</v>
      </c>
      <c r="N129" s="50">
        <f t="shared" ref="N129" si="311">IF(F129&gt;199,F129/1500,0)</f>
        <v>0</v>
      </c>
      <c r="O129" s="50">
        <f>IF(D129&gt;21,VLOOKUP(D129,Barem!$R$1:$S$39,2,1),0)</f>
        <v>0</v>
      </c>
      <c r="P129" s="46">
        <f>IF(D129&lt;1,0,IF(B129="F",VLOOKUP(G129,Barem!$V$2:$X$12,2,1),VLOOKUP(G129,Barem!$V$13:$X$24,2,1)))</f>
        <v>0</v>
      </c>
      <c r="Q129" s="50">
        <f>VLOOKUP(A129,Participanti!A:C,3,0)</f>
        <v>0</v>
      </c>
      <c r="R129" s="40">
        <f t="shared" ref="R129" si="312">H129*K129+I129*L129+J129*M129+N129+O129+P129+Q129</f>
        <v>1.05</v>
      </c>
      <c r="S129" s="44">
        <v>43731</v>
      </c>
      <c r="T129" s="17">
        <f t="shared" si="80"/>
        <v>1</v>
      </c>
      <c r="U129" s="48">
        <f t="shared" ref="U129" si="313">R129/D129</f>
        <v>0.10468594217347957</v>
      </c>
    </row>
    <row r="130" spans="1:21" hidden="1" x14ac:dyDescent="0.2">
      <c r="A130" s="22" t="s">
        <v>137</v>
      </c>
      <c r="B130" s="35" t="str">
        <f>VLOOKUP(A130,Participanti!A:B,2,0)</f>
        <v>F</v>
      </c>
      <c r="C130" s="23">
        <v>3</v>
      </c>
      <c r="D130" s="23">
        <v>23.09</v>
      </c>
      <c r="E130" s="24">
        <v>0.13754629629629631</v>
      </c>
      <c r="F130" s="53">
        <v>931</v>
      </c>
      <c r="G130" s="25">
        <f t="shared" ref="G130" si="314">E130/D130</f>
        <v>5.9569638932999696E-3</v>
      </c>
      <c r="H130" s="17">
        <f>IF(B130="F",VLOOKUP(D130,Barem!$B$2:$C$11,2,1),VLOOKUP(D130,Barem!$B$12:$C$21,2,1))</f>
        <v>5</v>
      </c>
      <c r="I130" s="17">
        <f>IF(H130=0,0,IF(B130="F",VLOOKUP(G130,Barem!$G$2:$H$11,2,1),VLOOKUP(G130,Barem!$G$12:$H$21,2,1)))</f>
        <v>0</v>
      </c>
      <c r="J130" s="23">
        <v>2.75</v>
      </c>
      <c r="K130" s="18">
        <f>VLOOKUP($C130, Barem!$L:$N,3,0)</f>
        <v>0.2</v>
      </c>
      <c r="L130" s="18">
        <f>VLOOKUP($C130, Barem!$L:$O,4,0)</f>
        <v>0.3</v>
      </c>
      <c r="M130" s="18">
        <f>VLOOKUP($C130, Barem!$L:$P,5,0)</f>
        <v>0.5</v>
      </c>
      <c r="N130" s="50">
        <f t="shared" ref="N130" si="315">IF(F130&gt;199,F130/1500,0)</f>
        <v>0.6206666666666667</v>
      </c>
      <c r="O130" s="50">
        <f>IF(D130&gt;21,VLOOKUP(D130,Barem!$R$1:$S$39,2,1),0)</f>
        <v>0</v>
      </c>
      <c r="P130" s="46">
        <f>IF(D130&lt;1,0,IF(B130="F",VLOOKUP(G130,Barem!$V$2:$X$12,2,1),VLOOKUP(G130,Barem!$V$13:$X$24,2,1)))</f>
        <v>0</v>
      </c>
      <c r="Q130" s="50">
        <f>VLOOKUP(A130,Participanti!A:C,3,0)</f>
        <v>0</v>
      </c>
      <c r="R130" s="40">
        <f t="shared" ref="R130" si="316">H130*K130+I130*L130+J130*M130+N130+O130+P130+Q130</f>
        <v>2.9956666666666667</v>
      </c>
      <c r="S130" s="44">
        <v>43731</v>
      </c>
      <c r="T130" s="17">
        <f t="shared" ref="T130:T193" si="317">COUNTIFS(A:A,A130,C:C,C130)</f>
        <v>1</v>
      </c>
      <c r="U130" s="48">
        <f t="shared" ref="U130" si="318">R130/D130</f>
        <v>0.12973870362350223</v>
      </c>
    </row>
    <row r="131" spans="1:21" hidden="1" x14ac:dyDescent="0.2">
      <c r="A131" s="22" t="s">
        <v>3</v>
      </c>
      <c r="B131" s="35" t="str">
        <f>VLOOKUP(A131,Participanti!A:B,2,0)</f>
        <v>M</v>
      </c>
      <c r="C131" s="23">
        <v>3</v>
      </c>
      <c r="D131" s="23">
        <v>13.21</v>
      </c>
      <c r="E131" s="24">
        <v>5.2361111111111108E-2</v>
      </c>
      <c r="F131" s="53"/>
      <c r="G131" s="25">
        <f t="shared" ref="G131" si="319">E131/D131</f>
        <v>3.9637480023551174E-3</v>
      </c>
      <c r="H131" s="17">
        <f>IF(B131="F",VLOOKUP(D131,Barem!$B$2:$C$11,2,1),VLOOKUP(D131,Barem!$B$12:$C$21,2,1))</f>
        <v>3</v>
      </c>
      <c r="I131" s="17">
        <f>IF(H131=0,0,IF(B131="F",VLOOKUP(G131,Barem!$G$2:$H$11,2,1),VLOOKUP(G131,Barem!$G$12:$H$21,2,1)))</f>
        <v>1.5</v>
      </c>
      <c r="J131" s="23">
        <v>2.75</v>
      </c>
      <c r="K131" s="18">
        <f>VLOOKUP($C131, Barem!$L:$N,3,0)</f>
        <v>0.2</v>
      </c>
      <c r="L131" s="18">
        <f>VLOOKUP($C131, Barem!$L:$O,4,0)</f>
        <v>0.3</v>
      </c>
      <c r="M131" s="18">
        <f>VLOOKUP($C131, Barem!$L:$P,5,0)</f>
        <v>0.5</v>
      </c>
      <c r="N131" s="50">
        <f t="shared" ref="N131" si="320">IF(F131&gt;199,F131/1500,0)</f>
        <v>0</v>
      </c>
      <c r="O131" s="50">
        <f>IF(D131&gt;21,VLOOKUP(D131,Barem!$R$1:$S$39,2,1),0)</f>
        <v>0</v>
      </c>
      <c r="P131" s="46">
        <f>IF(D131&lt;1,0,IF(B131="F",VLOOKUP(G131,Barem!$V$2:$X$12,2,1),VLOOKUP(G131,Barem!$V$13:$X$24,2,1)))</f>
        <v>0</v>
      </c>
      <c r="Q131" s="50">
        <f>VLOOKUP(A131,Participanti!A:C,3,0)</f>
        <v>0</v>
      </c>
      <c r="R131" s="40">
        <f t="shared" ref="R131" si="321">H131*K131+I131*L131+J131*M131+N131+O131+P131+Q131</f>
        <v>2.4249999999999998</v>
      </c>
      <c r="S131" s="44">
        <v>43731</v>
      </c>
      <c r="T131" s="17">
        <f t="shared" si="317"/>
        <v>1</v>
      </c>
      <c r="U131" s="48">
        <f t="shared" ref="U131" si="322">R131/D131</f>
        <v>0.18357305071915214</v>
      </c>
    </row>
    <row r="132" spans="1:21" hidden="1" x14ac:dyDescent="0.2">
      <c r="A132" s="22" t="s">
        <v>56</v>
      </c>
      <c r="B132" s="35" t="str">
        <f>VLOOKUP(A132,Participanti!A:B,2,0)</f>
        <v>F</v>
      </c>
      <c r="C132" s="23">
        <v>3</v>
      </c>
      <c r="D132" s="23">
        <v>6.6</v>
      </c>
      <c r="E132" s="24">
        <v>2.8344907407407412E-2</v>
      </c>
      <c r="F132" s="53"/>
      <c r="G132" s="25">
        <f t="shared" ref="G132" si="323">E132/D132</f>
        <v>4.2946829405162744E-3</v>
      </c>
      <c r="H132" s="17">
        <f>IF(B132="F",VLOOKUP(D132,Barem!$B$2:$C$11,2,1),VLOOKUP(D132,Barem!$B$12:$C$21,2,1))</f>
        <v>2</v>
      </c>
      <c r="I132" s="17">
        <f>IF(H132=0,0,IF(B132="F",VLOOKUP(G132,Barem!$G$2:$H$11,2,1),VLOOKUP(G132,Barem!$G$12:$H$21,2,1)))</f>
        <v>1.5</v>
      </c>
      <c r="J132" s="23">
        <v>3</v>
      </c>
      <c r="K132" s="18">
        <f>VLOOKUP($C132, Barem!$L:$N,3,0)</f>
        <v>0.2</v>
      </c>
      <c r="L132" s="18">
        <f>VLOOKUP($C132, Barem!$L:$O,4,0)</f>
        <v>0.3</v>
      </c>
      <c r="M132" s="18">
        <f>VLOOKUP($C132, Barem!$L:$P,5,0)</f>
        <v>0.5</v>
      </c>
      <c r="N132" s="50">
        <f t="shared" ref="N132" si="324">IF(F132&gt;199,F132/1500,0)</f>
        <v>0</v>
      </c>
      <c r="O132" s="50">
        <f>IF(D132&gt;21,VLOOKUP(D132,Barem!$R$1:$S$39,2,1),0)</f>
        <v>0</v>
      </c>
      <c r="P132" s="46">
        <f>IF(D132&lt;1,0,IF(B132="F",VLOOKUP(G132,Barem!$V$2:$X$12,2,1),VLOOKUP(G132,Barem!$V$13:$X$24,2,1)))</f>
        <v>0</v>
      </c>
      <c r="Q132" s="50">
        <f>VLOOKUP(A132,Participanti!A:C,3,0)</f>
        <v>0</v>
      </c>
      <c r="R132" s="40">
        <f t="shared" ref="R132" si="325">H132*K132+I132*L132+J132*M132+N132+O132+P132+Q132</f>
        <v>2.35</v>
      </c>
      <c r="S132" s="44">
        <v>43728</v>
      </c>
      <c r="T132" s="17">
        <f t="shared" si="317"/>
        <v>1</v>
      </c>
      <c r="U132" s="48">
        <f t="shared" ref="U132" si="326">R132/D132</f>
        <v>0.35606060606060608</v>
      </c>
    </row>
    <row r="133" spans="1:21" hidden="1" x14ac:dyDescent="0.2">
      <c r="A133" s="22" t="s">
        <v>107</v>
      </c>
      <c r="B133" s="35" t="str">
        <f>VLOOKUP(A133,Participanti!A:B,2,0)</f>
        <v>M</v>
      </c>
      <c r="C133" s="23">
        <v>3</v>
      </c>
      <c r="D133" s="23">
        <v>8.3000000000000007</v>
      </c>
      <c r="E133" s="24">
        <v>3.1273148148148147E-2</v>
      </c>
      <c r="F133" s="53"/>
      <c r="G133" s="25">
        <f t="shared" ref="G133" si="327">E133/D133</f>
        <v>3.7678491744756802E-3</v>
      </c>
      <c r="H133" s="17">
        <f>IF(B133="F",VLOOKUP(D133,Barem!$B$2:$C$11,2,1),VLOOKUP(D133,Barem!$B$12:$C$21,2,1))</f>
        <v>2</v>
      </c>
      <c r="I133" s="17">
        <f>IF(H133=0,0,IF(B133="F",VLOOKUP(G133,Barem!$G$2:$H$11,2,1),VLOOKUP(G133,Barem!$G$12:$H$21,2,1)))</f>
        <v>2</v>
      </c>
      <c r="J133" s="23">
        <v>2</v>
      </c>
      <c r="K133" s="18">
        <f>VLOOKUP($C133, Barem!$L:$N,3,0)</f>
        <v>0.2</v>
      </c>
      <c r="L133" s="18">
        <f>VLOOKUP($C133, Barem!$L:$O,4,0)</f>
        <v>0.3</v>
      </c>
      <c r="M133" s="18">
        <f>VLOOKUP($C133, Barem!$L:$P,5,0)</f>
        <v>0.5</v>
      </c>
      <c r="N133" s="50">
        <f t="shared" ref="N133" si="328">IF(F133&gt;199,F133/1500,0)</f>
        <v>0</v>
      </c>
      <c r="O133" s="50">
        <f>IF(D133&gt;21,VLOOKUP(D133,Barem!$R$1:$S$39,2,1),0)</f>
        <v>0</v>
      </c>
      <c r="P133" s="46">
        <f>IF(D133&lt;1,0,IF(B133="F",VLOOKUP(G133,Barem!$V$2:$X$12,2,1),VLOOKUP(G133,Barem!$V$13:$X$24,2,1)))</f>
        <v>0</v>
      </c>
      <c r="Q133" s="50">
        <f>VLOOKUP(A133,Participanti!A:C,3,0)</f>
        <v>0</v>
      </c>
      <c r="R133" s="40">
        <f t="shared" ref="R133" si="329">H133*K133+I133*L133+J133*M133+N133+O133+P133+Q133</f>
        <v>2</v>
      </c>
      <c r="S133" s="44">
        <v>43728</v>
      </c>
      <c r="T133" s="17">
        <f t="shared" si="317"/>
        <v>1</v>
      </c>
      <c r="U133" s="48">
        <f t="shared" ref="U133" si="330">R133/D133</f>
        <v>0.24096385542168672</v>
      </c>
    </row>
    <row r="134" spans="1:21" hidden="1" x14ac:dyDescent="0.2">
      <c r="A134" s="22" t="s">
        <v>93</v>
      </c>
      <c r="B134" s="35" t="str">
        <f>VLOOKUP(A134,Participanti!A:B,2,0)</f>
        <v>F</v>
      </c>
      <c r="C134" s="23">
        <v>4</v>
      </c>
      <c r="D134" s="23">
        <v>12</v>
      </c>
      <c r="E134" s="24">
        <v>6.7118055555555556E-2</v>
      </c>
      <c r="F134" s="53"/>
      <c r="G134" s="25">
        <f t="shared" ref="G134:G135" si="331">E134/D134</f>
        <v>5.5931712962962966E-3</v>
      </c>
      <c r="H134" s="17">
        <f>IF(B134="F",VLOOKUP(D134,Barem!$B$2:$C$11,2,1),VLOOKUP(D134,Barem!$B$12:$C$21,2,1))</f>
        <v>3</v>
      </c>
      <c r="I134" s="17">
        <f>IF(H134=0,0,IF(B134="F",VLOOKUP(G134,Barem!$G$2:$H$11,2,1),VLOOKUP(G134,Barem!$G$12:$H$21,2,1)))</f>
        <v>0</v>
      </c>
      <c r="J134" s="23">
        <v>3.5</v>
      </c>
      <c r="K134" s="18">
        <f>VLOOKUP($C134, Barem!$L:$N,3,0)</f>
        <v>0.5</v>
      </c>
      <c r="L134" s="18">
        <f>VLOOKUP($C134, Barem!$L:$O,4,0)</f>
        <v>0.3</v>
      </c>
      <c r="M134" s="18">
        <f>VLOOKUP($C134, Barem!$L:$P,5,0)</f>
        <v>0.2</v>
      </c>
      <c r="N134" s="50">
        <f t="shared" ref="N134:N135" si="332">IF(F134&gt;199,F134/1500,0)</f>
        <v>0</v>
      </c>
      <c r="O134" s="50">
        <f>IF(D134&gt;21,VLOOKUP(D134,Barem!$R$1:$S$39,2,1),0)</f>
        <v>0</v>
      </c>
      <c r="P134" s="46">
        <f>IF(D134&lt;1,0,IF(B134="F",VLOOKUP(G134,Barem!$V$2:$X$12,2,1),VLOOKUP(G134,Barem!$V$13:$X$24,2,1)))</f>
        <v>0</v>
      </c>
      <c r="Q134" s="50">
        <f>VLOOKUP(A134,Participanti!A:C,3,0)</f>
        <v>0.75</v>
      </c>
      <c r="R134" s="40">
        <f t="shared" ref="R134:R135" si="333">H134*K134+I134*L134+J134*M134+N134+O134+P134+Q134</f>
        <v>2.95</v>
      </c>
      <c r="S134" s="44">
        <v>43735</v>
      </c>
      <c r="T134" s="17">
        <f t="shared" si="317"/>
        <v>1</v>
      </c>
      <c r="U134" s="48">
        <f t="shared" ref="U134:U135" si="334">R134/D134</f>
        <v>0.24583333333333335</v>
      </c>
    </row>
    <row r="135" spans="1:21" hidden="1" x14ac:dyDescent="0.2">
      <c r="A135" s="22" t="s">
        <v>8</v>
      </c>
      <c r="B135" s="35" t="str">
        <f>VLOOKUP(A135,Participanti!A:B,2,0)</f>
        <v>M</v>
      </c>
      <c r="C135" s="23">
        <v>4</v>
      </c>
      <c r="D135" s="23">
        <v>25.75</v>
      </c>
      <c r="E135" s="24">
        <v>8.8206018518518517E-2</v>
      </c>
      <c r="F135" s="53"/>
      <c r="G135" s="25">
        <f t="shared" si="331"/>
        <v>3.4254764473211075E-3</v>
      </c>
      <c r="H135" s="17">
        <f>IF(B135="F",VLOOKUP(D135,Barem!$B$2:$C$11,2,1),VLOOKUP(D135,Barem!$B$12:$C$21,2,1))</f>
        <v>5</v>
      </c>
      <c r="I135" s="17">
        <f>IF(H135=0,0,IF(B135="F",VLOOKUP(G135,Barem!$G$2:$H$11,2,1),VLOOKUP(G135,Barem!$G$12:$H$21,2,1)))</f>
        <v>3</v>
      </c>
      <c r="J135" s="23">
        <v>3.5</v>
      </c>
      <c r="K135" s="18">
        <f>VLOOKUP($C135, Barem!$L:$N,3,0)</f>
        <v>0.5</v>
      </c>
      <c r="L135" s="18">
        <f>VLOOKUP($C135, Barem!$L:$O,4,0)</f>
        <v>0.3</v>
      </c>
      <c r="M135" s="18">
        <f>VLOOKUP($C135, Barem!$L:$P,5,0)</f>
        <v>0.2</v>
      </c>
      <c r="N135" s="50">
        <f t="shared" si="332"/>
        <v>0</v>
      </c>
      <c r="O135" s="50">
        <f>IF(D135&gt;21,VLOOKUP(D135,Barem!$R$1:$S$39,2,1),0)</f>
        <v>0</v>
      </c>
      <c r="P135" s="46">
        <f>IF(D135&lt;1,0,IF(B135="F",VLOOKUP(G135,Barem!$V$2:$X$12,2,1),VLOOKUP(G135,Barem!$V$13:$X$24,2,1)))</f>
        <v>0</v>
      </c>
      <c r="Q135" s="50">
        <f>VLOOKUP(A135,Participanti!A:C,3,0)</f>
        <v>0</v>
      </c>
      <c r="R135" s="40">
        <f t="shared" si="333"/>
        <v>4.0999999999999996</v>
      </c>
      <c r="S135" s="44">
        <v>43735</v>
      </c>
      <c r="T135" s="17">
        <f t="shared" si="317"/>
        <v>1</v>
      </c>
      <c r="U135" s="48">
        <f t="shared" si="334"/>
        <v>0.15922330097087378</v>
      </c>
    </row>
    <row r="136" spans="1:21" hidden="1" x14ac:dyDescent="0.2">
      <c r="A136" s="22" t="s">
        <v>133</v>
      </c>
      <c r="B136" s="35" t="str">
        <f>VLOOKUP(A136,Participanti!A:B,2,0)</f>
        <v>M</v>
      </c>
      <c r="C136" s="23">
        <v>4</v>
      </c>
      <c r="D136" s="23">
        <v>21.21</v>
      </c>
      <c r="E136" s="24">
        <v>7.3206018518518517E-2</v>
      </c>
      <c r="F136" s="53">
        <v>306</v>
      </c>
      <c r="G136" s="25">
        <f t="shared" ref="G136" si="335">E136/D136</f>
        <v>3.4514860216180348E-3</v>
      </c>
      <c r="H136" s="17">
        <f>IF(B136="F",VLOOKUP(D136,Barem!$B$2:$C$11,2,1),VLOOKUP(D136,Barem!$B$12:$C$21,2,1))</f>
        <v>5</v>
      </c>
      <c r="I136" s="17">
        <f>IF(H136=0,0,IF(B136="F",VLOOKUP(G136,Barem!$G$2:$H$11,2,1),VLOOKUP(G136,Barem!$G$12:$H$21,2,1)))</f>
        <v>3</v>
      </c>
      <c r="J136" s="23">
        <v>3</v>
      </c>
      <c r="K136" s="18">
        <f>VLOOKUP($C136, Barem!$L:$N,3,0)</f>
        <v>0.5</v>
      </c>
      <c r="L136" s="18">
        <f>VLOOKUP($C136, Barem!$L:$O,4,0)</f>
        <v>0.3</v>
      </c>
      <c r="M136" s="18">
        <f>VLOOKUP($C136, Barem!$L:$P,5,0)</f>
        <v>0.2</v>
      </c>
      <c r="N136" s="50">
        <f t="shared" ref="N136" si="336">IF(F136&gt;199,F136/1500,0)</f>
        <v>0.20399999999999999</v>
      </c>
      <c r="O136" s="50">
        <f>IF(D136&gt;21,VLOOKUP(D136,Barem!$R$1:$S$39,2,1),0)</f>
        <v>0</v>
      </c>
      <c r="P136" s="46">
        <f>IF(D136&lt;1,0,IF(B136="F",VLOOKUP(G136,Barem!$V$2:$X$12,2,1),VLOOKUP(G136,Barem!$V$13:$X$24,2,1)))</f>
        <v>0</v>
      </c>
      <c r="Q136" s="50">
        <f>VLOOKUP(A136,Participanti!A:C,3,0)</f>
        <v>0</v>
      </c>
      <c r="R136" s="40">
        <f t="shared" ref="R136" si="337">H136*K136+I136*L136+J136*M136+N136+O136+P136+Q136</f>
        <v>4.2039999999999997</v>
      </c>
      <c r="S136" s="44">
        <v>43736</v>
      </c>
      <c r="T136" s="17">
        <f t="shared" si="317"/>
        <v>1</v>
      </c>
      <c r="U136" s="48">
        <f t="shared" ref="U136" si="338">R136/D136</f>
        <v>0.19820839226779818</v>
      </c>
    </row>
    <row r="137" spans="1:21" hidden="1" x14ac:dyDescent="0.2">
      <c r="A137" s="22" t="s">
        <v>138</v>
      </c>
      <c r="B137" s="35" t="str">
        <f>VLOOKUP(A137,Participanti!A:B,2,0)</f>
        <v>M</v>
      </c>
      <c r="C137" s="23">
        <v>4</v>
      </c>
      <c r="D137" s="23">
        <v>5.03</v>
      </c>
      <c r="E137" s="24">
        <v>1.8692129629629631E-2</v>
      </c>
      <c r="F137" s="53"/>
      <c r="G137" s="25">
        <f t="shared" ref="G137" si="339">E137/D137</f>
        <v>3.7161291510198072E-3</v>
      </c>
      <c r="H137" s="17">
        <f>IF(B137="F",VLOOKUP(D137,Barem!$B$2:$C$11,2,1),VLOOKUP(D137,Barem!$B$12:$C$21,2,1))</f>
        <v>1.5</v>
      </c>
      <c r="I137" s="17">
        <f>IF(H137=0,0,IF(B137="F",VLOOKUP(G137,Barem!$G$2:$H$11,2,1),VLOOKUP(G137,Barem!$G$12:$H$21,2,1)))</f>
        <v>2</v>
      </c>
      <c r="J137" s="23">
        <v>1</v>
      </c>
      <c r="K137" s="18">
        <f>VLOOKUP($C137, Barem!$L:$N,3,0)</f>
        <v>0.5</v>
      </c>
      <c r="L137" s="18">
        <f>VLOOKUP($C137, Barem!$L:$O,4,0)</f>
        <v>0.3</v>
      </c>
      <c r="M137" s="18">
        <f>VLOOKUP($C137, Barem!$L:$P,5,0)</f>
        <v>0.2</v>
      </c>
      <c r="N137" s="50">
        <f t="shared" ref="N137" si="340">IF(F137&gt;199,F137/1500,0)</f>
        <v>0</v>
      </c>
      <c r="O137" s="50">
        <f>IF(D137&gt;21,VLOOKUP(D137,Barem!$R$1:$S$39,2,1),0)</f>
        <v>0</v>
      </c>
      <c r="P137" s="46">
        <f>IF(D137&lt;1,0,IF(B137="F",VLOOKUP(G137,Barem!$V$2:$X$12,2,1),VLOOKUP(G137,Barem!$V$13:$X$24,2,1)))</f>
        <v>0</v>
      </c>
      <c r="Q137" s="50">
        <f>VLOOKUP(A137,Participanti!A:C,3,0)</f>
        <v>0</v>
      </c>
      <c r="R137" s="40">
        <f t="shared" ref="R137" si="341">H137*K137+I137*L137+J137*M137+N137+O137+P137+Q137</f>
        <v>1.55</v>
      </c>
      <c r="S137" s="44">
        <v>43736</v>
      </c>
      <c r="T137" s="17">
        <f t="shared" si="317"/>
        <v>1</v>
      </c>
      <c r="U137" s="48">
        <f t="shared" ref="U137" si="342">R137/D137</f>
        <v>0.30815109343936381</v>
      </c>
    </row>
    <row r="138" spans="1:21" hidden="1" x14ac:dyDescent="0.2">
      <c r="A138" s="22" t="s">
        <v>135</v>
      </c>
      <c r="B138" s="35" t="str">
        <f>VLOOKUP(A138,Participanti!A:B,2,0)</f>
        <v>M</v>
      </c>
      <c r="C138" s="23">
        <v>4</v>
      </c>
      <c r="D138" s="23">
        <v>19.600000000000001</v>
      </c>
      <c r="E138" s="24">
        <v>8.4745370370370374E-2</v>
      </c>
      <c r="F138" s="53"/>
      <c r="G138" s="25">
        <f t="shared" ref="G138" si="343">E138/D138</f>
        <v>4.3237433862433859E-3</v>
      </c>
      <c r="H138" s="17">
        <f>IF(B138="F",VLOOKUP(D138,Barem!$B$2:$C$11,2,1),VLOOKUP(D138,Barem!$B$12:$C$21,2,1))</f>
        <v>4.5</v>
      </c>
      <c r="I138" s="17">
        <f>IF(H138=0,0,IF(B138="F",VLOOKUP(G138,Barem!$G$2:$H$11,2,1),VLOOKUP(G138,Barem!$G$12:$H$21,2,1)))</f>
        <v>1</v>
      </c>
      <c r="J138" s="23">
        <v>2.5</v>
      </c>
      <c r="K138" s="18">
        <f>VLOOKUP($C138, Barem!$L:$N,3,0)</f>
        <v>0.5</v>
      </c>
      <c r="L138" s="18">
        <f>VLOOKUP($C138, Barem!$L:$O,4,0)</f>
        <v>0.3</v>
      </c>
      <c r="M138" s="18">
        <f>VLOOKUP($C138, Barem!$L:$P,5,0)</f>
        <v>0.2</v>
      </c>
      <c r="N138" s="50">
        <f t="shared" ref="N138" si="344">IF(F138&gt;199,F138/1500,0)</f>
        <v>0</v>
      </c>
      <c r="O138" s="50">
        <f>IF(D138&gt;21,VLOOKUP(D138,Barem!$R$1:$S$39,2,1),0)</f>
        <v>0</v>
      </c>
      <c r="P138" s="46">
        <f>IF(D138&lt;1,0,IF(B138="F",VLOOKUP(G138,Barem!$V$2:$X$12,2,1),VLOOKUP(G138,Barem!$V$13:$X$24,2,1)))</f>
        <v>0</v>
      </c>
      <c r="Q138" s="50">
        <f>VLOOKUP(A138,Participanti!A:C,3,0)</f>
        <v>0</v>
      </c>
      <c r="R138" s="40">
        <f t="shared" ref="R138" si="345">H138*K138+I138*L138+J138*M138+N138+O138+P138+Q138</f>
        <v>3.05</v>
      </c>
      <c r="S138" s="44">
        <v>43736</v>
      </c>
      <c r="T138" s="17">
        <f t="shared" si="317"/>
        <v>1</v>
      </c>
      <c r="U138" s="48">
        <f t="shared" ref="U138" si="346">R138/D138</f>
        <v>0.15561224489795916</v>
      </c>
    </row>
    <row r="139" spans="1:21" hidden="1" x14ac:dyDescent="0.2">
      <c r="A139" s="22" t="s">
        <v>107</v>
      </c>
      <c r="B139" s="35" t="str">
        <f>VLOOKUP(A139,Participanti!A:B,2,0)</f>
        <v>M</v>
      </c>
      <c r="C139" s="23">
        <v>4</v>
      </c>
      <c r="D139" s="23">
        <v>12.05</v>
      </c>
      <c r="E139" s="24">
        <v>3.9884259259259258E-2</v>
      </c>
      <c r="F139" s="53"/>
      <c r="G139" s="25">
        <f t="shared" ref="G139" si="347">E139/D139</f>
        <v>3.3098970339634237E-3</v>
      </c>
      <c r="H139" s="17">
        <f>IF(B139="F",VLOOKUP(D139,Barem!$B$2:$C$11,2,1),VLOOKUP(D139,Barem!$B$12:$C$21,2,1))</f>
        <v>3</v>
      </c>
      <c r="I139" s="17">
        <f>IF(H139=0,0,IF(B139="F",VLOOKUP(G139,Barem!$G$2:$H$11,2,1),VLOOKUP(G139,Barem!$G$12:$H$21,2,1)))</f>
        <v>3.5</v>
      </c>
      <c r="J139" s="23">
        <v>2.75</v>
      </c>
      <c r="K139" s="18">
        <f>VLOOKUP($C139, Barem!$L:$N,3,0)</f>
        <v>0.5</v>
      </c>
      <c r="L139" s="18">
        <f>VLOOKUP($C139, Barem!$L:$O,4,0)</f>
        <v>0.3</v>
      </c>
      <c r="M139" s="18">
        <f>VLOOKUP($C139, Barem!$L:$P,5,0)</f>
        <v>0.2</v>
      </c>
      <c r="N139" s="50">
        <f t="shared" ref="N139" si="348">IF(F139&gt;199,F139/1500,0)</f>
        <v>0</v>
      </c>
      <c r="O139" s="50">
        <f>IF(D139&gt;21,VLOOKUP(D139,Barem!$R$1:$S$39,2,1),0)</f>
        <v>0</v>
      </c>
      <c r="P139" s="46">
        <f>IF(D139&lt;1,0,IF(B139="F",VLOOKUP(G139,Barem!$V$2:$X$12,2,1),VLOOKUP(G139,Barem!$V$13:$X$24,2,1)))</f>
        <v>0</v>
      </c>
      <c r="Q139" s="50">
        <f>VLOOKUP(A139,Participanti!A:C,3,0)</f>
        <v>0</v>
      </c>
      <c r="R139" s="40">
        <f t="shared" ref="R139" si="349">H139*K139+I139*L139+J139*M139+N139+O139+P139+Q139</f>
        <v>3.0999999999999996</v>
      </c>
      <c r="S139" s="44">
        <v>43736</v>
      </c>
      <c r="T139" s="17">
        <f t="shared" si="317"/>
        <v>1</v>
      </c>
      <c r="U139" s="48">
        <f t="shared" ref="U139" si="350">R139/D139</f>
        <v>0.25726141078838172</v>
      </c>
    </row>
    <row r="140" spans="1:21" hidden="1" x14ac:dyDescent="0.2">
      <c r="A140" s="22" t="s">
        <v>67</v>
      </c>
      <c r="B140" s="35" t="str">
        <f>VLOOKUP(A140,Participanti!A:B,2,0)</f>
        <v>M</v>
      </c>
      <c r="C140" s="23">
        <v>4</v>
      </c>
      <c r="D140" s="23">
        <v>21.23</v>
      </c>
      <c r="E140" s="24">
        <v>8.398148148148149E-2</v>
      </c>
      <c r="F140" s="53"/>
      <c r="G140" s="25">
        <f t="shared" ref="G140" si="351">E140/D140</f>
        <v>3.9557928158964429E-3</v>
      </c>
      <c r="H140" s="17">
        <f>IF(B140="F",VLOOKUP(D140,Barem!$B$2:$C$11,2,1),VLOOKUP(D140,Barem!$B$12:$C$21,2,1))</f>
        <v>5</v>
      </c>
      <c r="I140" s="17">
        <f>IF(H140=0,0,IF(B140="F",VLOOKUP(G140,Barem!$G$2:$H$11,2,1),VLOOKUP(G140,Barem!$G$12:$H$21,2,1)))</f>
        <v>1.5</v>
      </c>
      <c r="J140" s="23">
        <v>2.75</v>
      </c>
      <c r="K140" s="18">
        <f>VLOOKUP($C140, Barem!$L:$N,3,0)</f>
        <v>0.5</v>
      </c>
      <c r="L140" s="18">
        <f>VLOOKUP($C140, Barem!$L:$O,4,0)</f>
        <v>0.3</v>
      </c>
      <c r="M140" s="18">
        <f>VLOOKUP($C140, Barem!$L:$P,5,0)</f>
        <v>0.2</v>
      </c>
      <c r="N140" s="50">
        <f t="shared" ref="N140" si="352">IF(F140&gt;199,F140/1500,0)</f>
        <v>0</v>
      </c>
      <c r="O140" s="50">
        <f>IF(D140&gt;21,VLOOKUP(D140,Barem!$R$1:$S$39,2,1),0)</f>
        <v>0</v>
      </c>
      <c r="P140" s="46">
        <f>IF(D140&lt;1,0,IF(B140="F",VLOOKUP(G140,Barem!$V$2:$X$12,2,1),VLOOKUP(G140,Barem!$V$13:$X$24,2,1)))</f>
        <v>0</v>
      </c>
      <c r="Q140" s="50">
        <f>VLOOKUP(A140,Participanti!A:C,3,0)</f>
        <v>0</v>
      </c>
      <c r="R140" s="40">
        <f t="shared" ref="R140" si="353">H140*K140+I140*L140+J140*M140+N140+O140+P140+Q140</f>
        <v>3.5</v>
      </c>
      <c r="S140" s="44">
        <v>43736</v>
      </c>
      <c r="T140" s="17">
        <f t="shared" si="317"/>
        <v>1</v>
      </c>
      <c r="U140" s="48">
        <f t="shared" ref="U140" si="354">R140/D140</f>
        <v>0.16486104569006124</v>
      </c>
    </row>
    <row r="141" spans="1:21" hidden="1" x14ac:dyDescent="0.2">
      <c r="A141" s="22" t="s">
        <v>142</v>
      </c>
      <c r="B141" s="35" t="str">
        <f>VLOOKUP(A141,Participanti!A:B,2,0)</f>
        <v>M</v>
      </c>
      <c r="C141" s="23">
        <v>4</v>
      </c>
      <c r="D141" s="23">
        <v>21.11</v>
      </c>
      <c r="E141" s="24">
        <v>7.5856481481481483E-2</v>
      </c>
      <c r="F141" s="53"/>
      <c r="G141" s="25">
        <f t="shared" ref="G141" si="355">E141/D141</f>
        <v>3.5933908802217663E-3</v>
      </c>
      <c r="H141" s="17">
        <f>IF(B141="F",VLOOKUP(D141,Barem!$B$2:$C$11,2,1),VLOOKUP(D141,Barem!$B$12:$C$21,2,1))</f>
        <v>5</v>
      </c>
      <c r="I141" s="17">
        <f>IF(H141=0,0,IF(B141="F",VLOOKUP(G141,Barem!$G$2:$H$11,2,1),VLOOKUP(G141,Barem!$G$12:$H$21,2,1)))</f>
        <v>2.5</v>
      </c>
      <c r="J141" s="23">
        <v>0</v>
      </c>
      <c r="K141" s="18">
        <f>VLOOKUP($C141, Barem!$L:$N,3,0)</f>
        <v>0.5</v>
      </c>
      <c r="L141" s="18">
        <f>VLOOKUP($C141, Barem!$L:$O,4,0)</f>
        <v>0.3</v>
      </c>
      <c r="M141" s="18">
        <f>VLOOKUP($C141, Barem!$L:$P,5,0)</f>
        <v>0.2</v>
      </c>
      <c r="N141" s="50">
        <f t="shared" ref="N141" si="356">IF(F141&gt;199,F141/1500,0)</f>
        <v>0</v>
      </c>
      <c r="O141" s="50">
        <f>IF(D141&gt;21,VLOOKUP(D141,Barem!$R$1:$S$39,2,1),0)</f>
        <v>0</v>
      </c>
      <c r="P141" s="46">
        <f>IF(D141&lt;1,0,IF(B141="F",VLOOKUP(G141,Barem!$V$2:$X$12,2,1),VLOOKUP(G141,Barem!$V$13:$X$24,2,1)))</f>
        <v>0</v>
      </c>
      <c r="Q141" s="50">
        <f>VLOOKUP(A141,Participanti!A:C,3,0)</f>
        <v>0</v>
      </c>
      <c r="R141" s="40">
        <f t="shared" ref="R141" si="357">H141*K141+I141*L141+J141*M141+N141+O141+P141+Q141</f>
        <v>3.25</v>
      </c>
      <c r="S141" s="44">
        <v>43736</v>
      </c>
      <c r="T141" s="17">
        <f t="shared" si="317"/>
        <v>1</v>
      </c>
      <c r="U141" s="48">
        <f t="shared" ref="U141" si="358">R141/D141</f>
        <v>0.15395547134059687</v>
      </c>
    </row>
    <row r="142" spans="1:21" hidden="1" x14ac:dyDescent="0.2">
      <c r="A142" s="22" t="s">
        <v>58</v>
      </c>
      <c r="B142" s="35" t="str">
        <f>VLOOKUP(A142,Participanti!A:B,2,0)</f>
        <v>M</v>
      </c>
      <c r="C142" s="23">
        <v>4</v>
      </c>
      <c r="D142" s="23">
        <v>16.510000000000002</v>
      </c>
      <c r="E142" s="24">
        <v>5.7395833333333333E-2</v>
      </c>
      <c r="F142" s="53"/>
      <c r="G142" s="25">
        <f t="shared" ref="G142" si="359">E142/D142</f>
        <v>3.4764284272158284E-3</v>
      </c>
      <c r="H142" s="17">
        <f>IF(B142="F",VLOOKUP(D142,Barem!$B$2:$C$11,2,1),VLOOKUP(D142,Barem!$B$12:$C$21,2,1))</f>
        <v>3.5</v>
      </c>
      <c r="I142" s="17">
        <f>IF(H142=0,0,IF(B142="F",VLOOKUP(G142,Barem!$G$2:$H$11,2,1),VLOOKUP(G142,Barem!$G$12:$H$21,2,1)))</f>
        <v>3</v>
      </c>
      <c r="J142" s="23">
        <v>3.5</v>
      </c>
      <c r="K142" s="18">
        <f>VLOOKUP($C142, Barem!$L:$N,3,0)</f>
        <v>0.5</v>
      </c>
      <c r="L142" s="18">
        <f>VLOOKUP($C142, Barem!$L:$O,4,0)</f>
        <v>0.3</v>
      </c>
      <c r="M142" s="18">
        <f>VLOOKUP($C142, Barem!$L:$P,5,0)</f>
        <v>0.2</v>
      </c>
      <c r="N142" s="50">
        <f t="shared" ref="N142" si="360">IF(F142&gt;199,F142/1500,0)</f>
        <v>0</v>
      </c>
      <c r="O142" s="50">
        <f>IF(D142&gt;21,VLOOKUP(D142,Barem!$R$1:$S$39,2,1),0)</f>
        <v>0</v>
      </c>
      <c r="P142" s="46">
        <f>IF(D142&lt;1,0,IF(B142="F",VLOOKUP(G142,Barem!$V$2:$X$12,2,1),VLOOKUP(G142,Barem!$V$13:$X$24,2,1)))</f>
        <v>0</v>
      </c>
      <c r="Q142" s="50">
        <f>VLOOKUP(A142,Participanti!A:C,3,0)</f>
        <v>0</v>
      </c>
      <c r="R142" s="40">
        <f t="shared" ref="R142" si="361">H142*K142+I142*L142+J142*M142+N142+O142+P142+Q142</f>
        <v>3.35</v>
      </c>
      <c r="S142" s="44">
        <v>43736</v>
      </c>
      <c r="T142" s="17">
        <f t="shared" si="317"/>
        <v>1</v>
      </c>
      <c r="U142" s="48">
        <f t="shared" ref="U142" si="362">R142/D142</f>
        <v>0.20290732889158083</v>
      </c>
    </row>
    <row r="143" spans="1:21" hidden="1" x14ac:dyDescent="0.2">
      <c r="A143" s="22" t="s">
        <v>61</v>
      </c>
      <c r="B143" s="35" t="str">
        <f>VLOOKUP(A143,Participanti!A:B,2,0)</f>
        <v>M</v>
      </c>
      <c r="C143" s="23">
        <v>4</v>
      </c>
      <c r="D143" s="23">
        <v>21.01</v>
      </c>
      <c r="E143" s="24">
        <v>6.9155092592592601E-2</v>
      </c>
      <c r="F143" s="53"/>
      <c r="G143" s="25">
        <f t="shared" ref="G143" si="363">E143/D143</f>
        <v>3.2915322509563349E-3</v>
      </c>
      <c r="H143" s="17">
        <f>IF(B143="F",VLOOKUP(D143,Barem!$B$2:$C$11,2,1),VLOOKUP(D143,Barem!$B$12:$C$21,2,1))</f>
        <v>5</v>
      </c>
      <c r="I143" s="17">
        <f>IF(H143=0,0,IF(B143="F",VLOOKUP(G143,Barem!$G$2:$H$11,2,1),VLOOKUP(G143,Barem!$G$12:$H$21,2,1)))</f>
        <v>3.5</v>
      </c>
      <c r="J143" s="23">
        <v>4.75</v>
      </c>
      <c r="K143" s="18">
        <f>VLOOKUP($C143, Barem!$L:$N,3,0)</f>
        <v>0.5</v>
      </c>
      <c r="L143" s="18">
        <f>VLOOKUP($C143, Barem!$L:$O,4,0)</f>
        <v>0.3</v>
      </c>
      <c r="M143" s="18">
        <f>VLOOKUP($C143, Barem!$L:$P,5,0)</f>
        <v>0.2</v>
      </c>
      <c r="N143" s="50">
        <f t="shared" ref="N143" si="364">IF(F143&gt;199,F143/1500,0)</f>
        <v>0</v>
      </c>
      <c r="O143" s="50">
        <f>IF(D143&gt;21,VLOOKUP(D143,Barem!$R$1:$S$39,2,1),0)</f>
        <v>0</v>
      </c>
      <c r="P143" s="46">
        <f>IF(D143&lt;1,0,IF(B143="F",VLOOKUP(G143,Barem!$V$2:$X$12,2,1),VLOOKUP(G143,Barem!$V$13:$X$24,2,1)))</f>
        <v>0</v>
      </c>
      <c r="Q143" s="50">
        <f>VLOOKUP(A143,Participanti!A:C,3,0)</f>
        <v>0</v>
      </c>
      <c r="R143" s="40">
        <f t="shared" ref="R143" si="365">H143*K143+I143*L143+J143*M143+N143+O143+P143+Q143</f>
        <v>4.5</v>
      </c>
      <c r="S143" s="44">
        <v>43736</v>
      </c>
      <c r="T143" s="17">
        <f t="shared" si="317"/>
        <v>1</v>
      </c>
      <c r="U143" s="48">
        <f t="shared" ref="U143" si="366">R143/D143</f>
        <v>0.21418372203712516</v>
      </c>
    </row>
    <row r="144" spans="1:21" hidden="1" x14ac:dyDescent="0.2">
      <c r="A144" s="22" t="s">
        <v>53</v>
      </c>
      <c r="B144" s="35" t="str">
        <f>VLOOKUP(A144,Participanti!A:B,2,0)</f>
        <v>F</v>
      </c>
      <c r="C144" s="23">
        <v>4</v>
      </c>
      <c r="D144" s="23">
        <v>21.33</v>
      </c>
      <c r="E144" s="24">
        <v>8.4560185185185197E-2</v>
      </c>
      <c r="F144" s="53">
        <v>498</v>
      </c>
      <c r="G144" s="25">
        <f t="shared" ref="G144" si="367">E144/D144</f>
        <v>3.9643781146359684E-3</v>
      </c>
      <c r="H144" s="17">
        <f>IF(B144="F",VLOOKUP(D144,Barem!$B$2:$C$11,2,1),VLOOKUP(D144,Barem!$B$12:$C$21,2,1))</f>
        <v>5</v>
      </c>
      <c r="I144" s="17">
        <f>IF(H144=0,0,IF(B144="F",VLOOKUP(G144,Barem!$G$2:$H$11,2,1),VLOOKUP(G144,Barem!$G$12:$H$21,2,1)))</f>
        <v>2.5</v>
      </c>
      <c r="J144" s="23">
        <v>4.5</v>
      </c>
      <c r="K144" s="18">
        <f>VLOOKUP($C144, Barem!$L:$N,3,0)</f>
        <v>0.5</v>
      </c>
      <c r="L144" s="18">
        <f>VLOOKUP($C144, Barem!$L:$O,4,0)</f>
        <v>0.3</v>
      </c>
      <c r="M144" s="18">
        <f>VLOOKUP($C144, Barem!$L:$P,5,0)</f>
        <v>0.2</v>
      </c>
      <c r="N144" s="50">
        <f t="shared" ref="N144" si="368">IF(F144&gt;199,F144/1500,0)</f>
        <v>0.33200000000000002</v>
      </c>
      <c r="O144" s="50">
        <f>IF(D144&gt;21,VLOOKUP(D144,Barem!$R$1:$S$39,2,1),0)</f>
        <v>0</v>
      </c>
      <c r="P144" s="46">
        <f>IF(D144&lt;1,0,IF(B144="F",VLOOKUP(G144,Barem!$V$2:$X$12,2,1),VLOOKUP(G144,Barem!$V$13:$X$24,2,1)))</f>
        <v>0</v>
      </c>
      <c r="Q144" s="50">
        <f>VLOOKUP(A144,Participanti!A:C,3,0)</f>
        <v>0</v>
      </c>
      <c r="R144" s="40">
        <f t="shared" ref="R144" si="369">H144*K144+I144*L144+J144*M144+N144+O144+P144+Q144</f>
        <v>4.4820000000000002</v>
      </c>
      <c r="S144" s="44">
        <v>43736</v>
      </c>
      <c r="T144" s="17">
        <f t="shared" si="317"/>
        <v>1</v>
      </c>
      <c r="U144" s="48">
        <f t="shared" ref="U144" si="370">R144/D144</f>
        <v>0.21012658227848105</v>
      </c>
    </row>
    <row r="145" spans="1:21" hidden="1" x14ac:dyDescent="0.2">
      <c r="A145" s="22" t="s">
        <v>75</v>
      </c>
      <c r="B145" s="35" t="str">
        <f>VLOOKUP(A145,Participanti!A:B,2,0)</f>
        <v>M</v>
      </c>
      <c r="C145" s="23">
        <v>4</v>
      </c>
      <c r="D145" s="23">
        <v>14.49</v>
      </c>
      <c r="E145" s="24">
        <v>4.7905092592592589E-2</v>
      </c>
      <c r="F145" s="53"/>
      <c r="G145" s="25">
        <f t="shared" ref="G145" si="371">E145/D145</f>
        <v>3.306079544002249E-3</v>
      </c>
      <c r="H145" s="17">
        <f>IF(B145="F",VLOOKUP(D145,Barem!$B$2:$C$11,2,1),VLOOKUP(D145,Barem!$B$12:$C$21,2,1))</f>
        <v>3</v>
      </c>
      <c r="I145" s="17">
        <f>IF(H145=0,0,IF(B145="F",VLOOKUP(G145,Barem!$G$2:$H$11,2,1),VLOOKUP(G145,Barem!$G$12:$H$21,2,1)))</f>
        <v>3.5</v>
      </c>
      <c r="J145" s="23">
        <v>3.5</v>
      </c>
      <c r="K145" s="18">
        <f>VLOOKUP($C145, Barem!$L:$N,3,0)</f>
        <v>0.5</v>
      </c>
      <c r="L145" s="18">
        <f>VLOOKUP($C145, Barem!$L:$O,4,0)</f>
        <v>0.3</v>
      </c>
      <c r="M145" s="18">
        <f>VLOOKUP($C145, Barem!$L:$P,5,0)</f>
        <v>0.2</v>
      </c>
      <c r="N145" s="50">
        <f t="shared" ref="N145" si="372">IF(F145&gt;199,F145/1500,0)</f>
        <v>0</v>
      </c>
      <c r="O145" s="50">
        <f>IF(D145&gt;21,VLOOKUP(D145,Barem!$R$1:$S$39,2,1),0)</f>
        <v>0</v>
      </c>
      <c r="P145" s="46">
        <f>IF(D145&lt;1,0,IF(B145="F",VLOOKUP(G145,Barem!$V$2:$X$12,2,1),VLOOKUP(G145,Barem!$V$13:$X$24,2,1)))</f>
        <v>0</v>
      </c>
      <c r="Q145" s="50">
        <f>VLOOKUP(A145,Participanti!A:C,3,0)</f>
        <v>0</v>
      </c>
      <c r="R145" s="40">
        <f t="shared" ref="R145" si="373">H145*K145+I145*L145+J145*M145+N145+O145+P145+Q145</f>
        <v>3.25</v>
      </c>
      <c r="S145" s="44">
        <v>43736</v>
      </c>
      <c r="T145" s="17">
        <f t="shared" si="317"/>
        <v>1</v>
      </c>
      <c r="U145" s="48">
        <f t="shared" ref="U145" si="374">R145/D145</f>
        <v>0.22429261559696342</v>
      </c>
    </row>
    <row r="146" spans="1:21" hidden="1" x14ac:dyDescent="0.2">
      <c r="A146" s="22" t="s">
        <v>70</v>
      </c>
      <c r="B146" s="35" t="str">
        <f>VLOOKUP(A146,Participanti!A:B,2,0)</f>
        <v>M</v>
      </c>
      <c r="C146" s="23">
        <v>4</v>
      </c>
      <c r="D146" s="23">
        <v>17.079999999999998</v>
      </c>
      <c r="E146" s="24">
        <v>6.3946759259259259E-2</v>
      </c>
      <c r="F146" s="53"/>
      <c r="G146" s="25">
        <f t="shared" ref="G146" si="375">E146/D146</f>
        <v>3.7439554601439852E-3</v>
      </c>
      <c r="H146" s="17">
        <f>IF(B146="F",VLOOKUP(D146,Barem!$B$2:$C$11,2,1),VLOOKUP(D146,Barem!$B$12:$C$21,2,1))</f>
        <v>4</v>
      </c>
      <c r="I146" s="17">
        <f>IF(H146=0,0,IF(B146="F",VLOOKUP(G146,Barem!$G$2:$H$11,2,1),VLOOKUP(G146,Barem!$G$12:$H$21,2,1)))</f>
        <v>2</v>
      </c>
      <c r="J146" s="23">
        <v>2.5</v>
      </c>
      <c r="K146" s="18">
        <f>VLOOKUP($C146, Barem!$L:$N,3,0)</f>
        <v>0.5</v>
      </c>
      <c r="L146" s="18">
        <f>VLOOKUP($C146, Barem!$L:$O,4,0)</f>
        <v>0.3</v>
      </c>
      <c r="M146" s="18">
        <f>VLOOKUP($C146, Barem!$L:$P,5,0)</f>
        <v>0.2</v>
      </c>
      <c r="N146" s="50">
        <f t="shared" ref="N146" si="376">IF(F146&gt;199,F146/1500,0)</f>
        <v>0</v>
      </c>
      <c r="O146" s="50">
        <f>IF(D146&gt;21,VLOOKUP(D146,Barem!$R$1:$S$39,2,1),0)</f>
        <v>0</v>
      </c>
      <c r="P146" s="46">
        <f>IF(D146&lt;1,0,IF(B146="F",VLOOKUP(G146,Barem!$V$2:$X$12,2,1),VLOOKUP(G146,Barem!$V$13:$X$24,2,1)))</f>
        <v>0</v>
      </c>
      <c r="Q146" s="50">
        <f>VLOOKUP(A146,Participanti!A:C,3,0)</f>
        <v>0</v>
      </c>
      <c r="R146" s="40">
        <f t="shared" ref="R146" si="377">H146*K146+I146*L146+J146*M146+N146+O146+P146+Q146</f>
        <v>3.1</v>
      </c>
      <c r="S146" s="44">
        <v>43737</v>
      </c>
      <c r="T146" s="17">
        <f t="shared" si="317"/>
        <v>1</v>
      </c>
      <c r="U146" s="48">
        <f t="shared" ref="U146" si="378">R146/D146</f>
        <v>0.18149882903981268</v>
      </c>
    </row>
    <row r="147" spans="1:21" hidden="1" x14ac:dyDescent="0.2">
      <c r="A147" s="22" t="s">
        <v>186</v>
      </c>
      <c r="B147" s="35" t="str">
        <f>VLOOKUP(A147,Participanti!A:B,2,0)</f>
        <v>M</v>
      </c>
      <c r="C147" s="23">
        <v>4</v>
      </c>
      <c r="D147" s="23">
        <v>10.029999999999999</v>
      </c>
      <c r="E147" s="24">
        <v>3.9861111111111111E-2</v>
      </c>
      <c r="F147" s="53"/>
      <c r="G147" s="25">
        <f t="shared" ref="G147" si="379">E147/D147</f>
        <v>3.9741885454746871E-3</v>
      </c>
      <c r="H147" s="17">
        <f>IF(B147="F",VLOOKUP(D147,Barem!$B$2:$C$11,2,1),VLOOKUP(D147,Barem!$B$12:$C$21,2,1))</f>
        <v>2.5</v>
      </c>
      <c r="I147" s="17">
        <f>IF(H147=0,0,IF(B147="F",VLOOKUP(G147,Barem!$G$2:$H$11,2,1),VLOOKUP(G147,Barem!$G$12:$H$21,2,1)))</f>
        <v>1.5</v>
      </c>
      <c r="J147" s="23">
        <v>1</v>
      </c>
      <c r="K147" s="18">
        <f>VLOOKUP($C147, Barem!$L:$N,3,0)</f>
        <v>0.5</v>
      </c>
      <c r="L147" s="18">
        <f>VLOOKUP($C147, Barem!$L:$O,4,0)</f>
        <v>0.3</v>
      </c>
      <c r="M147" s="18">
        <f>VLOOKUP($C147, Barem!$L:$P,5,0)</f>
        <v>0.2</v>
      </c>
      <c r="N147" s="50">
        <f t="shared" ref="N147" si="380">IF(F147&gt;199,F147/1500,0)</f>
        <v>0</v>
      </c>
      <c r="O147" s="50">
        <f>IF(D147&gt;21,VLOOKUP(D147,Barem!$R$1:$S$39,2,1),0)</f>
        <v>0</v>
      </c>
      <c r="P147" s="46">
        <f>IF(D147&lt;1,0,IF(B147="F",VLOOKUP(G147,Barem!$V$2:$X$12,2,1),VLOOKUP(G147,Barem!$V$13:$X$24,2,1)))</f>
        <v>0</v>
      </c>
      <c r="Q147" s="50">
        <f>VLOOKUP(A147,Participanti!A:C,3,0)</f>
        <v>0</v>
      </c>
      <c r="R147" s="40">
        <f t="shared" ref="R147" si="381">H147*K147+I147*L147+J147*M147+N147+O147+P147+Q147</f>
        <v>1.9</v>
      </c>
      <c r="S147" s="44">
        <v>43737</v>
      </c>
      <c r="T147" s="17">
        <f t="shared" si="317"/>
        <v>1</v>
      </c>
      <c r="U147" s="48">
        <f t="shared" ref="U147" si="382">R147/D147</f>
        <v>0.18943170488534397</v>
      </c>
    </row>
    <row r="148" spans="1:21" hidden="1" x14ac:dyDescent="0.2">
      <c r="A148" s="22" t="s">
        <v>6</v>
      </c>
      <c r="B148" s="35" t="str">
        <f>VLOOKUP(A148,Participanti!A:B,2,0)</f>
        <v>F</v>
      </c>
      <c r="C148" s="23">
        <v>4</v>
      </c>
      <c r="D148" s="23">
        <v>28.69</v>
      </c>
      <c r="E148" s="24">
        <v>0.10203703703703704</v>
      </c>
      <c r="F148" s="53"/>
      <c r="G148" s="25">
        <f t="shared" ref="G148:G149" si="383">E148/D148</f>
        <v>3.5565366691194503E-3</v>
      </c>
      <c r="H148" s="17">
        <f>IF(B148="F",VLOOKUP(D148,Barem!$B$2:$C$11,2,1),VLOOKUP(D148,Barem!$B$12:$C$21,2,1))</f>
        <v>5</v>
      </c>
      <c r="I148" s="17">
        <f>IF(H148=0,0,IF(B148="F",VLOOKUP(G148,Barem!$G$2:$H$11,2,1),VLOOKUP(G148,Barem!$G$12:$H$21,2,1)))</f>
        <v>3.5</v>
      </c>
      <c r="J148" s="23">
        <v>3.75</v>
      </c>
      <c r="K148" s="18">
        <f>VLOOKUP($C148, Barem!$L:$N,3,0)</f>
        <v>0.5</v>
      </c>
      <c r="L148" s="18">
        <f>VLOOKUP($C148, Barem!$L:$O,4,0)</f>
        <v>0.3</v>
      </c>
      <c r="M148" s="18">
        <f>VLOOKUP($C148, Barem!$L:$P,5,0)</f>
        <v>0.2</v>
      </c>
      <c r="N148" s="50">
        <f t="shared" ref="N148:N149" si="384">IF(F148&gt;199,F148/1500,0)</f>
        <v>0</v>
      </c>
      <c r="O148" s="50">
        <f>IF(D148&gt;21,VLOOKUP(D148,Barem!$R$1:$S$39,2,1),0)</f>
        <v>0.1</v>
      </c>
      <c r="P148" s="46">
        <f>IF(D148&lt;1,0,IF(B148="F",VLOOKUP(G148,Barem!$V$2:$X$12,2,1),VLOOKUP(G148,Barem!$V$13:$X$24,2,1)))</f>
        <v>0</v>
      </c>
      <c r="Q148" s="50">
        <f>VLOOKUP(A148,Participanti!A:C,3,0)</f>
        <v>0</v>
      </c>
      <c r="R148" s="40">
        <f t="shared" ref="R148:R149" si="385">H148*K148+I148*L148+J148*M148+N148+O148+P148+Q148</f>
        <v>4.3999999999999995</v>
      </c>
      <c r="S148" s="44">
        <v>43737</v>
      </c>
      <c r="T148" s="17">
        <f t="shared" si="317"/>
        <v>1</v>
      </c>
      <c r="U148" s="48">
        <f t="shared" ref="U148:U149" si="386">R148/D148</f>
        <v>0.15336354130359006</v>
      </c>
    </row>
    <row r="149" spans="1:21" hidden="1" x14ac:dyDescent="0.2">
      <c r="A149" s="22" t="s">
        <v>57</v>
      </c>
      <c r="B149" s="35" t="str">
        <f>VLOOKUP(A149,Participanti!A:B,2,0)</f>
        <v>M</v>
      </c>
      <c r="C149" s="23">
        <v>4</v>
      </c>
      <c r="D149" s="23">
        <v>18</v>
      </c>
      <c r="E149" s="24">
        <v>6.5555555555555547E-2</v>
      </c>
      <c r="F149" s="53">
        <v>273</v>
      </c>
      <c r="G149" s="25">
        <f t="shared" si="383"/>
        <v>3.6419753086419748E-3</v>
      </c>
      <c r="H149" s="17">
        <f>IF(B149="F",VLOOKUP(D149,Barem!$B$2:$C$11,2,1),VLOOKUP(D149,Barem!$B$12:$C$21,2,1))</f>
        <v>4</v>
      </c>
      <c r="I149" s="17">
        <f>IF(H149=0,0,IF(B149="F",VLOOKUP(G149,Barem!$G$2:$H$11,2,1),VLOOKUP(G149,Barem!$G$12:$H$21,2,1)))</f>
        <v>2.5</v>
      </c>
      <c r="J149" s="23">
        <v>1.5</v>
      </c>
      <c r="K149" s="18">
        <f>VLOOKUP($C149, Barem!$L:$N,3,0)</f>
        <v>0.5</v>
      </c>
      <c r="L149" s="18">
        <f>VLOOKUP($C149, Barem!$L:$O,4,0)</f>
        <v>0.3</v>
      </c>
      <c r="M149" s="18">
        <f>VLOOKUP($C149, Barem!$L:$P,5,0)</f>
        <v>0.2</v>
      </c>
      <c r="N149" s="50">
        <f t="shared" si="384"/>
        <v>0.182</v>
      </c>
      <c r="O149" s="50">
        <f>IF(D149&gt;21,VLOOKUP(D149,Barem!$R$1:$S$39,2,1),0)</f>
        <v>0</v>
      </c>
      <c r="P149" s="46">
        <f>IF(D149&lt;1,0,IF(B149="F",VLOOKUP(G149,Barem!$V$2:$X$12,2,1),VLOOKUP(G149,Barem!$V$13:$X$24,2,1)))</f>
        <v>0</v>
      </c>
      <c r="Q149" s="50">
        <f>VLOOKUP(A149,Participanti!A:C,3,0)</f>
        <v>0</v>
      </c>
      <c r="R149" s="40">
        <f t="shared" si="385"/>
        <v>3.2319999999999998</v>
      </c>
      <c r="S149" s="44">
        <v>43737</v>
      </c>
      <c r="T149" s="17">
        <f t="shared" si="317"/>
        <v>1</v>
      </c>
      <c r="U149" s="48">
        <f t="shared" si="386"/>
        <v>0.17955555555555555</v>
      </c>
    </row>
    <row r="150" spans="1:21" hidden="1" x14ac:dyDescent="0.2">
      <c r="A150" s="22" t="s">
        <v>96</v>
      </c>
      <c r="B150" s="35" t="str">
        <f>VLOOKUP(A150,Participanti!A:B,2,0)</f>
        <v>M</v>
      </c>
      <c r="C150" s="23">
        <v>4</v>
      </c>
      <c r="D150" s="23">
        <v>21</v>
      </c>
      <c r="E150" s="24">
        <v>7.1157407407407405E-2</v>
      </c>
      <c r="F150" s="53"/>
      <c r="G150" s="25">
        <f t="shared" ref="G150:G151" si="387">E150/D150</f>
        <v>3.3884479717813049E-3</v>
      </c>
      <c r="H150" s="17">
        <f>IF(B150="F",VLOOKUP(D150,Barem!$B$2:$C$11,2,1),VLOOKUP(D150,Barem!$B$12:$C$21,2,1))</f>
        <v>5</v>
      </c>
      <c r="I150" s="17">
        <f>IF(H150=0,0,IF(B150="F",VLOOKUP(G150,Barem!$G$2:$H$11,2,1),VLOOKUP(G150,Barem!$G$12:$H$21,2,1)))</f>
        <v>3</v>
      </c>
      <c r="J150" s="23">
        <v>4</v>
      </c>
      <c r="K150" s="18">
        <f>VLOOKUP($C150, Barem!$L:$N,3,0)</f>
        <v>0.5</v>
      </c>
      <c r="L150" s="18">
        <f>VLOOKUP($C150, Barem!$L:$O,4,0)</f>
        <v>0.3</v>
      </c>
      <c r="M150" s="18">
        <f>VLOOKUP($C150, Barem!$L:$P,5,0)</f>
        <v>0.2</v>
      </c>
      <c r="N150" s="50">
        <f t="shared" ref="N150:N151" si="388">IF(F150&gt;199,F150/1500,0)</f>
        <v>0</v>
      </c>
      <c r="O150" s="50">
        <f>IF(D150&gt;21,VLOOKUP(D150,Barem!$R$1:$S$39,2,1),0)</f>
        <v>0</v>
      </c>
      <c r="P150" s="46">
        <f>IF(D150&lt;1,0,IF(B150="F",VLOOKUP(G150,Barem!$V$2:$X$12,2,1),VLOOKUP(G150,Barem!$V$13:$X$24,2,1)))</f>
        <v>0</v>
      </c>
      <c r="Q150" s="50">
        <f>VLOOKUP(A150,Participanti!A:C,3,0)</f>
        <v>0</v>
      </c>
      <c r="R150" s="40">
        <f t="shared" ref="R150:R151" si="389">H150*K150+I150*L150+J150*M150+N150+O150+P150+Q150</f>
        <v>4.2</v>
      </c>
      <c r="S150" s="44">
        <v>43737</v>
      </c>
      <c r="T150" s="17">
        <f t="shared" si="317"/>
        <v>1</v>
      </c>
      <c r="U150" s="48">
        <f t="shared" ref="U150:U151" si="390">R150/D150</f>
        <v>0.2</v>
      </c>
    </row>
    <row r="151" spans="1:21" hidden="1" x14ac:dyDescent="0.2">
      <c r="A151" s="22" t="s">
        <v>60</v>
      </c>
      <c r="B151" s="35" t="str">
        <f>VLOOKUP(A151,Participanti!A:B,2,0)</f>
        <v>F</v>
      </c>
      <c r="C151" s="23">
        <v>4</v>
      </c>
      <c r="D151" s="23">
        <v>10</v>
      </c>
      <c r="E151" s="24">
        <v>5.3055555555555557E-2</v>
      </c>
      <c r="F151" s="53"/>
      <c r="G151" s="25">
        <f t="shared" si="387"/>
        <v>5.3055555555555555E-3</v>
      </c>
      <c r="H151" s="17">
        <f>IF(B151="F",VLOOKUP(D151,Barem!$B$2:$C$11,2,1),VLOOKUP(D151,Barem!$B$12:$C$21,2,1))</f>
        <v>2.5</v>
      </c>
      <c r="I151" s="17">
        <f>IF(H151=0,0,IF(B151="F",VLOOKUP(G151,Barem!$G$2:$H$11,2,1),VLOOKUP(G151,Barem!$G$12:$H$21,2,1)))</f>
        <v>1</v>
      </c>
      <c r="J151" s="23">
        <v>2</v>
      </c>
      <c r="K151" s="18">
        <f>VLOOKUP($C151, Barem!$L:$N,3,0)</f>
        <v>0.5</v>
      </c>
      <c r="L151" s="18">
        <f>VLOOKUP($C151, Barem!$L:$O,4,0)</f>
        <v>0.3</v>
      </c>
      <c r="M151" s="18">
        <f>VLOOKUP($C151, Barem!$L:$P,5,0)</f>
        <v>0.2</v>
      </c>
      <c r="N151" s="50">
        <f t="shared" si="388"/>
        <v>0</v>
      </c>
      <c r="O151" s="50">
        <f>IF(D151&gt;21,VLOOKUP(D151,Barem!$R$1:$S$39,2,1),0)</f>
        <v>0</v>
      </c>
      <c r="P151" s="46">
        <f>IF(D151&lt;1,0,IF(B151="F",VLOOKUP(G151,Barem!$V$2:$X$12,2,1),VLOOKUP(G151,Barem!$V$13:$X$24,2,1)))</f>
        <v>0</v>
      </c>
      <c r="Q151" s="50">
        <f>VLOOKUP(A151,Participanti!A:C,3,0)</f>
        <v>0.5</v>
      </c>
      <c r="R151" s="40">
        <f t="shared" si="389"/>
        <v>2.4500000000000002</v>
      </c>
      <c r="S151" s="44">
        <v>43737</v>
      </c>
      <c r="T151" s="17">
        <f t="shared" si="317"/>
        <v>1</v>
      </c>
      <c r="U151" s="48">
        <f t="shared" si="390"/>
        <v>0.24500000000000002</v>
      </c>
    </row>
    <row r="152" spans="1:21" hidden="1" x14ac:dyDescent="0.2">
      <c r="A152" s="22" t="s">
        <v>63</v>
      </c>
      <c r="B152" s="35" t="str">
        <f>VLOOKUP(A152,Participanti!A:B,2,0)</f>
        <v>M</v>
      </c>
      <c r="C152" s="23">
        <v>4</v>
      </c>
      <c r="D152" s="23">
        <v>23.24</v>
      </c>
      <c r="E152" s="24">
        <v>0.1320138888888889</v>
      </c>
      <c r="F152" s="53">
        <v>1437</v>
      </c>
      <c r="G152" s="25">
        <f t="shared" ref="G152" si="391">E152/D152</f>
        <v>5.6804599349780079E-3</v>
      </c>
      <c r="H152" s="17">
        <f>IF(B152="F",VLOOKUP(D152,Barem!$B$2:$C$11,2,1),VLOOKUP(D152,Barem!$B$12:$C$21,2,1))</f>
        <v>5</v>
      </c>
      <c r="I152" s="17">
        <f>IF(H152=0,0,IF(B152="F",VLOOKUP(G152,Barem!$G$2:$H$11,2,1),VLOOKUP(G152,Barem!$G$12:$H$21,2,1)))</f>
        <v>0</v>
      </c>
      <c r="J152" s="23">
        <v>5</v>
      </c>
      <c r="K152" s="18">
        <f>VLOOKUP($C152, Barem!$L:$N,3,0)</f>
        <v>0.5</v>
      </c>
      <c r="L152" s="18">
        <f>VLOOKUP($C152, Barem!$L:$O,4,0)</f>
        <v>0.3</v>
      </c>
      <c r="M152" s="18">
        <f>VLOOKUP($C152, Barem!$L:$P,5,0)</f>
        <v>0.2</v>
      </c>
      <c r="N152" s="50">
        <f t="shared" ref="N152" si="392">IF(F152&gt;199,F152/1500,0)</f>
        <v>0.95799999999999996</v>
      </c>
      <c r="O152" s="50">
        <f>IF(D152&gt;21,VLOOKUP(D152,Barem!$R$1:$S$39,2,1),0)</f>
        <v>0</v>
      </c>
      <c r="P152" s="46">
        <f>IF(D152&lt;1,0,IF(B152="F",VLOOKUP(G152,Barem!$V$2:$X$12,2,1),VLOOKUP(G152,Barem!$V$13:$X$24,2,1)))</f>
        <v>0</v>
      </c>
      <c r="Q152" s="50">
        <f>VLOOKUP(A152,Participanti!A:C,3,0)</f>
        <v>0</v>
      </c>
      <c r="R152" s="40">
        <f t="shared" ref="R152" si="393">H152*K152+I152*L152+J152*M152+N152+O152+P152+Q152</f>
        <v>4.4580000000000002</v>
      </c>
      <c r="S152" s="44">
        <v>43737</v>
      </c>
      <c r="T152" s="17">
        <f t="shared" si="317"/>
        <v>1</v>
      </c>
      <c r="U152" s="48">
        <f t="shared" ref="U152" si="394">R152/D152</f>
        <v>0.19182444061962137</v>
      </c>
    </row>
    <row r="153" spans="1:21" hidden="1" x14ac:dyDescent="0.2">
      <c r="A153" s="22" t="s">
        <v>69</v>
      </c>
      <c r="B153" s="35" t="str">
        <f>VLOOKUP(A153,Participanti!A:B,2,0)</f>
        <v>M</v>
      </c>
      <c r="C153" s="23">
        <v>4</v>
      </c>
      <c r="D153" s="23">
        <v>10.050000000000001</v>
      </c>
      <c r="E153" s="24">
        <v>3.9074074074074074E-2</v>
      </c>
      <c r="F153" s="53"/>
      <c r="G153" s="25">
        <f t="shared" ref="G153" si="395">E153/D153</f>
        <v>3.8879675695596091E-3</v>
      </c>
      <c r="H153" s="17">
        <f>IF(B153="F",VLOOKUP(D153,Barem!$B$2:$C$11,2,1),VLOOKUP(D153,Barem!$B$12:$C$21,2,1))</f>
        <v>2.5</v>
      </c>
      <c r="I153" s="17">
        <f>IF(H153=0,0,IF(B153="F",VLOOKUP(G153,Barem!$G$2:$H$11,2,1),VLOOKUP(G153,Barem!$G$12:$H$21,2,1)))</f>
        <v>1.5</v>
      </c>
      <c r="J153" s="23">
        <v>2.5</v>
      </c>
      <c r="K153" s="18">
        <f>VLOOKUP($C153, Barem!$L:$N,3,0)</f>
        <v>0.5</v>
      </c>
      <c r="L153" s="18">
        <f>VLOOKUP($C153, Barem!$L:$O,4,0)</f>
        <v>0.3</v>
      </c>
      <c r="M153" s="18">
        <f>VLOOKUP($C153, Barem!$L:$P,5,0)</f>
        <v>0.2</v>
      </c>
      <c r="N153" s="50">
        <f t="shared" ref="N153" si="396">IF(F153&gt;199,F153/1500,0)</f>
        <v>0</v>
      </c>
      <c r="O153" s="50">
        <f>IF(D153&gt;21,VLOOKUP(D153,Barem!$R$1:$S$39,2,1),0)</f>
        <v>0</v>
      </c>
      <c r="P153" s="46">
        <f>IF(D153&lt;1,0,IF(B153="F",VLOOKUP(G153,Barem!$V$2:$X$12,2,1),VLOOKUP(G153,Barem!$V$13:$X$24,2,1)))</f>
        <v>0</v>
      </c>
      <c r="Q153" s="50">
        <f>VLOOKUP(A153,Participanti!A:C,3,0)</f>
        <v>0</v>
      </c>
      <c r="R153" s="40">
        <f t="shared" ref="R153" si="397">H153*K153+I153*L153+J153*M153+N153+O153+P153+Q153</f>
        <v>2.2000000000000002</v>
      </c>
      <c r="S153" s="44">
        <v>43737</v>
      </c>
      <c r="T153" s="17">
        <f t="shared" si="317"/>
        <v>1</v>
      </c>
      <c r="U153" s="48">
        <f t="shared" ref="U153" si="398">R153/D153</f>
        <v>0.21890547263681592</v>
      </c>
    </row>
    <row r="154" spans="1:21" hidden="1" x14ac:dyDescent="0.2">
      <c r="A154" s="22" t="s">
        <v>134</v>
      </c>
      <c r="B154" s="35" t="str">
        <f>VLOOKUP(A154,Participanti!A:B,2,0)</f>
        <v>M</v>
      </c>
      <c r="C154" s="23">
        <v>4</v>
      </c>
      <c r="D154" s="23">
        <v>7.12</v>
      </c>
      <c r="E154" s="24">
        <v>2.6631944444444444E-2</v>
      </c>
      <c r="F154" s="53"/>
      <c r="G154" s="25">
        <f t="shared" ref="G154" si="399">E154/D154</f>
        <v>3.7404416354556804E-3</v>
      </c>
      <c r="H154" s="17">
        <f>IF(B154="F",VLOOKUP(D154,Barem!$B$2:$C$11,2,1),VLOOKUP(D154,Barem!$B$12:$C$21,2,1))</f>
        <v>2</v>
      </c>
      <c r="I154" s="17">
        <f>IF(H154=0,0,IF(B154="F",VLOOKUP(G154,Barem!$G$2:$H$11,2,1),VLOOKUP(G154,Barem!$G$12:$H$21,2,1)))</f>
        <v>2</v>
      </c>
      <c r="J154" s="23">
        <v>0.5</v>
      </c>
      <c r="K154" s="18">
        <f>VLOOKUP($C154, Barem!$L:$N,3,0)</f>
        <v>0.5</v>
      </c>
      <c r="L154" s="18">
        <f>VLOOKUP($C154, Barem!$L:$O,4,0)</f>
        <v>0.3</v>
      </c>
      <c r="M154" s="18">
        <f>VLOOKUP($C154, Barem!$L:$P,5,0)</f>
        <v>0.2</v>
      </c>
      <c r="N154" s="50">
        <f t="shared" ref="N154" si="400">IF(F154&gt;199,F154/1500,0)</f>
        <v>0</v>
      </c>
      <c r="O154" s="50">
        <f>IF(D154&gt;21,VLOOKUP(D154,Barem!$R$1:$S$39,2,1),0)</f>
        <v>0</v>
      </c>
      <c r="P154" s="46">
        <f>IF(D154&lt;1,0,IF(B154="F",VLOOKUP(G154,Barem!$V$2:$X$12,2,1),VLOOKUP(G154,Barem!$V$13:$X$24,2,1)))</f>
        <v>0</v>
      </c>
      <c r="Q154" s="50">
        <f>VLOOKUP(A154,Participanti!A:C,3,0)</f>
        <v>0</v>
      </c>
      <c r="R154" s="40">
        <f t="shared" ref="R154" si="401">H154*K154+I154*L154+J154*M154+N154+O154+P154+Q154</f>
        <v>1.7000000000000002</v>
      </c>
      <c r="S154" s="44">
        <v>43737</v>
      </c>
      <c r="T154" s="17">
        <f t="shared" si="317"/>
        <v>1</v>
      </c>
      <c r="U154" s="48">
        <f t="shared" ref="U154" si="402">R154/D154</f>
        <v>0.23876404494382025</v>
      </c>
    </row>
    <row r="155" spans="1:21" hidden="1" x14ac:dyDescent="0.2">
      <c r="A155" s="22" t="s">
        <v>73</v>
      </c>
      <c r="B155" s="35" t="str">
        <f>VLOOKUP(A155,Participanti!A:B,2,0)</f>
        <v>M</v>
      </c>
      <c r="C155" s="23">
        <v>4</v>
      </c>
      <c r="D155" s="23">
        <v>21.11</v>
      </c>
      <c r="E155" s="24">
        <v>7.2129629629629641E-2</v>
      </c>
      <c r="F155" s="53">
        <v>464</v>
      </c>
      <c r="G155" s="25">
        <f t="shared" ref="G155" si="403">E155/D155</f>
        <v>3.4168465006930195E-3</v>
      </c>
      <c r="H155" s="17">
        <f>IF(B155="F",VLOOKUP(D155,Barem!$B$2:$C$11,2,1),VLOOKUP(D155,Barem!$B$12:$C$21,2,1))</f>
        <v>5</v>
      </c>
      <c r="I155" s="17">
        <f>IF(H155=0,0,IF(B155="F",VLOOKUP(G155,Barem!$G$2:$H$11,2,1),VLOOKUP(G155,Barem!$G$12:$H$21,2,1)))</f>
        <v>3</v>
      </c>
      <c r="J155" s="23">
        <v>3</v>
      </c>
      <c r="K155" s="18">
        <f>VLOOKUP($C155, Barem!$L:$N,3,0)</f>
        <v>0.5</v>
      </c>
      <c r="L155" s="18">
        <f>VLOOKUP($C155, Barem!$L:$O,4,0)</f>
        <v>0.3</v>
      </c>
      <c r="M155" s="18">
        <f>VLOOKUP($C155, Barem!$L:$P,5,0)</f>
        <v>0.2</v>
      </c>
      <c r="N155" s="50">
        <f t="shared" ref="N155" si="404">IF(F155&gt;199,F155/1500,0)</f>
        <v>0.30933333333333335</v>
      </c>
      <c r="O155" s="50">
        <f>IF(D155&gt;21,VLOOKUP(D155,Barem!$R$1:$S$39,2,1),0)</f>
        <v>0</v>
      </c>
      <c r="P155" s="46">
        <f>IF(D155&lt;1,0,IF(B155="F",VLOOKUP(G155,Barem!$V$2:$X$12,2,1),VLOOKUP(G155,Barem!$V$13:$X$24,2,1)))</f>
        <v>0</v>
      </c>
      <c r="Q155" s="50">
        <f>VLOOKUP(A155,Participanti!A:C,3,0)</f>
        <v>0</v>
      </c>
      <c r="R155" s="40">
        <f t="shared" ref="R155" si="405">H155*K155+I155*L155+J155*M155+N155+O155+P155+Q155</f>
        <v>4.309333333333333</v>
      </c>
      <c r="S155" s="44">
        <v>43737</v>
      </c>
      <c r="T155" s="17">
        <f t="shared" si="317"/>
        <v>1</v>
      </c>
      <c r="U155" s="48">
        <f t="shared" ref="U155" si="406">R155/D155</f>
        <v>0.20413705984525501</v>
      </c>
    </row>
    <row r="156" spans="1:21" hidden="1" x14ac:dyDescent="0.2">
      <c r="A156" s="22" t="s">
        <v>66</v>
      </c>
      <c r="B156" s="35" t="str">
        <f>VLOOKUP(A156,Participanti!A:B,2,0)</f>
        <v>M</v>
      </c>
      <c r="C156" s="23">
        <v>4</v>
      </c>
      <c r="D156" s="23">
        <v>14.01</v>
      </c>
      <c r="E156" s="24">
        <v>4.1180555555555554E-2</v>
      </c>
      <c r="F156" s="53"/>
      <c r="G156" s="25">
        <f t="shared" ref="G156" si="407">E156/D156</f>
        <v>2.9393687048933303E-3</v>
      </c>
      <c r="H156" s="17">
        <f>IF(B156="F",VLOOKUP(D156,Barem!$B$2:$C$11,2,1),VLOOKUP(D156,Barem!$B$12:$C$21,2,1))</f>
        <v>3</v>
      </c>
      <c r="I156" s="17">
        <f>IF(H156=0,0,IF(B156="F",VLOOKUP(G156,Barem!$G$2:$H$11,2,1),VLOOKUP(G156,Barem!$G$12:$H$21,2,1)))</f>
        <v>4.5</v>
      </c>
      <c r="J156" s="23">
        <v>2</v>
      </c>
      <c r="K156" s="18">
        <f>VLOOKUP($C156, Barem!$L:$N,3,0)</f>
        <v>0.5</v>
      </c>
      <c r="L156" s="18">
        <f>VLOOKUP($C156, Barem!$L:$O,4,0)</f>
        <v>0.3</v>
      </c>
      <c r="M156" s="18">
        <f>VLOOKUP($C156, Barem!$L:$P,5,0)</f>
        <v>0.2</v>
      </c>
      <c r="N156" s="50">
        <f t="shared" ref="N156" si="408">IF(F156&gt;199,F156/1500,0)</f>
        <v>0</v>
      </c>
      <c r="O156" s="50">
        <f>IF(D156&gt;21,VLOOKUP(D156,Barem!$R$1:$S$39,2,1),0)</f>
        <v>0</v>
      </c>
      <c r="P156" s="46">
        <f>IF(D156&lt;1,0,IF(B156="F",VLOOKUP(G156,Barem!$V$2:$X$12,2,1),VLOOKUP(G156,Barem!$V$13:$X$24,2,1)))</f>
        <v>0</v>
      </c>
      <c r="Q156" s="50">
        <f>VLOOKUP(A156,Participanti!A:C,3,0)</f>
        <v>0</v>
      </c>
      <c r="R156" s="40">
        <f t="shared" ref="R156" si="409">H156*K156+I156*L156+J156*M156+N156+O156+P156+Q156</f>
        <v>3.2499999999999996</v>
      </c>
      <c r="S156" s="44">
        <v>43737</v>
      </c>
      <c r="T156" s="17">
        <f t="shared" si="317"/>
        <v>1</v>
      </c>
      <c r="U156" s="48">
        <f t="shared" ref="U156" si="410">R156/D156</f>
        <v>0.23197715917201997</v>
      </c>
    </row>
    <row r="157" spans="1:21" hidden="1" x14ac:dyDescent="0.2">
      <c r="A157" s="22" t="s">
        <v>71</v>
      </c>
      <c r="B157" s="35" t="str">
        <f>VLOOKUP(A157,Participanti!A:B,2,0)</f>
        <v>M</v>
      </c>
      <c r="C157" s="23">
        <v>4</v>
      </c>
      <c r="D157" s="23">
        <v>10.029999999999999</v>
      </c>
      <c r="E157" s="24">
        <v>4.5069444444444447E-2</v>
      </c>
      <c r="F157" s="53"/>
      <c r="G157" s="25">
        <f t="shared" ref="G157" si="411">E157/D157</f>
        <v>4.4934640522875822E-3</v>
      </c>
      <c r="H157" s="17">
        <f>IF(B157="F",VLOOKUP(D157,Barem!$B$2:$C$11,2,1),VLOOKUP(D157,Barem!$B$12:$C$21,2,1))</f>
        <v>2.5</v>
      </c>
      <c r="I157" s="17">
        <f>IF(H157=0,0,IF(B157="F",VLOOKUP(G157,Barem!$G$2:$H$11,2,1),VLOOKUP(G157,Barem!$G$12:$H$21,2,1)))</f>
        <v>1</v>
      </c>
      <c r="J157" s="23">
        <v>1</v>
      </c>
      <c r="K157" s="18">
        <f>VLOOKUP($C157, Barem!$L:$N,3,0)</f>
        <v>0.5</v>
      </c>
      <c r="L157" s="18">
        <f>VLOOKUP($C157, Barem!$L:$O,4,0)</f>
        <v>0.3</v>
      </c>
      <c r="M157" s="18">
        <f>VLOOKUP($C157, Barem!$L:$P,5,0)</f>
        <v>0.2</v>
      </c>
      <c r="N157" s="50">
        <f t="shared" ref="N157" si="412">IF(F157&gt;199,F157/1500,0)</f>
        <v>0</v>
      </c>
      <c r="O157" s="50">
        <f>IF(D157&gt;21,VLOOKUP(D157,Barem!$R$1:$S$39,2,1),0)</f>
        <v>0</v>
      </c>
      <c r="P157" s="46">
        <f>IF(D157&lt;1,0,IF(B157="F",VLOOKUP(G157,Barem!$V$2:$X$12,2,1),VLOOKUP(G157,Barem!$V$13:$X$24,2,1)))</f>
        <v>0</v>
      </c>
      <c r="Q157" s="50">
        <f>VLOOKUP(A157,Participanti!A:C,3,0)</f>
        <v>0</v>
      </c>
      <c r="R157" s="40">
        <f t="shared" ref="R157" si="413">H157*K157+I157*L157+J157*M157+N157+O157+P157+Q157</f>
        <v>1.75</v>
      </c>
      <c r="S157" s="44">
        <v>43737</v>
      </c>
      <c r="T157" s="17">
        <f t="shared" si="317"/>
        <v>1</v>
      </c>
      <c r="U157" s="48">
        <f t="shared" ref="U157" si="414">R157/D157</f>
        <v>0.1744765702891326</v>
      </c>
    </row>
    <row r="158" spans="1:21" hidden="1" x14ac:dyDescent="0.2">
      <c r="A158" s="22" t="s">
        <v>130</v>
      </c>
      <c r="B158" s="35" t="str">
        <f>VLOOKUP(A158,Participanti!A:B,2,0)</f>
        <v>F</v>
      </c>
      <c r="C158" s="23">
        <v>4</v>
      </c>
      <c r="D158" s="23">
        <v>30</v>
      </c>
      <c r="E158" s="24">
        <v>0.13415509259259259</v>
      </c>
      <c r="F158" s="53">
        <v>946</v>
      </c>
      <c r="G158" s="25">
        <f t="shared" ref="G158" si="415">E158/D158</f>
        <v>4.4718364197530863E-3</v>
      </c>
      <c r="H158" s="17">
        <f>IF(B158="F",VLOOKUP(D158,Barem!$B$2:$C$11,2,1),VLOOKUP(D158,Barem!$B$12:$C$21,2,1))</f>
        <v>5</v>
      </c>
      <c r="I158" s="17">
        <f>IF(H158=0,0,IF(B158="F",VLOOKUP(G158,Barem!$G$2:$H$11,2,1),VLOOKUP(G158,Barem!$G$12:$H$21,2,1)))</f>
        <v>1.5</v>
      </c>
      <c r="J158" s="23">
        <v>4</v>
      </c>
      <c r="K158" s="18">
        <f>VLOOKUP($C158, Barem!$L:$N,3,0)</f>
        <v>0.5</v>
      </c>
      <c r="L158" s="18">
        <f>VLOOKUP($C158, Barem!$L:$O,4,0)</f>
        <v>0.3</v>
      </c>
      <c r="M158" s="18">
        <f>VLOOKUP($C158, Barem!$L:$P,5,0)</f>
        <v>0.2</v>
      </c>
      <c r="N158" s="50">
        <f t="shared" ref="N158" si="416">IF(F158&gt;199,F158/1500,0)</f>
        <v>0.63066666666666671</v>
      </c>
      <c r="O158" s="50">
        <f>IF(D158&gt;21,VLOOKUP(D158,Barem!$R$1:$S$39,2,1),0)</f>
        <v>0.1</v>
      </c>
      <c r="P158" s="46">
        <f>IF(D158&lt;1,0,IF(B158="F",VLOOKUP(G158,Barem!$V$2:$X$12,2,1),VLOOKUP(G158,Barem!$V$13:$X$24,2,1)))</f>
        <v>0</v>
      </c>
      <c r="Q158" s="50">
        <f>VLOOKUP(A158,Participanti!A:C,3,0)</f>
        <v>0</v>
      </c>
      <c r="R158" s="40">
        <f t="shared" ref="R158" si="417">H158*K158+I158*L158+J158*M158+N158+O158+P158+Q158</f>
        <v>4.4806666666666661</v>
      </c>
      <c r="S158" s="44">
        <v>43738</v>
      </c>
      <c r="T158" s="17">
        <f t="shared" si="317"/>
        <v>1</v>
      </c>
      <c r="U158" s="48">
        <f t="shared" ref="U158" si="418">R158/D158</f>
        <v>0.14935555555555555</v>
      </c>
    </row>
    <row r="159" spans="1:21" hidden="1" x14ac:dyDescent="0.2">
      <c r="A159" s="22" t="s">
        <v>76</v>
      </c>
      <c r="B159" s="35" t="str">
        <f>VLOOKUP(A159,Participanti!A:B,2,0)</f>
        <v>F</v>
      </c>
      <c r="C159" s="23">
        <v>4</v>
      </c>
      <c r="D159" s="23">
        <v>11.23</v>
      </c>
      <c r="E159" s="24">
        <v>4.189814814814815E-2</v>
      </c>
      <c r="F159" s="53"/>
      <c r="G159" s="25">
        <f t="shared" ref="G159" si="419">E159/D159</f>
        <v>3.730912568846674E-3</v>
      </c>
      <c r="H159" s="17">
        <f>IF(B159="F",VLOOKUP(D159,Barem!$B$2:$C$11,2,1),VLOOKUP(D159,Barem!$B$12:$C$21,2,1))</f>
        <v>2.5</v>
      </c>
      <c r="I159" s="17">
        <f>IF(H159=0,0,IF(B159="F",VLOOKUP(G159,Barem!$G$2:$H$11,2,1),VLOOKUP(G159,Barem!$G$12:$H$21,2,1)))</f>
        <v>3</v>
      </c>
      <c r="J159" s="23">
        <v>3.5</v>
      </c>
      <c r="K159" s="18">
        <f>VLOOKUP($C159, Barem!$L:$N,3,0)</f>
        <v>0.5</v>
      </c>
      <c r="L159" s="18">
        <f>VLOOKUP($C159, Barem!$L:$O,4,0)</f>
        <v>0.3</v>
      </c>
      <c r="M159" s="18">
        <f>VLOOKUP($C159, Barem!$L:$P,5,0)</f>
        <v>0.2</v>
      </c>
      <c r="N159" s="50">
        <f t="shared" ref="N159" si="420">IF(F159&gt;199,F159/1500,0)</f>
        <v>0</v>
      </c>
      <c r="O159" s="50">
        <f>IF(D159&gt;21,VLOOKUP(D159,Barem!$R$1:$S$39,2,1),0)</f>
        <v>0</v>
      </c>
      <c r="P159" s="46">
        <f>IF(D159&lt;1,0,IF(B159="F",VLOOKUP(G159,Barem!$V$2:$X$12,2,1),VLOOKUP(G159,Barem!$V$13:$X$24,2,1)))</f>
        <v>0</v>
      </c>
      <c r="Q159" s="50">
        <f>VLOOKUP(A159,Participanti!A:C,3,0)</f>
        <v>0</v>
      </c>
      <c r="R159" s="40">
        <f t="shared" ref="R159" si="421">H159*K159+I159*L159+J159*M159+N159+O159+P159+Q159</f>
        <v>2.85</v>
      </c>
      <c r="S159" s="44">
        <v>43738</v>
      </c>
      <c r="T159" s="17">
        <f t="shared" si="317"/>
        <v>1</v>
      </c>
      <c r="U159" s="48">
        <f t="shared" ref="U159" si="422">R159/D159</f>
        <v>0.25378450578806766</v>
      </c>
    </row>
    <row r="160" spans="1:21" hidden="1" x14ac:dyDescent="0.2">
      <c r="A160" s="22" t="s">
        <v>65</v>
      </c>
      <c r="B160" s="35" t="str">
        <f>VLOOKUP(A160,Participanti!A:B,2,0)</f>
        <v>M</v>
      </c>
      <c r="C160" s="23">
        <v>4</v>
      </c>
      <c r="D160" s="23">
        <v>16.2</v>
      </c>
      <c r="E160" s="24">
        <v>6.6319444444444445E-2</v>
      </c>
      <c r="F160" s="53"/>
      <c r="G160" s="25">
        <f t="shared" ref="G160" si="423">E160/D160</f>
        <v>4.0937928669410152E-3</v>
      </c>
      <c r="H160" s="17">
        <f>IF(B160="F",VLOOKUP(D160,Barem!$B$2:$C$11,2,1),VLOOKUP(D160,Barem!$B$12:$C$21,2,1))</f>
        <v>3.5</v>
      </c>
      <c r="I160" s="17">
        <f>IF(H160=0,0,IF(B160="F",VLOOKUP(G160,Barem!$G$2:$H$11,2,1),VLOOKUP(G160,Barem!$G$12:$H$21,2,1)))</f>
        <v>1.5</v>
      </c>
      <c r="J160" s="23">
        <v>3.25</v>
      </c>
      <c r="K160" s="18">
        <f>VLOOKUP($C160, Barem!$L:$N,3,0)</f>
        <v>0.5</v>
      </c>
      <c r="L160" s="18">
        <f>VLOOKUP($C160, Barem!$L:$O,4,0)</f>
        <v>0.3</v>
      </c>
      <c r="M160" s="18">
        <f>VLOOKUP($C160, Barem!$L:$P,5,0)</f>
        <v>0.2</v>
      </c>
      <c r="N160" s="50">
        <f t="shared" ref="N160" si="424">IF(F160&gt;199,F160/1500,0)</f>
        <v>0</v>
      </c>
      <c r="O160" s="50">
        <f>IF(D160&gt;21,VLOOKUP(D160,Barem!$R$1:$S$39,2,1),0)</f>
        <v>0</v>
      </c>
      <c r="P160" s="46">
        <f>IF(D160&lt;1,0,IF(B160="F",VLOOKUP(G160,Barem!$V$2:$X$12,2,1),VLOOKUP(G160,Barem!$V$13:$X$24,2,1)))</f>
        <v>0</v>
      </c>
      <c r="Q160" s="50">
        <f>VLOOKUP(A160,Participanti!A:C,3,0)</f>
        <v>0</v>
      </c>
      <c r="R160" s="40">
        <f t="shared" ref="R160" si="425">H160*K160+I160*L160+J160*M160+N160+O160+P160+Q160</f>
        <v>2.85</v>
      </c>
      <c r="S160" s="44">
        <v>43738</v>
      </c>
      <c r="T160" s="17">
        <f t="shared" si="317"/>
        <v>1</v>
      </c>
      <c r="U160" s="48">
        <f t="shared" ref="U160" si="426">R160/D160</f>
        <v>0.17592592592592593</v>
      </c>
    </row>
    <row r="161" spans="1:21" hidden="1" x14ac:dyDescent="0.2">
      <c r="A161" s="22" t="s">
        <v>54</v>
      </c>
      <c r="B161" s="35" t="str">
        <f>VLOOKUP(A161,Participanti!A:B,2,0)</f>
        <v>M</v>
      </c>
      <c r="C161" s="23">
        <v>4</v>
      </c>
      <c r="D161" s="23">
        <v>45.61</v>
      </c>
      <c r="E161" s="24">
        <v>0.45956018518518515</v>
      </c>
      <c r="F161" s="53">
        <v>3305</v>
      </c>
      <c r="G161" s="25">
        <f t="shared" ref="G161" si="427">E161/D161</f>
        <v>1.0075864617083647E-2</v>
      </c>
      <c r="H161" s="17">
        <f>IF(B161="F",VLOOKUP(D161,Barem!$B$2:$C$11,2,1),VLOOKUP(D161,Barem!$B$12:$C$21,2,1))</f>
        <v>5</v>
      </c>
      <c r="I161" s="17">
        <f>IF(H161=0,0,IF(B161="F",VLOOKUP(G161,Barem!$G$2:$H$11,2,1),VLOOKUP(G161,Barem!$G$12:$H$21,2,1)))</f>
        <v>0</v>
      </c>
      <c r="J161" s="23">
        <v>4.75</v>
      </c>
      <c r="K161" s="18">
        <f>VLOOKUP($C161, Barem!$L:$N,3,0)</f>
        <v>0.5</v>
      </c>
      <c r="L161" s="18">
        <f>VLOOKUP($C161, Barem!$L:$O,4,0)</f>
        <v>0.3</v>
      </c>
      <c r="M161" s="18">
        <f>VLOOKUP($C161, Barem!$L:$P,5,0)</f>
        <v>0.2</v>
      </c>
      <c r="N161" s="50">
        <f t="shared" ref="N161" si="428">IF(F161&gt;199,F161/1500,0)</f>
        <v>2.2033333333333331</v>
      </c>
      <c r="O161" s="50">
        <f>IF(D161&gt;21,VLOOKUP(D161,Barem!$R$1:$S$39,2,1),0)</f>
        <v>0.3</v>
      </c>
      <c r="P161" s="46">
        <f>IF(D161&lt;1,0,IF(B161="F",VLOOKUP(G161,Barem!$V$2:$X$12,2,1),VLOOKUP(G161,Barem!$V$13:$X$24,2,1)))</f>
        <v>0</v>
      </c>
      <c r="Q161" s="50">
        <f>VLOOKUP(A161,Participanti!A:C,3,0)</f>
        <v>0</v>
      </c>
      <c r="R161" s="40">
        <f t="shared" ref="R161" si="429">H161*K161+I161*L161+J161*M161+N161+O161+P161+Q161</f>
        <v>5.9533333333333331</v>
      </c>
      <c r="S161" s="44">
        <v>43738</v>
      </c>
      <c r="T161" s="17">
        <f t="shared" si="317"/>
        <v>1</v>
      </c>
      <c r="U161" s="48">
        <f t="shared" ref="U161" si="430">R161/D161</f>
        <v>0.13052693122853176</v>
      </c>
    </row>
    <row r="162" spans="1:21" hidden="1" x14ac:dyDescent="0.2">
      <c r="A162" s="22" t="s">
        <v>128</v>
      </c>
      <c r="B162" s="35" t="str">
        <f>VLOOKUP(A162,Participanti!A:B,2,0)</f>
        <v>M</v>
      </c>
      <c r="C162" s="23">
        <v>4</v>
      </c>
      <c r="D162" s="23">
        <v>17.149999999999999</v>
      </c>
      <c r="E162" s="24">
        <v>6.7025462962962967E-2</v>
      </c>
      <c r="F162" s="53"/>
      <c r="G162" s="25">
        <f t="shared" ref="G162" si="431">E162/D162</f>
        <v>3.9081902602310769E-3</v>
      </c>
      <c r="H162" s="17">
        <f>IF(B162="F",VLOOKUP(D162,Barem!$B$2:$C$11,2,1),VLOOKUP(D162,Barem!$B$12:$C$21,2,1))</f>
        <v>4</v>
      </c>
      <c r="I162" s="17">
        <f>IF(H162=0,0,IF(B162="F",VLOOKUP(G162,Barem!$G$2:$H$11,2,1),VLOOKUP(G162,Barem!$G$12:$H$21,2,1)))</f>
        <v>1.5</v>
      </c>
      <c r="J162" s="23">
        <v>2</v>
      </c>
      <c r="K162" s="18">
        <f>VLOOKUP($C162, Barem!$L:$N,3,0)</f>
        <v>0.5</v>
      </c>
      <c r="L162" s="18">
        <f>VLOOKUP($C162, Barem!$L:$O,4,0)</f>
        <v>0.3</v>
      </c>
      <c r="M162" s="18">
        <f>VLOOKUP($C162, Barem!$L:$P,5,0)</f>
        <v>0.2</v>
      </c>
      <c r="N162" s="50">
        <f t="shared" ref="N162" si="432">IF(F162&gt;199,F162/1500,0)</f>
        <v>0</v>
      </c>
      <c r="O162" s="50">
        <f>IF(D162&gt;21,VLOOKUP(D162,Barem!$R$1:$S$39,2,1),0)</f>
        <v>0</v>
      </c>
      <c r="P162" s="46">
        <f>IF(D162&lt;1,0,IF(B162="F",VLOOKUP(G162,Barem!$V$2:$X$12,2,1),VLOOKUP(G162,Barem!$V$13:$X$24,2,1)))</f>
        <v>0</v>
      </c>
      <c r="Q162" s="50">
        <f>VLOOKUP(A162,Participanti!A:C,3,0)</f>
        <v>0</v>
      </c>
      <c r="R162" s="40">
        <f t="shared" ref="R162" si="433">H162*K162+I162*L162+J162*M162+N162+O162+P162+Q162</f>
        <v>2.85</v>
      </c>
      <c r="S162" s="44">
        <v>43738</v>
      </c>
      <c r="T162" s="17">
        <f t="shared" si="317"/>
        <v>1</v>
      </c>
      <c r="U162" s="48">
        <f t="shared" ref="U162" si="434">R162/D162</f>
        <v>0.16618075801749274</v>
      </c>
    </row>
    <row r="163" spans="1:21" hidden="1" x14ac:dyDescent="0.2">
      <c r="A163" s="22" t="s">
        <v>55</v>
      </c>
      <c r="B163" s="35" t="str">
        <f>VLOOKUP(A163,Participanti!A:B,2,0)</f>
        <v>F</v>
      </c>
      <c r="C163" s="23">
        <v>4</v>
      </c>
      <c r="D163" s="23">
        <v>19.5</v>
      </c>
      <c r="E163" s="24">
        <v>8.340277777777777E-2</v>
      </c>
      <c r="F163" s="53"/>
      <c r="G163" s="25">
        <f t="shared" ref="G163" si="435">E163/D163</f>
        <v>4.2770655270655267E-3</v>
      </c>
      <c r="H163" s="17">
        <f>IF(B163="F",VLOOKUP(D163,Barem!$B$2:$C$11,2,1),VLOOKUP(D163,Barem!$B$12:$C$21,2,1))</f>
        <v>4.5</v>
      </c>
      <c r="I163" s="17">
        <f>IF(H163=0,0,IF(B163="F",VLOOKUP(G163,Barem!$G$2:$H$11,2,1),VLOOKUP(G163,Barem!$G$12:$H$21,2,1)))</f>
        <v>1.5</v>
      </c>
      <c r="J163" s="23">
        <v>1.5</v>
      </c>
      <c r="K163" s="18">
        <f>VLOOKUP($C163, Barem!$L:$N,3,0)</f>
        <v>0.5</v>
      </c>
      <c r="L163" s="18">
        <f>VLOOKUP($C163, Barem!$L:$O,4,0)</f>
        <v>0.3</v>
      </c>
      <c r="M163" s="18">
        <f>VLOOKUP($C163, Barem!$L:$P,5,0)</f>
        <v>0.2</v>
      </c>
      <c r="N163" s="50">
        <f t="shared" ref="N163" si="436">IF(F163&gt;199,F163/1500,0)</f>
        <v>0</v>
      </c>
      <c r="O163" s="50">
        <f>IF(D163&gt;21,VLOOKUP(D163,Barem!$R$1:$S$39,2,1),0)</f>
        <v>0</v>
      </c>
      <c r="P163" s="46">
        <f>IF(D163&lt;1,0,IF(B163="F",VLOOKUP(G163,Barem!$V$2:$X$12,2,1),VLOOKUP(G163,Barem!$V$13:$X$24,2,1)))</f>
        <v>0</v>
      </c>
      <c r="Q163" s="50">
        <f>VLOOKUP(A163,Participanti!A:C,3,0)</f>
        <v>0</v>
      </c>
      <c r="R163" s="40">
        <f t="shared" ref="R163" si="437">H163*K163+I163*L163+J163*M163+N163+O163+P163+Q163</f>
        <v>3</v>
      </c>
      <c r="S163" s="44">
        <v>43738</v>
      </c>
      <c r="T163" s="17">
        <f t="shared" si="317"/>
        <v>1</v>
      </c>
      <c r="U163" s="48">
        <f t="shared" ref="U163" si="438">R163/D163</f>
        <v>0.15384615384615385</v>
      </c>
    </row>
    <row r="164" spans="1:21" hidden="1" x14ac:dyDescent="0.2">
      <c r="A164" s="22" t="s">
        <v>3</v>
      </c>
      <c r="B164" s="35" t="str">
        <f>VLOOKUP(A164,Participanti!A:B,2,0)</f>
        <v>M</v>
      </c>
      <c r="C164" s="23">
        <v>4</v>
      </c>
      <c r="D164" s="23">
        <v>11.07</v>
      </c>
      <c r="E164" s="24">
        <v>3.1967592592592589E-2</v>
      </c>
      <c r="F164" s="53"/>
      <c r="G164" s="25">
        <f t="shared" ref="G164" si="439">E164/D164</f>
        <v>2.8877680752116158E-3</v>
      </c>
      <c r="H164" s="17">
        <f>IF(B164="F",VLOOKUP(D164,Barem!$B$2:$C$11,2,1),VLOOKUP(D164,Barem!$B$12:$C$21,2,1))</f>
        <v>2.5</v>
      </c>
      <c r="I164" s="17">
        <f>IF(H164=0,0,IF(B164="F",VLOOKUP(G164,Barem!$G$2:$H$11,2,1),VLOOKUP(G164,Barem!$G$12:$H$21,2,1)))</f>
        <v>4.5</v>
      </c>
      <c r="J164" s="23">
        <v>4</v>
      </c>
      <c r="K164" s="18">
        <f>VLOOKUP($C164, Barem!$L:$N,3,0)</f>
        <v>0.5</v>
      </c>
      <c r="L164" s="18">
        <f>VLOOKUP($C164, Barem!$L:$O,4,0)</f>
        <v>0.3</v>
      </c>
      <c r="M164" s="18">
        <f>VLOOKUP($C164, Barem!$L:$P,5,0)</f>
        <v>0.2</v>
      </c>
      <c r="N164" s="50">
        <f t="shared" ref="N164" si="440">IF(F164&gt;199,F164/1500,0)</f>
        <v>0</v>
      </c>
      <c r="O164" s="50">
        <f>IF(D164&gt;21,VLOOKUP(D164,Barem!$R$1:$S$39,2,1),0)</f>
        <v>0</v>
      </c>
      <c r="P164" s="46">
        <f>IF(D164&lt;1,0,IF(B164="F",VLOOKUP(G164,Barem!$V$2:$X$12,2,1),VLOOKUP(G164,Barem!$V$13:$X$24,2,1)))</f>
        <v>0</v>
      </c>
      <c r="Q164" s="50">
        <f>VLOOKUP(A164,Participanti!A:C,3,0)</f>
        <v>0</v>
      </c>
      <c r="R164" s="40">
        <f t="shared" ref="R164" si="441">H164*K164+I164*L164+J164*M164+N164+O164+P164+Q164</f>
        <v>3.3999999999999995</v>
      </c>
      <c r="S164" s="44">
        <v>43738</v>
      </c>
      <c r="T164" s="17">
        <f t="shared" si="317"/>
        <v>1</v>
      </c>
      <c r="U164" s="48">
        <f t="shared" ref="U164" si="442">R164/D164</f>
        <v>0.30713640469738024</v>
      </c>
    </row>
    <row r="165" spans="1:21" hidden="1" x14ac:dyDescent="0.2">
      <c r="A165" s="22" t="s">
        <v>137</v>
      </c>
      <c r="B165" s="35" t="str">
        <f>VLOOKUP(A165,Participanti!A:B,2,0)</f>
        <v>F</v>
      </c>
      <c r="C165" s="23">
        <v>4</v>
      </c>
      <c r="D165" s="23">
        <v>10.81</v>
      </c>
      <c r="E165" s="24">
        <v>4.355324074074074E-2</v>
      </c>
      <c r="F165" s="53"/>
      <c r="G165" s="25">
        <f t="shared" ref="G165" si="443">E165/D165</f>
        <v>4.0289769417891528E-3</v>
      </c>
      <c r="H165" s="17">
        <f>IF(B165="F",VLOOKUP(D165,Barem!$B$2:$C$11,2,1),VLOOKUP(D165,Barem!$B$12:$C$21,2,1))</f>
        <v>2.5</v>
      </c>
      <c r="I165" s="17">
        <f>IF(H165=0,0,IF(B165="F",VLOOKUP(G165,Barem!$G$2:$H$11,2,1),VLOOKUP(G165,Barem!$G$12:$H$21,2,1)))</f>
        <v>2</v>
      </c>
      <c r="J165" s="23">
        <v>3</v>
      </c>
      <c r="K165" s="18">
        <f>VLOOKUP($C165, Barem!$L:$N,3,0)</f>
        <v>0.5</v>
      </c>
      <c r="L165" s="18">
        <f>VLOOKUP($C165, Barem!$L:$O,4,0)</f>
        <v>0.3</v>
      </c>
      <c r="M165" s="18">
        <f>VLOOKUP($C165, Barem!$L:$P,5,0)</f>
        <v>0.2</v>
      </c>
      <c r="N165" s="50">
        <f t="shared" ref="N165" si="444">IF(F165&gt;199,F165/1500,0)</f>
        <v>0</v>
      </c>
      <c r="O165" s="50">
        <f>IF(D165&gt;21,VLOOKUP(D165,Barem!$R$1:$S$39,2,1),0)</f>
        <v>0</v>
      </c>
      <c r="P165" s="46">
        <f>IF(D165&lt;1,0,IF(B165="F",VLOOKUP(G165,Barem!$V$2:$X$12,2,1),VLOOKUP(G165,Barem!$V$13:$X$24,2,1)))</f>
        <v>0</v>
      </c>
      <c r="Q165" s="50">
        <f>VLOOKUP(A165,Participanti!A:C,3,0)</f>
        <v>0</v>
      </c>
      <c r="R165" s="40">
        <f t="shared" ref="R165" si="445">H165*K165+I165*L165+J165*M165+N165+O165+P165+Q165</f>
        <v>2.4500000000000002</v>
      </c>
      <c r="S165" s="44">
        <v>43738</v>
      </c>
      <c r="T165" s="17">
        <f t="shared" si="317"/>
        <v>1</v>
      </c>
      <c r="U165" s="48">
        <f t="shared" ref="U165" si="446">R165/D165</f>
        <v>0.22664199814986125</v>
      </c>
    </row>
    <row r="166" spans="1:21" hidden="1" x14ac:dyDescent="0.2">
      <c r="A166" s="22" t="s">
        <v>140</v>
      </c>
      <c r="B166" s="35" t="str">
        <f>VLOOKUP(A166,Participanti!A:B,2,0)</f>
        <v>M</v>
      </c>
      <c r="C166" s="23">
        <v>4</v>
      </c>
      <c r="D166" s="23">
        <v>45.61</v>
      </c>
      <c r="E166" s="24">
        <v>0.49071759259259262</v>
      </c>
      <c r="F166" s="53">
        <v>3305</v>
      </c>
      <c r="G166" s="25">
        <f t="shared" ref="G166" si="447">E166/D166</f>
        <v>1.0758991286836059E-2</v>
      </c>
      <c r="H166" s="17">
        <v>0</v>
      </c>
      <c r="I166" s="17">
        <f>IF(H166=0,0,IF(B166="F",VLOOKUP(G166,Barem!$G$2:$H$11,2,1),VLOOKUP(G166,Barem!$G$12:$H$21,2,1)))</f>
        <v>0</v>
      </c>
      <c r="J166" s="23">
        <v>4.5</v>
      </c>
      <c r="K166" s="18">
        <f>VLOOKUP($C166, Barem!$L:$N,3,0)</f>
        <v>0.5</v>
      </c>
      <c r="L166" s="18">
        <f>VLOOKUP($C166, Barem!$L:$O,4,0)</f>
        <v>0.3</v>
      </c>
      <c r="M166" s="18">
        <f>VLOOKUP($C166, Barem!$L:$P,5,0)</f>
        <v>0.2</v>
      </c>
      <c r="N166" s="50">
        <f t="shared" ref="N166" si="448">IF(F166&gt;199,F166/1500,0)</f>
        <v>2.2033333333333331</v>
      </c>
      <c r="O166" s="50">
        <f>IF(D166&gt;21,VLOOKUP(D166,Barem!$R$1:$S$39,2,1),0)</f>
        <v>0.3</v>
      </c>
      <c r="P166" s="46">
        <f>IF(D166&lt;1,0,IF(B166="F",VLOOKUP(G166,Barem!$V$2:$X$12,2,1),VLOOKUP(G166,Barem!$V$13:$X$24,2,1)))</f>
        <v>0</v>
      </c>
      <c r="Q166" s="50">
        <f>VLOOKUP(A166,Participanti!A:C,3,0)</f>
        <v>0.5</v>
      </c>
      <c r="R166" s="40">
        <f t="shared" ref="R166" si="449">H166*K166+I166*L166+J166*M166+N166+O166+P166+Q166</f>
        <v>3.9033333333333329</v>
      </c>
      <c r="S166" s="44">
        <v>43738</v>
      </c>
      <c r="T166" s="17">
        <f t="shared" si="317"/>
        <v>1</v>
      </c>
      <c r="U166" s="48">
        <f t="shared" ref="U166" si="450">R166/D166</f>
        <v>8.558064751881897E-2</v>
      </c>
    </row>
    <row r="167" spans="1:21" hidden="1" x14ac:dyDescent="0.2">
      <c r="A167" s="22" t="s">
        <v>56</v>
      </c>
      <c r="B167" s="35" t="str">
        <f>VLOOKUP(A167,Participanti!A:B,2,0)</f>
        <v>F</v>
      </c>
      <c r="C167" s="23">
        <v>4</v>
      </c>
      <c r="D167" s="23">
        <v>11.57</v>
      </c>
      <c r="E167" s="24">
        <v>5.1412037037037034E-2</v>
      </c>
      <c r="F167" s="53"/>
      <c r="G167" s="25">
        <f t="shared" ref="G167" si="451">E167/D167</f>
        <v>4.4435641345753705E-3</v>
      </c>
      <c r="H167" s="17">
        <f>IF(B167="F",VLOOKUP(D167,Barem!$B$2:$C$11,2,1),VLOOKUP(D167,Barem!$B$12:$C$21,2,1))</f>
        <v>3</v>
      </c>
      <c r="I167" s="17">
        <f>IF(H167=0,0,IF(B167="F",VLOOKUP(G167,Barem!$G$2:$H$11,2,1),VLOOKUP(G167,Barem!$G$12:$H$21,2,1)))</f>
        <v>1.5</v>
      </c>
      <c r="J167" s="23">
        <v>2.5</v>
      </c>
      <c r="K167" s="18">
        <f>VLOOKUP($C167, Barem!$L:$N,3,0)</f>
        <v>0.5</v>
      </c>
      <c r="L167" s="18">
        <f>VLOOKUP($C167, Barem!$L:$O,4,0)</f>
        <v>0.3</v>
      </c>
      <c r="M167" s="18">
        <f>VLOOKUP($C167, Barem!$L:$P,5,0)</f>
        <v>0.2</v>
      </c>
      <c r="N167" s="50">
        <f t="shared" ref="N167" si="452">IF(F167&gt;199,F167/1500,0)</f>
        <v>0</v>
      </c>
      <c r="O167" s="50">
        <f>IF(D167&gt;21,VLOOKUP(D167,Barem!$R$1:$S$39,2,1),0)</f>
        <v>0</v>
      </c>
      <c r="P167" s="46">
        <f>IF(D167&lt;1,0,IF(B167="F",VLOOKUP(G167,Barem!$V$2:$X$12,2,1),VLOOKUP(G167,Barem!$V$13:$X$24,2,1)))</f>
        <v>0</v>
      </c>
      <c r="Q167" s="50">
        <f>VLOOKUP(A167,Participanti!A:C,3,0)</f>
        <v>0</v>
      </c>
      <c r="R167" s="40">
        <f t="shared" ref="R167" si="453">H167*K167+I167*L167+J167*M167+N167+O167+P167+Q167</f>
        <v>2.4500000000000002</v>
      </c>
      <c r="S167" s="44">
        <v>43738</v>
      </c>
      <c r="T167" s="17">
        <f t="shared" si="317"/>
        <v>1</v>
      </c>
      <c r="U167" s="48">
        <f t="shared" ref="U167" si="454">R167/D167</f>
        <v>0.21175453759723423</v>
      </c>
    </row>
    <row r="168" spans="1:21" hidden="1" x14ac:dyDescent="0.2">
      <c r="A168" s="22" t="s">
        <v>62</v>
      </c>
      <c r="B168" s="35" t="str">
        <f>VLOOKUP(A168,Participanti!A:B,2,0)</f>
        <v>M</v>
      </c>
      <c r="C168" s="23">
        <v>4</v>
      </c>
      <c r="D168" s="23">
        <v>21.13</v>
      </c>
      <c r="E168" s="24">
        <v>8.5081018518518514E-2</v>
      </c>
      <c r="F168" s="53"/>
      <c r="G168" s="25">
        <f t="shared" ref="G168" si="455">E168/D168</f>
        <v>4.0265508054197121E-3</v>
      </c>
      <c r="H168" s="17">
        <f>IF(B168="F",VLOOKUP(D168,Barem!$B$2:$C$11,2,1),VLOOKUP(D168,Barem!$B$12:$C$21,2,1))</f>
        <v>5</v>
      </c>
      <c r="I168" s="17">
        <f>IF(H168=0,0,IF(B168="F",VLOOKUP(G168,Barem!$G$2:$H$11,2,1),VLOOKUP(G168,Barem!$G$12:$H$21,2,1)))</f>
        <v>1.5</v>
      </c>
      <c r="J168" s="23">
        <v>3</v>
      </c>
      <c r="K168" s="18">
        <f>VLOOKUP($C168, Barem!$L:$N,3,0)</f>
        <v>0.5</v>
      </c>
      <c r="L168" s="18">
        <f>VLOOKUP($C168, Barem!$L:$O,4,0)</f>
        <v>0.3</v>
      </c>
      <c r="M168" s="18">
        <f>VLOOKUP($C168, Barem!$L:$P,5,0)</f>
        <v>0.2</v>
      </c>
      <c r="N168" s="50">
        <f t="shared" ref="N168" si="456">IF(F168&gt;199,F168/1500,0)</f>
        <v>0</v>
      </c>
      <c r="O168" s="50">
        <f>IF(D168&gt;21,VLOOKUP(D168,Barem!$R$1:$S$39,2,1),0)</f>
        <v>0</v>
      </c>
      <c r="P168" s="46">
        <f>IF(D168&lt;1,0,IF(B168="F",VLOOKUP(G168,Barem!$V$2:$X$12,2,1),VLOOKUP(G168,Barem!$V$13:$X$24,2,1)))</f>
        <v>0</v>
      </c>
      <c r="Q168" s="50">
        <f>VLOOKUP(A168,Participanti!A:C,3,0)</f>
        <v>0</v>
      </c>
      <c r="R168" s="40">
        <f t="shared" ref="R168" si="457">H168*K168+I168*L168+J168*M168+N168+O168+P168+Q168</f>
        <v>3.5500000000000003</v>
      </c>
      <c r="S168" s="44">
        <v>43738</v>
      </c>
      <c r="T168" s="17">
        <f t="shared" si="317"/>
        <v>1</v>
      </c>
      <c r="U168" s="48">
        <f t="shared" ref="U168" si="458">R168/D168</f>
        <v>0.16800757217226694</v>
      </c>
    </row>
    <row r="169" spans="1:21" hidden="1" x14ac:dyDescent="0.2">
      <c r="A169" s="22" t="s">
        <v>92</v>
      </c>
      <c r="B169" s="35" t="str">
        <f>VLOOKUP(A169,Participanti!A:B,2,0)</f>
        <v>M</v>
      </c>
      <c r="C169" s="23">
        <v>4</v>
      </c>
      <c r="D169" s="23">
        <v>23.4</v>
      </c>
      <c r="E169" s="24">
        <v>0.18057870370370369</v>
      </c>
      <c r="F169" s="53">
        <v>1575</v>
      </c>
      <c r="G169" s="25">
        <f t="shared" ref="G169" si="459">E169/D169</f>
        <v>7.7170386198163977E-3</v>
      </c>
      <c r="H169" s="17">
        <f>IF(B169="F",VLOOKUP(D169,Barem!$B$2:$C$11,2,1),VLOOKUP(D169,Barem!$B$12:$C$21,2,1))</f>
        <v>5</v>
      </c>
      <c r="I169" s="17">
        <f>IF(H169=0,0,IF(B169="F",VLOOKUP(G169,Barem!$G$2:$H$11,2,1),VLOOKUP(G169,Barem!$G$12:$H$21,2,1)))</f>
        <v>0</v>
      </c>
      <c r="J169" s="23">
        <v>5</v>
      </c>
      <c r="K169" s="18">
        <f>VLOOKUP($C169, Barem!$L:$N,3,0)</f>
        <v>0.5</v>
      </c>
      <c r="L169" s="18">
        <f>VLOOKUP($C169, Barem!$L:$O,4,0)</f>
        <v>0.3</v>
      </c>
      <c r="M169" s="18">
        <f>VLOOKUP($C169, Barem!$L:$P,5,0)</f>
        <v>0.2</v>
      </c>
      <c r="N169" s="50">
        <f t="shared" ref="N169" si="460">IF(F169&gt;199,F169/1500,0)</f>
        <v>1.05</v>
      </c>
      <c r="O169" s="50">
        <f>IF(D169&gt;21,VLOOKUP(D169,Barem!$R$1:$S$39,2,1),0)</f>
        <v>0</v>
      </c>
      <c r="P169" s="46">
        <f>IF(D169&lt;1,0,IF(B169="F",VLOOKUP(G169,Barem!$V$2:$X$12,2,1),VLOOKUP(G169,Barem!$V$13:$X$24,2,1)))</f>
        <v>0</v>
      </c>
      <c r="Q169" s="50">
        <f>VLOOKUP(A169,Participanti!A:C,3,0)</f>
        <v>0</v>
      </c>
      <c r="R169" s="40">
        <f t="shared" ref="R169" si="461">H169*K169+I169*L169+J169*M169+N169+O169+P169+Q169</f>
        <v>4.55</v>
      </c>
      <c r="S169" s="44">
        <v>43738</v>
      </c>
      <c r="T169" s="17">
        <f t="shared" si="317"/>
        <v>1</v>
      </c>
      <c r="U169" s="48">
        <f t="shared" ref="U169" si="462">R169/D169</f>
        <v>0.19444444444444445</v>
      </c>
    </row>
    <row r="170" spans="1:21" hidden="1" x14ac:dyDescent="0.2">
      <c r="A170" s="22" t="s">
        <v>131</v>
      </c>
      <c r="B170" s="35" t="str">
        <f>VLOOKUP(A170,Participanti!A:B,2,0)</f>
        <v>M</v>
      </c>
      <c r="C170" s="23">
        <v>4</v>
      </c>
      <c r="D170" s="23">
        <v>25.2</v>
      </c>
      <c r="E170" s="24">
        <v>9.6944444444444444E-2</v>
      </c>
      <c r="F170" s="53"/>
      <c r="G170" s="25">
        <f t="shared" ref="G170" si="463">E170/D170</f>
        <v>3.8470017636684306E-3</v>
      </c>
      <c r="H170" s="17">
        <f>IF(B170="F",VLOOKUP(D170,Barem!$B$2:$C$11,2,1),VLOOKUP(D170,Barem!$B$12:$C$21,2,1))</f>
        <v>5</v>
      </c>
      <c r="I170" s="17">
        <f>IF(H170=0,0,IF(B170="F",VLOOKUP(G170,Barem!$G$2:$H$11,2,1),VLOOKUP(G170,Barem!$G$12:$H$21,2,1)))</f>
        <v>1.5</v>
      </c>
      <c r="J170" s="23">
        <v>4.25</v>
      </c>
      <c r="K170" s="18">
        <f>VLOOKUP($C170, Barem!$L:$N,3,0)</f>
        <v>0.5</v>
      </c>
      <c r="L170" s="18">
        <f>VLOOKUP($C170, Barem!$L:$O,4,0)</f>
        <v>0.3</v>
      </c>
      <c r="M170" s="18">
        <f>VLOOKUP($C170, Barem!$L:$P,5,0)</f>
        <v>0.2</v>
      </c>
      <c r="N170" s="50">
        <f t="shared" ref="N170" si="464">IF(F170&gt;199,F170/1500,0)</f>
        <v>0</v>
      </c>
      <c r="O170" s="50">
        <f>IF(D170&gt;21,VLOOKUP(D170,Barem!$R$1:$S$39,2,1),0)</f>
        <v>0</v>
      </c>
      <c r="P170" s="46">
        <f>IF(D170&lt;1,0,IF(B170="F",VLOOKUP(G170,Barem!$V$2:$X$12,2,1),VLOOKUP(G170,Barem!$V$13:$X$24,2,1)))</f>
        <v>0</v>
      </c>
      <c r="Q170" s="50">
        <f>VLOOKUP(A170,Participanti!A:C,3,0)</f>
        <v>0</v>
      </c>
      <c r="R170" s="40">
        <f t="shared" ref="R170" si="465">H170*K170+I170*L170+J170*M170+N170+O170+P170+Q170</f>
        <v>3.8000000000000003</v>
      </c>
      <c r="S170" s="44">
        <v>43738</v>
      </c>
      <c r="T170" s="17">
        <f t="shared" si="317"/>
        <v>1</v>
      </c>
      <c r="U170" s="48">
        <f t="shared" ref="U170" si="466">R170/D170</f>
        <v>0.15079365079365081</v>
      </c>
    </row>
    <row r="171" spans="1:21" hidden="1" x14ac:dyDescent="0.2">
      <c r="A171" s="22" t="s">
        <v>52</v>
      </c>
      <c r="B171" s="35" t="str">
        <f>VLOOKUP(A171,Participanti!A:B,2,0)</f>
        <v>M</v>
      </c>
      <c r="C171" s="23">
        <v>4</v>
      </c>
      <c r="D171" s="23">
        <v>21.54</v>
      </c>
      <c r="E171" s="24">
        <v>7.9108796296296288E-2</v>
      </c>
      <c r="F171" s="53"/>
      <c r="G171" s="25">
        <f t="shared" ref="G171" si="467">E171/D171</f>
        <v>3.672646067608927E-3</v>
      </c>
      <c r="H171" s="17">
        <f>IF(B171="F",VLOOKUP(D171,Barem!$B$2:$C$11,2,1),VLOOKUP(D171,Barem!$B$12:$C$21,2,1))</f>
        <v>5</v>
      </c>
      <c r="I171" s="17">
        <f>IF(H171=0,0,IF(B171="F",VLOOKUP(G171,Barem!$G$2:$H$11,2,1),VLOOKUP(G171,Barem!$G$12:$H$21,2,1)))</f>
        <v>2</v>
      </c>
      <c r="J171" s="23">
        <v>3.75</v>
      </c>
      <c r="K171" s="18">
        <f>VLOOKUP($C171, Barem!$L:$N,3,0)</f>
        <v>0.5</v>
      </c>
      <c r="L171" s="18">
        <f>VLOOKUP($C171, Barem!$L:$O,4,0)</f>
        <v>0.3</v>
      </c>
      <c r="M171" s="18">
        <f>VLOOKUP($C171, Barem!$L:$P,5,0)</f>
        <v>0.2</v>
      </c>
      <c r="N171" s="50">
        <f t="shared" ref="N171" si="468">IF(F171&gt;199,F171/1500,0)</f>
        <v>0</v>
      </c>
      <c r="O171" s="50">
        <f>IF(D171&gt;21,VLOOKUP(D171,Barem!$R$1:$S$39,2,1),0)</f>
        <v>0</v>
      </c>
      <c r="P171" s="46">
        <f>IF(D171&lt;1,0,IF(B171="F",VLOOKUP(G171,Barem!$V$2:$X$12,2,1),VLOOKUP(G171,Barem!$V$13:$X$24,2,1)))</f>
        <v>0</v>
      </c>
      <c r="Q171" s="50">
        <f>VLOOKUP(A171,Participanti!A:C,3,0)</f>
        <v>0</v>
      </c>
      <c r="R171" s="40">
        <f t="shared" ref="R171" si="469">H171*K171+I171*L171+J171*M171+N171+O171+P171+Q171</f>
        <v>3.85</v>
      </c>
      <c r="S171" s="44">
        <v>43738</v>
      </c>
      <c r="T171" s="17">
        <f t="shared" si="317"/>
        <v>1</v>
      </c>
      <c r="U171" s="48">
        <f t="shared" ref="U171" si="470">R171/D171</f>
        <v>0.17873723305478181</v>
      </c>
    </row>
    <row r="172" spans="1:21" hidden="1" x14ac:dyDescent="0.2">
      <c r="A172" s="22" t="s">
        <v>146</v>
      </c>
      <c r="B172" s="35" t="str">
        <f>VLOOKUP(A172,Participanti!A:B,2,0)</f>
        <v>M</v>
      </c>
      <c r="C172" s="23">
        <v>4</v>
      </c>
      <c r="D172" s="23">
        <v>20.309999999999999</v>
      </c>
      <c r="E172" s="24">
        <v>6.2997685185185184E-2</v>
      </c>
      <c r="F172" s="53"/>
      <c r="G172" s="25">
        <f t="shared" ref="G172" si="471">E172/D172</f>
        <v>3.1018062621952333E-3</v>
      </c>
      <c r="H172" s="17">
        <f>IF(B172="F",VLOOKUP(D172,Barem!$B$2:$C$11,2,1),VLOOKUP(D172,Barem!$B$12:$C$21,2,1))</f>
        <v>4.5</v>
      </c>
      <c r="I172" s="17">
        <f>IF(H172=0,0,IF(B172="F",VLOOKUP(G172,Barem!$G$2:$H$11,2,1),VLOOKUP(G172,Barem!$G$12:$H$21,2,1)))</f>
        <v>4</v>
      </c>
      <c r="J172" s="23">
        <v>3.5</v>
      </c>
      <c r="K172" s="18">
        <f>VLOOKUP($C172, Barem!$L:$N,3,0)</f>
        <v>0.5</v>
      </c>
      <c r="L172" s="18">
        <f>VLOOKUP($C172, Barem!$L:$O,4,0)</f>
        <v>0.3</v>
      </c>
      <c r="M172" s="18">
        <f>VLOOKUP($C172, Barem!$L:$P,5,0)</f>
        <v>0.2</v>
      </c>
      <c r="N172" s="50">
        <f t="shared" ref="N172" si="472">IF(F172&gt;199,F172/1500,0)</f>
        <v>0</v>
      </c>
      <c r="O172" s="50">
        <f>IF(D172&gt;21,VLOOKUP(D172,Barem!$R$1:$S$39,2,1),0)</f>
        <v>0</v>
      </c>
      <c r="P172" s="46">
        <f>IF(D172&lt;1,0,IF(B172="F",VLOOKUP(G172,Barem!$V$2:$X$12,2,1),VLOOKUP(G172,Barem!$V$13:$X$24,2,1)))</f>
        <v>0</v>
      </c>
      <c r="Q172" s="50">
        <f>VLOOKUP(A172,Participanti!A:C,3,0)</f>
        <v>0</v>
      </c>
      <c r="R172" s="40">
        <f t="shared" ref="R172" si="473">H172*K172+I172*L172+J172*M172+N172+O172+P172+Q172</f>
        <v>4.1500000000000004</v>
      </c>
      <c r="S172" s="44">
        <v>43738</v>
      </c>
      <c r="T172" s="17">
        <f t="shared" si="317"/>
        <v>1</v>
      </c>
      <c r="U172" s="48">
        <f t="shared" ref="U172" si="474">R172/D172</f>
        <v>0.2043328409650419</v>
      </c>
    </row>
    <row r="173" spans="1:21" hidden="1" x14ac:dyDescent="0.2">
      <c r="A173" s="22" t="s">
        <v>190</v>
      </c>
      <c r="B173" s="35" t="str">
        <f>VLOOKUP(A173,Participanti!A:B,2,0)</f>
        <v>M</v>
      </c>
      <c r="C173" s="23">
        <v>4</v>
      </c>
      <c r="D173" s="23">
        <v>13.42</v>
      </c>
      <c r="E173" s="24">
        <v>5.3101851851851851E-2</v>
      </c>
      <c r="F173" s="53"/>
      <c r="G173" s="25">
        <f t="shared" ref="G173" si="475">E173/D173</f>
        <v>3.9569189159353096E-3</v>
      </c>
      <c r="H173" s="17">
        <f>IF(B173="F",VLOOKUP(D173,Barem!$B$2:$C$11,2,1),VLOOKUP(D173,Barem!$B$12:$C$21,2,1))</f>
        <v>3</v>
      </c>
      <c r="I173" s="17">
        <f>IF(H173=0,0,IF(B173="F",VLOOKUP(G173,Barem!$G$2:$H$11,2,1),VLOOKUP(G173,Barem!$G$12:$H$21,2,1)))</f>
        <v>1.5</v>
      </c>
      <c r="J173" s="23">
        <v>1</v>
      </c>
      <c r="K173" s="18">
        <f>VLOOKUP($C173, Barem!$L:$N,3,0)</f>
        <v>0.5</v>
      </c>
      <c r="L173" s="18">
        <f>VLOOKUP($C173, Barem!$L:$O,4,0)</f>
        <v>0.3</v>
      </c>
      <c r="M173" s="18">
        <f>VLOOKUP($C173, Barem!$L:$P,5,0)</f>
        <v>0.2</v>
      </c>
      <c r="N173" s="50">
        <f t="shared" ref="N173" si="476">IF(F173&gt;199,F173/1500,0)</f>
        <v>0</v>
      </c>
      <c r="O173" s="50">
        <f>IF(D173&gt;21,VLOOKUP(D173,Barem!$R$1:$S$39,2,1),0)</f>
        <v>0</v>
      </c>
      <c r="P173" s="46">
        <f>IF(D173&lt;1,0,IF(B173="F",VLOOKUP(G173,Barem!$V$2:$X$12,2,1),VLOOKUP(G173,Barem!$V$13:$X$24,2,1)))</f>
        <v>0</v>
      </c>
      <c r="Q173" s="50">
        <f>VLOOKUP(A173,Participanti!A:C,3,0)</f>
        <v>0</v>
      </c>
      <c r="R173" s="40">
        <f t="shared" ref="R173" si="477">H173*K173+I173*L173+J173*M173+N173+O173+P173+Q173</f>
        <v>2.15</v>
      </c>
      <c r="S173" s="44">
        <v>43734</v>
      </c>
      <c r="T173" s="17">
        <f t="shared" si="317"/>
        <v>1</v>
      </c>
      <c r="U173" s="48">
        <f t="shared" ref="U173" si="478">R173/D173</f>
        <v>0.1602086438152012</v>
      </c>
    </row>
    <row r="174" spans="1:21" hidden="1" x14ac:dyDescent="0.2">
      <c r="A174" s="22" t="s">
        <v>107</v>
      </c>
      <c r="B174" s="35" t="str">
        <f>VLOOKUP(A174,Participanti!A:B,2,0)</f>
        <v>M</v>
      </c>
      <c r="C174" s="23">
        <v>5</v>
      </c>
      <c r="D174" s="23">
        <v>10.08</v>
      </c>
      <c r="E174" s="24">
        <v>3.1006944444444445E-2</v>
      </c>
      <c r="F174" s="53"/>
      <c r="G174" s="25">
        <f t="shared" ref="G174" si="479">E174/D174</f>
        <v>3.0760857583774252E-3</v>
      </c>
      <c r="H174" s="17">
        <f>IF(B174="F",VLOOKUP(D174,Barem!$B$2:$C$11,2,1),VLOOKUP(D174,Barem!$B$12:$C$21,2,1))</f>
        <v>2.5</v>
      </c>
      <c r="I174" s="17">
        <f>IF(H174=0,0,IF(B174="F",VLOOKUP(G174,Barem!$G$2:$H$11,2,1),VLOOKUP(G174,Barem!$G$12:$H$21,2,1)))</f>
        <v>4</v>
      </c>
      <c r="J174" s="23">
        <v>1.5</v>
      </c>
      <c r="K174" s="18">
        <f>VLOOKUP($C174, Barem!$L:$N,3,0)</f>
        <v>0.3</v>
      </c>
      <c r="L174" s="18">
        <f>VLOOKUP($C174, Barem!$L:$O,4,0)</f>
        <v>0.5</v>
      </c>
      <c r="M174" s="18">
        <f>VLOOKUP($C174, Barem!$L:$P,5,0)</f>
        <v>0.2</v>
      </c>
      <c r="N174" s="50">
        <f t="shared" ref="N174" si="480">IF(F174&gt;199,F174/1500,0)</f>
        <v>0</v>
      </c>
      <c r="O174" s="50">
        <f>IF(D174&gt;21,VLOOKUP(D174,Barem!$R$1:$S$39,2,1),0)</f>
        <v>0</v>
      </c>
      <c r="P174" s="46">
        <f>IF(D174&lt;1,0,IF(B174="F",VLOOKUP(G174,Barem!$V$2:$X$12,2,1),VLOOKUP(G174,Barem!$V$13:$X$24,2,1)))</f>
        <v>0</v>
      </c>
      <c r="Q174" s="50">
        <f>VLOOKUP(A174,Participanti!A:C,3,0)</f>
        <v>0</v>
      </c>
      <c r="R174" s="40">
        <f t="shared" ref="R174" si="481">H174*K174+I174*L174+J174*M174+N174+O174+P174+Q174</f>
        <v>3.05</v>
      </c>
      <c r="S174" s="44">
        <v>43743</v>
      </c>
      <c r="T174" s="17">
        <f t="shared" si="317"/>
        <v>1</v>
      </c>
      <c r="U174" s="48">
        <f t="shared" ref="U174" si="482">R174/D174</f>
        <v>0.30257936507936506</v>
      </c>
    </row>
    <row r="175" spans="1:21" hidden="1" x14ac:dyDescent="0.2">
      <c r="A175" s="89" t="s">
        <v>69</v>
      </c>
      <c r="B175" s="35" t="str">
        <f>VLOOKUP(A175,Participanti!A:B,2,0)</f>
        <v>M</v>
      </c>
      <c r="C175" s="23">
        <v>5</v>
      </c>
      <c r="D175" s="23"/>
      <c r="E175" s="24"/>
      <c r="F175" s="53"/>
      <c r="G175" s="25"/>
      <c r="H175" s="17"/>
      <c r="I175" s="17"/>
      <c r="J175" s="23"/>
      <c r="K175" s="18">
        <f>VLOOKUP($C175, Barem!$L:$N,3,0)</f>
        <v>0.3</v>
      </c>
      <c r="L175" s="18">
        <f>VLOOKUP($C175, Barem!$L:$O,4,0)</f>
        <v>0.5</v>
      </c>
      <c r="M175" s="18">
        <f>VLOOKUP($C175, Barem!$L:$P,5,0)</f>
        <v>0.2</v>
      </c>
      <c r="N175" s="50">
        <f t="shared" ref="N175" si="483">IF(F175&gt;199,F175/1500,0)</f>
        <v>0</v>
      </c>
      <c r="O175" s="50">
        <f>IF(D175&gt;21,VLOOKUP(D175,Barem!$R$1:$S$39,2,1),0)</f>
        <v>0</v>
      </c>
      <c r="P175" s="46">
        <f>IF(D175&lt;1,0,IF(B175="F",VLOOKUP(G175,Barem!$V$2:$X$12,2,1),VLOOKUP(G175,Barem!$V$13:$X$24,2,1)))</f>
        <v>0</v>
      </c>
      <c r="Q175" s="50">
        <f>VLOOKUP(A175,Participanti!A:C,3,0)</f>
        <v>0</v>
      </c>
      <c r="R175" s="40">
        <v>1.5</v>
      </c>
      <c r="S175" s="44"/>
      <c r="T175" s="17">
        <f t="shared" si="317"/>
        <v>1</v>
      </c>
      <c r="U175" s="48"/>
    </row>
    <row r="176" spans="1:21" hidden="1" x14ac:dyDescent="0.2">
      <c r="A176" s="89" t="s">
        <v>53</v>
      </c>
      <c r="B176" s="35" t="str">
        <f>VLOOKUP(A176,Participanti!A:B,2,0)</f>
        <v>F</v>
      </c>
      <c r="C176" s="23">
        <v>5</v>
      </c>
      <c r="D176" s="23"/>
      <c r="E176" s="24"/>
      <c r="F176" s="53"/>
      <c r="G176" s="25"/>
      <c r="H176" s="17"/>
      <c r="I176" s="17"/>
      <c r="J176" s="23"/>
      <c r="K176" s="18">
        <f>VLOOKUP($C176, Barem!$L:$N,3,0)</f>
        <v>0.3</v>
      </c>
      <c r="L176" s="18">
        <f>VLOOKUP($C176, Barem!$L:$O,4,0)</f>
        <v>0.5</v>
      </c>
      <c r="M176" s="18">
        <f>VLOOKUP($C176, Barem!$L:$P,5,0)</f>
        <v>0.2</v>
      </c>
      <c r="N176" s="50">
        <f t="shared" ref="N176:N177" si="484">IF(F176&gt;199,F176/1500,0)</f>
        <v>0</v>
      </c>
      <c r="O176" s="50">
        <f>IF(D176&gt;21,VLOOKUP(D176,Barem!$R$1:$S$39,2,1),0)</f>
        <v>0</v>
      </c>
      <c r="P176" s="46">
        <f>IF(D176&lt;1,0,IF(B176="F",VLOOKUP(G176,Barem!$V$2:$X$12,2,1),VLOOKUP(G176,Barem!$V$13:$X$24,2,1)))</f>
        <v>0</v>
      </c>
      <c r="Q176" s="50">
        <f>VLOOKUP(A176,Participanti!A:C,3,0)</f>
        <v>0</v>
      </c>
      <c r="R176" s="40">
        <v>1.5</v>
      </c>
      <c r="S176" s="44"/>
      <c r="T176" s="17">
        <f t="shared" si="317"/>
        <v>1</v>
      </c>
      <c r="U176" s="48"/>
    </row>
    <row r="177" spans="1:21" hidden="1" x14ac:dyDescent="0.2">
      <c r="A177" s="22" t="s">
        <v>93</v>
      </c>
      <c r="B177" s="35" t="str">
        <f>VLOOKUP(A177,Participanti!A:B,2,0)</f>
        <v>F</v>
      </c>
      <c r="C177" s="23">
        <v>5</v>
      </c>
      <c r="D177" s="23">
        <v>5.01</v>
      </c>
      <c r="E177" s="24">
        <v>2.3055555555555555E-2</v>
      </c>
      <c r="F177" s="53"/>
      <c r="G177" s="25">
        <f t="shared" ref="G177" si="485">E177/D177</f>
        <v>4.6019072965180754E-3</v>
      </c>
      <c r="H177" s="17">
        <f>IF(B177="F",VLOOKUP(D177,Barem!$B$2:$C$11,2,1),VLOOKUP(D177,Barem!$B$12:$C$21,2,1))</f>
        <v>1.5</v>
      </c>
      <c r="I177" s="17">
        <f>IF(H177=0,0,IF(B177="F",VLOOKUP(G177,Barem!$G$2:$H$11,2,1),VLOOKUP(G177,Barem!$G$12:$H$21,2,1)))</f>
        <v>1</v>
      </c>
      <c r="J177" s="23">
        <v>1.5</v>
      </c>
      <c r="K177" s="18">
        <f>VLOOKUP($C177, Barem!$L:$N,3,0)</f>
        <v>0.3</v>
      </c>
      <c r="L177" s="18">
        <f>VLOOKUP($C177, Barem!$L:$O,4,0)</f>
        <v>0.5</v>
      </c>
      <c r="M177" s="18">
        <f>VLOOKUP($C177, Barem!$L:$P,5,0)</f>
        <v>0.2</v>
      </c>
      <c r="N177" s="50">
        <f t="shared" si="484"/>
        <v>0</v>
      </c>
      <c r="O177" s="50">
        <f>IF(D177&gt;21,VLOOKUP(D177,Barem!$R$1:$S$39,2,1),0)</f>
        <v>0</v>
      </c>
      <c r="P177" s="46">
        <f>IF(D177&lt;1,0,IF(B177="F",VLOOKUP(G177,Barem!$V$2:$X$12,2,1),VLOOKUP(G177,Barem!$V$13:$X$24,2,1)))</f>
        <v>0</v>
      </c>
      <c r="Q177" s="50">
        <f>VLOOKUP(A177,Participanti!A:C,3,0)</f>
        <v>0.75</v>
      </c>
      <c r="R177" s="40">
        <f t="shared" ref="R177" si="486">H177*K177+I177*L177+J177*M177+N177+O177+P177+Q177</f>
        <v>2</v>
      </c>
      <c r="S177" s="44">
        <v>43743</v>
      </c>
      <c r="T177" s="17">
        <f t="shared" si="317"/>
        <v>1</v>
      </c>
      <c r="U177" s="48">
        <f t="shared" ref="U177" si="487">R177/D177</f>
        <v>0.39920159680638723</v>
      </c>
    </row>
    <row r="178" spans="1:21" hidden="1" x14ac:dyDescent="0.2">
      <c r="A178" s="22" t="s">
        <v>6</v>
      </c>
      <c r="B178" s="35" t="str">
        <f>VLOOKUP(A178,Participanti!A:B,2,0)</f>
        <v>F</v>
      </c>
      <c r="C178" s="23">
        <v>5</v>
      </c>
      <c r="D178" s="23">
        <v>10.02</v>
      </c>
      <c r="E178" s="24">
        <v>3.2083333333333332E-2</v>
      </c>
      <c r="F178" s="53"/>
      <c r="G178" s="25">
        <f t="shared" ref="G178" si="488">E178/D178</f>
        <v>3.2019294743845642E-3</v>
      </c>
      <c r="H178" s="17">
        <f>IF(B178="F",VLOOKUP(D178,Barem!$B$2:$C$11,2,1),VLOOKUP(D178,Barem!$B$12:$C$21,2,1))</f>
        <v>2.5</v>
      </c>
      <c r="I178" s="17">
        <f>IF(H178=0,0,IF(B178="F",VLOOKUP(G178,Barem!$G$2:$H$11,2,1),VLOOKUP(G178,Barem!$G$12:$H$21,2,1)))</f>
        <v>4.5</v>
      </c>
      <c r="J178" s="23">
        <v>3</v>
      </c>
      <c r="K178" s="18">
        <f>VLOOKUP($C178, Barem!$L:$N,3,0)</f>
        <v>0.3</v>
      </c>
      <c r="L178" s="18">
        <f>VLOOKUP($C178, Barem!$L:$O,4,0)</f>
        <v>0.5</v>
      </c>
      <c r="M178" s="18">
        <f>VLOOKUP($C178, Barem!$L:$P,5,0)</f>
        <v>0.2</v>
      </c>
      <c r="N178" s="50">
        <f t="shared" ref="N178" si="489">IF(F178&gt;199,F178/1500,0)</f>
        <v>0</v>
      </c>
      <c r="O178" s="50">
        <f>IF(D178&gt;21,VLOOKUP(D178,Barem!$R$1:$S$39,2,1),0)</f>
        <v>0</v>
      </c>
      <c r="P178" s="46">
        <f>IF(D178&lt;1,0,IF(B178="F",VLOOKUP(G178,Barem!$V$2:$X$12,2,1),VLOOKUP(G178,Barem!$V$13:$X$24,2,1)))</f>
        <v>0</v>
      </c>
      <c r="Q178" s="50">
        <f>VLOOKUP(A178,Participanti!A:C,3,0)</f>
        <v>0</v>
      </c>
      <c r="R178" s="40">
        <f t="shared" ref="R178" si="490">H178*K178+I178*L178+J178*M178+N178+O178+P178+Q178</f>
        <v>3.6</v>
      </c>
      <c r="S178" s="44">
        <v>43743</v>
      </c>
      <c r="T178" s="17">
        <f t="shared" si="317"/>
        <v>1</v>
      </c>
      <c r="U178" s="48">
        <f t="shared" ref="U178" si="491">R178/D178</f>
        <v>0.3592814371257485</v>
      </c>
    </row>
    <row r="179" spans="1:21" hidden="1" x14ac:dyDescent="0.2">
      <c r="A179" s="22" t="s">
        <v>140</v>
      </c>
      <c r="B179" s="35" t="str">
        <f>VLOOKUP(A179,Participanti!A:B,2,0)</f>
        <v>M</v>
      </c>
      <c r="C179" s="23">
        <v>5</v>
      </c>
      <c r="D179" s="23">
        <v>64.069999999999993</v>
      </c>
      <c r="E179" s="24">
        <v>0.55186342592592597</v>
      </c>
      <c r="F179" s="53">
        <v>2326</v>
      </c>
      <c r="G179" s="25">
        <f t="shared" ref="G179" si="492">E179/D179</f>
        <v>8.6134450745423141E-3</v>
      </c>
      <c r="H179" s="17">
        <f>IF(B179="F",VLOOKUP(D179,Barem!$B$2:$C$11,2,1),VLOOKUP(D179,Barem!$B$12:$C$21,2,1))</f>
        <v>5</v>
      </c>
      <c r="I179" s="17">
        <f>IF(H179=0,0,IF(B179="F",VLOOKUP(G179,Barem!$G$2:$H$11,2,1),VLOOKUP(G179,Barem!$G$12:$H$21,2,1)))</f>
        <v>0</v>
      </c>
      <c r="J179" s="23">
        <v>5</v>
      </c>
      <c r="K179" s="18">
        <f>VLOOKUP($C179, Barem!$L:$N,3,0)</f>
        <v>0.3</v>
      </c>
      <c r="L179" s="18">
        <f>VLOOKUP($C179, Barem!$L:$O,4,0)</f>
        <v>0.5</v>
      </c>
      <c r="M179" s="18">
        <f>VLOOKUP($C179, Barem!$L:$P,5,0)</f>
        <v>0.2</v>
      </c>
      <c r="N179" s="50">
        <f t="shared" ref="N179" si="493">IF(F179&gt;199,F179/1500,0)</f>
        <v>1.5506666666666666</v>
      </c>
      <c r="O179" s="50">
        <f>IF(D179&gt;21,VLOOKUP(D179,Barem!$R$1:$S$39,2,1),0)</f>
        <v>0.6</v>
      </c>
      <c r="P179" s="46">
        <f>IF(D179&lt;1,0,IF(B179="F",VLOOKUP(G179,Barem!$V$2:$X$12,2,1),VLOOKUP(G179,Barem!$V$13:$X$24,2,1)))</f>
        <v>0</v>
      </c>
      <c r="Q179" s="50">
        <f>VLOOKUP(A179,Participanti!A:C,3,0)</f>
        <v>0.5</v>
      </c>
      <c r="R179" s="40">
        <f t="shared" ref="R179" si="494">H179*K179+I179*L179+J179*M179+N179+O179+P179+Q179</f>
        <v>5.1506666666666661</v>
      </c>
      <c r="S179" s="44">
        <v>43744</v>
      </c>
      <c r="T179" s="17">
        <f t="shared" si="317"/>
        <v>1</v>
      </c>
      <c r="U179" s="48">
        <f t="shared" ref="U179" si="495">R179/D179</f>
        <v>8.0391238749284638E-2</v>
      </c>
    </row>
    <row r="180" spans="1:21" hidden="1" x14ac:dyDescent="0.2">
      <c r="A180" s="22" t="s">
        <v>54</v>
      </c>
      <c r="B180" s="35" t="str">
        <f>VLOOKUP(A180,Participanti!A:B,2,0)</f>
        <v>M</v>
      </c>
      <c r="C180" s="23">
        <v>5</v>
      </c>
      <c r="D180" s="23">
        <v>13.55</v>
      </c>
      <c r="E180" s="24">
        <v>5.2523148148148145E-2</v>
      </c>
      <c r="F180" s="53"/>
      <c r="G180" s="25">
        <f t="shared" ref="G180" si="496">E180/D180</f>
        <v>3.8762470958042909E-3</v>
      </c>
      <c r="H180" s="17">
        <f>IF(B180="F",VLOOKUP(D180,Barem!$B$2:$C$11,2,1),VLOOKUP(D180,Barem!$B$12:$C$21,2,1))</f>
        <v>3</v>
      </c>
      <c r="I180" s="17">
        <f>IF(H180=0,0,IF(B180="F",VLOOKUP(G180,Barem!$G$2:$H$11,2,1),VLOOKUP(G180,Barem!$G$12:$H$21,2,1)))</f>
        <v>1.5</v>
      </c>
      <c r="J180" s="23">
        <v>2.5</v>
      </c>
      <c r="K180" s="18">
        <f>VLOOKUP($C180, Barem!$L:$N,3,0)</f>
        <v>0.3</v>
      </c>
      <c r="L180" s="18">
        <f>VLOOKUP($C180, Barem!$L:$O,4,0)</f>
        <v>0.5</v>
      </c>
      <c r="M180" s="18">
        <f>VLOOKUP($C180, Barem!$L:$P,5,0)</f>
        <v>0.2</v>
      </c>
      <c r="N180" s="50">
        <f t="shared" ref="N180" si="497">IF(F180&gt;199,F180/1500,0)</f>
        <v>0</v>
      </c>
      <c r="O180" s="50">
        <f>IF(D180&gt;21,VLOOKUP(D180,Barem!$R$1:$S$39,2,1),0)</f>
        <v>0</v>
      </c>
      <c r="P180" s="46">
        <f>IF(D180&lt;1,0,IF(B180="F",VLOOKUP(G180,Barem!$V$2:$X$12,2,1),VLOOKUP(G180,Barem!$V$13:$X$24,2,1)))</f>
        <v>0</v>
      </c>
      <c r="Q180" s="50">
        <f>VLOOKUP(A180,Participanti!A:C,3,0)</f>
        <v>0</v>
      </c>
      <c r="R180" s="40">
        <f t="shared" ref="R180" si="498">H180*K180+I180*L180+J180*M180+N180+O180+P180+Q180</f>
        <v>2.15</v>
      </c>
      <c r="S180" s="44">
        <v>43744</v>
      </c>
      <c r="T180" s="17">
        <f t="shared" si="317"/>
        <v>1</v>
      </c>
      <c r="U180" s="48">
        <f t="shared" ref="U180" si="499">R180/D180</f>
        <v>0.15867158671586715</v>
      </c>
    </row>
    <row r="181" spans="1:21" hidden="1" x14ac:dyDescent="0.2">
      <c r="A181" s="22" t="s">
        <v>66</v>
      </c>
      <c r="B181" s="35" t="str">
        <f>VLOOKUP(A181,Participanti!A:B,2,0)</f>
        <v>M</v>
      </c>
      <c r="C181" s="23">
        <v>5</v>
      </c>
      <c r="D181" s="23">
        <v>20.010000000000002</v>
      </c>
      <c r="E181" s="24">
        <v>6.8761574074074072E-2</v>
      </c>
      <c r="F181" s="53"/>
      <c r="G181" s="25">
        <f t="shared" ref="G181" si="500">E181/D181</f>
        <v>3.4363605234419823E-3</v>
      </c>
      <c r="H181" s="17">
        <f>IF(B181="F",VLOOKUP(D181,Barem!$B$2:$C$11,2,1),VLOOKUP(D181,Barem!$B$12:$C$21,2,1))</f>
        <v>4.5</v>
      </c>
      <c r="I181" s="17">
        <f>IF(H181=0,0,IF(B181="F",VLOOKUP(G181,Barem!$G$2:$H$11,2,1),VLOOKUP(G181,Barem!$G$12:$H$21,2,1)))</f>
        <v>3</v>
      </c>
      <c r="J181" s="23">
        <v>2.5</v>
      </c>
      <c r="K181" s="18">
        <f>VLOOKUP($C181, Barem!$L:$N,3,0)</f>
        <v>0.3</v>
      </c>
      <c r="L181" s="18">
        <f>VLOOKUP($C181, Barem!$L:$O,4,0)</f>
        <v>0.5</v>
      </c>
      <c r="M181" s="18">
        <f>VLOOKUP($C181, Barem!$L:$P,5,0)</f>
        <v>0.2</v>
      </c>
      <c r="N181" s="50">
        <f t="shared" ref="N181" si="501">IF(F181&gt;199,F181/1500,0)</f>
        <v>0</v>
      </c>
      <c r="O181" s="50">
        <f>IF(D181&gt;21,VLOOKUP(D181,Barem!$R$1:$S$39,2,1),0)</f>
        <v>0</v>
      </c>
      <c r="P181" s="46">
        <f>IF(D181&lt;1,0,IF(B181="F",VLOOKUP(G181,Barem!$V$2:$X$12,2,1),VLOOKUP(G181,Barem!$V$13:$X$24,2,1)))</f>
        <v>0</v>
      </c>
      <c r="Q181" s="50">
        <f>VLOOKUP(A181,Participanti!A:C,3,0)</f>
        <v>0</v>
      </c>
      <c r="R181" s="40">
        <f t="shared" ref="R181" si="502">H181*K181+I181*L181+J181*M181+N181+O181+P181+Q181</f>
        <v>3.3499999999999996</v>
      </c>
      <c r="S181" s="44">
        <v>43744</v>
      </c>
      <c r="T181" s="17">
        <f t="shared" si="317"/>
        <v>1</v>
      </c>
      <c r="U181" s="48">
        <f t="shared" ref="U181" si="503">R181/D181</f>
        <v>0.16741629185407295</v>
      </c>
    </row>
    <row r="182" spans="1:21" hidden="1" x14ac:dyDescent="0.2">
      <c r="A182" s="22" t="s">
        <v>67</v>
      </c>
      <c r="B182" s="35" t="str">
        <f>VLOOKUP(A182,Participanti!A:B,2,0)</f>
        <v>M</v>
      </c>
      <c r="C182" s="23">
        <v>5</v>
      </c>
      <c r="D182" s="23">
        <v>21.22</v>
      </c>
      <c r="E182" s="24">
        <v>8.2743055555555556E-2</v>
      </c>
      <c r="F182" s="53"/>
      <c r="G182" s="25">
        <f t="shared" ref="G182" si="504">E182/D182</f>
        <v>3.8992957377735893E-3</v>
      </c>
      <c r="H182" s="17">
        <f>IF(B182="F",VLOOKUP(D182,Barem!$B$2:$C$11,2,1),VLOOKUP(D182,Barem!$B$12:$C$21,2,1))</f>
        <v>5</v>
      </c>
      <c r="I182" s="17">
        <f>IF(H182=0,0,IF(B182="F",VLOOKUP(G182,Barem!$G$2:$H$11,2,1),VLOOKUP(G182,Barem!$G$12:$H$21,2,1)))</f>
        <v>1.5</v>
      </c>
      <c r="J182" s="23">
        <v>1.5</v>
      </c>
      <c r="K182" s="18">
        <f>VLOOKUP($C182, Barem!$L:$N,3,0)</f>
        <v>0.3</v>
      </c>
      <c r="L182" s="18">
        <f>VLOOKUP($C182, Barem!$L:$O,4,0)</f>
        <v>0.5</v>
      </c>
      <c r="M182" s="18">
        <f>VLOOKUP($C182, Barem!$L:$P,5,0)</f>
        <v>0.2</v>
      </c>
      <c r="N182" s="50">
        <f t="shared" ref="N182" si="505">IF(F182&gt;199,F182/1500,0)</f>
        <v>0</v>
      </c>
      <c r="O182" s="50">
        <f>IF(D182&gt;21,VLOOKUP(D182,Barem!$R$1:$S$39,2,1),0)</f>
        <v>0</v>
      </c>
      <c r="P182" s="46">
        <f>IF(D182&lt;1,0,IF(B182="F",VLOOKUP(G182,Barem!$V$2:$X$12,2,1),VLOOKUP(G182,Barem!$V$13:$X$24,2,1)))</f>
        <v>0</v>
      </c>
      <c r="Q182" s="50">
        <f>VLOOKUP(A182,Participanti!A:C,3,0)</f>
        <v>0</v>
      </c>
      <c r="R182" s="40">
        <f t="shared" ref="R182" si="506">H182*K182+I182*L182+J182*M182+N182+O182+P182+Q182</f>
        <v>2.5499999999999998</v>
      </c>
      <c r="S182" s="44">
        <v>43744</v>
      </c>
      <c r="T182" s="17">
        <f t="shared" si="317"/>
        <v>1</v>
      </c>
      <c r="U182" s="48">
        <f t="shared" ref="U182" si="507">R182/D182</f>
        <v>0.12016965127238455</v>
      </c>
    </row>
    <row r="183" spans="1:21" hidden="1" x14ac:dyDescent="0.2">
      <c r="A183" s="22" t="s">
        <v>186</v>
      </c>
      <c r="B183" s="35" t="str">
        <f>VLOOKUP(A183,Participanti!A:B,2,0)</f>
        <v>M</v>
      </c>
      <c r="C183" s="23">
        <v>5</v>
      </c>
      <c r="D183" s="23">
        <v>21.21</v>
      </c>
      <c r="E183" s="24">
        <v>8.7083333333333332E-2</v>
      </c>
      <c r="F183" s="53"/>
      <c r="G183" s="25">
        <f t="shared" ref="G183" si="508">E183/D183</f>
        <v>4.1057677196291052E-3</v>
      </c>
      <c r="H183" s="17">
        <f>IF(B183="F",VLOOKUP(D183,Barem!$B$2:$C$11,2,1),VLOOKUP(D183,Barem!$B$12:$C$21,2,1))</f>
        <v>5</v>
      </c>
      <c r="I183" s="17">
        <f>IF(H183=0,0,IF(B183="F",VLOOKUP(G183,Barem!$G$2:$H$11,2,1),VLOOKUP(G183,Barem!$G$12:$H$21,2,1)))</f>
        <v>1.5</v>
      </c>
      <c r="J183" s="23">
        <v>2.25</v>
      </c>
      <c r="K183" s="18">
        <f>VLOOKUP($C183, Barem!$L:$N,3,0)</f>
        <v>0.3</v>
      </c>
      <c r="L183" s="18">
        <f>VLOOKUP($C183, Barem!$L:$O,4,0)</f>
        <v>0.5</v>
      </c>
      <c r="M183" s="18">
        <f>VLOOKUP($C183, Barem!$L:$P,5,0)</f>
        <v>0.2</v>
      </c>
      <c r="N183" s="50">
        <f t="shared" ref="N183" si="509">IF(F183&gt;199,F183/1500,0)</f>
        <v>0</v>
      </c>
      <c r="O183" s="50">
        <f>IF(D183&gt;21,VLOOKUP(D183,Barem!$R$1:$S$39,2,1),0)</f>
        <v>0</v>
      </c>
      <c r="P183" s="46">
        <f>IF(D183&lt;1,0,IF(B183="F",VLOOKUP(G183,Barem!$V$2:$X$12,2,1),VLOOKUP(G183,Barem!$V$13:$X$24,2,1)))</f>
        <v>0</v>
      </c>
      <c r="Q183" s="50">
        <f>VLOOKUP(A183,Participanti!A:C,3,0)</f>
        <v>0</v>
      </c>
      <c r="R183" s="40">
        <f t="shared" ref="R183" si="510">H183*K183+I183*L183+J183*M183+N183+O183+P183+Q183</f>
        <v>2.7</v>
      </c>
      <c r="S183" s="44">
        <v>43744</v>
      </c>
      <c r="T183" s="17">
        <f t="shared" si="317"/>
        <v>1</v>
      </c>
      <c r="U183" s="48">
        <f t="shared" ref="U183" si="511">R183/D183</f>
        <v>0.12729844413012731</v>
      </c>
    </row>
    <row r="184" spans="1:21" hidden="1" x14ac:dyDescent="0.2">
      <c r="A184" s="22" t="s">
        <v>73</v>
      </c>
      <c r="B184" s="35" t="str">
        <f>VLOOKUP(A184,Participanti!A:B,2,0)</f>
        <v>M</v>
      </c>
      <c r="C184" s="23">
        <v>5</v>
      </c>
      <c r="D184" s="23">
        <v>3.7</v>
      </c>
      <c r="E184" s="24">
        <v>1.1840277777777778E-2</v>
      </c>
      <c r="F184" s="53"/>
      <c r="G184" s="25">
        <f t="shared" ref="G184" si="512">E184/D184</f>
        <v>3.2000750750750748E-3</v>
      </c>
      <c r="H184" s="17">
        <f>IF(B184="F",VLOOKUP(D184,Barem!$B$2:$C$11,2,1),VLOOKUP(D184,Barem!$B$12:$C$21,2,1))</f>
        <v>1</v>
      </c>
      <c r="I184" s="17">
        <f>IF(H184=0,0,IF(B184="F",VLOOKUP(G184,Barem!$G$2:$H$11,2,1),VLOOKUP(G184,Barem!$G$12:$H$21,2,1)))</f>
        <v>3.5</v>
      </c>
      <c r="J184" s="23">
        <v>3.5</v>
      </c>
      <c r="K184" s="18">
        <f>VLOOKUP($C184, Barem!$L:$N,3,0)</f>
        <v>0.3</v>
      </c>
      <c r="L184" s="18">
        <f>VLOOKUP($C184, Barem!$L:$O,4,0)</f>
        <v>0.5</v>
      </c>
      <c r="M184" s="18">
        <f>VLOOKUP($C184, Barem!$L:$P,5,0)</f>
        <v>0.2</v>
      </c>
      <c r="N184" s="50">
        <f t="shared" ref="N184" si="513">IF(F184&gt;199,F184/1500,0)</f>
        <v>0</v>
      </c>
      <c r="O184" s="50">
        <f>IF(D184&gt;21,VLOOKUP(D184,Barem!$R$1:$S$39,2,1),0)</f>
        <v>0</v>
      </c>
      <c r="P184" s="46">
        <f>IF(D184&lt;1,0,IF(B184="F",VLOOKUP(G184,Barem!$V$2:$X$12,2,1),VLOOKUP(G184,Barem!$V$13:$X$24,2,1)))</f>
        <v>0</v>
      </c>
      <c r="Q184" s="50">
        <f>VLOOKUP(A184,Participanti!A:C,3,0)</f>
        <v>0</v>
      </c>
      <c r="R184" s="40">
        <f t="shared" ref="R184" si="514">H184*K184+I184*L184+J184*M184+N184+O184+P184+Q184</f>
        <v>2.75</v>
      </c>
      <c r="S184" s="44">
        <v>43744</v>
      </c>
      <c r="T184" s="17">
        <f t="shared" si="317"/>
        <v>1</v>
      </c>
      <c r="U184" s="48">
        <f t="shared" ref="U184" si="515">R184/D184</f>
        <v>0.7432432432432432</v>
      </c>
    </row>
    <row r="185" spans="1:21" hidden="1" x14ac:dyDescent="0.2">
      <c r="A185" s="22" t="s">
        <v>131</v>
      </c>
      <c r="B185" s="35" t="str">
        <f>VLOOKUP(A185,Participanti!A:B,2,0)</f>
        <v>M</v>
      </c>
      <c r="C185" s="23">
        <v>5</v>
      </c>
      <c r="D185" s="23">
        <v>31.41</v>
      </c>
      <c r="E185" s="24">
        <v>9.6192129629629627E-2</v>
      </c>
      <c r="F185" s="53"/>
      <c r="G185" s="25">
        <f t="shared" ref="G185" si="516">E185/D185</f>
        <v>3.0624683103989058E-3</v>
      </c>
      <c r="H185" s="17">
        <f>IF(B185="F",VLOOKUP(D185,Barem!$B$2:$C$11,2,1),VLOOKUP(D185,Barem!$B$12:$C$21,2,1))</f>
        <v>5</v>
      </c>
      <c r="I185" s="17">
        <f>IF(H185=0,0,IF(B185="F",VLOOKUP(G185,Barem!$G$2:$H$11,2,1),VLOOKUP(G185,Barem!$G$12:$H$21,2,1)))</f>
        <v>4</v>
      </c>
      <c r="J185" s="23">
        <v>4.5</v>
      </c>
      <c r="K185" s="18">
        <f>VLOOKUP($C185, Barem!$L:$N,3,0)</f>
        <v>0.3</v>
      </c>
      <c r="L185" s="18">
        <f>VLOOKUP($C185, Barem!$L:$O,4,0)</f>
        <v>0.5</v>
      </c>
      <c r="M185" s="18">
        <f>VLOOKUP($C185, Barem!$L:$P,5,0)</f>
        <v>0.2</v>
      </c>
      <c r="N185" s="50">
        <f t="shared" ref="N185" si="517">IF(F185&gt;199,F185/1500,0)</f>
        <v>0</v>
      </c>
      <c r="O185" s="50">
        <f>IF(D185&gt;21,VLOOKUP(D185,Barem!$R$1:$S$39,2,1),0)</f>
        <v>0.1</v>
      </c>
      <c r="P185" s="46">
        <f>IF(D185&lt;1,0,IF(B185="F",VLOOKUP(G185,Barem!$V$2:$X$12,2,1),VLOOKUP(G185,Barem!$V$13:$X$24,2,1)))</f>
        <v>0</v>
      </c>
      <c r="Q185" s="50">
        <f>VLOOKUP(A185,Participanti!A:C,3,0)</f>
        <v>0</v>
      </c>
      <c r="R185" s="40">
        <f t="shared" ref="R185" si="518">H185*K185+I185*L185+J185*M185+N185+O185+P185+Q185</f>
        <v>4.5</v>
      </c>
      <c r="S185" s="44">
        <v>43744</v>
      </c>
      <c r="T185" s="17">
        <f t="shared" si="317"/>
        <v>1</v>
      </c>
      <c r="U185" s="48">
        <f t="shared" ref="U185" si="519">R185/D185</f>
        <v>0.14326647564469913</v>
      </c>
    </row>
    <row r="186" spans="1:21" hidden="1" x14ac:dyDescent="0.2">
      <c r="A186" s="22" t="s">
        <v>3</v>
      </c>
      <c r="B186" s="35" t="str">
        <f>VLOOKUP(A186,Participanti!A:B,2,0)</f>
        <v>M</v>
      </c>
      <c r="C186" s="23">
        <v>5</v>
      </c>
      <c r="D186" s="23">
        <v>3.74</v>
      </c>
      <c r="E186" s="24">
        <v>9.4907407407407406E-3</v>
      </c>
      <c r="F186" s="53"/>
      <c r="G186" s="25">
        <f t="shared" ref="G186" si="520">E186/D186</f>
        <v>2.5376312141018021E-3</v>
      </c>
      <c r="H186" s="17">
        <f>IF(B186="F",VLOOKUP(D186,Barem!$B$2:$C$11,2,1),VLOOKUP(D186,Barem!$B$12:$C$21,2,1))</f>
        <v>1</v>
      </c>
      <c r="I186" s="17">
        <f>IF(H186=0,0,IF(B186="F",VLOOKUP(G186,Barem!$G$2:$H$11,2,1),VLOOKUP(G186,Barem!$G$12:$H$21,2,1)))</f>
        <v>5</v>
      </c>
      <c r="J186" s="23">
        <v>4</v>
      </c>
      <c r="K186" s="18">
        <f>VLOOKUP($C186, Barem!$L:$N,3,0)</f>
        <v>0.3</v>
      </c>
      <c r="L186" s="18">
        <f>VLOOKUP($C186, Barem!$L:$O,4,0)</f>
        <v>0.5</v>
      </c>
      <c r="M186" s="18">
        <f>VLOOKUP($C186, Barem!$L:$P,5,0)</f>
        <v>0.2</v>
      </c>
      <c r="N186" s="50">
        <f t="shared" ref="N186" si="521">IF(F186&gt;199,F186/1500,0)</f>
        <v>0</v>
      </c>
      <c r="O186" s="50">
        <f>IF(D186&gt;21,VLOOKUP(D186,Barem!$R$1:$S$39,2,1),0)</f>
        <v>0</v>
      </c>
      <c r="P186" s="46">
        <f>IF(D186&lt;1,0,IF(B186="F",VLOOKUP(G186,Barem!$V$2:$X$12,2,1),VLOOKUP(G186,Barem!$V$13:$X$24,2,1)))</f>
        <v>1</v>
      </c>
      <c r="Q186" s="50">
        <f>VLOOKUP(A186,Participanti!A:C,3,0)</f>
        <v>0</v>
      </c>
      <c r="R186" s="40">
        <f t="shared" ref="R186" si="522">H186*K186+I186*L186+J186*M186+N186+O186+P186+Q186</f>
        <v>4.5999999999999996</v>
      </c>
      <c r="S186" s="44">
        <v>43744</v>
      </c>
      <c r="T186" s="17">
        <f t="shared" si="317"/>
        <v>1</v>
      </c>
      <c r="U186" s="48">
        <f t="shared" ref="U186" si="523">R186/D186</f>
        <v>1.2299465240641709</v>
      </c>
    </row>
    <row r="187" spans="1:21" hidden="1" x14ac:dyDescent="0.2">
      <c r="A187" s="22" t="s">
        <v>61</v>
      </c>
      <c r="B187" s="35" t="str">
        <f>VLOOKUP(A187,Participanti!A:B,2,0)</f>
        <v>M</v>
      </c>
      <c r="C187" s="23">
        <v>5</v>
      </c>
      <c r="D187" s="23">
        <v>38.01</v>
      </c>
      <c r="E187" s="24">
        <v>0.25062499999999999</v>
      </c>
      <c r="F187" s="53">
        <v>1971</v>
      </c>
      <c r="G187" s="25">
        <f t="shared" ref="G187" si="524">E187/D187</f>
        <v>6.5936595632728233E-3</v>
      </c>
      <c r="H187" s="17">
        <f>IF(B187="F",VLOOKUP(D187,Barem!$B$2:$C$11,2,1),VLOOKUP(D187,Barem!$B$12:$C$21,2,1))</f>
        <v>5</v>
      </c>
      <c r="I187" s="17">
        <f>IF(H187=0,0,IF(B187="F",VLOOKUP(G187,Barem!$G$2:$H$11,2,1),VLOOKUP(G187,Barem!$G$12:$H$21,2,1)))</f>
        <v>0</v>
      </c>
      <c r="J187" s="23">
        <v>4.5</v>
      </c>
      <c r="K187" s="18">
        <f>VLOOKUP($C187, Barem!$L:$N,3,0)</f>
        <v>0.3</v>
      </c>
      <c r="L187" s="18">
        <f>VLOOKUP($C187, Barem!$L:$O,4,0)</f>
        <v>0.5</v>
      </c>
      <c r="M187" s="18">
        <f>VLOOKUP($C187, Barem!$L:$P,5,0)</f>
        <v>0.2</v>
      </c>
      <c r="N187" s="50">
        <f t="shared" ref="N187" si="525">IF(F187&gt;199,F187/1500,0)</f>
        <v>1.3140000000000001</v>
      </c>
      <c r="O187" s="50">
        <f>IF(D187&gt;21,VLOOKUP(D187,Barem!$R$1:$S$39,2,1),0)</f>
        <v>0.2</v>
      </c>
      <c r="P187" s="46">
        <f>IF(D187&lt;1,0,IF(B187="F",VLOOKUP(G187,Barem!$V$2:$X$12,2,1),VLOOKUP(G187,Barem!$V$13:$X$24,2,1)))</f>
        <v>0</v>
      </c>
      <c r="Q187" s="50">
        <f>VLOOKUP(A187,Participanti!A:C,3,0)</f>
        <v>0</v>
      </c>
      <c r="R187" s="40">
        <f t="shared" ref="R187" si="526">H187*K187+I187*L187+J187*M187+N187+O187+P187+Q187</f>
        <v>3.9140000000000001</v>
      </c>
      <c r="S187" s="44">
        <v>43744</v>
      </c>
      <c r="T187" s="17">
        <f t="shared" si="317"/>
        <v>1</v>
      </c>
      <c r="U187" s="48">
        <f t="shared" ref="U187" si="527">R187/D187</f>
        <v>0.1029729018679295</v>
      </c>
    </row>
    <row r="188" spans="1:21" hidden="1" x14ac:dyDescent="0.2">
      <c r="A188" s="22" t="s">
        <v>58</v>
      </c>
      <c r="B188" s="35" t="str">
        <f>VLOOKUP(A188,Participanti!A:B,2,0)</f>
        <v>M</v>
      </c>
      <c r="C188" s="23">
        <v>5</v>
      </c>
      <c r="D188" s="23">
        <v>3.74</v>
      </c>
      <c r="E188" s="24">
        <v>1.037037037037037E-2</v>
      </c>
      <c r="F188" s="53"/>
      <c r="G188" s="25">
        <f t="shared" ref="G188" si="528">E188/D188</f>
        <v>2.7728263022380665E-3</v>
      </c>
      <c r="H188" s="17">
        <f>IF(B188="F",VLOOKUP(D188,Barem!$B$2:$C$11,2,1),VLOOKUP(D188,Barem!$B$12:$C$21,2,1))</f>
        <v>1</v>
      </c>
      <c r="I188" s="17">
        <f>IF(H188=0,0,IF(B188="F",VLOOKUP(G188,Barem!$G$2:$H$11,2,1),VLOOKUP(G188,Barem!$G$12:$H$21,2,1)))</f>
        <v>5</v>
      </c>
      <c r="J188" s="23">
        <v>3.75</v>
      </c>
      <c r="K188" s="18">
        <f>VLOOKUP($C188, Barem!$L:$N,3,0)</f>
        <v>0.3</v>
      </c>
      <c r="L188" s="18">
        <f>VLOOKUP($C188, Barem!$L:$O,4,0)</f>
        <v>0.5</v>
      </c>
      <c r="M188" s="18">
        <f>VLOOKUP($C188, Barem!$L:$P,5,0)</f>
        <v>0.2</v>
      </c>
      <c r="N188" s="50">
        <f t="shared" ref="N188" si="529">IF(F188&gt;199,F188/1500,0)</f>
        <v>0</v>
      </c>
      <c r="O188" s="50">
        <f>IF(D188&gt;21,VLOOKUP(D188,Barem!$R$1:$S$39,2,1),0)</f>
        <v>0</v>
      </c>
      <c r="P188" s="46">
        <f>IF(D188&lt;1,0,IF(B188="F",VLOOKUP(G188,Barem!$V$2:$X$12,2,1),VLOOKUP(G188,Barem!$V$13:$X$24,2,1)))</f>
        <v>0.2</v>
      </c>
      <c r="Q188" s="50">
        <f>VLOOKUP(A188,Participanti!A:C,3,0)</f>
        <v>0</v>
      </c>
      <c r="R188" s="40">
        <f t="shared" ref="R188" si="530">H188*K188+I188*L188+J188*M188+N188+O188+P188+Q188</f>
        <v>3.75</v>
      </c>
      <c r="S188" s="44">
        <v>43744</v>
      </c>
      <c r="T188" s="17">
        <f t="shared" si="317"/>
        <v>1</v>
      </c>
      <c r="U188" s="48">
        <f t="shared" ref="U188" si="531">R188/D188</f>
        <v>1.0026737967914439</v>
      </c>
    </row>
    <row r="189" spans="1:21" hidden="1" x14ac:dyDescent="0.2">
      <c r="A189" s="22" t="s">
        <v>75</v>
      </c>
      <c r="B189" s="35" t="str">
        <f>VLOOKUP(A189,Participanti!A:B,2,0)</f>
        <v>M</v>
      </c>
      <c r="C189" s="23">
        <v>5</v>
      </c>
      <c r="D189" s="23">
        <v>11.27</v>
      </c>
      <c r="E189" s="24">
        <v>3.75462962962963E-2</v>
      </c>
      <c r="F189" s="53"/>
      <c r="G189" s="25">
        <f t="shared" ref="G189" si="532">E189/D189</f>
        <v>3.3315258470537979E-3</v>
      </c>
      <c r="H189" s="17">
        <f>IF(B189="F",VLOOKUP(D189,Barem!$B$2:$C$11,2,1),VLOOKUP(D189,Barem!$B$12:$C$21,2,1))</f>
        <v>2.5</v>
      </c>
      <c r="I189" s="17">
        <f>IF(H189=0,0,IF(B189="F",VLOOKUP(G189,Barem!$G$2:$H$11,2,1),VLOOKUP(G189,Barem!$G$12:$H$21,2,1)))</f>
        <v>3</v>
      </c>
      <c r="J189" s="23">
        <v>1</v>
      </c>
      <c r="K189" s="18">
        <f>VLOOKUP($C189, Barem!$L:$N,3,0)</f>
        <v>0.3</v>
      </c>
      <c r="L189" s="18">
        <f>VLOOKUP($C189, Barem!$L:$O,4,0)</f>
        <v>0.5</v>
      </c>
      <c r="M189" s="18">
        <f>VLOOKUP($C189, Barem!$L:$P,5,0)</f>
        <v>0.2</v>
      </c>
      <c r="N189" s="50">
        <f t="shared" ref="N189" si="533">IF(F189&gt;199,F189/1500,0)</f>
        <v>0</v>
      </c>
      <c r="O189" s="50">
        <f>IF(D189&gt;21,VLOOKUP(D189,Barem!$R$1:$S$39,2,1),0)</f>
        <v>0</v>
      </c>
      <c r="P189" s="46">
        <f>IF(D189&lt;1,0,IF(B189="F",VLOOKUP(G189,Barem!$V$2:$X$12,2,1),VLOOKUP(G189,Barem!$V$13:$X$24,2,1)))</f>
        <v>0</v>
      </c>
      <c r="Q189" s="50">
        <f>VLOOKUP(A189,Participanti!A:C,3,0)</f>
        <v>0</v>
      </c>
      <c r="R189" s="40">
        <f t="shared" ref="R189" si="534">H189*K189+I189*L189+J189*M189+N189+O189+P189+Q189</f>
        <v>2.4500000000000002</v>
      </c>
      <c r="S189" s="44">
        <v>43744</v>
      </c>
      <c r="T189" s="17">
        <f t="shared" si="317"/>
        <v>1</v>
      </c>
      <c r="U189" s="48">
        <f t="shared" ref="U189" si="535">R189/D189</f>
        <v>0.21739130434782611</v>
      </c>
    </row>
    <row r="190" spans="1:21" hidden="1" x14ac:dyDescent="0.2">
      <c r="A190" s="22" t="s">
        <v>134</v>
      </c>
      <c r="B190" s="35" t="str">
        <f>VLOOKUP(A190,Participanti!A:B,2,0)</f>
        <v>M</v>
      </c>
      <c r="C190" s="23">
        <v>5</v>
      </c>
      <c r="D190" s="23">
        <v>7.11</v>
      </c>
      <c r="E190" s="24">
        <v>2.3981481481481479E-2</v>
      </c>
      <c r="F190" s="53"/>
      <c r="G190" s="25">
        <f t="shared" ref="G190" si="536">E190/D190</f>
        <v>3.3729228525290404E-3</v>
      </c>
      <c r="H190" s="17">
        <f>IF(B190="F",VLOOKUP(D190,Barem!$B$2:$C$11,2,1),VLOOKUP(D190,Barem!$B$12:$C$21,2,1))</f>
        <v>2</v>
      </c>
      <c r="I190" s="17">
        <f>IF(H190=0,0,IF(B190="F",VLOOKUP(G190,Barem!$G$2:$H$11,2,1),VLOOKUP(G190,Barem!$G$12:$H$21,2,1)))</f>
        <v>3</v>
      </c>
      <c r="J190" s="23">
        <v>0.5</v>
      </c>
      <c r="K190" s="18">
        <f>VLOOKUP($C190, Barem!$L:$N,3,0)</f>
        <v>0.3</v>
      </c>
      <c r="L190" s="18">
        <f>VLOOKUP($C190, Barem!$L:$O,4,0)</f>
        <v>0.5</v>
      </c>
      <c r="M190" s="18">
        <f>VLOOKUP($C190, Barem!$L:$P,5,0)</f>
        <v>0.2</v>
      </c>
      <c r="N190" s="50">
        <f t="shared" ref="N190" si="537">IF(F190&gt;199,F190/1500,0)</f>
        <v>0</v>
      </c>
      <c r="O190" s="50">
        <f>IF(D190&gt;21,VLOOKUP(D190,Barem!$R$1:$S$39,2,1),0)</f>
        <v>0</v>
      </c>
      <c r="P190" s="46">
        <f>IF(D190&lt;1,0,IF(B190="F",VLOOKUP(G190,Barem!$V$2:$X$12,2,1),VLOOKUP(G190,Barem!$V$13:$X$24,2,1)))</f>
        <v>0</v>
      </c>
      <c r="Q190" s="50">
        <f>VLOOKUP(A190,Participanti!A:C,3,0)</f>
        <v>0</v>
      </c>
      <c r="R190" s="40">
        <f t="shared" ref="R190" si="538">H190*K190+I190*L190+J190*M190+N190+O190+P190+Q190</f>
        <v>2.2000000000000002</v>
      </c>
      <c r="S190" s="44">
        <v>43744</v>
      </c>
      <c r="T190" s="17">
        <f t="shared" si="317"/>
        <v>1</v>
      </c>
      <c r="U190" s="48">
        <f t="shared" ref="U190" si="539">R190/D190</f>
        <v>0.30942334739803096</v>
      </c>
    </row>
    <row r="191" spans="1:21" hidden="1" x14ac:dyDescent="0.2">
      <c r="A191" s="22" t="s">
        <v>70</v>
      </c>
      <c r="B191" s="35" t="str">
        <f>VLOOKUP(A191,Participanti!A:B,2,0)</f>
        <v>M</v>
      </c>
      <c r="C191" s="23">
        <v>5</v>
      </c>
      <c r="D191" s="23">
        <v>15</v>
      </c>
      <c r="E191" s="24">
        <v>5.5543981481481486E-2</v>
      </c>
      <c r="F191" s="53"/>
      <c r="G191" s="25">
        <f t="shared" ref="G191" si="540">E191/D191</f>
        <v>3.7029320987654324E-3</v>
      </c>
      <c r="H191" s="17">
        <f>IF(B191="F",VLOOKUP(D191,Barem!$B$2:$C$11,2,1),VLOOKUP(D191,Barem!$B$12:$C$21,2,1))</f>
        <v>3.5</v>
      </c>
      <c r="I191" s="17">
        <f>IF(H191=0,0,IF(B191="F",VLOOKUP(G191,Barem!$G$2:$H$11,2,1),VLOOKUP(G191,Barem!$G$12:$H$21,2,1)))</f>
        <v>2</v>
      </c>
      <c r="J191" s="23">
        <v>2</v>
      </c>
      <c r="K191" s="18">
        <f>VLOOKUP($C191, Barem!$L:$N,3,0)</f>
        <v>0.3</v>
      </c>
      <c r="L191" s="18">
        <f>VLOOKUP($C191, Barem!$L:$O,4,0)</f>
        <v>0.5</v>
      </c>
      <c r="M191" s="18">
        <f>VLOOKUP($C191, Barem!$L:$P,5,0)</f>
        <v>0.2</v>
      </c>
      <c r="N191" s="50">
        <f t="shared" ref="N191" si="541">IF(F191&gt;199,F191/1500,0)</f>
        <v>0</v>
      </c>
      <c r="O191" s="50">
        <f>IF(D191&gt;21,VLOOKUP(D191,Barem!$R$1:$S$39,2,1),0)</f>
        <v>0</v>
      </c>
      <c r="P191" s="46">
        <f>IF(D191&lt;1,0,IF(B191="F",VLOOKUP(G191,Barem!$V$2:$X$12,2,1),VLOOKUP(G191,Barem!$V$13:$X$24,2,1)))</f>
        <v>0</v>
      </c>
      <c r="Q191" s="50">
        <f>VLOOKUP(A191,Participanti!A:C,3,0)</f>
        <v>0</v>
      </c>
      <c r="R191" s="40">
        <f t="shared" ref="R191" si="542">H191*K191+I191*L191+J191*M191+N191+O191+P191+Q191</f>
        <v>2.4499999999999997</v>
      </c>
      <c r="S191" s="44">
        <v>43744</v>
      </c>
      <c r="T191" s="17">
        <f t="shared" si="317"/>
        <v>1</v>
      </c>
      <c r="U191" s="48">
        <f t="shared" ref="U191" si="543">R191/D191</f>
        <v>0.1633333333333333</v>
      </c>
    </row>
    <row r="192" spans="1:21" hidden="1" x14ac:dyDescent="0.2">
      <c r="A192" s="22" t="s">
        <v>59</v>
      </c>
      <c r="B192" s="35" t="str">
        <f>VLOOKUP(A192,Participanti!A:B,2,0)</f>
        <v>M</v>
      </c>
      <c r="C192" s="23">
        <v>5</v>
      </c>
      <c r="D192" s="23">
        <v>4.71</v>
      </c>
      <c r="E192" s="24">
        <v>1.511574074074074E-2</v>
      </c>
      <c r="F192" s="53"/>
      <c r="G192" s="25">
        <f t="shared" ref="G192" si="544">E192/D192</f>
        <v>3.209286781473618E-3</v>
      </c>
      <c r="H192" s="17">
        <f>IF(B192="F",VLOOKUP(D192,Barem!$B$2:$C$11,2,1),VLOOKUP(D192,Barem!$B$12:$C$21,2,1))</f>
        <v>1</v>
      </c>
      <c r="I192" s="17">
        <f>IF(H192=0,0,IF(B192="F",VLOOKUP(G192,Barem!$G$2:$H$11,2,1),VLOOKUP(G192,Barem!$G$12:$H$21,2,1)))</f>
        <v>3.5</v>
      </c>
      <c r="J192" s="23">
        <v>2</v>
      </c>
      <c r="K192" s="18">
        <f>VLOOKUP($C192, Barem!$L:$N,3,0)</f>
        <v>0.3</v>
      </c>
      <c r="L192" s="18">
        <f>VLOOKUP($C192, Barem!$L:$O,4,0)</f>
        <v>0.5</v>
      </c>
      <c r="M192" s="18">
        <f>VLOOKUP($C192, Barem!$L:$P,5,0)</f>
        <v>0.2</v>
      </c>
      <c r="N192" s="50">
        <f t="shared" ref="N192" si="545">IF(F192&gt;199,F192/1500,0)</f>
        <v>0</v>
      </c>
      <c r="O192" s="50">
        <f>IF(D192&gt;21,VLOOKUP(D192,Barem!$R$1:$S$39,2,1),0)</f>
        <v>0</v>
      </c>
      <c r="P192" s="46">
        <f>IF(D192&lt;1,0,IF(B192="F",VLOOKUP(G192,Barem!$V$2:$X$12,2,1),VLOOKUP(G192,Barem!$V$13:$X$24,2,1)))</f>
        <v>0</v>
      </c>
      <c r="Q192" s="50">
        <f>VLOOKUP(A192,Participanti!A:C,3,0)</f>
        <v>0</v>
      </c>
      <c r="R192" s="40">
        <f t="shared" ref="R192" si="546">H192*K192+I192*L192+J192*M192+N192+O192+P192+Q192</f>
        <v>2.4499999999999997</v>
      </c>
      <c r="S192" s="44">
        <v>43744</v>
      </c>
      <c r="T192" s="17">
        <f t="shared" si="317"/>
        <v>1</v>
      </c>
      <c r="U192" s="48">
        <f t="shared" ref="U192" si="547">R192/D192</f>
        <v>0.52016985138004246</v>
      </c>
    </row>
    <row r="193" spans="1:21" hidden="1" x14ac:dyDescent="0.2">
      <c r="A193" s="22" t="s">
        <v>57</v>
      </c>
      <c r="B193" s="35" t="str">
        <f>VLOOKUP(A193,Participanti!A:B,2,0)</f>
        <v>M</v>
      </c>
      <c r="C193" s="23">
        <v>5</v>
      </c>
      <c r="D193" s="23">
        <v>10.1</v>
      </c>
      <c r="E193" s="24">
        <v>3.0358796296296297E-2</v>
      </c>
      <c r="F193" s="53"/>
      <c r="G193" s="25">
        <f t="shared" ref="G193" si="548">E193/D193</f>
        <v>3.0058214154748812E-3</v>
      </c>
      <c r="H193" s="17">
        <f>IF(B193="F",VLOOKUP(D193,Barem!$B$2:$C$11,2,1),VLOOKUP(D193,Barem!$B$12:$C$21,2,1))</f>
        <v>2.5</v>
      </c>
      <c r="I193" s="17">
        <f>IF(H193=0,0,IF(B193="F",VLOOKUP(G193,Barem!$G$2:$H$11,2,1),VLOOKUP(G193,Barem!$G$12:$H$21,2,1)))</f>
        <v>4</v>
      </c>
      <c r="J193" s="23">
        <v>2</v>
      </c>
      <c r="K193" s="18">
        <f>VLOOKUP($C193, Barem!$L:$N,3,0)</f>
        <v>0.3</v>
      </c>
      <c r="L193" s="18">
        <f>VLOOKUP($C193, Barem!$L:$O,4,0)</f>
        <v>0.5</v>
      </c>
      <c r="M193" s="18">
        <f>VLOOKUP($C193, Barem!$L:$P,5,0)</f>
        <v>0.2</v>
      </c>
      <c r="N193" s="50">
        <f t="shared" ref="N193" si="549">IF(F193&gt;199,F193/1500,0)</f>
        <v>0</v>
      </c>
      <c r="O193" s="50">
        <f>IF(D193&gt;21,VLOOKUP(D193,Barem!$R$1:$S$39,2,1),0)</f>
        <v>0</v>
      </c>
      <c r="P193" s="46">
        <f>IF(D193&lt;1,0,IF(B193="F",VLOOKUP(G193,Barem!$V$2:$X$12,2,1),VLOOKUP(G193,Barem!$V$13:$X$24,2,1)))</f>
        <v>0</v>
      </c>
      <c r="Q193" s="50">
        <f>VLOOKUP(A193,Participanti!A:C,3,0)</f>
        <v>0</v>
      </c>
      <c r="R193" s="40">
        <f t="shared" ref="R193" si="550">H193*K193+I193*L193+J193*M193+N193+O193+P193+Q193</f>
        <v>3.15</v>
      </c>
      <c r="S193" s="44">
        <v>43744</v>
      </c>
      <c r="T193" s="17">
        <f t="shared" si="317"/>
        <v>1</v>
      </c>
      <c r="U193" s="48">
        <f t="shared" ref="U193" si="551">R193/D193</f>
        <v>0.31188118811881188</v>
      </c>
    </row>
    <row r="194" spans="1:21" hidden="1" x14ac:dyDescent="0.2">
      <c r="A194" s="22" t="s">
        <v>142</v>
      </c>
      <c r="B194" s="35" t="str">
        <f>VLOOKUP(A194,Participanti!A:B,2,0)</f>
        <v>M</v>
      </c>
      <c r="C194" s="23">
        <v>5</v>
      </c>
      <c r="D194" s="23">
        <v>21.11</v>
      </c>
      <c r="E194" s="24">
        <v>8.1377314814814819E-2</v>
      </c>
      <c r="F194" s="53"/>
      <c r="G194" s="25">
        <f t="shared" ref="G194" si="552">E194/D194</f>
        <v>3.8549178026913702E-3</v>
      </c>
      <c r="H194" s="17">
        <f>IF(B194="F",VLOOKUP(D194,Barem!$B$2:$C$11,2,1),VLOOKUP(D194,Barem!$B$12:$C$21,2,1))</f>
        <v>5</v>
      </c>
      <c r="I194" s="17">
        <f>IF(H194=0,0,IF(B194="F",VLOOKUP(G194,Barem!$G$2:$H$11,2,1),VLOOKUP(G194,Barem!$G$12:$H$21,2,1)))</f>
        <v>1.5</v>
      </c>
      <c r="J194" s="23">
        <v>0</v>
      </c>
      <c r="K194" s="18">
        <f>VLOOKUP($C194, Barem!$L:$N,3,0)</f>
        <v>0.3</v>
      </c>
      <c r="L194" s="18">
        <f>VLOOKUP($C194, Barem!$L:$O,4,0)</f>
        <v>0.5</v>
      </c>
      <c r="M194" s="18">
        <f>VLOOKUP($C194, Barem!$L:$P,5,0)</f>
        <v>0.2</v>
      </c>
      <c r="N194" s="50">
        <f t="shared" ref="N194" si="553">IF(F194&gt;199,F194/1500,0)</f>
        <v>0</v>
      </c>
      <c r="O194" s="50">
        <f>IF(D194&gt;21,VLOOKUP(D194,Barem!$R$1:$S$39,2,1),0)</f>
        <v>0</v>
      </c>
      <c r="P194" s="46">
        <f>IF(D194&lt;1,0,IF(B194="F",VLOOKUP(G194,Barem!$V$2:$X$12,2,1),VLOOKUP(G194,Barem!$V$13:$X$24,2,1)))</f>
        <v>0</v>
      </c>
      <c r="Q194" s="50">
        <f>VLOOKUP(A194,Participanti!A:C,3,0)</f>
        <v>0</v>
      </c>
      <c r="R194" s="40">
        <f t="shared" ref="R194" si="554">H194*K194+I194*L194+J194*M194+N194+O194+P194+Q194</f>
        <v>2.25</v>
      </c>
      <c r="S194" s="44">
        <v>43744</v>
      </c>
      <c r="T194" s="17">
        <f t="shared" ref="T194:T257" si="555">COUNTIFS(A:A,A194,C:C,C194)</f>
        <v>1</v>
      </c>
      <c r="U194" s="48">
        <f t="shared" ref="U194" si="556">R194/D194</f>
        <v>0.10658455708195168</v>
      </c>
    </row>
    <row r="195" spans="1:21" hidden="1" x14ac:dyDescent="0.2">
      <c r="A195" s="22" t="s">
        <v>63</v>
      </c>
      <c r="B195" s="35" t="str">
        <f>VLOOKUP(A195,Participanti!A:B,2,0)</f>
        <v>M</v>
      </c>
      <c r="C195" s="23">
        <v>5</v>
      </c>
      <c r="D195" s="23">
        <v>20.49</v>
      </c>
      <c r="E195" s="24">
        <v>6.0590277777777778E-2</v>
      </c>
      <c r="F195" s="53"/>
      <c r="G195" s="25">
        <f t="shared" ref="G195" si="557">E195/D195</f>
        <v>2.9570657773439622E-3</v>
      </c>
      <c r="H195" s="17">
        <f>IF(B195="F",VLOOKUP(D195,Barem!$B$2:$C$11,2,1),VLOOKUP(D195,Barem!$B$12:$C$21,2,1))</f>
        <v>4.5</v>
      </c>
      <c r="I195" s="17">
        <f>IF(H195=0,0,IF(B195="F",VLOOKUP(G195,Barem!$G$2:$H$11,2,1),VLOOKUP(G195,Barem!$G$12:$H$21,2,1)))</f>
        <v>4.5</v>
      </c>
      <c r="J195" s="23">
        <v>3.25</v>
      </c>
      <c r="K195" s="18">
        <f>VLOOKUP($C195, Barem!$L:$N,3,0)</f>
        <v>0.3</v>
      </c>
      <c r="L195" s="18">
        <f>VLOOKUP($C195, Barem!$L:$O,4,0)</f>
        <v>0.5</v>
      </c>
      <c r="M195" s="18">
        <f>VLOOKUP($C195, Barem!$L:$P,5,0)</f>
        <v>0.2</v>
      </c>
      <c r="N195" s="50">
        <f t="shared" ref="N195" si="558">IF(F195&gt;199,F195/1500,0)</f>
        <v>0</v>
      </c>
      <c r="O195" s="50">
        <f>IF(D195&gt;21,VLOOKUP(D195,Barem!$R$1:$S$39,2,1),0)</f>
        <v>0</v>
      </c>
      <c r="P195" s="46">
        <f>IF(D195&lt;1,0,IF(B195="F",VLOOKUP(G195,Barem!$V$2:$X$12,2,1),VLOOKUP(G195,Barem!$V$13:$X$24,2,1)))</f>
        <v>0</v>
      </c>
      <c r="Q195" s="50">
        <f>VLOOKUP(A195,Participanti!A:C,3,0)</f>
        <v>0</v>
      </c>
      <c r="R195" s="40">
        <f t="shared" ref="R195" si="559">H195*K195+I195*L195+J195*M195+N195+O195+P195+Q195</f>
        <v>4.25</v>
      </c>
      <c r="S195" s="44">
        <v>43744</v>
      </c>
      <c r="T195" s="17">
        <f t="shared" si="555"/>
        <v>1</v>
      </c>
      <c r="U195" s="48">
        <f t="shared" ref="U195" si="560">R195/D195</f>
        <v>0.20741825280624696</v>
      </c>
    </row>
    <row r="196" spans="1:21" hidden="1" x14ac:dyDescent="0.2">
      <c r="A196" s="22" t="s">
        <v>96</v>
      </c>
      <c r="B196" s="35" t="str">
        <f>VLOOKUP(A196,Participanti!A:B,2,0)</f>
        <v>M</v>
      </c>
      <c r="C196" s="23">
        <v>5</v>
      </c>
      <c r="D196" s="23">
        <v>10</v>
      </c>
      <c r="E196" s="24">
        <v>4.3078703703703702E-2</v>
      </c>
      <c r="F196" s="53"/>
      <c r="G196" s="25">
        <f t="shared" ref="G196" si="561">E196/D196</f>
        <v>4.3078703703703699E-3</v>
      </c>
      <c r="H196" s="17">
        <f>IF(B196="F",VLOOKUP(D196,Barem!$B$2:$C$11,2,1),VLOOKUP(D196,Barem!$B$12:$C$21,2,1))</f>
        <v>2.5</v>
      </c>
      <c r="I196" s="17">
        <f>IF(H196=0,0,IF(B196="F",VLOOKUP(G196,Barem!$G$2:$H$11,2,1),VLOOKUP(G196,Barem!$G$12:$H$21,2,1)))</f>
        <v>1</v>
      </c>
      <c r="J196" s="23">
        <v>2</v>
      </c>
      <c r="K196" s="18">
        <f>VLOOKUP($C196, Barem!$L:$N,3,0)</f>
        <v>0.3</v>
      </c>
      <c r="L196" s="18">
        <f>VLOOKUP($C196, Barem!$L:$O,4,0)</f>
        <v>0.5</v>
      </c>
      <c r="M196" s="18">
        <f>VLOOKUP($C196, Barem!$L:$P,5,0)</f>
        <v>0.2</v>
      </c>
      <c r="N196" s="50">
        <f t="shared" ref="N196" si="562">IF(F196&gt;199,F196/1500,0)</f>
        <v>0</v>
      </c>
      <c r="O196" s="50">
        <f>IF(D196&gt;21,VLOOKUP(D196,Barem!$R$1:$S$39,2,1),0)</f>
        <v>0</v>
      </c>
      <c r="P196" s="46">
        <f>IF(D196&lt;1,0,IF(B196="F",VLOOKUP(G196,Barem!$V$2:$X$12,2,1),VLOOKUP(G196,Barem!$V$13:$X$24,2,1)))</f>
        <v>0</v>
      </c>
      <c r="Q196" s="50">
        <f>VLOOKUP(A196,Participanti!A:C,3,0)</f>
        <v>0</v>
      </c>
      <c r="R196" s="40">
        <f t="shared" ref="R196" si="563">H196*K196+I196*L196+J196*M196+N196+O196+P196+Q196</f>
        <v>1.65</v>
      </c>
      <c r="S196" s="44">
        <v>43744</v>
      </c>
      <c r="T196" s="17">
        <f t="shared" si="555"/>
        <v>1</v>
      </c>
      <c r="U196" s="48">
        <f t="shared" ref="U196" si="564">R196/D196</f>
        <v>0.16499999999999998</v>
      </c>
    </row>
    <row r="197" spans="1:21" hidden="1" x14ac:dyDescent="0.2">
      <c r="A197" s="22" t="s">
        <v>8</v>
      </c>
      <c r="B197" s="35" t="str">
        <f>VLOOKUP(A197,Participanti!A:B,2,0)</f>
        <v>M</v>
      </c>
      <c r="C197" s="23">
        <v>5</v>
      </c>
      <c r="D197" s="23">
        <v>3.74</v>
      </c>
      <c r="E197" s="24">
        <v>9.5370370370370366E-3</v>
      </c>
      <c r="F197" s="53"/>
      <c r="G197" s="25">
        <f t="shared" ref="G197" si="565">E197/D197</f>
        <v>2.5500099029510791E-3</v>
      </c>
      <c r="H197" s="17">
        <f>IF(B197="F",VLOOKUP(D197,Barem!$B$2:$C$11,2,1),VLOOKUP(D197,Barem!$B$12:$C$21,2,1))</f>
        <v>1</v>
      </c>
      <c r="I197" s="17">
        <f>IF(H197=0,0,IF(B197="F",VLOOKUP(G197,Barem!$G$2:$H$11,2,1),VLOOKUP(G197,Barem!$G$12:$H$21,2,1)))</f>
        <v>5</v>
      </c>
      <c r="J197" s="23">
        <v>4.25</v>
      </c>
      <c r="K197" s="18">
        <f>VLOOKUP($C197, Barem!$L:$N,3,0)</f>
        <v>0.3</v>
      </c>
      <c r="L197" s="18">
        <f>VLOOKUP($C197, Barem!$L:$O,4,0)</f>
        <v>0.5</v>
      </c>
      <c r="M197" s="18">
        <f>VLOOKUP($C197, Barem!$L:$P,5,0)</f>
        <v>0.2</v>
      </c>
      <c r="N197" s="50">
        <f t="shared" ref="N197" si="566">IF(F197&gt;199,F197/1500,0)</f>
        <v>0</v>
      </c>
      <c r="O197" s="50">
        <f>IF(D197&gt;21,VLOOKUP(D197,Barem!$R$1:$S$39,2,1),0)</f>
        <v>0</v>
      </c>
      <c r="P197" s="46">
        <f>IF(D197&lt;1,0,IF(B197="F",VLOOKUP(G197,Barem!$V$2:$X$12,2,1),VLOOKUP(G197,Barem!$V$13:$X$24,2,1)))</f>
        <v>1</v>
      </c>
      <c r="Q197" s="50">
        <f>VLOOKUP(A197,Participanti!A:C,3,0)</f>
        <v>0</v>
      </c>
      <c r="R197" s="40">
        <f t="shared" ref="R197" si="567">H197*K197+I197*L197+J197*M197+N197+O197+P197+Q197</f>
        <v>4.6500000000000004</v>
      </c>
      <c r="S197" s="44">
        <v>43744</v>
      </c>
      <c r="T197" s="17">
        <f t="shared" si="555"/>
        <v>1</v>
      </c>
      <c r="U197" s="48">
        <f t="shared" ref="U197" si="568">R197/D197</f>
        <v>1.2433155080213905</v>
      </c>
    </row>
    <row r="198" spans="1:21" hidden="1" x14ac:dyDescent="0.2">
      <c r="A198" s="22" t="s">
        <v>130</v>
      </c>
      <c r="B198" s="35" t="str">
        <f>VLOOKUP(A198,Participanti!A:B,2,0)</f>
        <v>F</v>
      </c>
      <c r="C198" s="23">
        <v>5</v>
      </c>
      <c r="D198" s="23">
        <v>20</v>
      </c>
      <c r="E198" s="24">
        <v>0.12142361111111111</v>
      </c>
      <c r="F198" s="53">
        <v>1103</v>
      </c>
      <c r="G198" s="25">
        <f t="shared" ref="G198" si="569">E198/D198</f>
        <v>6.0711805555555554E-3</v>
      </c>
      <c r="H198" s="17">
        <f>IF(B198="F",VLOOKUP(D198,Barem!$B$2:$C$11,2,1),VLOOKUP(D198,Barem!$B$12:$C$21,2,1))</f>
        <v>5</v>
      </c>
      <c r="I198" s="17">
        <f>IF(H198=0,0,IF(B198="F",VLOOKUP(G198,Barem!$G$2:$H$11,2,1),VLOOKUP(G198,Barem!$G$12:$H$21,2,1)))</f>
        <v>0</v>
      </c>
      <c r="J198" s="23">
        <v>4.5</v>
      </c>
      <c r="K198" s="18">
        <f>VLOOKUP($C198, Barem!$L:$N,3,0)</f>
        <v>0.3</v>
      </c>
      <c r="L198" s="18">
        <f>VLOOKUP($C198, Barem!$L:$O,4,0)</f>
        <v>0.5</v>
      </c>
      <c r="M198" s="18">
        <f>VLOOKUP($C198, Barem!$L:$P,5,0)</f>
        <v>0.2</v>
      </c>
      <c r="N198" s="50">
        <f t="shared" ref="N198" si="570">IF(F198&gt;199,F198/1500,0)</f>
        <v>0.73533333333333328</v>
      </c>
      <c r="O198" s="50">
        <f>IF(D198&gt;21,VLOOKUP(D198,Barem!$R$1:$S$39,2,1),0)</f>
        <v>0</v>
      </c>
      <c r="P198" s="46">
        <f>IF(D198&lt;1,0,IF(B198="F",VLOOKUP(G198,Barem!$V$2:$X$12,2,1),VLOOKUP(G198,Barem!$V$13:$X$24,2,1)))</f>
        <v>0</v>
      </c>
      <c r="Q198" s="50">
        <f>VLOOKUP(A198,Participanti!A:C,3,0)</f>
        <v>0</v>
      </c>
      <c r="R198" s="40">
        <f t="shared" ref="R198" si="571">H198*K198+I198*L198+J198*M198+N198+O198+P198+Q198</f>
        <v>3.1353333333333331</v>
      </c>
      <c r="S198" s="44">
        <v>43744</v>
      </c>
      <c r="T198" s="17">
        <f t="shared" si="555"/>
        <v>1</v>
      </c>
      <c r="U198" s="48">
        <f t="shared" ref="U198" si="572">R198/D198</f>
        <v>0.15676666666666667</v>
      </c>
    </row>
    <row r="199" spans="1:21" hidden="1" x14ac:dyDescent="0.2">
      <c r="A199" s="22" t="s">
        <v>60</v>
      </c>
      <c r="B199" s="35" t="str">
        <f>VLOOKUP(A199,Participanti!A:B,2,0)</f>
        <v>F</v>
      </c>
      <c r="C199" s="23">
        <v>5</v>
      </c>
      <c r="D199" s="23">
        <v>18</v>
      </c>
      <c r="E199" s="24">
        <v>8.637731481481481E-2</v>
      </c>
      <c r="F199" s="53"/>
      <c r="G199" s="25">
        <f t="shared" ref="G199" si="573">E199/D199</f>
        <v>4.7987397119341564E-3</v>
      </c>
      <c r="H199" s="17">
        <f>IF(B199="F",VLOOKUP(D199,Barem!$B$2:$C$11,2,1),VLOOKUP(D199,Barem!$B$12:$C$21,2,1))</f>
        <v>4.5</v>
      </c>
      <c r="I199" s="17">
        <f>IF(H199=0,0,IF(B199="F",VLOOKUP(G199,Barem!$G$2:$H$11,2,1),VLOOKUP(G199,Barem!$G$12:$H$21,2,1)))</f>
        <v>1</v>
      </c>
      <c r="J199" s="23">
        <v>1.5</v>
      </c>
      <c r="K199" s="18">
        <f>VLOOKUP($C199, Barem!$L:$N,3,0)</f>
        <v>0.3</v>
      </c>
      <c r="L199" s="18">
        <f>VLOOKUP($C199, Barem!$L:$O,4,0)</f>
        <v>0.5</v>
      </c>
      <c r="M199" s="18">
        <f>VLOOKUP($C199, Barem!$L:$P,5,0)</f>
        <v>0.2</v>
      </c>
      <c r="N199" s="50">
        <f t="shared" ref="N199" si="574">IF(F199&gt;199,F199/1500,0)</f>
        <v>0</v>
      </c>
      <c r="O199" s="50">
        <f>IF(D199&gt;21,VLOOKUP(D199,Barem!$R$1:$S$39,2,1),0)</f>
        <v>0</v>
      </c>
      <c r="P199" s="46">
        <f>IF(D199&lt;1,0,IF(B199="F",VLOOKUP(G199,Barem!$V$2:$X$12,2,1),VLOOKUP(G199,Barem!$V$13:$X$24,2,1)))</f>
        <v>0</v>
      </c>
      <c r="Q199" s="50">
        <f>VLOOKUP(A199,Participanti!A:C,3,0)</f>
        <v>0.5</v>
      </c>
      <c r="R199" s="40">
        <f t="shared" ref="R199" si="575">H199*K199+I199*L199+J199*M199+N199+O199+P199+Q199</f>
        <v>2.65</v>
      </c>
      <c r="S199" s="44">
        <v>43746</v>
      </c>
      <c r="T199" s="17">
        <f t="shared" si="555"/>
        <v>1</v>
      </c>
      <c r="U199" s="48">
        <f t="shared" ref="U199" si="576">R199/D199</f>
        <v>0.14722222222222223</v>
      </c>
    </row>
    <row r="200" spans="1:21" hidden="1" x14ac:dyDescent="0.2">
      <c r="A200" s="22" t="s">
        <v>128</v>
      </c>
      <c r="B200" s="35" t="str">
        <f>VLOOKUP(A200,Participanti!A:B,2,0)</f>
        <v>M</v>
      </c>
      <c r="C200" s="23">
        <v>5</v>
      </c>
      <c r="D200" s="23">
        <v>13.89</v>
      </c>
      <c r="E200" s="24">
        <v>5.679398148148148E-2</v>
      </c>
      <c r="F200" s="53"/>
      <c r="G200" s="25">
        <f t="shared" ref="G200" si="577">E200/D200</f>
        <v>4.0888395595019061E-3</v>
      </c>
      <c r="H200" s="17">
        <f>IF(B200="F",VLOOKUP(D200,Barem!$B$2:$C$11,2,1),VLOOKUP(D200,Barem!$B$12:$C$21,2,1))</f>
        <v>3</v>
      </c>
      <c r="I200" s="17">
        <f>IF(H200=0,0,IF(B200="F",VLOOKUP(G200,Barem!$G$2:$H$11,2,1),VLOOKUP(G200,Barem!$G$12:$H$21,2,1)))</f>
        <v>1.5</v>
      </c>
      <c r="J200" s="23">
        <v>1.75</v>
      </c>
      <c r="K200" s="18">
        <f>VLOOKUP($C200, Barem!$L:$N,3,0)</f>
        <v>0.3</v>
      </c>
      <c r="L200" s="18">
        <f>VLOOKUP($C200, Barem!$L:$O,4,0)</f>
        <v>0.5</v>
      </c>
      <c r="M200" s="18">
        <f>VLOOKUP($C200, Barem!$L:$P,5,0)</f>
        <v>0.2</v>
      </c>
      <c r="N200" s="50">
        <f t="shared" ref="N200" si="578">IF(F200&gt;199,F200/1500,0)</f>
        <v>0</v>
      </c>
      <c r="O200" s="50">
        <f>IF(D200&gt;21,VLOOKUP(D200,Barem!$R$1:$S$39,2,1),0)</f>
        <v>0</v>
      </c>
      <c r="P200" s="46">
        <f>IF(D200&lt;1,0,IF(B200="F",VLOOKUP(G200,Barem!$V$2:$X$12,2,1),VLOOKUP(G200,Barem!$V$13:$X$24,2,1)))</f>
        <v>0</v>
      </c>
      <c r="Q200" s="50">
        <f>VLOOKUP(A200,Participanti!A:C,3,0)</f>
        <v>0</v>
      </c>
      <c r="R200" s="40">
        <f t="shared" ref="R200" si="579">H200*K200+I200*L200+J200*M200+N200+O200+P200+Q200</f>
        <v>2</v>
      </c>
      <c r="S200" s="44">
        <v>43746</v>
      </c>
      <c r="T200" s="17">
        <f t="shared" si="555"/>
        <v>1</v>
      </c>
      <c r="U200" s="48">
        <f t="shared" ref="U200" si="580">R200/D200</f>
        <v>0.14398848092152627</v>
      </c>
    </row>
    <row r="201" spans="1:21" hidden="1" x14ac:dyDescent="0.2">
      <c r="A201" s="22" t="s">
        <v>55</v>
      </c>
      <c r="B201" s="35" t="str">
        <f>VLOOKUP(A201,Participanti!A:B,2,0)</f>
        <v>F</v>
      </c>
      <c r="C201" s="23">
        <v>5</v>
      </c>
      <c r="D201" s="23">
        <v>3.74</v>
      </c>
      <c r="E201" s="24">
        <v>1.2581018518518519E-2</v>
      </c>
      <c r="F201" s="53"/>
      <c r="G201" s="25">
        <f t="shared" ref="G201" si="581">E201/D201</f>
        <v>3.3639086947910477E-3</v>
      </c>
      <c r="H201" s="17">
        <f>IF(B201="F",VLOOKUP(D201,Barem!$B$2:$C$11,2,1),VLOOKUP(D201,Barem!$B$12:$C$21,2,1))</f>
        <v>1</v>
      </c>
      <c r="I201" s="17">
        <f>IF(H201=0,0,IF(B201="F",VLOOKUP(G201,Barem!$G$2:$H$11,2,1),VLOOKUP(G201,Barem!$G$12:$H$21,2,1)))</f>
        <v>4</v>
      </c>
      <c r="J201" s="23">
        <v>4</v>
      </c>
      <c r="K201" s="18">
        <f>VLOOKUP($C201, Barem!$L:$N,3,0)</f>
        <v>0.3</v>
      </c>
      <c r="L201" s="18">
        <f>VLOOKUP($C201, Barem!$L:$O,4,0)</f>
        <v>0.5</v>
      </c>
      <c r="M201" s="18">
        <f>VLOOKUP($C201, Barem!$L:$P,5,0)</f>
        <v>0.2</v>
      </c>
      <c r="N201" s="50">
        <f t="shared" ref="N201" si="582">IF(F201&gt;199,F201/1500,0)</f>
        <v>0</v>
      </c>
      <c r="O201" s="50">
        <f>IF(D201&gt;21,VLOOKUP(D201,Barem!$R$1:$S$39,2,1),0)</f>
        <v>0</v>
      </c>
      <c r="P201" s="46">
        <f>IF(D201&lt;1,0,IF(B201="F",VLOOKUP(G201,Barem!$V$2:$X$12,2,1),VLOOKUP(G201,Barem!$V$13:$X$24,2,1)))</f>
        <v>0</v>
      </c>
      <c r="Q201" s="50">
        <f>VLOOKUP(A201,Participanti!A:C,3,0)</f>
        <v>0</v>
      </c>
      <c r="R201" s="40">
        <f t="shared" ref="R201" si="583">H201*K201+I201*L201+J201*M201+N201+O201+P201+Q201</f>
        <v>3.0999999999999996</v>
      </c>
      <c r="S201" s="44">
        <v>43746</v>
      </c>
      <c r="T201" s="17">
        <f t="shared" si="555"/>
        <v>1</v>
      </c>
      <c r="U201" s="48">
        <f t="shared" ref="U201" si="584">R201/D201</f>
        <v>0.82887700534759345</v>
      </c>
    </row>
    <row r="202" spans="1:21" hidden="1" x14ac:dyDescent="0.2">
      <c r="A202" s="22" t="s">
        <v>71</v>
      </c>
      <c r="B202" s="35" t="str">
        <f>VLOOKUP(A202,Participanti!A:B,2,0)</f>
        <v>M</v>
      </c>
      <c r="C202" s="23">
        <v>5</v>
      </c>
      <c r="D202" s="23">
        <v>15.03</v>
      </c>
      <c r="E202" s="24">
        <v>6.8680555555555564E-2</v>
      </c>
      <c r="F202" s="53"/>
      <c r="G202" s="25">
        <f t="shared" ref="G202" si="585">E202/D202</f>
        <v>4.5695645745545957E-3</v>
      </c>
      <c r="H202" s="17">
        <f>IF(B202="F",VLOOKUP(D202,Barem!$B$2:$C$11,2,1),VLOOKUP(D202,Barem!$B$12:$C$21,2,1))</f>
        <v>3.5</v>
      </c>
      <c r="I202" s="17">
        <f>IF(H202=0,0,IF(B202="F",VLOOKUP(G202,Barem!$G$2:$H$11,2,1),VLOOKUP(G202,Barem!$G$12:$H$21,2,1)))</f>
        <v>1</v>
      </c>
      <c r="J202" s="23">
        <v>0.5</v>
      </c>
      <c r="K202" s="18">
        <f>VLOOKUP($C202, Barem!$L:$N,3,0)</f>
        <v>0.3</v>
      </c>
      <c r="L202" s="18">
        <f>VLOOKUP($C202, Barem!$L:$O,4,0)</f>
        <v>0.5</v>
      </c>
      <c r="M202" s="18">
        <f>VLOOKUP($C202, Barem!$L:$P,5,0)</f>
        <v>0.2</v>
      </c>
      <c r="N202" s="50">
        <f t="shared" ref="N202" si="586">IF(F202&gt;199,F202/1500,0)</f>
        <v>0</v>
      </c>
      <c r="O202" s="50">
        <f>IF(D202&gt;21,VLOOKUP(D202,Barem!$R$1:$S$39,2,1),0)</f>
        <v>0</v>
      </c>
      <c r="P202" s="46">
        <f>IF(D202&lt;1,0,IF(B202="F",VLOOKUP(G202,Barem!$V$2:$X$12,2,1),VLOOKUP(G202,Barem!$V$13:$X$24,2,1)))</f>
        <v>0</v>
      </c>
      <c r="Q202" s="50">
        <f>VLOOKUP(A202,Participanti!A:C,3,0)</f>
        <v>0</v>
      </c>
      <c r="R202" s="40">
        <f t="shared" ref="R202" si="587">H202*K202+I202*L202+J202*M202+N202+O202+P202+Q202</f>
        <v>1.6500000000000001</v>
      </c>
      <c r="S202" s="44">
        <v>43746</v>
      </c>
      <c r="T202" s="17">
        <f t="shared" si="555"/>
        <v>1</v>
      </c>
      <c r="U202" s="48">
        <f t="shared" ref="U202" si="588">R202/D202</f>
        <v>0.1097804391217565</v>
      </c>
    </row>
    <row r="203" spans="1:21" hidden="1" x14ac:dyDescent="0.2">
      <c r="A203" s="22" t="s">
        <v>56</v>
      </c>
      <c r="B203" s="35" t="str">
        <f>VLOOKUP(A203,Participanti!A:B,2,0)</f>
        <v>F</v>
      </c>
      <c r="C203" s="23">
        <v>5</v>
      </c>
      <c r="D203" s="23">
        <v>3.74</v>
      </c>
      <c r="E203" s="24">
        <v>1.383101851851852E-2</v>
      </c>
      <c r="F203" s="53"/>
      <c r="G203" s="25">
        <f t="shared" ref="G203" si="589">E203/D203</f>
        <v>3.6981332937215295E-3</v>
      </c>
      <c r="H203" s="17">
        <f>IF(B203="F",VLOOKUP(D203,Barem!$B$2:$C$11,2,1),VLOOKUP(D203,Barem!$B$12:$C$21,2,1))</f>
        <v>1</v>
      </c>
      <c r="I203" s="17">
        <f>IF(H203=0,0,IF(B203="F",VLOOKUP(G203,Barem!$G$2:$H$11,2,1),VLOOKUP(G203,Barem!$G$12:$H$21,2,1)))</f>
        <v>3</v>
      </c>
      <c r="J203" s="23">
        <v>2</v>
      </c>
      <c r="K203" s="18">
        <f>VLOOKUP($C203, Barem!$L:$N,3,0)</f>
        <v>0.3</v>
      </c>
      <c r="L203" s="18">
        <f>VLOOKUP($C203, Barem!$L:$O,4,0)</f>
        <v>0.5</v>
      </c>
      <c r="M203" s="18">
        <f>VLOOKUP($C203, Barem!$L:$P,5,0)</f>
        <v>0.2</v>
      </c>
      <c r="N203" s="50">
        <f t="shared" ref="N203" si="590">IF(F203&gt;199,F203/1500,0)</f>
        <v>0</v>
      </c>
      <c r="O203" s="50">
        <f>IF(D203&gt;21,VLOOKUP(D203,Barem!$R$1:$S$39,2,1),0)</f>
        <v>0</v>
      </c>
      <c r="P203" s="46">
        <f>IF(D203&lt;1,0,IF(B203="F",VLOOKUP(G203,Barem!$V$2:$X$12,2,1),VLOOKUP(G203,Barem!$V$13:$X$24,2,1)))</f>
        <v>0</v>
      </c>
      <c r="Q203" s="50">
        <f>VLOOKUP(A203,Participanti!A:C,3,0)</f>
        <v>0</v>
      </c>
      <c r="R203" s="40">
        <f t="shared" ref="R203" si="591">H203*K203+I203*L203+J203*M203+N203+O203+P203+Q203</f>
        <v>2.2000000000000002</v>
      </c>
      <c r="S203" s="44">
        <v>43746</v>
      </c>
      <c r="T203" s="17">
        <f t="shared" si="555"/>
        <v>1</v>
      </c>
      <c r="U203" s="48">
        <f t="shared" ref="U203" si="592">R203/D203</f>
        <v>0.58823529411764708</v>
      </c>
    </row>
    <row r="204" spans="1:21" hidden="1" x14ac:dyDescent="0.2">
      <c r="A204" s="22" t="s">
        <v>52</v>
      </c>
      <c r="B204" s="35" t="str">
        <f>VLOOKUP(A204,Participanti!A:B,2,0)</f>
        <v>M</v>
      </c>
      <c r="C204" s="23">
        <v>5</v>
      </c>
      <c r="D204" s="23">
        <v>12.31</v>
      </c>
      <c r="E204" s="24">
        <v>4.1886574074074069E-2</v>
      </c>
      <c r="F204" s="53"/>
      <c r="G204" s="25">
        <f t="shared" ref="G204" si="593">E204/D204</f>
        <v>3.4026461473658869E-3</v>
      </c>
      <c r="H204" s="17">
        <f>IF(B204="F",VLOOKUP(D204,Barem!$B$2:$C$11,2,1),VLOOKUP(D204,Barem!$B$12:$C$21,2,1))</f>
        <v>3</v>
      </c>
      <c r="I204" s="17">
        <f>IF(H204=0,0,IF(B204="F",VLOOKUP(G204,Barem!$G$2:$H$11,2,1),VLOOKUP(G204,Barem!$G$12:$H$21,2,1)))</f>
        <v>3</v>
      </c>
      <c r="J204" s="23">
        <v>3.25</v>
      </c>
      <c r="K204" s="18">
        <f>VLOOKUP($C204, Barem!$L:$N,3,0)</f>
        <v>0.3</v>
      </c>
      <c r="L204" s="18">
        <f>VLOOKUP($C204, Barem!$L:$O,4,0)</f>
        <v>0.5</v>
      </c>
      <c r="M204" s="18">
        <f>VLOOKUP($C204, Barem!$L:$P,5,0)</f>
        <v>0.2</v>
      </c>
      <c r="N204" s="50">
        <f t="shared" ref="N204" si="594">IF(F204&gt;199,F204/1500,0)</f>
        <v>0</v>
      </c>
      <c r="O204" s="50">
        <f>IF(D204&gt;21,VLOOKUP(D204,Barem!$R$1:$S$39,2,1),0)</f>
        <v>0</v>
      </c>
      <c r="P204" s="46">
        <f>IF(D204&lt;1,0,IF(B204="F",VLOOKUP(G204,Barem!$V$2:$X$12,2,1),VLOOKUP(G204,Barem!$V$13:$X$24,2,1)))</f>
        <v>0</v>
      </c>
      <c r="Q204" s="50">
        <f>VLOOKUP(A204,Participanti!A:C,3,0)</f>
        <v>0</v>
      </c>
      <c r="R204" s="40">
        <f t="shared" ref="R204" si="595">H204*K204+I204*L204+J204*M204+N204+O204+P204+Q204</f>
        <v>3.05</v>
      </c>
      <c r="S204" s="44">
        <v>43746</v>
      </c>
      <c r="T204" s="17">
        <f t="shared" si="555"/>
        <v>1</v>
      </c>
      <c r="U204" s="48">
        <f t="shared" ref="U204" si="596">R204/D204</f>
        <v>0.24776604386677495</v>
      </c>
    </row>
    <row r="205" spans="1:21" hidden="1" x14ac:dyDescent="0.2">
      <c r="A205" s="22" t="s">
        <v>92</v>
      </c>
      <c r="B205" s="35" t="str">
        <f>VLOOKUP(A205,Participanti!A:B,2,0)</f>
        <v>M</v>
      </c>
      <c r="C205" s="23">
        <v>5</v>
      </c>
      <c r="D205" s="23">
        <v>12.23</v>
      </c>
      <c r="E205" s="24">
        <v>5.0833333333333335E-2</v>
      </c>
      <c r="F205" s="53">
        <v>279</v>
      </c>
      <c r="G205" s="25">
        <f t="shared" ref="G205" si="597">E205/D205</f>
        <v>4.1564458980648681E-3</v>
      </c>
      <c r="H205" s="17">
        <f>IF(B205="F",VLOOKUP(D205,Barem!$B$2:$C$11,2,1),VLOOKUP(D205,Barem!$B$12:$C$21,2,1))</f>
        <v>3</v>
      </c>
      <c r="I205" s="17">
        <f>IF(H205=0,0,IF(B205="F",VLOOKUP(G205,Barem!$G$2:$H$11,2,1),VLOOKUP(G205,Barem!$G$12:$H$21,2,1)))</f>
        <v>1.5</v>
      </c>
      <c r="J205" s="23">
        <v>4.5</v>
      </c>
      <c r="K205" s="18">
        <f>VLOOKUP($C205, Barem!$L:$N,3,0)</f>
        <v>0.3</v>
      </c>
      <c r="L205" s="18">
        <f>VLOOKUP($C205, Barem!$L:$O,4,0)</f>
        <v>0.5</v>
      </c>
      <c r="M205" s="18">
        <f>VLOOKUP($C205, Barem!$L:$P,5,0)</f>
        <v>0.2</v>
      </c>
      <c r="N205" s="50">
        <f t="shared" ref="N205" si="598">IF(F205&gt;199,F205/1500,0)</f>
        <v>0.186</v>
      </c>
      <c r="O205" s="50">
        <f>IF(D205&gt;21,VLOOKUP(D205,Barem!$R$1:$S$39,2,1),0)</f>
        <v>0</v>
      </c>
      <c r="P205" s="46">
        <f>IF(D205&lt;1,0,IF(B205="F",VLOOKUP(G205,Barem!$V$2:$X$12,2,1),VLOOKUP(G205,Barem!$V$13:$X$24,2,1)))</f>
        <v>0</v>
      </c>
      <c r="Q205" s="50">
        <f>VLOOKUP(A205,Participanti!A:C,3,0)</f>
        <v>0</v>
      </c>
      <c r="R205" s="40">
        <f t="shared" ref="R205" si="599">H205*K205+I205*L205+J205*M205+N205+O205+P205+Q205</f>
        <v>2.7359999999999998</v>
      </c>
      <c r="S205" s="44">
        <v>43746</v>
      </c>
      <c r="T205" s="17">
        <f t="shared" si="555"/>
        <v>1</v>
      </c>
      <c r="U205" s="48">
        <f t="shared" ref="U205" si="600">R205/D205</f>
        <v>0.22371218315617331</v>
      </c>
    </row>
    <row r="206" spans="1:21" hidden="1" x14ac:dyDescent="0.2">
      <c r="A206" s="22" t="s">
        <v>137</v>
      </c>
      <c r="B206" s="35" t="str">
        <f>VLOOKUP(A206,Participanti!A:B,2,0)</f>
        <v>F</v>
      </c>
      <c r="C206" s="23">
        <v>5</v>
      </c>
      <c r="D206" s="23">
        <v>5.05</v>
      </c>
      <c r="E206" s="24">
        <v>2.2037037037037036E-2</v>
      </c>
      <c r="F206" s="53"/>
      <c r="G206" s="25">
        <f t="shared" ref="G206" si="601">E206/D206</f>
        <v>4.3637697103043639E-3</v>
      </c>
      <c r="H206" s="17">
        <f>IF(B206="F",VLOOKUP(D206,Barem!$B$2:$C$11,2,1),VLOOKUP(D206,Barem!$B$12:$C$21,2,1))</f>
        <v>1.5</v>
      </c>
      <c r="I206" s="17">
        <f>IF(H206=0,0,IF(B206="F",VLOOKUP(G206,Barem!$G$2:$H$11,2,1),VLOOKUP(G206,Barem!$G$12:$H$21,2,1)))</f>
        <v>1.5</v>
      </c>
      <c r="J206" s="23">
        <v>3</v>
      </c>
      <c r="K206" s="18">
        <f>VLOOKUP($C206, Barem!$L:$N,3,0)</f>
        <v>0.3</v>
      </c>
      <c r="L206" s="18">
        <f>VLOOKUP($C206, Barem!$L:$O,4,0)</f>
        <v>0.5</v>
      </c>
      <c r="M206" s="18">
        <f>VLOOKUP($C206, Barem!$L:$P,5,0)</f>
        <v>0.2</v>
      </c>
      <c r="N206" s="50">
        <f t="shared" ref="N206" si="602">IF(F206&gt;199,F206/1500,0)</f>
        <v>0</v>
      </c>
      <c r="O206" s="50">
        <f>IF(D206&gt;21,VLOOKUP(D206,Barem!$R$1:$S$39,2,1),0)</f>
        <v>0</v>
      </c>
      <c r="P206" s="46">
        <f>IF(D206&lt;1,0,IF(B206="F",VLOOKUP(G206,Barem!$V$2:$X$12,2,1),VLOOKUP(G206,Barem!$V$13:$X$24,2,1)))</f>
        <v>0</v>
      </c>
      <c r="Q206" s="50">
        <f>VLOOKUP(A206,Participanti!A:C,3,0)</f>
        <v>0</v>
      </c>
      <c r="R206" s="40">
        <f t="shared" ref="R206" si="603">H206*K206+I206*L206+J206*M206+N206+O206+P206+Q206</f>
        <v>1.8</v>
      </c>
      <c r="S206" s="44">
        <v>43746</v>
      </c>
      <c r="T206" s="17">
        <f t="shared" si="555"/>
        <v>1</v>
      </c>
      <c r="U206" s="48">
        <f t="shared" ref="U206" si="604">R206/D206</f>
        <v>0.35643564356435647</v>
      </c>
    </row>
    <row r="207" spans="1:21" hidden="1" x14ac:dyDescent="0.2">
      <c r="A207" s="22" t="s">
        <v>62</v>
      </c>
      <c r="B207" s="35" t="str">
        <f>VLOOKUP(A207,Participanti!A:B,2,0)</f>
        <v>M</v>
      </c>
      <c r="C207" s="23">
        <v>5</v>
      </c>
      <c r="D207" s="23">
        <v>20.49</v>
      </c>
      <c r="E207" s="24">
        <v>7.8252314814814816E-2</v>
      </c>
      <c r="F207" s="53"/>
      <c r="G207" s="25">
        <f t="shared" ref="G207" si="605">E207/D207</f>
        <v>3.8190490392784196E-3</v>
      </c>
      <c r="H207" s="17">
        <f>IF(B207="F",VLOOKUP(D207,Barem!$B$2:$C$11,2,1),VLOOKUP(D207,Barem!$B$12:$C$21,2,1))</f>
        <v>4.5</v>
      </c>
      <c r="I207" s="17">
        <f>IF(H207=0,0,IF(B207="F",VLOOKUP(G207,Barem!$G$2:$H$11,2,1),VLOOKUP(G207,Barem!$G$12:$H$21,2,1)))</f>
        <v>2</v>
      </c>
      <c r="J207" s="23">
        <v>2.5</v>
      </c>
      <c r="K207" s="18">
        <f>VLOOKUP($C207, Barem!$L:$N,3,0)</f>
        <v>0.3</v>
      </c>
      <c r="L207" s="18">
        <f>VLOOKUP($C207, Barem!$L:$O,4,0)</f>
        <v>0.5</v>
      </c>
      <c r="M207" s="18">
        <f>VLOOKUP($C207, Barem!$L:$P,5,0)</f>
        <v>0.2</v>
      </c>
      <c r="N207" s="50">
        <f t="shared" ref="N207" si="606">IF(F207&gt;199,F207/1500,0)</f>
        <v>0</v>
      </c>
      <c r="O207" s="50">
        <f>IF(D207&gt;21,VLOOKUP(D207,Barem!$R$1:$S$39,2,1),0)</f>
        <v>0</v>
      </c>
      <c r="P207" s="46">
        <f>IF(D207&lt;1,0,IF(B207="F",VLOOKUP(G207,Barem!$V$2:$X$12,2,1),VLOOKUP(G207,Barem!$V$13:$X$24,2,1)))</f>
        <v>0</v>
      </c>
      <c r="Q207" s="50">
        <f>VLOOKUP(A207,Participanti!A:C,3,0)</f>
        <v>0</v>
      </c>
      <c r="R207" s="40">
        <f t="shared" ref="R207" si="607">H207*K207+I207*L207+J207*M207+N207+O207+P207+Q207</f>
        <v>2.8499999999999996</v>
      </c>
      <c r="S207" s="44">
        <v>43746</v>
      </c>
      <c r="T207" s="17">
        <f t="shared" si="555"/>
        <v>1</v>
      </c>
      <c r="U207" s="48">
        <f t="shared" ref="U207" si="608">R207/D207</f>
        <v>0.13909224011713031</v>
      </c>
    </row>
    <row r="208" spans="1:21" hidden="1" x14ac:dyDescent="0.2">
      <c r="A208" s="22" t="s">
        <v>135</v>
      </c>
      <c r="B208" s="35" t="str">
        <f>VLOOKUP(A208,Participanti!A:B,2,0)</f>
        <v>M</v>
      </c>
      <c r="C208" s="23">
        <v>5</v>
      </c>
      <c r="D208" s="23">
        <v>37.49</v>
      </c>
      <c r="E208" s="24">
        <v>0.25439814814814815</v>
      </c>
      <c r="F208" s="53">
        <v>2298</v>
      </c>
      <c r="G208" s="25">
        <f t="shared" ref="G208" si="609">E208/D208</f>
        <v>6.7857601533248373E-3</v>
      </c>
      <c r="H208" s="17">
        <f>IF(B208="F",VLOOKUP(D208,Barem!$B$2:$C$11,2,1),VLOOKUP(D208,Barem!$B$12:$C$21,2,1))</f>
        <v>5</v>
      </c>
      <c r="I208" s="17">
        <f>IF(H208=0,0,IF(B208="F",VLOOKUP(G208,Barem!$G$2:$H$11,2,1),VLOOKUP(G208,Barem!$G$12:$H$21,2,1)))</f>
        <v>0</v>
      </c>
      <c r="J208" s="23">
        <v>1</v>
      </c>
      <c r="K208" s="18">
        <f>VLOOKUP($C208, Barem!$L:$N,3,0)</f>
        <v>0.3</v>
      </c>
      <c r="L208" s="18">
        <f>VLOOKUP($C208, Barem!$L:$O,4,0)</f>
        <v>0.5</v>
      </c>
      <c r="M208" s="18">
        <f>VLOOKUP($C208, Barem!$L:$P,5,0)</f>
        <v>0.2</v>
      </c>
      <c r="N208" s="50">
        <f t="shared" ref="N208" si="610">IF(F208&gt;199,F208/1500,0)</f>
        <v>1.532</v>
      </c>
      <c r="O208" s="50">
        <f>IF(D208&gt;21,VLOOKUP(D208,Barem!$R$1:$S$39,2,1),0)</f>
        <v>0.2</v>
      </c>
      <c r="P208" s="46">
        <f>IF(D208&lt;1,0,IF(B208="F",VLOOKUP(G208,Barem!$V$2:$X$12,2,1),VLOOKUP(G208,Barem!$V$13:$X$24,2,1)))</f>
        <v>0</v>
      </c>
      <c r="Q208" s="50">
        <f>VLOOKUP(A208,Participanti!A:C,3,0)</f>
        <v>0</v>
      </c>
      <c r="R208" s="40">
        <f t="shared" ref="R208" si="611">H208*K208+I208*L208+J208*M208+N208+O208+P208+Q208</f>
        <v>3.4320000000000004</v>
      </c>
      <c r="S208" s="44">
        <v>43746</v>
      </c>
      <c r="T208" s="17">
        <f t="shared" si="555"/>
        <v>1</v>
      </c>
      <c r="U208" s="48">
        <f t="shared" ref="U208" si="612">R208/D208</f>
        <v>9.1544411843158174E-2</v>
      </c>
    </row>
    <row r="209" spans="1:21" hidden="1" x14ac:dyDescent="0.2">
      <c r="A209" s="22" t="s">
        <v>146</v>
      </c>
      <c r="B209" s="35" t="str">
        <f>VLOOKUP(A209,Participanti!A:B,2,0)</f>
        <v>M</v>
      </c>
      <c r="C209" s="23">
        <v>5</v>
      </c>
      <c r="D209" s="23">
        <v>15.01</v>
      </c>
      <c r="E209" s="24">
        <v>4.6539351851851853E-2</v>
      </c>
      <c r="F209" s="53"/>
      <c r="G209" s="25">
        <f t="shared" ref="G209" si="613">E209/D209</f>
        <v>3.1005564191773386E-3</v>
      </c>
      <c r="H209" s="17">
        <f>IF(B209="F",VLOOKUP(D209,Barem!$B$2:$C$11,2,1),VLOOKUP(D209,Barem!$B$12:$C$21,2,1))</f>
        <v>3.5</v>
      </c>
      <c r="I209" s="17">
        <f>IF(H209=0,0,IF(B209="F",VLOOKUP(G209,Barem!$G$2:$H$11,2,1),VLOOKUP(G209,Barem!$G$12:$H$21,2,1)))</f>
        <v>4</v>
      </c>
      <c r="J209" s="23">
        <v>1</v>
      </c>
      <c r="K209" s="18">
        <f>VLOOKUP($C209, Barem!$L:$N,3,0)</f>
        <v>0.3</v>
      </c>
      <c r="L209" s="18">
        <f>VLOOKUP($C209, Barem!$L:$O,4,0)</f>
        <v>0.5</v>
      </c>
      <c r="M209" s="18">
        <f>VLOOKUP($C209, Barem!$L:$P,5,0)</f>
        <v>0.2</v>
      </c>
      <c r="N209" s="50">
        <f t="shared" ref="N209" si="614">IF(F209&gt;199,F209/1500,0)</f>
        <v>0</v>
      </c>
      <c r="O209" s="50">
        <f>IF(D209&gt;21,VLOOKUP(D209,Barem!$R$1:$S$39,2,1),0)</f>
        <v>0</v>
      </c>
      <c r="P209" s="46">
        <f>IF(D209&lt;1,0,IF(B209="F",VLOOKUP(G209,Barem!$V$2:$X$12,2,1),VLOOKUP(G209,Barem!$V$13:$X$24,2,1)))</f>
        <v>0</v>
      </c>
      <c r="Q209" s="50">
        <f>VLOOKUP(A209,Participanti!A:C,3,0)</f>
        <v>0</v>
      </c>
      <c r="R209" s="40">
        <f t="shared" ref="R209" si="615">H209*K209+I209*L209+J209*M209+N209+O209+P209+Q209</f>
        <v>3.25</v>
      </c>
      <c r="S209" s="44">
        <v>43739</v>
      </c>
      <c r="T209" s="17">
        <f t="shared" si="555"/>
        <v>1</v>
      </c>
      <c r="U209" s="48">
        <f t="shared" ref="U209" si="616">R209/D209</f>
        <v>0.21652231845436376</v>
      </c>
    </row>
    <row r="210" spans="1:21" hidden="1" x14ac:dyDescent="0.2">
      <c r="A210" s="22" t="s">
        <v>131</v>
      </c>
      <c r="B210" s="35" t="str">
        <f>VLOOKUP(A210,Participanti!A:B,2,0)</f>
        <v>M</v>
      </c>
      <c r="C210" s="23">
        <v>6</v>
      </c>
      <c r="D210" s="23">
        <v>21.61</v>
      </c>
      <c r="E210" s="24">
        <v>6.7210648148148144E-2</v>
      </c>
      <c r="F210" s="53"/>
      <c r="G210" s="25">
        <f t="shared" ref="G210" si="617">E210/D210</f>
        <v>3.1101641901040327E-3</v>
      </c>
      <c r="H210" s="17">
        <f>IF(B210="F",VLOOKUP(D210,Barem!$B$2:$C$11,2,1),VLOOKUP(D210,Barem!$B$12:$C$21,2,1))</f>
        <v>5</v>
      </c>
      <c r="I210" s="17">
        <f>IF(H210=0,0,IF(B210="F",VLOOKUP(G210,Barem!$G$2:$H$11,2,1),VLOOKUP(G210,Barem!$G$12:$H$21,2,1)))</f>
        <v>4</v>
      </c>
      <c r="J210" s="23">
        <v>4.5</v>
      </c>
      <c r="K210" s="18">
        <f>VLOOKUP($C210, Barem!$L:$N,3,0)</f>
        <v>0.3</v>
      </c>
      <c r="L210" s="18">
        <f>VLOOKUP($C210, Barem!$L:$O,4,0)</f>
        <v>0.2</v>
      </c>
      <c r="M210" s="18">
        <f>VLOOKUP($C210, Barem!$L:$P,5,0)</f>
        <v>0.5</v>
      </c>
      <c r="N210" s="50">
        <f t="shared" ref="N210" si="618">IF(F210&gt;199,F210/1500,0)</f>
        <v>0</v>
      </c>
      <c r="O210" s="50">
        <f>IF(D210&gt;21,VLOOKUP(D210,Barem!$R$1:$S$39,2,1),0)</f>
        <v>0</v>
      </c>
      <c r="P210" s="46">
        <f>IF(D210&lt;1,0,IF(B210="F",VLOOKUP(G210,Barem!$V$2:$X$12,2,1),VLOOKUP(G210,Barem!$V$13:$X$24,2,1)))</f>
        <v>0</v>
      </c>
      <c r="Q210" s="50">
        <f>VLOOKUP(A210,Participanti!A:C,3,0)</f>
        <v>0</v>
      </c>
      <c r="R210" s="40">
        <f t="shared" ref="R210" si="619">H210*K210+I210*L210+J210*M210+N210+O210+P210+Q210</f>
        <v>4.55</v>
      </c>
      <c r="S210" s="44">
        <v>43747</v>
      </c>
      <c r="T210" s="17">
        <f t="shared" si="555"/>
        <v>1</v>
      </c>
      <c r="U210" s="48">
        <f t="shared" ref="U210" si="620">R210/D210</f>
        <v>0.21055067098565478</v>
      </c>
    </row>
    <row r="211" spans="1:21" hidden="1" x14ac:dyDescent="0.2">
      <c r="A211" s="22" t="s">
        <v>93</v>
      </c>
      <c r="B211" s="35" t="str">
        <f>VLOOKUP(A211,Participanti!A:B,2,0)</f>
        <v>F</v>
      </c>
      <c r="C211" s="23">
        <v>6</v>
      </c>
      <c r="D211" s="23">
        <v>21</v>
      </c>
      <c r="E211" s="24">
        <v>0.10866898148148148</v>
      </c>
      <c r="F211" s="53"/>
      <c r="G211" s="25">
        <f t="shared" ref="G211" si="621">E211/D211</f>
        <v>5.1747134038800701E-3</v>
      </c>
      <c r="H211" s="17">
        <f>IF(B211="F",VLOOKUP(D211,Barem!$B$2:$C$11,2,1),VLOOKUP(D211,Barem!$B$12:$C$21,2,1))</f>
        <v>5</v>
      </c>
      <c r="I211" s="17">
        <f>IF(H211=0,0,IF(B211="F",VLOOKUP(G211,Barem!$G$2:$H$11,2,1),VLOOKUP(G211,Barem!$G$12:$H$21,2,1)))</f>
        <v>1</v>
      </c>
      <c r="J211" s="23">
        <v>2.75</v>
      </c>
      <c r="K211" s="18">
        <f>VLOOKUP($C211, Barem!$L:$N,3,0)</f>
        <v>0.3</v>
      </c>
      <c r="L211" s="18">
        <f>VLOOKUP($C211, Barem!$L:$O,4,0)</f>
        <v>0.2</v>
      </c>
      <c r="M211" s="18">
        <f>VLOOKUP($C211, Barem!$L:$P,5,0)</f>
        <v>0.5</v>
      </c>
      <c r="N211" s="50">
        <f t="shared" ref="N211" si="622">IF(F211&gt;199,F211/1500,0)</f>
        <v>0</v>
      </c>
      <c r="O211" s="50">
        <f>IF(D211&gt;21,VLOOKUP(D211,Barem!$R$1:$S$39,2,1),0)</f>
        <v>0</v>
      </c>
      <c r="P211" s="46">
        <f>IF(D211&lt;1,0,IF(B211="F",VLOOKUP(G211,Barem!$V$2:$X$12,2,1),VLOOKUP(G211,Barem!$V$13:$X$24,2,1)))</f>
        <v>0</v>
      </c>
      <c r="Q211" s="50">
        <f>VLOOKUP(A211,Participanti!A:C,3,0)</f>
        <v>0.75</v>
      </c>
      <c r="R211" s="40">
        <f t="shared" ref="R211" si="623">H211*K211+I211*L211+J211*M211+N211+O211+P211+Q211</f>
        <v>3.8250000000000002</v>
      </c>
      <c r="S211" s="44">
        <v>43747</v>
      </c>
      <c r="T211" s="17">
        <f t="shared" si="555"/>
        <v>1</v>
      </c>
      <c r="U211" s="48">
        <f t="shared" ref="U211" si="624">R211/D211</f>
        <v>0.18214285714285716</v>
      </c>
    </row>
    <row r="212" spans="1:21" hidden="1" x14ac:dyDescent="0.2">
      <c r="A212" s="22" t="s">
        <v>68</v>
      </c>
      <c r="B212" s="35" t="str">
        <f>VLOOKUP(A212,Participanti!A:B,2,0)</f>
        <v>M</v>
      </c>
      <c r="C212" s="23">
        <v>6</v>
      </c>
      <c r="D212" s="23">
        <v>10.039999999999999</v>
      </c>
      <c r="E212" s="24">
        <v>3.7060185185185189E-2</v>
      </c>
      <c r="F212" s="53">
        <v>489</v>
      </c>
      <c r="G212" s="25">
        <f t="shared" ref="G212" si="625">E212/D212</f>
        <v>3.6912535045005171E-3</v>
      </c>
      <c r="H212" s="17">
        <f>IF(B212="F",VLOOKUP(D212,Barem!$B$2:$C$11,2,1),VLOOKUP(D212,Barem!$B$12:$C$21,2,1))</f>
        <v>2.5</v>
      </c>
      <c r="I212" s="17">
        <f>IF(H212=0,0,IF(B212="F",VLOOKUP(G212,Barem!$G$2:$H$11,2,1),VLOOKUP(G212,Barem!$G$12:$H$21,2,1)))</f>
        <v>2</v>
      </c>
      <c r="J212" s="23">
        <v>2</v>
      </c>
      <c r="K212" s="18">
        <f>VLOOKUP($C212, Barem!$L:$N,3,0)</f>
        <v>0.3</v>
      </c>
      <c r="L212" s="18">
        <f>VLOOKUP($C212, Barem!$L:$O,4,0)</f>
        <v>0.2</v>
      </c>
      <c r="M212" s="18">
        <f>VLOOKUP($C212, Barem!$L:$P,5,0)</f>
        <v>0.5</v>
      </c>
      <c r="N212" s="50">
        <f t="shared" ref="N212" si="626">IF(F212&gt;199,F212/1500,0)</f>
        <v>0.32600000000000001</v>
      </c>
      <c r="O212" s="50">
        <f>IF(D212&gt;21,VLOOKUP(D212,Barem!$R$1:$S$39,2,1),0)</f>
        <v>0</v>
      </c>
      <c r="P212" s="46">
        <f>IF(D212&lt;1,0,IF(B212="F",VLOOKUP(G212,Barem!$V$2:$X$12,2,1),VLOOKUP(G212,Barem!$V$13:$X$24,2,1)))</f>
        <v>0</v>
      </c>
      <c r="Q212" s="50">
        <f>VLOOKUP(A212,Participanti!A:C,3,0)</f>
        <v>0</v>
      </c>
      <c r="R212" s="40">
        <f t="shared" ref="R212" si="627">H212*K212+I212*L212+J212*M212+N212+O212+P212+Q212</f>
        <v>2.476</v>
      </c>
      <c r="S212" s="44">
        <v>43747</v>
      </c>
      <c r="T212" s="17">
        <f t="shared" si="555"/>
        <v>1</v>
      </c>
      <c r="U212" s="48">
        <f t="shared" ref="U212" si="628">R212/D212</f>
        <v>0.24661354581673309</v>
      </c>
    </row>
    <row r="213" spans="1:21" hidden="1" x14ac:dyDescent="0.2">
      <c r="A213" s="22" t="s">
        <v>76</v>
      </c>
      <c r="B213" s="35" t="str">
        <f>VLOOKUP(A213,Participanti!A:B,2,0)</f>
        <v>F</v>
      </c>
      <c r="C213" s="23">
        <v>6</v>
      </c>
      <c r="D213" s="23">
        <v>10.5</v>
      </c>
      <c r="E213" s="24">
        <v>4.1064814814814811E-2</v>
      </c>
      <c r="F213" s="53"/>
      <c r="G213" s="25">
        <f t="shared" ref="G213" si="629">E213/D213</f>
        <v>3.9109347442680773E-3</v>
      </c>
      <c r="H213" s="17">
        <f>IF(B213="F",VLOOKUP(D213,Barem!$B$2:$C$11,2,1),VLOOKUP(D213,Barem!$B$12:$C$21,2,1))</f>
        <v>2.5</v>
      </c>
      <c r="I213" s="17">
        <f>IF(H213=0,0,IF(B213="F",VLOOKUP(G213,Barem!$G$2:$H$11,2,1),VLOOKUP(G213,Barem!$G$12:$H$21,2,1)))</f>
        <v>2.5</v>
      </c>
      <c r="J213" s="23">
        <v>1.5</v>
      </c>
      <c r="K213" s="18">
        <f>VLOOKUP($C213, Barem!$L:$N,3,0)</f>
        <v>0.3</v>
      </c>
      <c r="L213" s="18">
        <f>VLOOKUP($C213, Barem!$L:$O,4,0)</f>
        <v>0.2</v>
      </c>
      <c r="M213" s="18">
        <f>VLOOKUP($C213, Barem!$L:$P,5,0)</f>
        <v>0.5</v>
      </c>
      <c r="N213" s="50">
        <f t="shared" ref="N213" si="630">IF(F213&gt;199,F213/1500,0)</f>
        <v>0</v>
      </c>
      <c r="O213" s="50">
        <f>IF(D213&gt;21,VLOOKUP(D213,Barem!$R$1:$S$39,2,1),0)</f>
        <v>0</v>
      </c>
      <c r="P213" s="46">
        <f>IF(D213&lt;1,0,IF(B213="F",VLOOKUP(G213,Barem!$V$2:$X$12,2,1),VLOOKUP(G213,Barem!$V$13:$X$24,2,1)))</f>
        <v>0</v>
      </c>
      <c r="Q213" s="50">
        <f>VLOOKUP(A213,Participanti!A:C,3,0)</f>
        <v>0</v>
      </c>
      <c r="R213" s="40">
        <f t="shared" ref="R213" si="631">H213*K213+I213*L213+J213*M213+N213+O213+P213+Q213</f>
        <v>2</v>
      </c>
      <c r="S213" s="44">
        <v>43747</v>
      </c>
      <c r="T213" s="17">
        <f t="shared" si="555"/>
        <v>1</v>
      </c>
      <c r="U213" s="48">
        <f t="shared" ref="U213" si="632">R213/D213</f>
        <v>0.19047619047619047</v>
      </c>
    </row>
    <row r="214" spans="1:21" hidden="1" x14ac:dyDescent="0.2">
      <c r="A214" s="22" t="s">
        <v>59</v>
      </c>
      <c r="B214" s="35" t="str">
        <f>VLOOKUP(A214,Participanti!A:B,2,0)</f>
        <v>M</v>
      </c>
      <c r="C214" s="23">
        <v>6</v>
      </c>
      <c r="D214" s="23">
        <v>12.27</v>
      </c>
      <c r="E214" s="24">
        <v>4.4837962962962961E-2</v>
      </c>
      <c r="F214" s="53">
        <v>196</v>
      </c>
      <c r="G214" s="25">
        <f t="shared" ref="G214" si="633">E214/D214</f>
        <v>3.6542757101029311E-3</v>
      </c>
      <c r="H214" s="17">
        <f>IF(B214="F",VLOOKUP(D214,Barem!$B$2:$C$11,2,1),VLOOKUP(D214,Barem!$B$12:$C$21,2,1))</f>
        <v>3</v>
      </c>
      <c r="I214" s="17">
        <f>IF(H214=0,0,IF(B214="F",VLOOKUP(G214,Barem!$G$2:$H$11,2,1),VLOOKUP(G214,Barem!$G$12:$H$21,2,1)))</f>
        <v>2.5</v>
      </c>
      <c r="J214" s="23">
        <v>2.75</v>
      </c>
      <c r="K214" s="18">
        <f>VLOOKUP($C214, Barem!$L:$N,3,0)</f>
        <v>0.3</v>
      </c>
      <c r="L214" s="18">
        <f>VLOOKUP($C214, Barem!$L:$O,4,0)</f>
        <v>0.2</v>
      </c>
      <c r="M214" s="18">
        <f>VLOOKUP($C214, Barem!$L:$P,5,0)</f>
        <v>0.5</v>
      </c>
      <c r="N214" s="50">
        <f t="shared" ref="N214" si="634">IF(F214&gt;199,F214/1500,0)</f>
        <v>0</v>
      </c>
      <c r="O214" s="50">
        <f>IF(D214&gt;21,VLOOKUP(D214,Barem!$R$1:$S$39,2,1),0)</f>
        <v>0</v>
      </c>
      <c r="P214" s="46">
        <f>IF(D214&lt;1,0,IF(B214="F",VLOOKUP(G214,Barem!$V$2:$X$12,2,1),VLOOKUP(G214,Barem!$V$13:$X$24,2,1)))</f>
        <v>0</v>
      </c>
      <c r="Q214" s="50">
        <f>VLOOKUP(A214,Participanti!A:C,3,0)</f>
        <v>0</v>
      </c>
      <c r="R214" s="40">
        <f t="shared" ref="R214" si="635">H214*K214+I214*L214+J214*M214+N214+O214+P214+Q214</f>
        <v>2.7749999999999999</v>
      </c>
      <c r="S214" s="44">
        <v>43748</v>
      </c>
      <c r="T214" s="17">
        <f t="shared" si="555"/>
        <v>1</v>
      </c>
      <c r="U214" s="48">
        <f t="shared" ref="U214" si="636">R214/D214</f>
        <v>0.22616136919315402</v>
      </c>
    </row>
    <row r="215" spans="1:21" hidden="1" x14ac:dyDescent="0.2">
      <c r="A215" s="22" t="s">
        <v>133</v>
      </c>
      <c r="B215" s="35" t="str">
        <f>VLOOKUP(A215,Participanti!A:B,2,0)</f>
        <v>M</v>
      </c>
      <c r="C215" s="23">
        <v>6</v>
      </c>
      <c r="D215" s="23">
        <v>16.510000000000002</v>
      </c>
      <c r="E215" s="24">
        <v>5.6759259259259259E-2</v>
      </c>
      <c r="F215" s="53">
        <v>240</v>
      </c>
      <c r="G215" s="25">
        <f t="shared" ref="G215" si="637">E215/D215</f>
        <v>3.4378715481077683E-3</v>
      </c>
      <c r="H215" s="17">
        <f>IF(B215="F",VLOOKUP(D215,Barem!$B$2:$C$11,2,1),VLOOKUP(D215,Barem!$B$12:$C$21,2,1))</f>
        <v>3.5</v>
      </c>
      <c r="I215" s="17">
        <f>IF(H215=0,0,IF(B215="F",VLOOKUP(G215,Barem!$G$2:$H$11,2,1),VLOOKUP(G215,Barem!$G$12:$H$21,2,1)))</f>
        <v>3</v>
      </c>
      <c r="J215" s="23">
        <v>2</v>
      </c>
      <c r="K215" s="18">
        <f>VLOOKUP($C215, Barem!$L:$N,3,0)</f>
        <v>0.3</v>
      </c>
      <c r="L215" s="18">
        <f>VLOOKUP($C215, Barem!$L:$O,4,0)</f>
        <v>0.2</v>
      </c>
      <c r="M215" s="18">
        <f>VLOOKUP($C215, Barem!$L:$P,5,0)</f>
        <v>0.5</v>
      </c>
      <c r="N215" s="50">
        <f t="shared" ref="N215" si="638">IF(F215&gt;199,F215/1500,0)</f>
        <v>0.16</v>
      </c>
      <c r="O215" s="50">
        <f>IF(D215&gt;21,VLOOKUP(D215,Barem!$R$1:$S$39,2,1),0)</f>
        <v>0</v>
      </c>
      <c r="P215" s="46">
        <f>IF(D215&lt;1,0,IF(B215="F",VLOOKUP(G215,Barem!$V$2:$X$12,2,1),VLOOKUP(G215,Barem!$V$13:$X$24,2,1)))</f>
        <v>0</v>
      </c>
      <c r="Q215" s="50">
        <f>VLOOKUP(A215,Participanti!A:C,3,0)</f>
        <v>0</v>
      </c>
      <c r="R215" s="40">
        <f t="shared" ref="R215" si="639">H215*K215+I215*L215+J215*M215+N215+O215+P215+Q215</f>
        <v>2.8100000000000005</v>
      </c>
      <c r="S215" s="44">
        <v>43748</v>
      </c>
      <c r="T215" s="17">
        <f t="shared" si="555"/>
        <v>1</v>
      </c>
      <c r="U215" s="48">
        <f t="shared" ref="U215" si="640">R215/D215</f>
        <v>0.1701998788612962</v>
      </c>
    </row>
    <row r="216" spans="1:21" hidden="1" x14ac:dyDescent="0.2">
      <c r="A216" s="22" t="s">
        <v>73</v>
      </c>
      <c r="B216" s="35" t="str">
        <f>VLOOKUP(A216,Participanti!A:B,2,0)</f>
        <v>M</v>
      </c>
      <c r="C216" s="23">
        <v>6</v>
      </c>
      <c r="D216" s="23">
        <v>21.47</v>
      </c>
      <c r="E216" s="24">
        <v>7.4571759259259254E-2</v>
      </c>
      <c r="F216" s="53"/>
      <c r="G216" s="25">
        <f t="shared" ref="G216" si="641">E216/D216</f>
        <v>3.4733003846883679E-3</v>
      </c>
      <c r="H216" s="17">
        <f>IF(B216="F",VLOOKUP(D216,Barem!$B$2:$C$11,2,1),VLOOKUP(D216,Barem!$B$12:$C$21,2,1))</f>
        <v>5</v>
      </c>
      <c r="I216" s="17">
        <f>IF(H216=0,0,IF(B216="F",VLOOKUP(G216,Barem!$G$2:$H$11,2,1),VLOOKUP(G216,Barem!$G$12:$H$21,2,1)))</f>
        <v>3</v>
      </c>
      <c r="J216" s="23">
        <v>3</v>
      </c>
      <c r="K216" s="18">
        <f>VLOOKUP($C216, Barem!$L:$N,3,0)</f>
        <v>0.3</v>
      </c>
      <c r="L216" s="18">
        <f>VLOOKUP($C216, Barem!$L:$O,4,0)</f>
        <v>0.2</v>
      </c>
      <c r="M216" s="18">
        <f>VLOOKUP($C216, Barem!$L:$P,5,0)</f>
        <v>0.5</v>
      </c>
      <c r="N216" s="50">
        <f t="shared" ref="N216" si="642">IF(F216&gt;199,F216/1500,0)</f>
        <v>0</v>
      </c>
      <c r="O216" s="50">
        <f>IF(D216&gt;21,VLOOKUP(D216,Barem!$R$1:$S$39,2,1),0)</f>
        <v>0</v>
      </c>
      <c r="P216" s="46">
        <f>IF(D216&lt;1,0,IF(B216="F",VLOOKUP(G216,Barem!$V$2:$X$12,2,1),VLOOKUP(G216,Barem!$V$13:$X$24,2,1)))</f>
        <v>0</v>
      </c>
      <c r="Q216" s="50">
        <f>VLOOKUP(A216,Participanti!A:C,3,0)</f>
        <v>0</v>
      </c>
      <c r="R216" s="40">
        <f t="shared" ref="R216" si="643">H216*K216+I216*L216+J216*M216+N216+O216+P216+Q216</f>
        <v>3.6</v>
      </c>
      <c r="S216" s="44">
        <v>43749</v>
      </c>
      <c r="T216" s="17">
        <f t="shared" si="555"/>
        <v>1</v>
      </c>
      <c r="U216" s="48">
        <f t="shared" ref="U216" si="644">R216/D216</f>
        <v>0.16767582673497905</v>
      </c>
    </row>
    <row r="217" spans="1:21" hidden="1" x14ac:dyDescent="0.2">
      <c r="A217" s="22" t="s">
        <v>67</v>
      </c>
      <c r="B217" s="35" t="str">
        <f>VLOOKUP(A217,Participanti!A:B,2,0)</f>
        <v>M</v>
      </c>
      <c r="C217" s="23">
        <v>6</v>
      </c>
      <c r="D217" s="23">
        <v>24.52</v>
      </c>
      <c r="E217" s="24">
        <v>9.5138888888888884E-2</v>
      </c>
      <c r="F217" s="53"/>
      <c r="G217" s="25">
        <f t="shared" ref="G217" si="645">E217/D217</f>
        <v>3.8800525647997098E-3</v>
      </c>
      <c r="H217" s="17">
        <f>IF(B217="F",VLOOKUP(D217,Barem!$B$2:$C$11,2,1),VLOOKUP(D217,Barem!$B$12:$C$21,2,1))</f>
        <v>5</v>
      </c>
      <c r="I217" s="17">
        <f>IF(H217=0,0,IF(B217="F",VLOOKUP(G217,Barem!$G$2:$H$11,2,1),VLOOKUP(G217,Barem!$G$12:$H$21,2,1)))</f>
        <v>1.5</v>
      </c>
      <c r="J217" s="23">
        <v>2.5</v>
      </c>
      <c r="K217" s="18">
        <f>VLOOKUP($C217, Barem!$L:$N,3,0)</f>
        <v>0.3</v>
      </c>
      <c r="L217" s="18">
        <f>VLOOKUP($C217, Barem!$L:$O,4,0)</f>
        <v>0.2</v>
      </c>
      <c r="M217" s="18">
        <f>VLOOKUP($C217, Barem!$L:$P,5,0)</f>
        <v>0.5</v>
      </c>
      <c r="N217" s="50">
        <f t="shared" ref="N217" si="646">IF(F217&gt;199,F217/1500,0)</f>
        <v>0</v>
      </c>
      <c r="O217" s="50">
        <f>IF(D217&gt;21,VLOOKUP(D217,Barem!$R$1:$S$39,2,1),0)</f>
        <v>0</v>
      </c>
      <c r="P217" s="46">
        <f>IF(D217&lt;1,0,IF(B217="F",VLOOKUP(G217,Barem!$V$2:$X$12,2,1),VLOOKUP(G217,Barem!$V$13:$X$24,2,1)))</f>
        <v>0</v>
      </c>
      <c r="Q217" s="50">
        <f>VLOOKUP(A217,Participanti!A:C,3,0)</f>
        <v>0</v>
      </c>
      <c r="R217" s="40">
        <f t="shared" ref="R217" si="647">H217*K217+I217*L217+J217*M217+N217+O217+P217+Q217</f>
        <v>3.05</v>
      </c>
      <c r="S217" s="44">
        <v>43750</v>
      </c>
      <c r="T217" s="17">
        <f t="shared" si="555"/>
        <v>1</v>
      </c>
      <c r="U217" s="48">
        <f t="shared" ref="U217" si="648">R217/D217</f>
        <v>0.12438825448613376</v>
      </c>
    </row>
    <row r="218" spans="1:21" hidden="1" x14ac:dyDescent="0.2">
      <c r="A218" s="22" t="s">
        <v>107</v>
      </c>
      <c r="B218" s="35" t="str">
        <f>VLOOKUP(A218,Participanti!A:B,2,0)</f>
        <v>M</v>
      </c>
      <c r="C218" s="23">
        <v>6</v>
      </c>
      <c r="D218" s="23">
        <v>10</v>
      </c>
      <c r="E218" s="24">
        <v>4.1678240740740745E-2</v>
      </c>
      <c r="F218" s="53"/>
      <c r="G218" s="25">
        <f t="shared" ref="G218" si="649">E218/D218</f>
        <v>4.1678240740740747E-3</v>
      </c>
      <c r="H218" s="17">
        <f>IF(B218="F",VLOOKUP(D218,Barem!$B$2:$C$11,2,1),VLOOKUP(D218,Barem!$B$12:$C$21,2,1))</f>
        <v>2.5</v>
      </c>
      <c r="I218" s="17">
        <f>IF(H218=0,0,IF(B218="F",VLOOKUP(G218,Barem!$G$2:$H$11,2,1),VLOOKUP(G218,Barem!$G$12:$H$21,2,1)))</f>
        <v>1.5</v>
      </c>
      <c r="J218" s="23">
        <v>2.5</v>
      </c>
      <c r="K218" s="18">
        <f>VLOOKUP($C218, Barem!$L:$N,3,0)</f>
        <v>0.3</v>
      </c>
      <c r="L218" s="18">
        <f>VLOOKUP($C218, Barem!$L:$O,4,0)</f>
        <v>0.2</v>
      </c>
      <c r="M218" s="18">
        <f>VLOOKUP($C218, Barem!$L:$P,5,0)</f>
        <v>0.5</v>
      </c>
      <c r="N218" s="50">
        <f t="shared" ref="N218" si="650">IF(F218&gt;199,F218/1500,0)</f>
        <v>0</v>
      </c>
      <c r="O218" s="50">
        <f>IF(D218&gt;21,VLOOKUP(D218,Barem!$R$1:$S$39,2,1),0)</f>
        <v>0</v>
      </c>
      <c r="P218" s="46">
        <f>IF(D218&lt;1,0,IF(B218="F",VLOOKUP(G218,Barem!$V$2:$X$12,2,1),VLOOKUP(G218,Barem!$V$13:$X$24,2,1)))</f>
        <v>0</v>
      </c>
      <c r="Q218" s="50">
        <f>VLOOKUP(A218,Participanti!A:C,3,0)</f>
        <v>0</v>
      </c>
      <c r="R218" s="40">
        <f t="shared" ref="R218" si="651">H218*K218+I218*L218+J218*M218+N218+O218+P218+Q218</f>
        <v>2.2999999999999998</v>
      </c>
      <c r="S218" s="44">
        <v>43750</v>
      </c>
      <c r="T218" s="17">
        <f t="shared" si="555"/>
        <v>1</v>
      </c>
      <c r="U218" s="48">
        <f t="shared" ref="U218" si="652">R218/D218</f>
        <v>0.22999999999999998</v>
      </c>
    </row>
    <row r="219" spans="1:21" hidden="1" x14ac:dyDescent="0.2">
      <c r="A219" s="22" t="s">
        <v>75</v>
      </c>
      <c r="B219" s="35" t="str">
        <f>VLOOKUP(A219,Participanti!A:B,2,0)</f>
        <v>M</v>
      </c>
      <c r="C219" s="23">
        <v>6</v>
      </c>
      <c r="D219" s="23">
        <v>19.32</v>
      </c>
      <c r="E219" s="24">
        <v>6.385416666666667E-2</v>
      </c>
      <c r="F219" s="53"/>
      <c r="G219" s="25">
        <f t="shared" ref="G219" si="653">E219/D219</f>
        <v>3.3050810904071775E-3</v>
      </c>
      <c r="H219" s="17">
        <f>IF(B219="F",VLOOKUP(D219,Barem!$B$2:$C$11,2,1),VLOOKUP(D219,Barem!$B$12:$C$21,2,1))</f>
        <v>4.5</v>
      </c>
      <c r="I219" s="17">
        <f>IF(H219=0,0,IF(B219="F",VLOOKUP(G219,Barem!$G$2:$H$11,2,1),VLOOKUP(G219,Barem!$G$12:$H$21,2,1)))</f>
        <v>3.5</v>
      </c>
      <c r="J219" s="23">
        <v>1</v>
      </c>
      <c r="K219" s="18">
        <f>VLOOKUP($C219, Barem!$L:$N,3,0)</f>
        <v>0.3</v>
      </c>
      <c r="L219" s="18">
        <f>VLOOKUP($C219, Barem!$L:$O,4,0)</f>
        <v>0.2</v>
      </c>
      <c r="M219" s="18">
        <f>VLOOKUP($C219, Barem!$L:$P,5,0)</f>
        <v>0.5</v>
      </c>
      <c r="N219" s="50">
        <f t="shared" ref="N219" si="654">IF(F219&gt;199,F219/1500,0)</f>
        <v>0</v>
      </c>
      <c r="O219" s="50">
        <f>IF(D219&gt;21,VLOOKUP(D219,Barem!$R$1:$S$39,2,1),0)</f>
        <v>0</v>
      </c>
      <c r="P219" s="46">
        <f>IF(D219&lt;1,0,IF(B219="F",VLOOKUP(G219,Barem!$V$2:$X$12,2,1),VLOOKUP(G219,Barem!$V$13:$X$24,2,1)))</f>
        <v>0</v>
      </c>
      <c r="Q219" s="50">
        <f>VLOOKUP(A219,Participanti!A:C,3,0)</f>
        <v>0</v>
      </c>
      <c r="R219" s="40">
        <f t="shared" ref="R219" si="655">H219*K219+I219*L219+J219*M219+N219+O219+P219+Q219</f>
        <v>2.5499999999999998</v>
      </c>
      <c r="S219" s="44">
        <v>43750</v>
      </c>
      <c r="T219" s="17">
        <f t="shared" si="555"/>
        <v>1</v>
      </c>
      <c r="U219" s="48">
        <f t="shared" ref="U219" si="656">R219/D219</f>
        <v>0.13198757763975155</v>
      </c>
    </row>
    <row r="220" spans="1:21" hidden="1" x14ac:dyDescent="0.2">
      <c r="A220" s="22" t="s">
        <v>60</v>
      </c>
      <c r="B220" s="35" t="str">
        <f>VLOOKUP(A220,Participanti!A:B,2,0)</f>
        <v>F</v>
      </c>
      <c r="C220" s="23">
        <v>6</v>
      </c>
      <c r="D220" s="23">
        <v>19</v>
      </c>
      <c r="E220" s="24">
        <v>9.1076388888888901E-2</v>
      </c>
      <c r="F220" s="53"/>
      <c r="G220" s="25">
        <f t="shared" ref="G220" si="657">E220/D220</f>
        <v>4.7934941520467846E-3</v>
      </c>
      <c r="H220" s="17">
        <f>IF(B220="F",VLOOKUP(D220,Barem!$B$2:$C$11,2,1),VLOOKUP(D220,Barem!$B$12:$C$21,2,1))</f>
        <v>4.5</v>
      </c>
      <c r="I220" s="17">
        <f>IF(H220=0,0,IF(B220="F",VLOOKUP(G220,Barem!$G$2:$H$11,2,1),VLOOKUP(G220,Barem!$G$12:$H$21,2,1)))</f>
        <v>1</v>
      </c>
      <c r="J220" s="23">
        <v>2.5</v>
      </c>
      <c r="K220" s="18">
        <f>VLOOKUP($C220, Barem!$L:$N,3,0)</f>
        <v>0.3</v>
      </c>
      <c r="L220" s="18">
        <f>VLOOKUP($C220, Barem!$L:$O,4,0)</f>
        <v>0.2</v>
      </c>
      <c r="M220" s="18">
        <f>VLOOKUP($C220, Barem!$L:$P,5,0)</f>
        <v>0.5</v>
      </c>
      <c r="N220" s="50">
        <f t="shared" ref="N220" si="658">IF(F220&gt;199,F220/1500,0)</f>
        <v>0</v>
      </c>
      <c r="O220" s="50">
        <f>IF(D220&gt;21,VLOOKUP(D220,Barem!$R$1:$S$39,2,1),0)</f>
        <v>0</v>
      </c>
      <c r="P220" s="46">
        <f>IF(D220&lt;1,0,IF(B220="F",VLOOKUP(G220,Barem!$V$2:$X$12,2,1),VLOOKUP(G220,Barem!$V$13:$X$24,2,1)))</f>
        <v>0</v>
      </c>
      <c r="Q220" s="50">
        <f>VLOOKUP(A220,Participanti!A:C,3,0)</f>
        <v>0.5</v>
      </c>
      <c r="R220" s="40">
        <f t="shared" ref="R220" si="659">H220*K220+I220*L220+J220*M220+N220+O220+P220+Q220</f>
        <v>3.3</v>
      </c>
      <c r="S220" s="44">
        <v>43751</v>
      </c>
      <c r="T220" s="17">
        <f t="shared" si="555"/>
        <v>1</v>
      </c>
      <c r="U220" s="48">
        <f t="shared" ref="U220" si="660">R220/D220</f>
        <v>0.17368421052631577</v>
      </c>
    </row>
    <row r="221" spans="1:21" hidden="1" x14ac:dyDescent="0.2">
      <c r="A221" s="22" t="s">
        <v>96</v>
      </c>
      <c r="B221" s="35" t="str">
        <f>VLOOKUP(A221,Participanti!A:B,2,0)</f>
        <v>M</v>
      </c>
      <c r="C221" s="23">
        <v>6</v>
      </c>
      <c r="D221" s="23">
        <v>42.25</v>
      </c>
      <c r="E221" s="24">
        <v>0.18432870370370369</v>
      </c>
      <c r="F221" s="53"/>
      <c r="G221" s="25">
        <f t="shared" ref="G221" si="661">E221/D221</f>
        <v>4.3628095551172469E-3</v>
      </c>
      <c r="H221" s="17">
        <f>IF(B221="F",VLOOKUP(D221,Barem!$B$2:$C$11,2,1),VLOOKUP(D221,Barem!$B$12:$C$21,2,1))</f>
        <v>5</v>
      </c>
      <c r="I221" s="17">
        <f>IF(H221=0,0,IF(B221="F",VLOOKUP(G221,Barem!$G$2:$H$11,2,1),VLOOKUP(G221,Barem!$G$12:$H$21,2,1)))</f>
        <v>1</v>
      </c>
      <c r="J221" s="23">
        <v>3.75</v>
      </c>
      <c r="K221" s="18">
        <f>VLOOKUP($C221, Barem!$L:$N,3,0)</f>
        <v>0.3</v>
      </c>
      <c r="L221" s="18">
        <f>VLOOKUP($C221, Barem!$L:$O,4,0)</f>
        <v>0.2</v>
      </c>
      <c r="M221" s="18">
        <f>VLOOKUP($C221, Barem!$L:$P,5,0)</f>
        <v>0.5</v>
      </c>
      <c r="N221" s="50">
        <f t="shared" ref="N221" si="662">IF(F221&gt;199,F221/1500,0)</f>
        <v>0</v>
      </c>
      <c r="O221" s="50">
        <f>IF(D221&gt;21,VLOOKUP(D221,Barem!$R$1:$S$39,2,1),0)</f>
        <v>0.3</v>
      </c>
      <c r="P221" s="46">
        <f>IF(D221&lt;1,0,IF(B221="F",VLOOKUP(G221,Barem!$V$2:$X$12,2,1),VLOOKUP(G221,Barem!$V$13:$X$24,2,1)))</f>
        <v>0</v>
      </c>
      <c r="Q221" s="50">
        <f>VLOOKUP(A221,Participanti!A:C,3,0)</f>
        <v>0</v>
      </c>
      <c r="R221" s="40">
        <f t="shared" ref="R221" si="663">H221*K221+I221*L221+J221*M221+N221+O221+P221+Q221</f>
        <v>3.875</v>
      </c>
      <c r="S221" s="44">
        <v>43751</v>
      </c>
      <c r="T221" s="17">
        <f t="shared" si="555"/>
        <v>1</v>
      </c>
      <c r="U221" s="48">
        <f t="shared" ref="U221" si="664">R221/D221</f>
        <v>9.1715976331360943E-2</v>
      </c>
    </row>
    <row r="222" spans="1:21" hidden="1" x14ac:dyDescent="0.2">
      <c r="A222" s="22" t="s">
        <v>65</v>
      </c>
      <c r="B222" s="35" t="str">
        <f>VLOOKUP(A222,Participanti!A:B,2,0)</f>
        <v>M</v>
      </c>
      <c r="C222" s="23">
        <v>6</v>
      </c>
      <c r="D222" s="23">
        <v>61.01</v>
      </c>
      <c r="E222" s="24">
        <v>0.29537037037037034</v>
      </c>
      <c r="F222" s="53"/>
      <c r="G222" s="25">
        <f t="shared" ref="G222" si="665">E222/D222</f>
        <v>4.8413435563083159E-3</v>
      </c>
      <c r="H222" s="17">
        <f>IF(B222="F",VLOOKUP(D222,Barem!$B$2:$C$11,2,1),VLOOKUP(D222,Barem!$B$12:$C$21,2,1))</f>
        <v>5</v>
      </c>
      <c r="I222" s="17">
        <f>IF(H222=0,0,IF(B222="F",VLOOKUP(G222,Barem!$G$2:$H$11,2,1),VLOOKUP(G222,Barem!$G$12:$H$21,2,1)))</f>
        <v>1</v>
      </c>
      <c r="J222" s="23">
        <v>3.5</v>
      </c>
      <c r="K222" s="18">
        <f>VLOOKUP($C222, Barem!$L:$N,3,0)</f>
        <v>0.3</v>
      </c>
      <c r="L222" s="18">
        <f>VLOOKUP($C222, Barem!$L:$O,4,0)</f>
        <v>0.2</v>
      </c>
      <c r="M222" s="18">
        <f>VLOOKUP($C222, Barem!$L:$P,5,0)</f>
        <v>0.5</v>
      </c>
      <c r="N222" s="50">
        <f t="shared" ref="N222" si="666">IF(F222&gt;199,F222/1500,0)</f>
        <v>0</v>
      </c>
      <c r="O222" s="50">
        <f>IF(D222&gt;21,VLOOKUP(D222,Barem!$R$1:$S$39,2,1),0)</f>
        <v>0.5</v>
      </c>
      <c r="P222" s="46">
        <f>IF(D222&lt;1,0,IF(B222="F",VLOOKUP(G222,Barem!$V$2:$X$12,2,1),VLOOKUP(G222,Barem!$V$13:$X$24,2,1)))</f>
        <v>0</v>
      </c>
      <c r="Q222" s="50">
        <f>VLOOKUP(A222,Participanti!A:C,3,0)</f>
        <v>0</v>
      </c>
      <c r="R222" s="40">
        <f t="shared" ref="R222" si="667">H222*K222+I222*L222+J222*M222+N222+O222+P222+Q222</f>
        <v>3.95</v>
      </c>
      <c r="S222" s="44">
        <v>43751</v>
      </c>
      <c r="T222" s="17">
        <f t="shared" si="555"/>
        <v>1</v>
      </c>
      <c r="U222" s="48">
        <f t="shared" ref="U222" si="668">R222/D222</f>
        <v>6.4743484674643512E-2</v>
      </c>
    </row>
    <row r="223" spans="1:21" hidden="1" x14ac:dyDescent="0.2">
      <c r="A223" s="22" t="s">
        <v>134</v>
      </c>
      <c r="B223" s="35" t="str">
        <f>VLOOKUP(A223,Participanti!A:B,2,0)</f>
        <v>M</v>
      </c>
      <c r="C223" s="23">
        <v>6</v>
      </c>
      <c r="D223" s="23">
        <v>21.29</v>
      </c>
      <c r="E223" s="24">
        <v>8.1365740740740738E-2</v>
      </c>
      <c r="F223" s="53"/>
      <c r="G223" s="25">
        <f t="shared" ref="G223" si="669">E223/D223</f>
        <v>3.8217820920967939E-3</v>
      </c>
      <c r="H223" s="17">
        <f>IF(B223="F",VLOOKUP(D223,Barem!$B$2:$C$11,2,1),VLOOKUP(D223,Barem!$B$12:$C$21,2,1))</f>
        <v>5</v>
      </c>
      <c r="I223" s="17">
        <f>IF(H223=0,0,IF(B223="F",VLOOKUP(G223,Barem!$G$2:$H$11,2,1),VLOOKUP(G223,Barem!$G$12:$H$21,2,1)))</f>
        <v>2</v>
      </c>
      <c r="J223" s="23">
        <v>0.5</v>
      </c>
      <c r="K223" s="18">
        <f>VLOOKUP($C223, Barem!$L:$N,3,0)</f>
        <v>0.3</v>
      </c>
      <c r="L223" s="18">
        <f>VLOOKUP($C223, Barem!$L:$O,4,0)</f>
        <v>0.2</v>
      </c>
      <c r="M223" s="18">
        <f>VLOOKUP($C223, Barem!$L:$P,5,0)</f>
        <v>0.5</v>
      </c>
      <c r="N223" s="50">
        <f t="shared" ref="N223" si="670">IF(F223&gt;199,F223/1500,0)</f>
        <v>0</v>
      </c>
      <c r="O223" s="50">
        <f>IF(D223&gt;21,VLOOKUP(D223,Barem!$R$1:$S$39,2,1),0)</f>
        <v>0</v>
      </c>
      <c r="P223" s="46">
        <f>IF(D223&lt;1,0,IF(B223="F",VLOOKUP(G223,Barem!$V$2:$X$12,2,1),VLOOKUP(G223,Barem!$V$13:$X$24,2,1)))</f>
        <v>0</v>
      </c>
      <c r="Q223" s="50">
        <f>VLOOKUP(A223,Participanti!A:C,3,0)</f>
        <v>0</v>
      </c>
      <c r="R223" s="40">
        <f t="shared" ref="R223" si="671">H223*K223+I223*L223+J223*M223+N223+O223+P223+Q223</f>
        <v>2.15</v>
      </c>
      <c r="S223" s="44">
        <v>43751</v>
      </c>
      <c r="T223" s="17">
        <f t="shared" si="555"/>
        <v>1</v>
      </c>
      <c r="U223" s="48">
        <f t="shared" ref="U223" si="672">R223/D223</f>
        <v>0.10098637858149366</v>
      </c>
    </row>
    <row r="224" spans="1:21" hidden="1" x14ac:dyDescent="0.2">
      <c r="A224" s="22" t="s">
        <v>66</v>
      </c>
      <c r="B224" s="35" t="str">
        <f>VLOOKUP(A224,Participanti!A:B,2,0)</f>
        <v>M</v>
      </c>
      <c r="C224" s="23">
        <v>6</v>
      </c>
      <c r="D224" s="23">
        <v>21.25</v>
      </c>
      <c r="E224" s="24">
        <v>6.2881944444444449E-2</v>
      </c>
      <c r="F224" s="53"/>
      <c r="G224" s="25">
        <f t="shared" ref="G224" si="673">E224/D224</f>
        <v>2.9591503267973858E-3</v>
      </c>
      <c r="H224" s="17">
        <f>IF(B224="F",VLOOKUP(D224,Barem!$B$2:$C$11,2,1),VLOOKUP(D224,Barem!$B$12:$C$21,2,1))</f>
        <v>5</v>
      </c>
      <c r="I224" s="17">
        <f>IF(H224=0,0,IF(B224="F",VLOOKUP(G224,Barem!$G$2:$H$11,2,1),VLOOKUP(G224,Barem!$G$12:$H$21,2,1)))</f>
        <v>4.5</v>
      </c>
      <c r="J224" s="23">
        <v>4</v>
      </c>
      <c r="K224" s="18">
        <f>VLOOKUP($C224, Barem!$L:$N,3,0)</f>
        <v>0.3</v>
      </c>
      <c r="L224" s="18">
        <f>VLOOKUP($C224, Barem!$L:$O,4,0)</f>
        <v>0.2</v>
      </c>
      <c r="M224" s="18">
        <f>VLOOKUP($C224, Barem!$L:$P,5,0)</f>
        <v>0.5</v>
      </c>
      <c r="N224" s="50">
        <f t="shared" ref="N224" si="674">IF(F224&gt;199,F224/1500,0)</f>
        <v>0</v>
      </c>
      <c r="O224" s="50">
        <f>IF(D224&gt;21,VLOOKUP(D224,Barem!$R$1:$S$39,2,1),0)</f>
        <v>0</v>
      </c>
      <c r="P224" s="46">
        <f>IF(D224&lt;1,0,IF(B224="F",VLOOKUP(G224,Barem!$V$2:$X$12,2,1),VLOOKUP(G224,Barem!$V$13:$X$24,2,1)))</f>
        <v>0</v>
      </c>
      <c r="Q224" s="50">
        <f>VLOOKUP(A224,Participanti!A:C,3,0)</f>
        <v>0</v>
      </c>
      <c r="R224" s="40">
        <f t="shared" ref="R224" si="675">H224*K224+I224*L224+J224*M224+N224+O224+P224+Q224</f>
        <v>4.4000000000000004</v>
      </c>
      <c r="S224" s="44">
        <v>43751</v>
      </c>
      <c r="T224" s="17">
        <f t="shared" si="555"/>
        <v>1</v>
      </c>
      <c r="U224" s="48">
        <f t="shared" ref="U224" si="676">R224/D224</f>
        <v>0.2070588235294118</v>
      </c>
    </row>
    <row r="225" spans="1:21" hidden="1" x14ac:dyDescent="0.2">
      <c r="A225" s="22" t="s">
        <v>189</v>
      </c>
      <c r="B225" s="35" t="str">
        <f>VLOOKUP(A225,Participanti!A:B,2,0)</f>
        <v>M</v>
      </c>
      <c r="C225" s="23">
        <v>6</v>
      </c>
      <c r="D225" s="23">
        <v>21.47</v>
      </c>
      <c r="E225" s="24">
        <v>7.5729166666666667E-2</v>
      </c>
      <c r="F225" s="53"/>
      <c r="G225" s="25">
        <f t="shared" ref="G225" si="677">E225/D225</f>
        <v>3.5272085079956529E-3</v>
      </c>
      <c r="H225" s="17">
        <f>IF(B225="F",VLOOKUP(D225,Barem!$B$2:$C$11,2,1),VLOOKUP(D225,Barem!$B$12:$C$21,2,1))</f>
        <v>5</v>
      </c>
      <c r="I225" s="17">
        <f>IF(H225=0,0,IF(B225="F",VLOOKUP(G225,Barem!$G$2:$H$11,2,1),VLOOKUP(G225,Barem!$G$12:$H$21,2,1)))</f>
        <v>2.5</v>
      </c>
      <c r="J225" s="23">
        <v>1.5</v>
      </c>
      <c r="K225" s="18">
        <f>VLOOKUP($C225, Barem!$L:$N,3,0)</f>
        <v>0.3</v>
      </c>
      <c r="L225" s="18">
        <f>VLOOKUP($C225, Barem!$L:$O,4,0)</f>
        <v>0.2</v>
      </c>
      <c r="M225" s="18">
        <f>VLOOKUP($C225, Barem!$L:$P,5,0)</f>
        <v>0.5</v>
      </c>
      <c r="N225" s="50">
        <f t="shared" ref="N225" si="678">IF(F225&gt;199,F225/1500,0)</f>
        <v>0</v>
      </c>
      <c r="O225" s="50">
        <f>IF(D225&gt;21,VLOOKUP(D225,Barem!$R$1:$S$39,2,1),0)</f>
        <v>0</v>
      </c>
      <c r="P225" s="46">
        <f>IF(D225&lt;1,0,IF(B225="F",VLOOKUP(G225,Barem!$V$2:$X$12,2,1),VLOOKUP(G225,Barem!$V$13:$X$24,2,1)))</f>
        <v>0</v>
      </c>
      <c r="Q225" s="50">
        <f>VLOOKUP(A225,Participanti!A:C,3,0)</f>
        <v>0</v>
      </c>
      <c r="R225" s="40">
        <f t="shared" ref="R225" si="679">H225*K225+I225*L225+J225*M225+N225+O225+P225+Q225</f>
        <v>2.75</v>
      </c>
      <c r="S225" s="44">
        <v>43751</v>
      </c>
      <c r="T225" s="17">
        <f t="shared" si="555"/>
        <v>1</v>
      </c>
      <c r="U225" s="48">
        <f t="shared" ref="U225" si="680">R225/D225</f>
        <v>0.12808570097810901</v>
      </c>
    </row>
    <row r="226" spans="1:21" hidden="1" x14ac:dyDescent="0.2">
      <c r="A226" s="22" t="s">
        <v>69</v>
      </c>
      <c r="B226" s="35" t="str">
        <f>VLOOKUP(A226,Participanti!A:B,2,0)</f>
        <v>M</v>
      </c>
      <c r="C226" s="23">
        <v>6</v>
      </c>
      <c r="D226" s="23">
        <v>27</v>
      </c>
      <c r="E226" s="24">
        <v>0.16871527777777776</v>
      </c>
      <c r="F226" s="53">
        <v>1200</v>
      </c>
      <c r="G226" s="25">
        <f t="shared" ref="G226" si="681">E226/D226</f>
        <v>6.2487139917695462E-3</v>
      </c>
      <c r="H226" s="17">
        <f>IF(B226="F",VLOOKUP(D226,Barem!$B$2:$C$11,2,1),VLOOKUP(D226,Barem!$B$12:$C$21,2,1))</f>
        <v>5</v>
      </c>
      <c r="I226" s="17">
        <f>IF(H226=0,0,IF(B226="F",VLOOKUP(G226,Barem!$G$2:$H$11,2,1),VLOOKUP(G226,Barem!$G$12:$H$21,2,1)))</f>
        <v>0</v>
      </c>
      <c r="J226" s="23">
        <v>3.75</v>
      </c>
      <c r="K226" s="18">
        <f>VLOOKUP($C226, Barem!$L:$N,3,0)</f>
        <v>0.3</v>
      </c>
      <c r="L226" s="18">
        <f>VLOOKUP($C226, Barem!$L:$O,4,0)</f>
        <v>0.2</v>
      </c>
      <c r="M226" s="18">
        <f>VLOOKUP($C226, Barem!$L:$P,5,0)</f>
        <v>0.5</v>
      </c>
      <c r="N226" s="50">
        <f t="shared" ref="N226" si="682">IF(F226&gt;199,F226/1500,0)</f>
        <v>0.8</v>
      </c>
      <c r="O226" s="50">
        <f>IF(D226&gt;21,VLOOKUP(D226,Barem!$R$1:$S$39,2,1),0)</f>
        <v>0</v>
      </c>
      <c r="P226" s="46">
        <f>IF(D226&lt;1,0,IF(B226="F",VLOOKUP(G226,Barem!$V$2:$X$12,2,1),VLOOKUP(G226,Barem!$V$13:$X$24,2,1)))</f>
        <v>0</v>
      </c>
      <c r="Q226" s="50">
        <f>VLOOKUP(A226,Participanti!A:C,3,0)</f>
        <v>0</v>
      </c>
      <c r="R226" s="40">
        <f t="shared" ref="R226" si="683">H226*K226+I226*L226+J226*M226+N226+O226+P226+Q226</f>
        <v>4.1749999999999998</v>
      </c>
      <c r="S226" s="44">
        <v>43751</v>
      </c>
      <c r="T226" s="17">
        <f t="shared" si="555"/>
        <v>1</v>
      </c>
      <c r="U226" s="48">
        <f t="shared" ref="U226" si="684">R226/D226</f>
        <v>0.15462962962962962</v>
      </c>
    </row>
    <row r="227" spans="1:21" hidden="1" x14ac:dyDescent="0.2">
      <c r="A227" s="22" t="s">
        <v>142</v>
      </c>
      <c r="B227" s="35" t="str">
        <f>VLOOKUP(A227,Participanti!A:B,2,0)</f>
        <v>M</v>
      </c>
      <c r="C227" s="23">
        <v>6</v>
      </c>
      <c r="D227" s="23">
        <v>42.2</v>
      </c>
      <c r="E227" s="24">
        <v>0.17788194444444447</v>
      </c>
      <c r="F227" s="53"/>
      <c r="G227" s="25">
        <f t="shared" ref="G227" si="685">E227/D227</f>
        <v>4.2152119536598212E-3</v>
      </c>
      <c r="H227" s="17">
        <f>IF(B227="F",VLOOKUP(D227,Barem!$B$2:$C$11,2,1),VLOOKUP(D227,Barem!$B$12:$C$21,2,1))</f>
        <v>5</v>
      </c>
      <c r="I227" s="17">
        <f>IF(H227=0,0,IF(B227="F",VLOOKUP(G227,Barem!$G$2:$H$11,2,1),VLOOKUP(G227,Barem!$G$12:$H$21,2,1)))</f>
        <v>1</v>
      </c>
      <c r="J227" s="23">
        <v>0.5</v>
      </c>
      <c r="K227" s="18">
        <f>VLOOKUP($C227, Barem!$L:$N,3,0)</f>
        <v>0.3</v>
      </c>
      <c r="L227" s="18">
        <f>VLOOKUP($C227, Barem!$L:$O,4,0)</f>
        <v>0.2</v>
      </c>
      <c r="M227" s="18">
        <f>VLOOKUP($C227, Barem!$L:$P,5,0)</f>
        <v>0.5</v>
      </c>
      <c r="N227" s="50">
        <f t="shared" ref="N227" si="686">IF(F227&gt;199,F227/1500,0)</f>
        <v>0</v>
      </c>
      <c r="O227" s="50">
        <f>IF(D227&gt;21,VLOOKUP(D227,Barem!$R$1:$S$39,2,1),0)</f>
        <v>0.3</v>
      </c>
      <c r="P227" s="46">
        <f>IF(D227&lt;1,0,IF(B227="F",VLOOKUP(G227,Barem!$V$2:$X$12,2,1),VLOOKUP(G227,Barem!$V$13:$X$24,2,1)))</f>
        <v>0</v>
      </c>
      <c r="Q227" s="50">
        <f>VLOOKUP(A227,Participanti!A:C,3,0)</f>
        <v>0</v>
      </c>
      <c r="R227" s="40">
        <f t="shared" ref="R227" si="687">H227*K227+I227*L227+J227*M227+N227+O227+P227+Q227</f>
        <v>2.25</v>
      </c>
      <c r="S227" s="44">
        <v>43751</v>
      </c>
      <c r="T227" s="17">
        <f t="shared" si="555"/>
        <v>1</v>
      </c>
      <c r="U227" s="48">
        <f t="shared" ref="U227" si="688">R227/D227</f>
        <v>5.3317535545023692E-2</v>
      </c>
    </row>
    <row r="228" spans="1:21" hidden="1" x14ac:dyDescent="0.2">
      <c r="A228" s="22" t="s">
        <v>62</v>
      </c>
      <c r="B228" s="35" t="str">
        <f>VLOOKUP(A228,Participanti!A:B,2,0)</f>
        <v>M</v>
      </c>
      <c r="C228" s="23">
        <v>6</v>
      </c>
      <c r="D228" s="23">
        <v>42.2</v>
      </c>
      <c r="E228" s="24">
        <v>0.21892361111111111</v>
      </c>
      <c r="F228" s="53"/>
      <c r="G228" s="25">
        <f t="shared" ref="G228" si="689">E228/D228</f>
        <v>5.1877632964718269E-3</v>
      </c>
      <c r="H228" s="17">
        <f>IF(B228="F",VLOOKUP(D228,Barem!$B$2:$C$11,2,1),VLOOKUP(D228,Barem!$B$12:$C$21,2,1))</f>
        <v>5</v>
      </c>
      <c r="I228" s="17">
        <f>IF(H228=0,0,IF(B228="F",VLOOKUP(G228,Barem!$G$2:$H$11,2,1),VLOOKUP(G228,Barem!$G$12:$H$21,2,1)))</f>
        <v>0</v>
      </c>
      <c r="J228" s="23">
        <v>3</v>
      </c>
      <c r="K228" s="18">
        <f>VLOOKUP($C228, Barem!$L:$N,3,0)</f>
        <v>0.3</v>
      </c>
      <c r="L228" s="18">
        <f>VLOOKUP($C228, Barem!$L:$O,4,0)</f>
        <v>0.2</v>
      </c>
      <c r="M228" s="18">
        <f>VLOOKUP($C228, Barem!$L:$P,5,0)</f>
        <v>0.5</v>
      </c>
      <c r="N228" s="50">
        <f t="shared" ref="N228" si="690">IF(F228&gt;199,F228/1500,0)</f>
        <v>0</v>
      </c>
      <c r="O228" s="50">
        <f>IF(D228&gt;21,VLOOKUP(D228,Barem!$R$1:$S$39,2,1),0)</f>
        <v>0.3</v>
      </c>
      <c r="P228" s="46">
        <f>IF(D228&lt;1,0,IF(B228="F",VLOOKUP(G228,Barem!$V$2:$X$12,2,1),VLOOKUP(G228,Barem!$V$13:$X$24,2,1)))</f>
        <v>0</v>
      </c>
      <c r="Q228" s="50">
        <f>VLOOKUP(A228,Participanti!A:C,3,0)</f>
        <v>0</v>
      </c>
      <c r="R228" s="40">
        <f t="shared" ref="R228" si="691">H228*K228+I228*L228+J228*M228+N228+O228+P228+Q228</f>
        <v>3.3</v>
      </c>
      <c r="S228" s="44">
        <v>43751</v>
      </c>
      <c r="T228" s="17">
        <f t="shared" si="555"/>
        <v>1</v>
      </c>
      <c r="U228" s="48">
        <f t="shared" ref="U228" si="692">R228/D228</f>
        <v>7.819905213270141E-2</v>
      </c>
    </row>
    <row r="229" spans="1:21" hidden="1" x14ac:dyDescent="0.2">
      <c r="A229" s="22" t="s">
        <v>135</v>
      </c>
      <c r="B229" s="35" t="str">
        <f>VLOOKUP(A229,Participanti!A:B,2,0)</f>
        <v>M</v>
      </c>
      <c r="C229" s="23">
        <v>6</v>
      </c>
      <c r="D229" s="23">
        <v>10.47</v>
      </c>
      <c r="E229" s="24">
        <v>4.5115740740740741E-2</v>
      </c>
      <c r="F229" s="53"/>
      <c r="G229" s="25">
        <f t="shared" ref="G229" si="693">E229/D229</f>
        <v>4.3090487813505956E-3</v>
      </c>
      <c r="H229" s="17">
        <f>IF(B229="F",VLOOKUP(D229,Barem!$B$2:$C$11,2,1),VLOOKUP(D229,Barem!$B$12:$C$21,2,1))</f>
        <v>2.5</v>
      </c>
      <c r="I229" s="17">
        <f>IF(H229=0,0,IF(B229="F",VLOOKUP(G229,Barem!$G$2:$H$11,2,1),VLOOKUP(G229,Barem!$G$12:$H$21,2,1)))</f>
        <v>1</v>
      </c>
      <c r="J229" s="23">
        <v>1</v>
      </c>
      <c r="K229" s="18">
        <f>VLOOKUP($C229, Barem!$L:$N,3,0)</f>
        <v>0.3</v>
      </c>
      <c r="L229" s="18">
        <f>VLOOKUP($C229, Barem!$L:$O,4,0)</f>
        <v>0.2</v>
      </c>
      <c r="M229" s="18">
        <f>VLOOKUP($C229, Barem!$L:$P,5,0)</f>
        <v>0.5</v>
      </c>
      <c r="N229" s="50">
        <f t="shared" ref="N229" si="694">IF(F229&gt;199,F229/1500,0)</f>
        <v>0</v>
      </c>
      <c r="O229" s="50">
        <f>IF(D229&gt;21,VLOOKUP(D229,Barem!$R$1:$S$39,2,1),0)</f>
        <v>0</v>
      </c>
      <c r="P229" s="46">
        <f>IF(D229&lt;1,0,IF(B229="F",VLOOKUP(G229,Barem!$V$2:$X$12,2,1),VLOOKUP(G229,Barem!$V$13:$X$24,2,1)))</f>
        <v>0</v>
      </c>
      <c r="Q229" s="50">
        <f>VLOOKUP(A229,Participanti!A:C,3,0)</f>
        <v>0</v>
      </c>
      <c r="R229" s="40">
        <f t="shared" ref="R229" si="695">H229*K229+I229*L229+J229*M229+N229+O229+P229+Q229</f>
        <v>1.45</v>
      </c>
      <c r="S229" s="44">
        <v>43751</v>
      </c>
      <c r="T229" s="17">
        <f t="shared" si="555"/>
        <v>1</v>
      </c>
      <c r="U229" s="48">
        <f t="shared" ref="U229" si="696">R229/D229</f>
        <v>0.13849092645654248</v>
      </c>
    </row>
    <row r="230" spans="1:21" hidden="1" x14ac:dyDescent="0.2">
      <c r="A230" s="22" t="s">
        <v>91</v>
      </c>
      <c r="B230" s="35" t="str">
        <f>VLOOKUP(A230,Participanti!A:B,2,0)</f>
        <v>M</v>
      </c>
      <c r="C230" s="23">
        <v>6</v>
      </c>
      <c r="D230" s="23">
        <v>10.199999999999999</v>
      </c>
      <c r="E230" s="24">
        <v>3.5833333333333335E-2</v>
      </c>
      <c r="F230" s="53"/>
      <c r="G230" s="25">
        <f t="shared" ref="G230" si="697">E230/D230</f>
        <v>3.5130718954248371E-3</v>
      </c>
      <c r="H230" s="17">
        <f>IF(B230="F",VLOOKUP(D230,Barem!$B$2:$C$11,2,1),VLOOKUP(D230,Barem!$B$12:$C$21,2,1))</f>
        <v>2.5</v>
      </c>
      <c r="I230" s="17">
        <f>IF(H230=0,0,IF(B230="F",VLOOKUP(G230,Barem!$G$2:$H$11,2,1),VLOOKUP(G230,Barem!$G$12:$H$21,2,1)))</f>
        <v>2.5</v>
      </c>
      <c r="J230" s="23">
        <v>1.5</v>
      </c>
      <c r="K230" s="18">
        <f>VLOOKUP($C230, Barem!$L:$N,3,0)</f>
        <v>0.3</v>
      </c>
      <c r="L230" s="18">
        <f>VLOOKUP($C230, Barem!$L:$O,4,0)</f>
        <v>0.2</v>
      </c>
      <c r="M230" s="18">
        <f>VLOOKUP($C230, Barem!$L:$P,5,0)</f>
        <v>0.5</v>
      </c>
      <c r="N230" s="50">
        <f t="shared" ref="N230" si="698">IF(F230&gt;199,F230/1500,0)</f>
        <v>0</v>
      </c>
      <c r="O230" s="50">
        <f>IF(D230&gt;21,VLOOKUP(D230,Barem!$R$1:$S$39,2,1),0)</f>
        <v>0</v>
      </c>
      <c r="P230" s="46">
        <f>IF(D230&lt;1,0,IF(B230="F",VLOOKUP(G230,Barem!$V$2:$X$12,2,1),VLOOKUP(G230,Barem!$V$13:$X$24,2,1)))</f>
        <v>0</v>
      </c>
      <c r="Q230" s="50">
        <f>VLOOKUP(A230,Participanti!A:C,3,0)</f>
        <v>0</v>
      </c>
      <c r="R230" s="40">
        <f t="shared" ref="R230" si="699">H230*K230+I230*L230+J230*M230+N230+O230+P230+Q230</f>
        <v>2</v>
      </c>
      <c r="S230" s="44">
        <v>43751</v>
      </c>
      <c r="T230" s="17">
        <f t="shared" si="555"/>
        <v>1</v>
      </c>
      <c r="U230" s="48">
        <f t="shared" ref="U230" si="700">R230/D230</f>
        <v>0.19607843137254904</v>
      </c>
    </row>
    <row r="231" spans="1:21" hidden="1" x14ac:dyDescent="0.2">
      <c r="A231" s="22" t="s">
        <v>61</v>
      </c>
      <c r="B231" s="35" t="str">
        <f>VLOOKUP(A231,Participanti!A:B,2,0)</f>
        <v>M</v>
      </c>
      <c r="C231" s="23">
        <v>6</v>
      </c>
      <c r="D231" s="23">
        <v>42.5</v>
      </c>
      <c r="E231" s="24">
        <v>0.1476388888888889</v>
      </c>
      <c r="F231" s="53"/>
      <c r="G231" s="25">
        <f t="shared" ref="G231" si="701">E231/D231</f>
        <v>3.4738562091503273E-3</v>
      </c>
      <c r="H231" s="17">
        <f>IF(B231="F",VLOOKUP(D231,Barem!$B$2:$C$11,2,1),VLOOKUP(D231,Barem!$B$12:$C$21,2,1))</f>
        <v>5</v>
      </c>
      <c r="I231" s="17">
        <f>IF(H231=0,0,IF(B231="F",VLOOKUP(G231,Barem!$G$2:$H$11,2,1),VLOOKUP(G231,Barem!$G$12:$H$21,2,1)))</f>
        <v>3</v>
      </c>
      <c r="J231" s="23">
        <v>5</v>
      </c>
      <c r="K231" s="18">
        <f>VLOOKUP($C231, Barem!$L:$N,3,0)</f>
        <v>0.3</v>
      </c>
      <c r="L231" s="18">
        <f>VLOOKUP($C231, Barem!$L:$O,4,0)</f>
        <v>0.2</v>
      </c>
      <c r="M231" s="18">
        <f>VLOOKUP($C231, Barem!$L:$P,5,0)</f>
        <v>0.5</v>
      </c>
      <c r="N231" s="50">
        <f t="shared" ref="N231" si="702">IF(F231&gt;199,F231/1500,0)</f>
        <v>0</v>
      </c>
      <c r="O231" s="50">
        <f>IF(D231&gt;21,VLOOKUP(D231,Barem!$R$1:$S$39,2,1),0)</f>
        <v>0.3</v>
      </c>
      <c r="P231" s="46">
        <f>IF(D231&lt;1,0,IF(B231="F",VLOOKUP(G231,Barem!$V$2:$X$12,2,1),VLOOKUP(G231,Barem!$V$13:$X$24,2,1)))</f>
        <v>0</v>
      </c>
      <c r="Q231" s="50">
        <f>VLOOKUP(A231,Participanti!A:C,3,0)</f>
        <v>0</v>
      </c>
      <c r="R231" s="40">
        <f t="shared" ref="R231" si="703">H231*K231+I231*L231+J231*M231+N231+O231+P231+Q231</f>
        <v>4.8999999999999995</v>
      </c>
      <c r="S231" s="44">
        <v>43751</v>
      </c>
      <c r="T231" s="17">
        <f t="shared" si="555"/>
        <v>1</v>
      </c>
      <c r="U231" s="48">
        <f t="shared" ref="U231" si="704">R231/D231</f>
        <v>0.11529411764705881</v>
      </c>
    </row>
    <row r="232" spans="1:21" hidden="1" x14ac:dyDescent="0.2">
      <c r="A232" s="22" t="s">
        <v>140</v>
      </c>
      <c r="B232" s="35" t="str">
        <f>VLOOKUP(A232,Participanti!A:B,2,0)</f>
        <v>M</v>
      </c>
      <c r="C232" s="23">
        <v>6</v>
      </c>
      <c r="D232" s="23">
        <v>42.25</v>
      </c>
      <c r="E232" s="24">
        <v>0.27101851851851849</v>
      </c>
      <c r="F232" s="53"/>
      <c r="G232" s="25">
        <f t="shared" ref="G232" si="705">E232/D232</f>
        <v>6.4146394915625682E-3</v>
      </c>
      <c r="H232" s="17">
        <f>IF(B232="F",VLOOKUP(D232,Barem!$B$2:$C$11,2,1),VLOOKUP(D232,Barem!$B$12:$C$21,2,1))</f>
        <v>5</v>
      </c>
      <c r="I232" s="17">
        <f>IF(H232=0,0,IF(B232="F",VLOOKUP(G232,Barem!$G$2:$H$11,2,1),VLOOKUP(G232,Barem!$G$12:$H$21,2,1)))</f>
        <v>0</v>
      </c>
      <c r="J232" s="23">
        <v>4.25</v>
      </c>
      <c r="K232" s="18">
        <f>VLOOKUP($C232, Barem!$L:$N,3,0)</f>
        <v>0.3</v>
      </c>
      <c r="L232" s="18">
        <f>VLOOKUP($C232, Barem!$L:$O,4,0)</f>
        <v>0.2</v>
      </c>
      <c r="M232" s="18">
        <f>VLOOKUP($C232, Barem!$L:$P,5,0)</f>
        <v>0.5</v>
      </c>
      <c r="N232" s="50">
        <f t="shared" ref="N232" si="706">IF(F232&gt;199,F232/1500,0)</f>
        <v>0</v>
      </c>
      <c r="O232" s="50">
        <f>IF(D232&gt;21,VLOOKUP(D232,Barem!$R$1:$S$39,2,1),0)</f>
        <v>0.3</v>
      </c>
      <c r="P232" s="46">
        <f>IF(D232&lt;1,0,IF(B232="F",VLOOKUP(G232,Barem!$V$2:$X$12,2,1),VLOOKUP(G232,Barem!$V$13:$X$24,2,1)))</f>
        <v>0</v>
      </c>
      <c r="Q232" s="50">
        <f>VLOOKUP(A232,Participanti!A:C,3,0)</f>
        <v>0.5</v>
      </c>
      <c r="R232" s="40">
        <f t="shared" ref="R232" si="707">H232*K232+I232*L232+J232*M232+N232+O232+P232+Q232</f>
        <v>4.4249999999999998</v>
      </c>
      <c r="S232" s="44">
        <v>43751</v>
      </c>
      <c r="T232" s="17">
        <f t="shared" si="555"/>
        <v>1</v>
      </c>
      <c r="U232" s="48">
        <f t="shared" ref="U232" si="708">R232/D232</f>
        <v>0.10473372781065088</v>
      </c>
    </row>
    <row r="233" spans="1:21" hidden="1" x14ac:dyDescent="0.2">
      <c r="A233" s="22" t="s">
        <v>8</v>
      </c>
      <c r="B233" s="35" t="str">
        <f>VLOOKUP(A233,Participanti!A:B,2,0)</f>
        <v>M</v>
      </c>
      <c r="C233" s="23">
        <v>6</v>
      </c>
      <c r="D233" s="23">
        <v>27.15</v>
      </c>
      <c r="E233" s="24">
        <v>8.9756944444444445E-2</v>
      </c>
      <c r="F233" s="53"/>
      <c r="G233" s="25">
        <f t="shared" ref="G233" si="709">E233/D233</f>
        <v>3.3059648045835892E-3</v>
      </c>
      <c r="H233" s="17">
        <f>IF(B233="F",VLOOKUP(D233,Barem!$B$2:$C$11,2,1),VLOOKUP(D233,Barem!$B$12:$C$21,2,1))</f>
        <v>5</v>
      </c>
      <c r="I233" s="17">
        <f>IF(H233=0,0,IF(B233="F",VLOOKUP(G233,Barem!$G$2:$H$11,2,1),VLOOKUP(G233,Barem!$G$12:$H$21,2,1)))</f>
        <v>3.5</v>
      </c>
      <c r="J233" s="23">
        <v>4</v>
      </c>
      <c r="K233" s="18">
        <f>VLOOKUP($C233, Barem!$L:$N,3,0)</f>
        <v>0.3</v>
      </c>
      <c r="L233" s="18">
        <f>VLOOKUP($C233, Barem!$L:$O,4,0)</f>
        <v>0.2</v>
      </c>
      <c r="M233" s="18">
        <f>VLOOKUP($C233, Barem!$L:$P,5,0)</f>
        <v>0.5</v>
      </c>
      <c r="N233" s="50">
        <f t="shared" ref="N233" si="710">IF(F233&gt;199,F233/1500,0)</f>
        <v>0</v>
      </c>
      <c r="O233" s="50">
        <f>IF(D233&gt;21,VLOOKUP(D233,Barem!$R$1:$S$39,2,1),0)</f>
        <v>0</v>
      </c>
      <c r="P233" s="46">
        <f>IF(D233&lt;1,0,IF(B233="F",VLOOKUP(G233,Barem!$V$2:$X$12,2,1),VLOOKUP(G233,Barem!$V$13:$X$24,2,1)))</f>
        <v>0</v>
      </c>
      <c r="Q233" s="50">
        <f>VLOOKUP(A233,Participanti!A:C,3,0)</f>
        <v>0</v>
      </c>
      <c r="R233" s="40">
        <f t="shared" ref="R233" si="711">H233*K233+I233*L233+J233*M233+N233+O233+P233+Q233</f>
        <v>4.2</v>
      </c>
      <c r="S233" s="44">
        <v>43752</v>
      </c>
      <c r="T233" s="17">
        <f t="shared" si="555"/>
        <v>1</v>
      </c>
      <c r="U233" s="48">
        <f t="shared" ref="U233" si="712">R233/D233</f>
        <v>0.1546961325966851</v>
      </c>
    </row>
    <row r="234" spans="1:21" hidden="1" x14ac:dyDescent="0.2">
      <c r="A234" s="22" t="s">
        <v>57</v>
      </c>
      <c r="B234" s="35" t="str">
        <f>VLOOKUP(A234,Participanti!A:B,2,0)</f>
        <v>M</v>
      </c>
      <c r="C234" s="23">
        <v>6</v>
      </c>
      <c r="D234" s="23">
        <v>17.03</v>
      </c>
      <c r="E234" s="24">
        <v>6.1307870370370367E-2</v>
      </c>
      <c r="F234" s="53">
        <v>250</v>
      </c>
      <c r="G234" s="25">
        <f t="shared" ref="G234" si="713">E234/D234</f>
        <v>3.5999923881603266E-3</v>
      </c>
      <c r="H234" s="17">
        <f>IF(B234="F",VLOOKUP(D234,Barem!$B$2:$C$11,2,1),VLOOKUP(D234,Barem!$B$12:$C$21,2,1))</f>
        <v>4</v>
      </c>
      <c r="I234" s="17">
        <f>IF(H234=0,0,IF(B234="F",VLOOKUP(G234,Barem!$G$2:$H$11,2,1),VLOOKUP(G234,Barem!$G$12:$H$21,2,1)))</f>
        <v>2.5</v>
      </c>
      <c r="J234" s="23">
        <v>1</v>
      </c>
      <c r="K234" s="18">
        <f>VLOOKUP($C234, Barem!$L:$N,3,0)</f>
        <v>0.3</v>
      </c>
      <c r="L234" s="18">
        <f>VLOOKUP($C234, Barem!$L:$O,4,0)</f>
        <v>0.2</v>
      </c>
      <c r="M234" s="18">
        <f>VLOOKUP($C234, Barem!$L:$P,5,0)</f>
        <v>0.5</v>
      </c>
      <c r="N234" s="50">
        <f t="shared" ref="N234" si="714">IF(F234&gt;199,F234/1500,0)</f>
        <v>0.16666666666666666</v>
      </c>
      <c r="O234" s="50">
        <f>IF(D234&gt;21,VLOOKUP(D234,Barem!$R$1:$S$39,2,1),0)</f>
        <v>0</v>
      </c>
      <c r="P234" s="46">
        <f>IF(D234&lt;1,0,IF(B234="F",VLOOKUP(G234,Barem!$V$2:$X$12,2,1),VLOOKUP(G234,Barem!$V$13:$X$24,2,1)))</f>
        <v>0</v>
      </c>
      <c r="Q234" s="50">
        <f>VLOOKUP(A234,Participanti!A:C,3,0)</f>
        <v>0</v>
      </c>
      <c r="R234" s="40">
        <f t="shared" ref="R234" si="715">H234*K234+I234*L234+J234*M234+N234+O234+P234+Q234</f>
        <v>2.3666666666666667</v>
      </c>
      <c r="S234" s="44">
        <v>43752</v>
      </c>
      <c r="T234" s="17">
        <f t="shared" si="555"/>
        <v>1</v>
      </c>
      <c r="U234" s="48">
        <f t="shared" ref="U234" si="716">R234/D234</f>
        <v>0.13897044431395575</v>
      </c>
    </row>
    <row r="235" spans="1:21" hidden="1" x14ac:dyDescent="0.2">
      <c r="A235" s="22" t="s">
        <v>58</v>
      </c>
      <c r="B235" s="35" t="str">
        <f>VLOOKUP(A235,Participanti!A:B,2,0)</f>
        <v>M</v>
      </c>
      <c r="C235" s="23">
        <v>6</v>
      </c>
      <c r="D235" s="23">
        <v>21.1</v>
      </c>
      <c r="E235" s="24">
        <v>6.4282407407407413E-2</v>
      </c>
      <c r="F235" s="53"/>
      <c r="G235" s="25">
        <f t="shared" ref="G235" si="717">E235/D235</f>
        <v>3.0465595927681235E-3</v>
      </c>
      <c r="H235" s="17">
        <f>IF(B235="F",VLOOKUP(D235,Barem!$B$2:$C$11,2,1),VLOOKUP(D235,Barem!$B$12:$C$21,2,1))</f>
        <v>5</v>
      </c>
      <c r="I235" s="17">
        <f>IF(H235=0,0,IF(B235="F",VLOOKUP(G235,Barem!$G$2:$H$11,2,1),VLOOKUP(G235,Barem!$G$12:$H$21,2,1)))</f>
        <v>4</v>
      </c>
      <c r="J235" s="23">
        <v>4.25</v>
      </c>
      <c r="K235" s="18">
        <f>VLOOKUP($C235, Barem!$L:$N,3,0)</f>
        <v>0.3</v>
      </c>
      <c r="L235" s="18">
        <f>VLOOKUP($C235, Barem!$L:$O,4,0)</f>
        <v>0.2</v>
      </c>
      <c r="M235" s="18">
        <f>VLOOKUP($C235, Barem!$L:$P,5,0)</f>
        <v>0.5</v>
      </c>
      <c r="N235" s="50">
        <f t="shared" ref="N235" si="718">IF(F235&gt;199,F235/1500,0)</f>
        <v>0</v>
      </c>
      <c r="O235" s="50">
        <f>IF(D235&gt;21,VLOOKUP(D235,Barem!$R$1:$S$39,2,1),0)</f>
        <v>0</v>
      </c>
      <c r="P235" s="46">
        <f>IF(D235&lt;1,0,IF(B235="F",VLOOKUP(G235,Barem!$V$2:$X$12,2,1),VLOOKUP(G235,Barem!$V$13:$X$24,2,1)))</f>
        <v>0</v>
      </c>
      <c r="Q235" s="50">
        <f>VLOOKUP(A235,Participanti!A:C,3,0)</f>
        <v>0</v>
      </c>
      <c r="R235" s="40">
        <f t="shared" ref="R235" si="719">H235*K235+I235*L235+J235*M235+N235+O235+P235+Q235</f>
        <v>4.4249999999999998</v>
      </c>
      <c r="S235" s="44">
        <v>43752</v>
      </c>
      <c r="T235" s="17">
        <f t="shared" si="555"/>
        <v>1</v>
      </c>
      <c r="U235" s="48">
        <f t="shared" ref="U235" si="720">R235/D235</f>
        <v>0.20971563981042651</v>
      </c>
    </row>
    <row r="236" spans="1:21" hidden="1" x14ac:dyDescent="0.2">
      <c r="A236" s="22" t="s">
        <v>130</v>
      </c>
      <c r="B236" s="35" t="str">
        <f>VLOOKUP(A236,Participanti!A:B,2,0)</f>
        <v>F</v>
      </c>
      <c r="C236" s="23">
        <v>6</v>
      </c>
      <c r="D236" s="23">
        <v>21.28</v>
      </c>
      <c r="E236" s="24">
        <v>8.8553240740740738E-2</v>
      </c>
      <c r="F236" s="53"/>
      <c r="G236" s="25">
        <f t="shared" ref="G236" si="721">E236/D236</f>
        <v>4.1613365009746583E-3</v>
      </c>
      <c r="H236" s="17">
        <f>IF(B236="F",VLOOKUP(D236,Barem!$B$2:$C$11,2,1),VLOOKUP(D236,Barem!$B$12:$C$21,2,1))</f>
        <v>5</v>
      </c>
      <c r="I236" s="17">
        <f>IF(H236=0,0,IF(B236="F",VLOOKUP(G236,Barem!$G$2:$H$11,2,1),VLOOKUP(G236,Barem!$G$12:$H$21,2,1)))</f>
        <v>2</v>
      </c>
      <c r="J236" s="23">
        <v>4.5</v>
      </c>
      <c r="K236" s="18">
        <f>VLOOKUP($C236, Barem!$L:$N,3,0)</f>
        <v>0.3</v>
      </c>
      <c r="L236" s="18">
        <f>VLOOKUP($C236, Barem!$L:$O,4,0)</f>
        <v>0.2</v>
      </c>
      <c r="M236" s="18">
        <f>VLOOKUP($C236, Barem!$L:$P,5,0)</f>
        <v>0.5</v>
      </c>
      <c r="N236" s="50">
        <f t="shared" ref="N236" si="722">IF(F236&gt;199,F236/1500,0)</f>
        <v>0</v>
      </c>
      <c r="O236" s="50">
        <f>IF(D236&gt;21,VLOOKUP(D236,Barem!$R$1:$S$39,2,1),0)</f>
        <v>0</v>
      </c>
      <c r="P236" s="46">
        <f>IF(D236&lt;1,0,IF(B236="F",VLOOKUP(G236,Barem!$V$2:$X$12,2,1),VLOOKUP(G236,Barem!$V$13:$X$24,2,1)))</f>
        <v>0</v>
      </c>
      <c r="Q236" s="50">
        <f>VLOOKUP(A236,Participanti!A:C,3,0)</f>
        <v>0</v>
      </c>
      <c r="R236" s="40">
        <f t="shared" ref="R236" si="723">H236*K236+I236*L236+J236*M236+N236+O236+P236+Q236</f>
        <v>4.1500000000000004</v>
      </c>
      <c r="S236" s="44">
        <v>43752</v>
      </c>
      <c r="T236" s="17">
        <f t="shared" si="555"/>
        <v>1</v>
      </c>
      <c r="U236" s="48">
        <f t="shared" ref="U236" si="724">R236/D236</f>
        <v>0.1950187969924812</v>
      </c>
    </row>
    <row r="237" spans="1:21" hidden="1" x14ac:dyDescent="0.2">
      <c r="A237" s="22" t="s">
        <v>6</v>
      </c>
      <c r="B237" s="35" t="str">
        <f>VLOOKUP(A237,Participanti!A:B,2,0)</f>
        <v>F</v>
      </c>
      <c r="C237" s="23">
        <v>6</v>
      </c>
      <c r="D237" s="23">
        <v>21.38</v>
      </c>
      <c r="E237" s="24">
        <v>6.8240740740740741E-2</v>
      </c>
      <c r="F237" s="53"/>
      <c r="G237" s="25">
        <f t="shared" ref="G237" si="725">E237/D237</f>
        <v>3.1918026539167793E-3</v>
      </c>
      <c r="H237" s="17">
        <f>IF(B237="F",VLOOKUP(D237,Barem!$B$2:$C$11,2,1),VLOOKUP(D237,Barem!$B$12:$C$21,2,1))</f>
        <v>5</v>
      </c>
      <c r="I237" s="17">
        <f>IF(H237=0,0,IF(B237="F",VLOOKUP(G237,Barem!$G$2:$H$11,2,1),VLOOKUP(G237,Barem!$G$12:$H$21,2,1)))</f>
        <v>4.5</v>
      </c>
      <c r="J237" s="23">
        <v>4.75</v>
      </c>
      <c r="K237" s="18">
        <f>VLOOKUP($C237, Barem!$L:$N,3,0)</f>
        <v>0.3</v>
      </c>
      <c r="L237" s="18">
        <f>VLOOKUP($C237, Barem!$L:$O,4,0)</f>
        <v>0.2</v>
      </c>
      <c r="M237" s="18">
        <f>VLOOKUP($C237, Barem!$L:$P,5,0)</f>
        <v>0.5</v>
      </c>
      <c r="N237" s="50">
        <f t="shared" ref="N237" si="726">IF(F237&gt;199,F237/1500,0)</f>
        <v>0</v>
      </c>
      <c r="O237" s="50">
        <f>IF(D237&gt;21,VLOOKUP(D237,Barem!$R$1:$S$39,2,1),0)</f>
        <v>0</v>
      </c>
      <c r="P237" s="46">
        <f>IF(D237&lt;1,0,IF(B237="F",VLOOKUP(G237,Barem!$V$2:$X$12,2,1),VLOOKUP(G237,Barem!$V$13:$X$24,2,1)))</f>
        <v>0</v>
      </c>
      <c r="Q237" s="50">
        <f>VLOOKUP(A237,Participanti!A:C,3,0)</f>
        <v>0</v>
      </c>
      <c r="R237" s="40">
        <f t="shared" ref="R237" si="727">H237*K237+I237*L237+J237*M237+N237+O237+P237+Q237</f>
        <v>4.7750000000000004</v>
      </c>
      <c r="S237" s="44">
        <v>43752</v>
      </c>
      <c r="T237" s="17">
        <f t="shared" si="555"/>
        <v>1</v>
      </c>
      <c r="U237" s="48">
        <f t="shared" ref="U237" si="728">R237/D237</f>
        <v>0.22333956969130031</v>
      </c>
    </row>
    <row r="238" spans="1:21" hidden="1" x14ac:dyDescent="0.2">
      <c r="A238" s="22" t="s">
        <v>186</v>
      </c>
      <c r="B238" s="35" t="str">
        <f>VLOOKUP(A238,Participanti!A:B,2,0)</f>
        <v>M</v>
      </c>
      <c r="C238" s="23">
        <v>6</v>
      </c>
      <c r="D238" s="23">
        <v>21.1</v>
      </c>
      <c r="E238" s="24">
        <v>8.8773148148148143E-2</v>
      </c>
      <c r="F238" s="53"/>
      <c r="G238" s="25">
        <f t="shared" ref="G238" si="729">E238/D238</f>
        <v>4.2072582060733712E-3</v>
      </c>
      <c r="H238" s="17">
        <f>IF(B238="F",VLOOKUP(D238,Barem!$B$2:$C$11,2,1),VLOOKUP(D238,Barem!$B$12:$C$21,2,1))</f>
        <v>5</v>
      </c>
      <c r="I238" s="17">
        <f>IF(H238=0,0,IF(B238="F",VLOOKUP(G238,Barem!$G$2:$H$11,2,1),VLOOKUP(G238,Barem!$G$12:$H$21,2,1)))</f>
        <v>1</v>
      </c>
      <c r="J238" s="23">
        <v>3.25</v>
      </c>
      <c r="K238" s="18">
        <f>VLOOKUP($C238, Barem!$L:$N,3,0)</f>
        <v>0.3</v>
      </c>
      <c r="L238" s="18">
        <f>VLOOKUP($C238, Barem!$L:$O,4,0)</f>
        <v>0.2</v>
      </c>
      <c r="M238" s="18">
        <f>VLOOKUP($C238, Barem!$L:$P,5,0)</f>
        <v>0.5</v>
      </c>
      <c r="N238" s="50">
        <f t="shared" ref="N238" si="730">IF(F238&gt;199,F238/1500,0)</f>
        <v>0</v>
      </c>
      <c r="O238" s="50">
        <f>IF(D238&gt;21,VLOOKUP(D238,Barem!$R$1:$S$39,2,1),0)</f>
        <v>0</v>
      </c>
      <c r="P238" s="46">
        <f>IF(D238&lt;1,0,IF(B238="F",VLOOKUP(G238,Barem!$V$2:$X$12,2,1),VLOOKUP(G238,Barem!$V$13:$X$24,2,1)))</f>
        <v>0</v>
      </c>
      <c r="Q238" s="50">
        <f>VLOOKUP(A238,Participanti!A:C,3,0)</f>
        <v>0</v>
      </c>
      <c r="R238" s="40">
        <f t="shared" ref="R238" si="731">H238*K238+I238*L238+J238*M238+N238+O238+P238+Q238</f>
        <v>3.3250000000000002</v>
      </c>
      <c r="S238" s="44">
        <v>43752</v>
      </c>
      <c r="T238" s="17">
        <f t="shared" si="555"/>
        <v>1</v>
      </c>
      <c r="U238" s="48">
        <f t="shared" ref="U238" si="732">R238/D238</f>
        <v>0.15758293838862558</v>
      </c>
    </row>
    <row r="239" spans="1:21" hidden="1" x14ac:dyDescent="0.2">
      <c r="A239" s="22" t="s">
        <v>3</v>
      </c>
      <c r="B239" s="35" t="str">
        <f>VLOOKUP(A239,Participanti!A:B,2,0)</f>
        <v>M</v>
      </c>
      <c r="C239" s="23">
        <v>6</v>
      </c>
      <c r="D239" s="23">
        <v>16.010000000000002</v>
      </c>
      <c r="E239" s="24">
        <v>6.0416666666666667E-2</v>
      </c>
      <c r="F239" s="53"/>
      <c r="G239" s="25">
        <f t="shared" ref="G239" si="733">E239/D239</f>
        <v>3.7736831147199665E-3</v>
      </c>
      <c r="H239" s="17">
        <f>IF(B239="F",VLOOKUP(D239,Barem!$B$2:$C$11,2,1),VLOOKUP(D239,Barem!$B$12:$C$21,2,1))</f>
        <v>3.5</v>
      </c>
      <c r="I239" s="17">
        <f>IF(H239=0,0,IF(B239="F",VLOOKUP(G239,Barem!$G$2:$H$11,2,1),VLOOKUP(G239,Barem!$G$12:$H$21,2,1)))</f>
        <v>2</v>
      </c>
      <c r="J239" s="23">
        <v>3.5</v>
      </c>
      <c r="K239" s="18">
        <f>VLOOKUP($C239, Barem!$L:$N,3,0)</f>
        <v>0.3</v>
      </c>
      <c r="L239" s="18">
        <f>VLOOKUP($C239, Barem!$L:$O,4,0)</f>
        <v>0.2</v>
      </c>
      <c r="M239" s="18">
        <f>VLOOKUP($C239, Barem!$L:$P,5,0)</f>
        <v>0.5</v>
      </c>
      <c r="N239" s="50">
        <f t="shared" ref="N239" si="734">IF(F239&gt;199,F239/1500,0)</f>
        <v>0</v>
      </c>
      <c r="O239" s="50">
        <f>IF(D239&gt;21,VLOOKUP(D239,Barem!$R$1:$S$39,2,1),0)</f>
        <v>0</v>
      </c>
      <c r="P239" s="46">
        <f>IF(D239&lt;1,0,IF(B239="F",VLOOKUP(G239,Barem!$V$2:$X$12,2,1),VLOOKUP(G239,Barem!$V$13:$X$24,2,1)))</f>
        <v>0</v>
      </c>
      <c r="Q239" s="50">
        <f>VLOOKUP(A239,Participanti!A:C,3,0)</f>
        <v>0</v>
      </c>
      <c r="R239" s="40">
        <f t="shared" ref="R239" si="735">H239*K239+I239*L239+J239*M239+N239+O239+P239+Q239</f>
        <v>3.2</v>
      </c>
      <c r="S239" s="44">
        <v>43752</v>
      </c>
      <c r="T239" s="17">
        <f t="shared" si="555"/>
        <v>1</v>
      </c>
      <c r="U239" s="48">
        <f t="shared" ref="U239" si="736">R239/D239</f>
        <v>0.19987507807620236</v>
      </c>
    </row>
    <row r="240" spans="1:21" hidden="1" x14ac:dyDescent="0.2">
      <c r="A240" s="22" t="s">
        <v>2</v>
      </c>
      <c r="B240" s="35" t="str">
        <f>VLOOKUP(A240,Participanti!A:B,2,0)</f>
        <v>M</v>
      </c>
      <c r="C240" s="23">
        <v>6</v>
      </c>
      <c r="D240" s="23">
        <v>10.02</v>
      </c>
      <c r="E240" s="24">
        <v>3.9398148148148147E-2</v>
      </c>
      <c r="F240" s="53"/>
      <c r="G240" s="25">
        <f t="shared" ref="G240" si="737">E240/D240</f>
        <v>3.9319509129888373E-3</v>
      </c>
      <c r="H240" s="17">
        <f>IF(B240="F",VLOOKUP(D240,Barem!$B$2:$C$11,2,1),VLOOKUP(D240,Barem!$B$12:$C$21,2,1))</f>
        <v>2.5</v>
      </c>
      <c r="I240" s="17">
        <f>IF(H240=0,0,IF(B240="F",VLOOKUP(G240,Barem!$G$2:$H$11,2,1),VLOOKUP(G240,Barem!$G$12:$H$21,2,1)))</f>
        <v>1.5</v>
      </c>
      <c r="J240" s="23">
        <v>1</v>
      </c>
      <c r="K240" s="18">
        <f>VLOOKUP($C240, Barem!$L:$N,3,0)</f>
        <v>0.3</v>
      </c>
      <c r="L240" s="18">
        <f>VLOOKUP($C240, Barem!$L:$O,4,0)</f>
        <v>0.2</v>
      </c>
      <c r="M240" s="18">
        <f>VLOOKUP($C240, Barem!$L:$P,5,0)</f>
        <v>0.5</v>
      </c>
      <c r="N240" s="50">
        <f t="shared" ref="N240" si="738">IF(F240&gt;199,F240/1500,0)</f>
        <v>0</v>
      </c>
      <c r="O240" s="50">
        <f>IF(D240&gt;21,VLOOKUP(D240,Barem!$R$1:$S$39,2,1),0)</f>
        <v>0</v>
      </c>
      <c r="P240" s="46">
        <f>IF(D240&lt;1,0,IF(B240="F",VLOOKUP(G240,Barem!$V$2:$X$12,2,1),VLOOKUP(G240,Barem!$V$13:$X$24,2,1)))</f>
        <v>0</v>
      </c>
      <c r="Q240" s="50">
        <f>VLOOKUP(A240,Participanti!A:C,3,0)</f>
        <v>0</v>
      </c>
      <c r="R240" s="40">
        <f t="shared" ref="R240" si="739">H240*K240+I240*L240+J240*M240+N240+O240+P240+Q240</f>
        <v>1.55</v>
      </c>
      <c r="S240" s="44">
        <v>43752</v>
      </c>
      <c r="T240" s="17">
        <f t="shared" si="555"/>
        <v>1</v>
      </c>
      <c r="U240" s="48">
        <f t="shared" ref="U240" si="740">R240/D240</f>
        <v>0.15469061876247506</v>
      </c>
    </row>
    <row r="241" spans="1:21" hidden="1" x14ac:dyDescent="0.2">
      <c r="A241" s="22" t="s">
        <v>55</v>
      </c>
      <c r="B241" s="35" t="str">
        <f>VLOOKUP(A241,Participanti!A:B,2,0)</f>
        <v>F</v>
      </c>
      <c r="C241" s="23">
        <v>6</v>
      </c>
      <c r="D241" s="23">
        <v>21.09</v>
      </c>
      <c r="E241" s="24">
        <v>8.8368055555555547E-2</v>
      </c>
      <c r="F241" s="53"/>
      <c r="G241" s="25">
        <f t="shared" ref="G241" si="741">E241/D241</f>
        <v>4.1900453084663608E-3</v>
      </c>
      <c r="H241" s="17">
        <f>IF(B241="F",VLOOKUP(D241,Barem!$B$2:$C$11,2,1),VLOOKUP(D241,Barem!$B$12:$C$21,2,1))</f>
        <v>5</v>
      </c>
      <c r="I241" s="17">
        <f>IF(H241=0,0,IF(B241="F",VLOOKUP(G241,Barem!$G$2:$H$11,2,1),VLOOKUP(G241,Barem!$G$12:$H$21,2,1)))</f>
        <v>1.5</v>
      </c>
      <c r="J241" s="23">
        <v>3.5</v>
      </c>
      <c r="K241" s="18">
        <f>VLOOKUP($C241, Barem!$L:$N,3,0)</f>
        <v>0.3</v>
      </c>
      <c r="L241" s="18">
        <f>VLOOKUP($C241, Barem!$L:$O,4,0)</f>
        <v>0.2</v>
      </c>
      <c r="M241" s="18">
        <f>VLOOKUP($C241, Barem!$L:$P,5,0)</f>
        <v>0.5</v>
      </c>
      <c r="N241" s="50">
        <f t="shared" ref="N241" si="742">IF(F241&gt;199,F241/1500,0)</f>
        <v>0</v>
      </c>
      <c r="O241" s="50">
        <f>IF(D241&gt;21,VLOOKUP(D241,Barem!$R$1:$S$39,2,1),0)</f>
        <v>0</v>
      </c>
      <c r="P241" s="46">
        <f>IF(D241&lt;1,0,IF(B241="F",VLOOKUP(G241,Barem!$V$2:$X$12,2,1),VLOOKUP(G241,Barem!$V$13:$X$24,2,1)))</f>
        <v>0</v>
      </c>
      <c r="Q241" s="50">
        <f>VLOOKUP(A241,Participanti!A:C,3,0)</f>
        <v>0</v>
      </c>
      <c r="R241" s="40">
        <f t="shared" ref="R241" si="743">H241*K241+I241*L241+J241*M241+N241+O241+P241+Q241</f>
        <v>3.55</v>
      </c>
      <c r="S241" s="44">
        <v>43752</v>
      </c>
      <c r="T241" s="17">
        <f t="shared" si="555"/>
        <v>1</v>
      </c>
      <c r="U241" s="48">
        <f t="shared" ref="U241" si="744">R241/D241</f>
        <v>0.16832622095779989</v>
      </c>
    </row>
    <row r="242" spans="1:21" hidden="1" x14ac:dyDescent="0.2">
      <c r="A242" s="22" t="s">
        <v>71</v>
      </c>
      <c r="B242" s="35" t="str">
        <f>VLOOKUP(A242,Participanti!A:B,2,0)</f>
        <v>M</v>
      </c>
      <c r="C242" s="23">
        <v>6</v>
      </c>
      <c r="D242" s="23">
        <v>42.58</v>
      </c>
      <c r="E242" s="24">
        <v>0.23648148148148149</v>
      </c>
      <c r="F242" s="53"/>
      <c r="G242" s="25">
        <f t="shared" ref="G242" si="745">E242/D242</f>
        <v>5.5538159107910165E-3</v>
      </c>
      <c r="H242" s="17">
        <f>IF(B242="F",VLOOKUP(D242,Barem!$B$2:$C$11,2,1),VLOOKUP(D242,Barem!$B$12:$C$21,2,1))</f>
        <v>5</v>
      </c>
      <c r="I242" s="17">
        <f>IF(H242=0,0,IF(B242="F",VLOOKUP(G242,Barem!$G$2:$H$11,2,1),VLOOKUP(G242,Barem!$G$12:$H$21,2,1)))</f>
        <v>0</v>
      </c>
      <c r="J242" s="23">
        <v>3.5</v>
      </c>
      <c r="K242" s="18">
        <f>VLOOKUP($C242, Barem!$L:$N,3,0)</f>
        <v>0.3</v>
      </c>
      <c r="L242" s="18">
        <f>VLOOKUP($C242, Barem!$L:$O,4,0)</f>
        <v>0.2</v>
      </c>
      <c r="M242" s="18">
        <f>VLOOKUP($C242, Barem!$L:$P,5,0)</f>
        <v>0.5</v>
      </c>
      <c r="N242" s="50">
        <f t="shared" ref="N242" si="746">IF(F242&gt;199,F242/1500,0)</f>
        <v>0</v>
      </c>
      <c r="O242" s="50">
        <f>IF(D242&gt;21,VLOOKUP(D242,Barem!$R$1:$S$39,2,1),0)</f>
        <v>0.3</v>
      </c>
      <c r="P242" s="46">
        <f>IF(D242&lt;1,0,IF(B242="F",VLOOKUP(G242,Barem!$V$2:$X$12,2,1),VLOOKUP(G242,Barem!$V$13:$X$24,2,1)))</f>
        <v>0</v>
      </c>
      <c r="Q242" s="50">
        <f>VLOOKUP(A242,Participanti!A:C,3,0)</f>
        <v>0</v>
      </c>
      <c r="R242" s="40">
        <f t="shared" ref="R242" si="747">H242*K242+I242*L242+J242*M242+N242+O242+P242+Q242</f>
        <v>3.55</v>
      </c>
      <c r="S242" s="44">
        <v>43752</v>
      </c>
      <c r="T242" s="17">
        <f t="shared" si="555"/>
        <v>1</v>
      </c>
      <c r="U242" s="48">
        <f t="shared" ref="U242" si="748">R242/D242</f>
        <v>8.3372475340535462E-2</v>
      </c>
    </row>
    <row r="243" spans="1:21" hidden="1" x14ac:dyDescent="0.2">
      <c r="A243" s="22" t="s">
        <v>54</v>
      </c>
      <c r="B243" s="35" t="str">
        <f>VLOOKUP(A243,Participanti!A:B,2,0)</f>
        <v>M</v>
      </c>
      <c r="C243" s="23">
        <v>6</v>
      </c>
      <c r="D243" s="23">
        <v>42.49</v>
      </c>
      <c r="E243" s="24">
        <v>0.18472222222222223</v>
      </c>
      <c r="F243" s="53"/>
      <c r="G243" s="25">
        <f t="shared" ref="G243" si="749">E243/D243</f>
        <v>4.3474281530294714E-3</v>
      </c>
      <c r="H243" s="17">
        <f>IF(B243="F",VLOOKUP(D243,Barem!$B$2:$C$11,2,1),VLOOKUP(D243,Barem!$B$12:$C$21,2,1))</f>
        <v>5</v>
      </c>
      <c r="I243" s="17">
        <f>IF(H243=0,0,IF(B243="F",VLOOKUP(G243,Barem!$G$2:$H$11,2,1),VLOOKUP(G243,Barem!$G$12:$H$21,2,1)))</f>
        <v>1</v>
      </c>
      <c r="J243" s="23">
        <v>4.25</v>
      </c>
      <c r="K243" s="18">
        <f>VLOOKUP($C243, Barem!$L:$N,3,0)</f>
        <v>0.3</v>
      </c>
      <c r="L243" s="18">
        <f>VLOOKUP($C243, Barem!$L:$O,4,0)</f>
        <v>0.2</v>
      </c>
      <c r="M243" s="18">
        <f>VLOOKUP($C243, Barem!$L:$P,5,0)</f>
        <v>0.5</v>
      </c>
      <c r="N243" s="50">
        <f t="shared" ref="N243" si="750">IF(F243&gt;199,F243/1500,0)</f>
        <v>0</v>
      </c>
      <c r="O243" s="50">
        <f>IF(D243&gt;21,VLOOKUP(D243,Barem!$R$1:$S$39,2,1),0)</f>
        <v>0.3</v>
      </c>
      <c r="P243" s="46">
        <f>IF(D243&lt;1,0,IF(B243="F",VLOOKUP(G243,Barem!$V$2:$X$12,2,1),VLOOKUP(G243,Barem!$V$13:$X$24,2,1)))</f>
        <v>0</v>
      </c>
      <c r="Q243" s="50">
        <f>VLOOKUP(A243,Participanti!A:C,3,0)</f>
        <v>0</v>
      </c>
      <c r="R243" s="40">
        <f t="shared" ref="R243" si="751">H243*K243+I243*L243+J243*M243+N243+O243+P243+Q243</f>
        <v>4.125</v>
      </c>
      <c r="S243" s="44">
        <v>43752</v>
      </c>
      <c r="T243" s="17">
        <f t="shared" si="555"/>
        <v>1</v>
      </c>
      <c r="U243" s="48">
        <f t="shared" ref="U243" si="752">R243/D243</f>
        <v>9.70816662744175E-2</v>
      </c>
    </row>
    <row r="244" spans="1:21" hidden="1" x14ac:dyDescent="0.2">
      <c r="A244" s="22" t="s">
        <v>63</v>
      </c>
      <c r="B244" s="35" t="str">
        <f>VLOOKUP(A244,Participanti!A:B,2,0)</f>
        <v>M</v>
      </c>
      <c r="C244" s="23">
        <v>6</v>
      </c>
      <c r="D244" s="23">
        <v>11</v>
      </c>
      <c r="E244" s="24">
        <v>3.5706018518518519E-2</v>
      </c>
      <c r="F244" s="53"/>
      <c r="G244" s="25">
        <f t="shared" ref="G244" si="753">E244/D244</f>
        <v>3.2460016835016837E-3</v>
      </c>
      <c r="H244" s="17">
        <f>IF(B244="F",VLOOKUP(D244,Barem!$B$2:$C$11,2,1),VLOOKUP(D244,Barem!$B$12:$C$21,2,1))</f>
        <v>2.5</v>
      </c>
      <c r="I244" s="17">
        <f>IF(H244=0,0,IF(B244="F",VLOOKUP(G244,Barem!$G$2:$H$11,2,1),VLOOKUP(G244,Barem!$G$12:$H$21,2,1)))</f>
        <v>3.5</v>
      </c>
      <c r="J244" s="23">
        <v>3.25</v>
      </c>
      <c r="K244" s="18">
        <f>VLOOKUP($C244, Barem!$L:$N,3,0)</f>
        <v>0.3</v>
      </c>
      <c r="L244" s="18">
        <f>VLOOKUP($C244, Barem!$L:$O,4,0)</f>
        <v>0.2</v>
      </c>
      <c r="M244" s="18">
        <f>VLOOKUP($C244, Barem!$L:$P,5,0)</f>
        <v>0.5</v>
      </c>
      <c r="N244" s="50">
        <f t="shared" ref="N244" si="754">IF(F244&gt;199,F244/1500,0)</f>
        <v>0</v>
      </c>
      <c r="O244" s="50">
        <f>IF(D244&gt;21,VLOOKUP(D244,Barem!$R$1:$S$39,2,1),0)</f>
        <v>0</v>
      </c>
      <c r="P244" s="46">
        <f>IF(D244&lt;1,0,IF(B244="F",VLOOKUP(G244,Barem!$V$2:$X$12,2,1),VLOOKUP(G244,Barem!$V$13:$X$24,2,1)))</f>
        <v>0</v>
      </c>
      <c r="Q244" s="50">
        <f>VLOOKUP(A244,Participanti!A:C,3,0)</f>
        <v>0</v>
      </c>
      <c r="R244" s="40">
        <f t="shared" ref="R244" si="755">H244*K244+I244*L244+J244*M244+N244+O244+P244+Q244</f>
        <v>3.0750000000000002</v>
      </c>
      <c r="S244" s="44">
        <v>43752</v>
      </c>
      <c r="T244" s="17">
        <f t="shared" si="555"/>
        <v>1</v>
      </c>
      <c r="U244" s="48">
        <f t="shared" ref="U244" si="756">R244/D244</f>
        <v>0.27954545454545454</v>
      </c>
    </row>
    <row r="245" spans="1:21" hidden="1" x14ac:dyDescent="0.2">
      <c r="A245" s="22" t="s">
        <v>56</v>
      </c>
      <c r="B245" s="35" t="str">
        <f>VLOOKUP(A245,Participanti!A:B,2,0)</f>
        <v>F</v>
      </c>
      <c r="C245" s="23">
        <v>6</v>
      </c>
      <c r="D245" s="23">
        <v>21.24</v>
      </c>
      <c r="E245" s="24">
        <v>8.8252314814814811E-2</v>
      </c>
      <c r="F245" s="53"/>
      <c r="G245" s="25">
        <f t="shared" ref="G245" si="757">E245/D245</f>
        <v>4.1550054055939176E-3</v>
      </c>
      <c r="H245" s="17">
        <f>IF(B245="F",VLOOKUP(D245,Barem!$B$2:$C$11,2,1),VLOOKUP(D245,Barem!$B$12:$C$21,2,1))</f>
        <v>5</v>
      </c>
      <c r="I245" s="17">
        <f>IF(H245=0,0,IF(B245="F",VLOOKUP(G245,Barem!$G$2:$H$11,2,1),VLOOKUP(G245,Barem!$G$12:$H$21,2,1)))</f>
        <v>2</v>
      </c>
      <c r="J245" s="23">
        <v>4</v>
      </c>
      <c r="K245" s="18">
        <f>VLOOKUP($C245, Barem!$L:$N,3,0)</f>
        <v>0.3</v>
      </c>
      <c r="L245" s="18">
        <f>VLOOKUP($C245, Barem!$L:$O,4,0)</f>
        <v>0.2</v>
      </c>
      <c r="M245" s="18">
        <f>VLOOKUP($C245, Barem!$L:$P,5,0)</f>
        <v>0.5</v>
      </c>
      <c r="N245" s="50">
        <f t="shared" ref="N245" si="758">IF(F245&gt;199,F245/1500,0)</f>
        <v>0</v>
      </c>
      <c r="O245" s="50">
        <f>IF(D245&gt;21,VLOOKUP(D245,Barem!$R$1:$S$39,2,1),0)</f>
        <v>0</v>
      </c>
      <c r="P245" s="46">
        <f>IF(D245&lt;1,0,IF(B245="F",VLOOKUP(G245,Barem!$V$2:$X$12,2,1),VLOOKUP(G245,Barem!$V$13:$X$24,2,1)))</f>
        <v>0</v>
      </c>
      <c r="Q245" s="50">
        <f>VLOOKUP(A245,Participanti!A:C,3,0)</f>
        <v>0</v>
      </c>
      <c r="R245" s="40">
        <f t="shared" ref="R245" si="759">H245*K245+I245*L245+J245*M245+N245+O245+P245+Q245</f>
        <v>3.9</v>
      </c>
      <c r="S245" s="44">
        <v>43752</v>
      </c>
      <c r="T245" s="17">
        <f t="shared" si="555"/>
        <v>1</v>
      </c>
      <c r="U245" s="48">
        <f t="shared" ref="U245" si="760">R245/D245</f>
        <v>0.18361581920903955</v>
      </c>
    </row>
    <row r="246" spans="1:21" hidden="1" x14ac:dyDescent="0.2">
      <c r="A246" s="22" t="s">
        <v>92</v>
      </c>
      <c r="B246" s="35" t="str">
        <f>VLOOKUP(A246,Participanti!A:B,2,0)</f>
        <v>M</v>
      </c>
      <c r="C246" s="23">
        <v>6</v>
      </c>
      <c r="D246" s="23">
        <v>42.38</v>
      </c>
      <c r="E246" s="24">
        <v>0.16065972222222222</v>
      </c>
      <c r="F246" s="53"/>
      <c r="G246" s="25">
        <f t="shared" ref="G246" si="761">E246/D246</f>
        <v>3.7909325677730581E-3</v>
      </c>
      <c r="H246" s="17">
        <f>IF(B246="F",VLOOKUP(D246,Barem!$B$2:$C$11,2,1),VLOOKUP(D246,Barem!$B$12:$C$21,2,1))</f>
        <v>5</v>
      </c>
      <c r="I246" s="17">
        <f>IF(H246=0,0,IF(B246="F",VLOOKUP(G246,Barem!$G$2:$H$11,2,1),VLOOKUP(G246,Barem!$G$12:$H$21,2,1)))</f>
        <v>2</v>
      </c>
      <c r="J246" s="23">
        <v>4.25</v>
      </c>
      <c r="K246" s="18">
        <f>VLOOKUP($C246, Barem!$L:$N,3,0)</f>
        <v>0.3</v>
      </c>
      <c r="L246" s="18">
        <f>VLOOKUP($C246, Barem!$L:$O,4,0)</f>
        <v>0.2</v>
      </c>
      <c r="M246" s="18">
        <f>VLOOKUP($C246, Barem!$L:$P,5,0)</f>
        <v>0.5</v>
      </c>
      <c r="N246" s="50">
        <f t="shared" ref="N246" si="762">IF(F246&gt;199,F246/1500,0)</f>
        <v>0</v>
      </c>
      <c r="O246" s="50">
        <f>IF(D246&gt;21,VLOOKUP(D246,Barem!$R$1:$S$39,2,1),0)</f>
        <v>0.3</v>
      </c>
      <c r="P246" s="46">
        <f>IF(D246&lt;1,0,IF(B246="F",VLOOKUP(G246,Barem!$V$2:$X$12,2,1),VLOOKUP(G246,Barem!$V$13:$X$24,2,1)))</f>
        <v>0</v>
      </c>
      <c r="Q246" s="50">
        <f>VLOOKUP(A246,Participanti!A:C,3,0)</f>
        <v>0</v>
      </c>
      <c r="R246" s="40">
        <f t="shared" ref="R246" si="763">H246*K246+I246*L246+J246*M246+N246+O246+P246+Q246</f>
        <v>4.3250000000000002</v>
      </c>
      <c r="S246" s="44">
        <v>43752</v>
      </c>
      <c r="T246" s="17">
        <f t="shared" si="555"/>
        <v>1</v>
      </c>
      <c r="U246" s="48">
        <f t="shared" ref="U246" si="764">R246/D246</f>
        <v>0.10205285512033978</v>
      </c>
    </row>
    <row r="247" spans="1:21" hidden="1" x14ac:dyDescent="0.2">
      <c r="A247" s="22" t="s">
        <v>146</v>
      </c>
      <c r="B247" s="35" t="str">
        <f>VLOOKUP(A247,Participanti!A:B,2,0)</f>
        <v>M</v>
      </c>
      <c r="C247" s="23">
        <v>6</v>
      </c>
      <c r="D247" s="23">
        <v>21.1</v>
      </c>
      <c r="E247" s="24">
        <v>6.1076388888888888E-2</v>
      </c>
      <c r="F247" s="53"/>
      <c r="G247" s="25">
        <f t="shared" ref="G247" si="765">E247/D247</f>
        <v>2.8946155871511321E-3</v>
      </c>
      <c r="H247" s="17">
        <f>IF(B247="F",VLOOKUP(D247,Barem!$B$2:$C$11,2,1),VLOOKUP(D247,Barem!$B$12:$C$21,2,1))</f>
        <v>5</v>
      </c>
      <c r="I247" s="17">
        <f>IF(H247=0,0,IF(B247="F",VLOOKUP(G247,Barem!$G$2:$H$11,2,1),VLOOKUP(G247,Barem!$G$12:$H$21,2,1)))</f>
        <v>4.5</v>
      </c>
      <c r="J247" s="23">
        <v>4</v>
      </c>
      <c r="K247" s="18">
        <f>VLOOKUP($C247, Barem!$L:$N,3,0)</f>
        <v>0.3</v>
      </c>
      <c r="L247" s="18">
        <f>VLOOKUP($C247, Barem!$L:$O,4,0)</f>
        <v>0.2</v>
      </c>
      <c r="M247" s="18">
        <f>VLOOKUP($C247, Barem!$L:$P,5,0)</f>
        <v>0.5</v>
      </c>
      <c r="N247" s="50">
        <f t="shared" ref="N247" si="766">IF(F247&gt;199,F247/1500,0)</f>
        <v>0</v>
      </c>
      <c r="O247" s="50">
        <f>IF(D247&gt;21,VLOOKUP(D247,Barem!$R$1:$S$39,2,1),0)</f>
        <v>0</v>
      </c>
      <c r="P247" s="46">
        <f>IF(D247&lt;1,0,IF(B247="F",VLOOKUP(G247,Barem!$V$2:$X$12,2,1),VLOOKUP(G247,Barem!$V$13:$X$24,2,1)))</f>
        <v>0</v>
      </c>
      <c r="Q247" s="50">
        <f>VLOOKUP(A247,Participanti!A:C,3,0)</f>
        <v>0</v>
      </c>
      <c r="R247" s="40">
        <f t="shared" ref="R247" si="767">H247*K247+I247*L247+J247*M247+N247+O247+P247+Q247</f>
        <v>4.4000000000000004</v>
      </c>
      <c r="S247" s="44">
        <v>43752</v>
      </c>
      <c r="T247" s="17">
        <f t="shared" si="555"/>
        <v>1</v>
      </c>
      <c r="U247" s="48">
        <f t="shared" ref="U247" si="768">R247/D247</f>
        <v>0.20853080568720381</v>
      </c>
    </row>
    <row r="248" spans="1:21" hidden="1" x14ac:dyDescent="0.2">
      <c r="A248" s="22" t="s">
        <v>52</v>
      </c>
      <c r="B248" s="35" t="str">
        <f>VLOOKUP(A248,Participanti!A:B,2,0)</f>
        <v>M</v>
      </c>
      <c r="C248" s="23">
        <v>6</v>
      </c>
      <c r="D248" s="23">
        <v>15.18</v>
      </c>
      <c r="E248" s="24">
        <v>5.2013888888888887E-2</v>
      </c>
      <c r="F248" s="53"/>
      <c r="G248" s="25">
        <f t="shared" ref="G248" si="769">E248/D248</f>
        <v>3.4264748938661982E-3</v>
      </c>
      <c r="H248" s="17">
        <f>IF(B248="F",VLOOKUP(D248,Barem!$B$2:$C$11,2,1),VLOOKUP(D248,Barem!$B$12:$C$21,2,1))</f>
        <v>3.5</v>
      </c>
      <c r="I248" s="17">
        <f>IF(H248=0,0,IF(B248="F",VLOOKUP(G248,Barem!$G$2:$H$11,2,1),VLOOKUP(G248,Barem!$G$12:$H$21,2,1)))</f>
        <v>3</v>
      </c>
      <c r="J248" s="23">
        <v>3</v>
      </c>
      <c r="K248" s="18">
        <f>VLOOKUP($C248, Barem!$L:$N,3,0)</f>
        <v>0.3</v>
      </c>
      <c r="L248" s="18">
        <f>VLOOKUP($C248, Barem!$L:$O,4,0)</f>
        <v>0.2</v>
      </c>
      <c r="M248" s="18">
        <f>VLOOKUP($C248, Barem!$L:$P,5,0)</f>
        <v>0.5</v>
      </c>
      <c r="N248" s="50">
        <f t="shared" ref="N248" si="770">IF(F248&gt;199,F248/1500,0)</f>
        <v>0</v>
      </c>
      <c r="O248" s="50">
        <f>IF(D248&gt;21,VLOOKUP(D248,Barem!$R$1:$S$39,2,1),0)</f>
        <v>0</v>
      </c>
      <c r="P248" s="46">
        <f>IF(D248&lt;1,0,IF(B248="F",VLOOKUP(G248,Barem!$V$2:$X$12,2,1),VLOOKUP(G248,Barem!$V$13:$X$24,2,1)))</f>
        <v>0</v>
      </c>
      <c r="Q248" s="50">
        <f>VLOOKUP(A248,Participanti!A:C,3,0)</f>
        <v>0</v>
      </c>
      <c r="R248" s="40">
        <f t="shared" ref="R248" si="771">H248*K248+I248*L248+J248*M248+N248+O248+P248+Q248</f>
        <v>3.1500000000000004</v>
      </c>
      <c r="S248" s="44">
        <v>43752</v>
      </c>
      <c r="T248" s="17">
        <f t="shared" si="555"/>
        <v>1</v>
      </c>
      <c r="U248" s="48">
        <f t="shared" ref="U248" si="772">R248/D248</f>
        <v>0.20750988142292492</v>
      </c>
    </row>
    <row r="249" spans="1:21" hidden="1" x14ac:dyDescent="0.2">
      <c r="A249" s="22" t="s">
        <v>131</v>
      </c>
      <c r="B249" s="35" t="str">
        <f>VLOOKUP(A249,Participanti!A:B,2,0)</f>
        <v>M</v>
      </c>
      <c r="C249" s="23">
        <v>7</v>
      </c>
      <c r="D249" s="23">
        <v>21.8</v>
      </c>
      <c r="E249" s="24">
        <v>7.0636574074074074E-2</v>
      </c>
      <c r="F249" s="53"/>
      <c r="G249" s="25">
        <f t="shared" ref="G249" si="773">E249/D249</f>
        <v>3.2402098199116546E-3</v>
      </c>
      <c r="H249" s="17">
        <f>IF(B249="F",VLOOKUP(D249,Barem!$B$2:$C$11,2,1),VLOOKUP(D249,Barem!$B$12:$C$21,2,1))</f>
        <v>5</v>
      </c>
      <c r="I249" s="17">
        <f>IF(H249=0,0,IF(B249="F",VLOOKUP(G249,Barem!$G$2:$H$11,2,1),VLOOKUP(G249,Barem!$G$12:$H$21,2,1)))</f>
        <v>3.5</v>
      </c>
      <c r="J249" s="23">
        <v>4.5</v>
      </c>
      <c r="K249" s="18">
        <f>VLOOKUP($C249, Barem!$L:$N,3,0)</f>
        <v>0.5</v>
      </c>
      <c r="L249" s="18">
        <f>VLOOKUP($C249, Barem!$L:$O,4,0)</f>
        <v>0.2</v>
      </c>
      <c r="M249" s="18">
        <f>VLOOKUP($C249, Barem!$L:$P,5,0)</f>
        <v>0.3</v>
      </c>
      <c r="N249" s="50">
        <f t="shared" ref="N249" si="774">IF(F249&gt;199,F249/1500,0)</f>
        <v>0</v>
      </c>
      <c r="O249" s="50">
        <f>IF(D249&gt;21,VLOOKUP(D249,Barem!$R$1:$S$39,2,1),0)</f>
        <v>0</v>
      </c>
      <c r="P249" s="46">
        <f>IF(D249&lt;1,0,IF(B249="F",VLOOKUP(G249,Barem!$V$2:$X$12,2,1),VLOOKUP(G249,Barem!$V$13:$X$24,2,1)))</f>
        <v>0</v>
      </c>
      <c r="Q249" s="50">
        <f>VLOOKUP(A249,Participanti!A:C,3,0)</f>
        <v>0</v>
      </c>
      <c r="R249" s="40">
        <f t="shared" ref="R249" si="775">H249*K249+I249*L249+J249*M249+N249+O249+P249+Q249</f>
        <v>4.55</v>
      </c>
      <c r="S249" s="44">
        <v>43754</v>
      </c>
      <c r="T249" s="17">
        <f t="shared" si="555"/>
        <v>1</v>
      </c>
      <c r="U249" s="48">
        <f t="shared" ref="U249" si="776">R249/D249</f>
        <v>0.20871559633027523</v>
      </c>
    </row>
    <row r="250" spans="1:21" hidden="1" x14ac:dyDescent="0.2">
      <c r="A250" s="22" t="s">
        <v>132</v>
      </c>
      <c r="B250" s="35" t="str">
        <f>VLOOKUP(A250,Participanti!A:B,2,0)</f>
        <v>M</v>
      </c>
      <c r="C250" s="23">
        <v>7</v>
      </c>
      <c r="D250" s="23">
        <v>21.01</v>
      </c>
      <c r="E250" s="24">
        <v>6.9745370370370374E-2</v>
      </c>
      <c r="F250" s="53"/>
      <c r="G250" s="25">
        <f t="shared" ref="G250" si="777">E250/D250</f>
        <v>3.3196273379519454E-3</v>
      </c>
      <c r="H250" s="17">
        <f>IF(B250="F",VLOOKUP(D250,Barem!$B$2:$C$11,2,1),VLOOKUP(D250,Barem!$B$12:$C$21,2,1))</f>
        <v>5</v>
      </c>
      <c r="I250" s="17">
        <f>IF(H250=0,0,IF(B250="F",VLOOKUP(G250,Barem!$G$2:$H$11,2,1),VLOOKUP(G250,Barem!$G$12:$H$21,2,1)))</f>
        <v>3</v>
      </c>
      <c r="J250" s="23">
        <v>1.5</v>
      </c>
      <c r="K250" s="18">
        <f>VLOOKUP($C250, Barem!$L:$N,3,0)</f>
        <v>0.5</v>
      </c>
      <c r="L250" s="18">
        <f>VLOOKUP($C250, Barem!$L:$O,4,0)</f>
        <v>0.2</v>
      </c>
      <c r="M250" s="18">
        <f>VLOOKUP($C250, Barem!$L:$P,5,0)</f>
        <v>0.3</v>
      </c>
      <c r="N250" s="50">
        <f t="shared" ref="N250" si="778">IF(F250&gt;199,F250/1500,0)</f>
        <v>0</v>
      </c>
      <c r="O250" s="50">
        <f>IF(D250&gt;21,VLOOKUP(D250,Barem!$R$1:$S$39,2,1),0)</f>
        <v>0</v>
      </c>
      <c r="P250" s="46">
        <f>IF(D250&lt;1,0,IF(B250="F",VLOOKUP(G250,Barem!$V$2:$X$12,2,1),VLOOKUP(G250,Barem!$V$13:$X$24,2,1)))</f>
        <v>0</v>
      </c>
      <c r="Q250" s="50">
        <f>VLOOKUP(A250,Participanti!A:C,3,0)</f>
        <v>0</v>
      </c>
      <c r="R250" s="40">
        <f t="shared" ref="R250" si="779">H250*K250+I250*L250+J250*M250+N250+O250+P250+Q250</f>
        <v>3.55</v>
      </c>
      <c r="S250" s="44">
        <v>43754</v>
      </c>
      <c r="T250" s="17">
        <f t="shared" si="555"/>
        <v>1</v>
      </c>
      <c r="U250" s="48">
        <f t="shared" ref="U250" si="780">R250/D250</f>
        <v>0.16896715849595428</v>
      </c>
    </row>
    <row r="251" spans="1:21" hidden="1" x14ac:dyDescent="0.2">
      <c r="A251" s="22" t="s">
        <v>70</v>
      </c>
      <c r="B251" s="35" t="str">
        <f>VLOOKUP(A251,Participanti!A:B,2,0)</f>
        <v>M</v>
      </c>
      <c r="C251" s="23">
        <v>7</v>
      </c>
      <c r="D251" s="23">
        <v>10</v>
      </c>
      <c r="E251" s="24">
        <v>3.5833333333333335E-2</v>
      </c>
      <c r="F251" s="53"/>
      <c r="G251" s="25">
        <f t="shared" ref="G251" si="781">E251/D251</f>
        <v>3.5833333333333333E-3</v>
      </c>
      <c r="H251" s="17">
        <f>IF(B251="F",VLOOKUP(D251,Barem!$B$2:$C$11,2,1),VLOOKUP(D251,Barem!$B$12:$C$21,2,1))</f>
        <v>2.5</v>
      </c>
      <c r="I251" s="17">
        <f>IF(H251=0,0,IF(B251="F",VLOOKUP(G251,Barem!$G$2:$H$11,2,1),VLOOKUP(G251,Barem!$G$12:$H$21,2,1)))</f>
        <v>2.5</v>
      </c>
      <c r="J251" s="23">
        <v>1.25</v>
      </c>
      <c r="K251" s="18">
        <f>VLOOKUP($C251, Barem!$L:$N,3,0)</f>
        <v>0.5</v>
      </c>
      <c r="L251" s="18">
        <f>VLOOKUP($C251, Barem!$L:$O,4,0)</f>
        <v>0.2</v>
      </c>
      <c r="M251" s="18">
        <f>VLOOKUP($C251, Barem!$L:$P,5,0)</f>
        <v>0.3</v>
      </c>
      <c r="N251" s="50">
        <f t="shared" ref="N251" si="782">IF(F251&gt;199,F251/1500,0)</f>
        <v>0</v>
      </c>
      <c r="O251" s="50">
        <f>IF(D251&gt;21,VLOOKUP(D251,Barem!$R$1:$S$39,2,1),0)</f>
        <v>0</v>
      </c>
      <c r="P251" s="46">
        <f>IF(D251&lt;1,0,IF(B251="F",VLOOKUP(G251,Barem!$V$2:$X$12,2,1),VLOOKUP(G251,Barem!$V$13:$X$24,2,1)))</f>
        <v>0</v>
      </c>
      <c r="Q251" s="50">
        <f>VLOOKUP(A251,Participanti!A:C,3,0)</f>
        <v>0</v>
      </c>
      <c r="R251" s="40">
        <f t="shared" ref="R251" si="783">H251*K251+I251*L251+J251*M251+N251+O251+P251+Q251</f>
        <v>2.125</v>
      </c>
      <c r="S251" s="44">
        <v>43755</v>
      </c>
      <c r="T251" s="17">
        <f t="shared" si="555"/>
        <v>1</v>
      </c>
      <c r="U251" s="48">
        <f t="shared" ref="U251" si="784">R251/D251</f>
        <v>0.21249999999999999</v>
      </c>
    </row>
    <row r="252" spans="1:21" hidden="1" x14ac:dyDescent="0.2">
      <c r="A252" s="22" t="s">
        <v>93</v>
      </c>
      <c r="B252" s="35" t="str">
        <f>VLOOKUP(A252,Participanti!A:B,2,0)</f>
        <v>F</v>
      </c>
      <c r="C252" s="23">
        <v>7</v>
      </c>
      <c r="D252" s="23">
        <v>12.6</v>
      </c>
      <c r="E252" s="24">
        <v>6.3506944444444449E-2</v>
      </c>
      <c r="F252" s="53"/>
      <c r="G252" s="25">
        <f t="shared" ref="G252" si="785">E252/D252</f>
        <v>5.0402336860670199E-3</v>
      </c>
      <c r="H252" s="17">
        <f>IF(B252="F",VLOOKUP(D252,Barem!$B$2:$C$11,2,1),VLOOKUP(D252,Barem!$B$12:$C$21,2,1))</f>
        <v>3</v>
      </c>
      <c r="I252" s="17">
        <f>IF(H252=0,0,IF(B252="F",VLOOKUP(G252,Barem!$G$2:$H$11,2,1),VLOOKUP(G252,Barem!$G$12:$H$21,2,1)))</f>
        <v>1</v>
      </c>
      <c r="J252" s="23">
        <v>2.5</v>
      </c>
      <c r="K252" s="18">
        <f>VLOOKUP($C252, Barem!$L:$N,3,0)</f>
        <v>0.5</v>
      </c>
      <c r="L252" s="18">
        <f>VLOOKUP($C252, Barem!$L:$O,4,0)</f>
        <v>0.2</v>
      </c>
      <c r="M252" s="18">
        <f>VLOOKUP($C252, Barem!$L:$P,5,0)</f>
        <v>0.3</v>
      </c>
      <c r="N252" s="50">
        <f t="shared" ref="N252" si="786">IF(F252&gt;199,F252/1500,0)</f>
        <v>0</v>
      </c>
      <c r="O252" s="50">
        <f>IF(D252&gt;21,VLOOKUP(D252,Barem!$R$1:$S$39,2,1),0)</f>
        <v>0</v>
      </c>
      <c r="P252" s="46">
        <f>IF(D252&lt;1,0,IF(B252="F",VLOOKUP(G252,Barem!$V$2:$X$12,2,1),VLOOKUP(G252,Barem!$V$13:$X$24,2,1)))</f>
        <v>0</v>
      </c>
      <c r="Q252" s="50">
        <f>VLOOKUP(A252,Participanti!A:C,3,0)</f>
        <v>0.75</v>
      </c>
      <c r="R252" s="40">
        <f t="shared" ref="R252" si="787">H252*K252+I252*L252+J252*M252+N252+O252+P252+Q252</f>
        <v>3.2</v>
      </c>
      <c r="S252" s="44">
        <v>43756</v>
      </c>
      <c r="T252" s="17">
        <f t="shared" si="555"/>
        <v>1</v>
      </c>
      <c r="U252" s="48">
        <f t="shared" ref="U252" si="788">R252/D252</f>
        <v>0.25396825396825401</v>
      </c>
    </row>
    <row r="253" spans="1:21" hidden="1" x14ac:dyDescent="0.2">
      <c r="A253" s="22" t="s">
        <v>66</v>
      </c>
      <c r="B253" s="35" t="str">
        <f>VLOOKUP(A253,Participanti!A:B,2,0)</f>
        <v>M</v>
      </c>
      <c r="C253" s="23">
        <v>7</v>
      </c>
      <c r="D253" s="23">
        <v>3.67</v>
      </c>
      <c r="E253" s="24">
        <v>1.1423611111111112E-2</v>
      </c>
      <c r="F253" s="53"/>
      <c r="G253" s="25">
        <f t="shared" ref="G253" si="789">E253/D253</f>
        <v>3.1127005752346355E-3</v>
      </c>
      <c r="H253" s="17">
        <f>IF(B253="F",VLOOKUP(D253,Barem!$B$2:$C$11,2,1),VLOOKUP(D253,Barem!$B$12:$C$21,2,1))</f>
        <v>1</v>
      </c>
      <c r="I253" s="17">
        <f>IF(H253=0,0,IF(B253="F",VLOOKUP(G253,Barem!$G$2:$H$11,2,1),VLOOKUP(G253,Barem!$G$12:$H$21,2,1)))</f>
        <v>4</v>
      </c>
      <c r="J253" s="23">
        <v>1.5</v>
      </c>
      <c r="K253" s="18">
        <f>VLOOKUP($C253, Barem!$L:$N,3,0)</f>
        <v>0.5</v>
      </c>
      <c r="L253" s="18">
        <f>VLOOKUP($C253, Barem!$L:$O,4,0)</f>
        <v>0.2</v>
      </c>
      <c r="M253" s="18">
        <f>VLOOKUP($C253, Barem!$L:$P,5,0)</f>
        <v>0.3</v>
      </c>
      <c r="N253" s="50">
        <f t="shared" ref="N253" si="790">IF(F253&gt;199,F253/1500,0)</f>
        <v>0</v>
      </c>
      <c r="O253" s="50">
        <f>IF(D253&gt;21,VLOOKUP(D253,Barem!$R$1:$S$39,2,1),0)</f>
        <v>0</v>
      </c>
      <c r="P253" s="46">
        <f>IF(D253&lt;1,0,IF(B253="F",VLOOKUP(G253,Barem!$V$2:$X$12,2,1),VLOOKUP(G253,Barem!$V$13:$X$24,2,1)))</f>
        <v>0</v>
      </c>
      <c r="Q253" s="50">
        <f>VLOOKUP(A253,Participanti!A:C,3,0)</f>
        <v>0</v>
      </c>
      <c r="R253" s="40">
        <f t="shared" ref="R253" si="791">H253*K253+I253*L253+J253*M253+N253+O253+P253+Q253</f>
        <v>1.75</v>
      </c>
      <c r="S253" s="44">
        <v>43756</v>
      </c>
      <c r="T253" s="17">
        <f t="shared" si="555"/>
        <v>1</v>
      </c>
      <c r="U253" s="48">
        <f t="shared" ref="U253" si="792">R253/D253</f>
        <v>0.4768392370572207</v>
      </c>
    </row>
    <row r="254" spans="1:21" hidden="1" x14ac:dyDescent="0.2">
      <c r="A254" s="22" t="s">
        <v>58</v>
      </c>
      <c r="B254" s="35" t="str">
        <f>VLOOKUP(A254,Participanti!A:B,2,0)</f>
        <v>M</v>
      </c>
      <c r="C254" s="23">
        <v>7</v>
      </c>
      <c r="D254" s="23">
        <v>8.39</v>
      </c>
      <c r="E254" s="24">
        <v>3.15625E-2</v>
      </c>
      <c r="F254" s="53"/>
      <c r="G254" s="25">
        <f t="shared" ref="G254" si="793">E254/D254</f>
        <v>3.7619189511323E-3</v>
      </c>
      <c r="H254" s="17">
        <f>IF(B254="F",VLOOKUP(D254,Barem!$B$2:$C$11,2,1),VLOOKUP(D254,Barem!$B$12:$C$21,2,1))</f>
        <v>2</v>
      </c>
      <c r="I254" s="17">
        <f>IF(H254=0,0,IF(B254="F",VLOOKUP(G254,Barem!$G$2:$H$11,2,1),VLOOKUP(G254,Barem!$G$12:$H$21,2,1)))</f>
        <v>2</v>
      </c>
      <c r="J254" s="23">
        <v>2.75</v>
      </c>
      <c r="K254" s="18">
        <f>VLOOKUP($C254, Barem!$L:$N,3,0)</f>
        <v>0.5</v>
      </c>
      <c r="L254" s="18">
        <f>VLOOKUP($C254, Barem!$L:$O,4,0)</f>
        <v>0.2</v>
      </c>
      <c r="M254" s="18">
        <f>VLOOKUP($C254, Barem!$L:$P,5,0)</f>
        <v>0.3</v>
      </c>
      <c r="N254" s="50">
        <f t="shared" ref="N254" si="794">IF(F254&gt;199,F254/1500,0)</f>
        <v>0</v>
      </c>
      <c r="O254" s="50">
        <f>IF(D254&gt;21,VLOOKUP(D254,Barem!$R$1:$S$39,2,1),0)</f>
        <v>0</v>
      </c>
      <c r="P254" s="46">
        <f>IF(D254&lt;1,0,IF(B254="F",VLOOKUP(G254,Barem!$V$2:$X$12,2,1),VLOOKUP(G254,Barem!$V$13:$X$24,2,1)))</f>
        <v>0</v>
      </c>
      <c r="Q254" s="50">
        <f>VLOOKUP(A254,Participanti!A:C,3,0)</f>
        <v>0</v>
      </c>
      <c r="R254" s="40">
        <f t="shared" ref="R254" si="795">H254*K254+I254*L254+J254*M254+N254+O254+P254+Q254</f>
        <v>2.2249999999999996</v>
      </c>
      <c r="S254" s="44">
        <v>43756</v>
      </c>
      <c r="T254" s="17">
        <f t="shared" si="555"/>
        <v>1</v>
      </c>
      <c r="U254" s="48">
        <f t="shared" ref="U254" si="796">R254/D254</f>
        <v>0.26519666269368292</v>
      </c>
    </row>
    <row r="255" spans="1:21" hidden="1" x14ac:dyDescent="0.2">
      <c r="A255" s="22" t="s">
        <v>59</v>
      </c>
      <c r="B255" s="35" t="str">
        <f>VLOOKUP(A255,Participanti!A:B,2,0)</f>
        <v>M</v>
      </c>
      <c r="C255" s="23">
        <v>7</v>
      </c>
      <c r="D255" s="23">
        <v>6.74</v>
      </c>
      <c r="E255" s="24">
        <v>2.7164351851851853E-2</v>
      </c>
      <c r="F255" s="53"/>
      <c r="G255" s="25">
        <f t="shared" ref="G255" si="797">E255/D255</f>
        <v>4.0303192658533906E-3</v>
      </c>
      <c r="H255" s="17">
        <f>IF(B255="F",VLOOKUP(D255,Barem!$B$2:$C$11,2,1),VLOOKUP(D255,Barem!$B$12:$C$21,2,1))</f>
        <v>1.5</v>
      </c>
      <c r="I255" s="17">
        <f>IF(H255=0,0,IF(B255="F",VLOOKUP(G255,Barem!$G$2:$H$11,2,1),VLOOKUP(G255,Barem!$G$12:$H$21,2,1)))</f>
        <v>1.5</v>
      </c>
      <c r="J255" s="23">
        <v>2.25</v>
      </c>
      <c r="K255" s="18">
        <f>VLOOKUP($C255, Barem!$L:$N,3,0)</f>
        <v>0.5</v>
      </c>
      <c r="L255" s="18">
        <f>VLOOKUP($C255, Barem!$L:$O,4,0)</f>
        <v>0.2</v>
      </c>
      <c r="M255" s="18">
        <f>VLOOKUP($C255, Barem!$L:$P,5,0)</f>
        <v>0.3</v>
      </c>
      <c r="N255" s="50">
        <f t="shared" ref="N255" si="798">IF(F255&gt;199,F255/1500,0)</f>
        <v>0</v>
      </c>
      <c r="O255" s="50">
        <f>IF(D255&gt;21,VLOOKUP(D255,Barem!$R$1:$S$39,2,1),0)</f>
        <v>0</v>
      </c>
      <c r="P255" s="46">
        <f>IF(D255&lt;1,0,IF(B255="F",VLOOKUP(G255,Barem!$V$2:$X$12,2,1),VLOOKUP(G255,Barem!$V$13:$X$24,2,1)))</f>
        <v>0</v>
      </c>
      <c r="Q255" s="50">
        <f>VLOOKUP(A255,Participanti!A:C,3,0)</f>
        <v>0</v>
      </c>
      <c r="R255" s="40">
        <f t="shared" ref="R255" si="799">H255*K255+I255*L255+J255*M255+N255+O255+P255+Q255</f>
        <v>1.7250000000000001</v>
      </c>
      <c r="S255" s="44">
        <v>43756</v>
      </c>
      <c r="T255" s="17">
        <f t="shared" si="555"/>
        <v>1</v>
      </c>
      <c r="U255" s="48">
        <f t="shared" ref="U255" si="800">R255/D255</f>
        <v>0.25593471810089019</v>
      </c>
    </row>
    <row r="256" spans="1:21" hidden="1" x14ac:dyDescent="0.2">
      <c r="A256" s="22" t="s">
        <v>2</v>
      </c>
      <c r="B256" s="35" t="str">
        <f>VLOOKUP(A256,Participanti!A:B,2,0)</f>
        <v>M</v>
      </c>
      <c r="C256" s="23">
        <v>7</v>
      </c>
      <c r="D256" s="23">
        <v>13.01</v>
      </c>
      <c r="E256" s="24">
        <v>4.7881944444444442E-2</v>
      </c>
      <c r="F256" s="53"/>
      <c r="G256" s="25">
        <f t="shared" ref="G256" si="801">E256/D256</f>
        <v>3.6803954223247073E-3</v>
      </c>
      <c r="H256" s="17">
        <f>IF(B256="F",VLOOKUP(D256,Barem!$B$2:$C$11,2,1),VLOOKUP(D256,Barem!$B$12:$C$21,2,1))</f>
        <v>3</v>
      </c>
      <c r="I256" s="17">
        <f>IF(H256=0,0,IF(B256="F",VLOOKUP(G256,Barem!$G$2:$H$11,2,1),VLOOKUP(G256,Barem!$G$12:$H$21,2,1)))</f>
        <v>2</v>
      </c>
      <c r="J256" s="23">
        <v>1.5</v>
      </c>
      <c r="K256" s="18">
        <f>VLOOKUP($C256, Barem!$L:$N,3,0)</f>
        <v>0.5</v>
      </c>
      <c r="L256" s="18">
        <f>VLOOKUP($C256, Barem!$L:$O,4,0)</f>
        <v>0.2</v>
      </c>
      <c r="M256" s="18">
        <f>VLOOKUP($C256, Barem!$L:$P,5,0)</f>
        <v>0.3</v>
      </c>
      <c r="N256" s="50">
        <f t="shared" ref="N256" si="802">IF(F256&gt;199,F256/1500,0)</f>
        <v>0</v>
      </c>
      <c r="O256" s="50">
        <f>IF(D256&gt;21,VLOOKUP(D256,Barem!$R$1:$S$39,2,1),0)</f>
        <v>0</v>
      </c>
      <c r="P256" s="46">
        <f>IF(D256&lt;1,0,IF(B256="F",VLOOKUP(G256,Barem!$V$2:$X$12,2,1),VLOOKUP(G256,Barem!$V$13:$X$24,2,1)))</f>
        <v>0</v>
      </c>
      <c r="Q256" s="50">
        <f>VLOOKUP(A256,Participanti!A:C,3,0)</f>
        <v>0</v>
      </c>
      <c r="R256" s="40">
        <f t="shared" ref="R256" si="803">H256*K256+I256*L256+J256*M256+N256+O256+P256+Q256</f>
        <v>2.3499999999999996</v>
      </c>
      <c r="S256" s="44">
        <v>43757</v>
      </c>
      <c r="T256" s="17">
        <f t="shared" si="555"/>
        <v>1</v>
      </c>
      <c r="U256" s="48">
        <f t="shared" ref="U256" si="804">R256/D256</f>
        <v>0.18063028439661796</v>
      </c>
    </row>
    <row r="257" spans="1:21" hidden="1" x14ac:dyDescent="0.2">
      <c r="A257" s="22" t="s">
        <v>107</v>
      </c>
      <c r="B257" s="35" t="str">
        <f>VLOOKUP(A257,Participanti!A:B,2,0)</f>
        <v>M</v>
      </c>
      <c r="C257" s="23">
        <v>7</v>
      </c>
      <c r="D257" s="23">
        <v>5.0199999999999996</v>
      </c>
      <c r="E257" s="24">
        <v>1.6249999999999997E-2</v>
      </c>
      <c r="F257" s="53"/>
      <c r="G257" s="25">
        <f t="shared" ref="G257" si="805">E257/D257</f>
        <v>3.237051792828685E-3</v>
      </c>
      <c r="H257" s="17">
        <f>IF(B257="F",VLOOKUP(D257,Barem!$B$2:$C$11,2,1),VLOOKUP(D257,Barem!$B$12:$C$21,2,1))</f>
        <v>1.5</v>
      </c>
      <c r="I257" s="17">
        <f>IF(H257=0,0,IF(B257="F",VLOOKUP(G257,Barem!$G$2:$H$11,2,1),VLOOKUP(G257,Barem!$G$12:$H$21,2,1)))</f>
        <v>3.5</v>
      </c>
      <c r="J257" s="23">
        <v>1.5</v>
      </c>
      <c r="K257" s="18">
        <f>VLOOKUP($C257, Barem!$L:$N,3,0)</f>
        <v>0.5</v>
      </c>
      <c r="L257" s="18">
        <f>VLOOKUP($C257, Barem!$L:$O,4,0)</f>
        <v>0.2</v>
      </c>
      <c r="M257" s="18">
        <f>VLOOKUP($C257, Barem!$L:$P,5,0)</f>
        <v>0.3</v>
      </c>
      <c r="N257" s="50">
        <f t="shared" ref="N257" si="806">IF(F257&gt;199,F257/1500,0)</f>
        <v>0</v>
      </c>
      <c r="O257" s="50">
        <f>IF(D257&gt;21,VLOOKUP(D257,Barem!$R$1:$S$39,2,1),0)</f>
        <v>0</v>
      </c>
      <c r="P257" s="46">
        <f>IF(D257&lt;1,0,IF(B257="F",VLOOKUP(G257,Barem!$V$2:$X$12,2,1),VLOOKUP(G257,Barem!$V$13:$X$24,2,1)))</f>
        <v>0</v>
      </c>
      <c r="Q257" s="50">
        <f>VLOOKUP(A257,Participanti!A:C,3,0)</f>
        <v>0</v>
      </c>
      <c r="R257" s="40">
        <f t="shared" ref="R257" si="807">H257*K257+I257*L257+J257*M257+N257+O257+P257+Q257</f>
        <v>1.9000000000000001</v>
      </c>
      <c r="S257" s="44">
        <v>43757</v>
      </c>
      <c r="T257" s="17">
        <f t="shared" si="555"/>
        <v>1</v>
      </c>
      <c r="U257" s="48">
        <f t="shared" ref="U257" si="808">R257/D257</f>
        <v>0.37848605577689248</v>
      </c>
    </row>
    <row r="258" spans="1:21" hidden="1" x14ac:dyDescent="0.2">
      <c r="A258" s="22" t="s">
        <v>60</v>
      </c>
      <c r="B258" s="35" t="str">
        <f>VLOOKUP(A258,Participanti!A:B,2,0)</f>
        <v>F</v>
      </c>
      <c r="C258" s="23">
        <v>7</v>
      </c>
      <c r="D258" s="23">
        <v>14</v>
      </c>
      <c r="E258" s="24">
        <v>6.5659722222222217E-2</v>
      </c>
      <c r="F258" s="53"/>
      <c r="G258" s="25">
        <f t="shared" ref="G258" si="809">E258/D258</f>
        <v>4.6899801587301582E-3</v>
      </c>
      <c r="H258" s="17">
        <f>IF(B258="F",VLOOKUP(D258,Barem!$B$2:$C$11,2,1),VLOOKUP(D258,Barem!$B$12:$C$21,2,1))</f>
        <v>3.5</v>
      </c>
      <c r="I258" s="17">
        <f>IF(H258=0,0,IF(B258="F",VLOOKUP(G258,Barem!$G$2:$H$11,2,1),VLOOKUP(G258,Barem!$G$12:$H$21,2,1)))</f>
        <v>1</v>
      </c>
      <c r="J258" s="23">
        <v>2.5</v>
      </c>
      <c r="K258" s="18">
        <f>VLOOKUP($C258, Barem!$L:$N,3,0)</f>
        <v>0.5</v>
      </c>
      <c r="L258" s="18">
        <f>VLOOKUP($C258, Barem!$L:$O,4,0)</f>
        <v>0.2</v>
      </c>
      <c r="M258" s="18">
        <f>VLOOKUP($C258, Barem!$L:$P,5,0)</f>
        <v>0.3</v>
      </c>
      <c r="N258" s="50">
        <f t="shared" ref="N258" si="810">IF(F258&gt;199,F258/1500,0)</f>
        <v>0</v>
      </c>
      <c r="O258" s="50">
        <f>IF(D258&gt;21,VLOOKUP(D258,Barem!$R$1:$S$39,2,1),0)</f>
        <v>0</v>
      </c>
      <c r="P258" s="46">
        <f>IF(D258&lt;1,0,IF(B258="F",VLOOKUP(G258,Barem!$V$2:$X$12,2,1),VLOOKUP(G258,Barem!$V$13:$X$24,2,1)))</f>
        <v>0</v>
      </c>
      <c r="Q258" s="50">
        <f>VLOOKUP(A258,Participanti!A:C,3,0)</f>
        <v>0.5</v>
      </c>
      <c r="R258" s="40">
        <f t="shared" ref="R258" si="811">H258*K258+I258*L258+J258*M258+N258+O258+P258+Q258</f>
        <v>3.2</v>
      </c>
      <c r="S258" s="44">
        <v>43757</v>
      </c>
      <c r="T258" s="17">
        <f t="shared" ref="T258:T321" si="812">COUNTIFS(A:A,A258,C:C,C258)</f>
        <v>1</v>
      </c>
      <c r="U258" s="48">
        <f>R258/D258</f>
        <v>0.22857142857142859</v>
      </c>
    </row>
    <row r="259" spans="1:21" hidden="1" x14ac:dyDescent="0.2">
      <c r="A259" s="22" t="s">
        <v>3</v>
      </c>
      <c r="B259" s="35" t="str">
        <f>VLOOKUP(A259,Participanti!A:B,2,0)</f>
        <v>M</v>
      </c>
      <c r="C259" s="23">
        <v>7</v>
      </c>
      <c r="D259" s="23">
        <v>13</v>
      </c>
      <c r="E259" s="24">
        <v>4.7349537037037037E-2</v>
      </c>
      <c r="F259" s="53"/>
      <c r="G259" s="25">
        <f t="shared" ref="G259" si="813">E259/D259</f>
        <v>3.6422720797720798E-3</v>
      </c>
      <c r="H259" s="17">
        <f>IF(B259="F",VLOOKUP(D259,Barem!$B$2:$C$11,2,1),VLOOKUP(D259,Barem!$B$12:$C$21,2,1))</f>
        <v>3</v>
      </c>
      <c r="I259" s="17">
        <f>IF(H259=0,0,IF(B259="F",VLOOKUP(G259,Barem!$G$2:$H$11,2,1),VLOOKUP(G259,Barem!$G$12:$H$21,2,1)))</f>
        <v>2.5</v>
      </c>
      <c r="J259" s="23">
        <v>2.75</v>
      </c>
      <c r="K259" s="18">
        <f>VLOOKUP($C259, Barem!$L:$N,3,0)</f>
        <v>0.5</v>
      </c>
      <c r="L259" s="18">
        <f>VLOOKUP($C259, Barem!$L:$O,4,0)</f>
        <v>0.2</v>
      </c>
      <c r="M259" s="18">
        <f>VLOOKUP($C259, Barem!$L:$P,5,0)</f>
        <v>0.3</v>
      </c>
      <c r="N259" s="50">
        <f t="shared" ref="N259" si="814">IF(F259&gt;199,F259/1500,0)</f>
        <v>0</v>
      </c>
      <c r="O259" s="50">
        <f>IF(D259&gt;21,VLOOKUP(D259,Barem!$R$1:$S$39,2,1),0)</f>
        <v>0</v>
      </c>
      <c r="P259" s="46">
        <f>IF(D259&lt;1,0,IF(B259="F",VLOOKUP(G259,Barem!$V$2:$X$12,2,1),VLOOKUP(G259,Barem!$V$13:$X$24,2,1)))</f>
        <v>0</v>
      </c>
      <c r="Q259" s="50">
        <f>VLOOKUP(A259,Participanti!A:C,3,0)</f>
        <v>0</v>
      </c>
      <c r="R259" s="40">
        <f t="shared" ref="R259" si="815">H259*K259+I259*L259+J259*M259+N259+O259+P259+Q259</f>
        <v>2.8250000000000002</v>
      </c>
      <c r="S259" s="44">
        <v>43757</v>
      </c>
      <c r="T259" s="17">
        <f t="shared" si="812"/>
        <v>1</v>
      </c>
      <c r="U259" s="48">
        <f t="shared" ref="U259" si="816">R259/D259</f>
        <v>0.21730769230769231</v>
      </c>
    </row>
    <row r="260" spans="1:21" hidden="1" x14ac:dyDescent="0.2">
      <c r="A260" s="22" t="s">
        <v>96</v>
      </c>
      <c r="B260" s="35" t="str">
        <f>VLOOKUP(A260,Participanti!A:B,2,0)</f>
        <v>M</v>
      </c>
      <c r="C260" s="23">
        <v>7</v>
      </c>
      <c r="D260" s="23">
        <v>26.01</v>
      </c>
      <c r="E260" s="24">
        <v>0.10599537037037036</v>
      </c>
      <c r="F260" s="53"/>
      <c r="G260" s="25">
        <f t="shared" ref="G260" si="817">E260/D260</f>
        <v>4.0751776382303099E-3</v>
      </c>
      <c r="H260" s="17">
        <f>IF(B260="F",VLOOKUP(D260,Barem!$B$2:$C$11,2,1),VLOOKUP(D260,Barem!$B$12:$C$21,2,1))</f>
        <v>5</v>
      </c>
      <c r="I260" s="17">
        <f>IF(H260=0,0,IF(B260="F",VLOOKUP(G260,Barem!$G$2:$H$11,2,1),VLOOKUP(G260,Barem!$G$12:$H$21,2,1)))</f>
        <v>1.5</v>
      </c>
      <c r="J260" s="23">
        <v>2.25</v>
      </c>
      <c r="K260" s="18">
        <f>VLOOKUP($C260, Barem!$L:$N,3,0)</f>
        <v>0.5</v>
      </c>
      <c r="L260" s="18">
        <f>VLOOKUP($C260, Barem!$L:$O,4,0)</f>
        <v>0.2</v>
      </c>
      <c r="M260" s="18">
        <f>VLOOKUP($C260, Barem!$L:$P,5,0)</f>
        <v>0.3</v>
      </c>
      <c r="N260" s="50">
        <f t="shared" ref="N260" si="818">IF(F260&gt;199,F260/1500,0)</f>
        <v>0</v>
      </c>
      <c r="O260" s="50">
        <f>IF(D260&gt;21,VLOOKUP(D260,Barem!$R$1:$S$39,2,1),0)</f>
        <v>0</v>
      </c>
      <c r="P260" s="46">
        <f>IF(D260&lt;1,0,IF(B260="F",VLOOKUP(G260,Barem!$V$2:$X$12,2,1),VLOOKUP(G260,Barem!$V$13:$X$24,2,1)))</f>
        <v>0</v>
      </c>
      <c r="Q260" s="50">
        <f>VLOOKUP(A260,Participanti!A:C,3,0)</f>
        <v>0</v>
      </c>
      <c r="R260" s="40">
        <f t="shared" ref="R260" si="819">H260*K260+I260*L260+J260*M260+N260+O260+P260+Q260</f>
        <v>3.4749999999999996</v>
      </c>
      <c r="S260" s="44">
        <v>43757</v>
      </c>
      <c r="T260" s="17">
        <f t="shared" si="812"/>
        <v>1</v>
      </c>
      <c r="U260" s="48">
        <f t="shared" ref="U260" si="820">R260/D260</f>
        <v>0.13360246059207995</v>
      </c>
    </row>
    <row r="261" spans="1:21" hidden="1" x14ac:dyDescent="0.2">
      <c r="A261" s="22" t="s">
        <v>138</v>
      </c>
      <c r="B261" s="35" t="str">
        <f>VLOOKUP(A261,Participanti!A:B,2,0)</f>
        <v>M</v>
      </c>
      <c r="C261" s="23">
        <v>7</v>
      </c>
      <c r="D261" s="23">
        <v>21</v>
      </c>
      <c r="E261" s="24">
        <v>0.11523148148148148</v>
      </c>
      <c r="F261" s="53">
        <v>900</v>
      </c>
      <c r="G261" s="25">
        <f t="shared" ref="G261" si="821">E261/D261</f>
        <v>5.4872134038800703E-3</v>
      </c>
      <c r="H261" s="17">
        <f>IF(B261="F",VLOOKUP(D261,Barem!$B$2:$C$11,2,1),VLOOKUP(D261,Barem!$B$12:$C$21,2,1))</f>
        <v>5</v>
      </c>
      <c r="I261" s="17">
        <f>IF(H261=0,0,IF(B261="F",VLOOKUP(G261,Barem!$G$2:$H$11,2,1),VLOOKUP(G261,Barem!$G$12:$H$21,2,1)))</f>
        <v>0</v>
      </c>
      <c r="J261" s="23">
        <v>2.75</v>
      </c>
      <c r="K261" s="18">
        <f>VLOOKUP($C261, Barem!$L:$N,3,0)</f>
        <v>0.5</v>
      </c>
      <c r="L261" s="18">
        <f>VLOOKUP($C261, Barem!$L:$O,4,0)</f>
        <v>0.2</v>
      </c>
      <c r="M261" s="18">
        <f>VLOOKUP($C261, Barem!$L:$P,5,0)</f>
        <v>0.3</v>
      </c>
      <c r="N261" s="50">
        <f t="shared" ref="N261" si="822">IF(F261&gt;199,F261/1500,0)</f>
        <v>0.6</v>
      </c>
      <c r="O261" s="50">
        <f>IF(D261&gt;21,VLOOKUP(D261,Barem!$R$1:$S$39,2,1),0)</f>
        <v>0</v>
      </c>
      <c r="P261" s="46">
        <f>IF(D261&lt;1,0,IF(B261="F",VLOOKUP(G261,Barem!$V$2:$X$12,2,1),VLOOKUP(G261,Barem!$V$13:$X$24,2,1)))</f>
        <v>0</v>
      </c>
      <c r="Q261" s="50">
        <f>VLOOKUP(A261,Participanti!A:C,3,0)</f>
        <v>0</v>
      </c>
      <c r="R261" s="40">
        <f t="shared" ref="R261" si="823">H261*K261+I261*L261+J261*M261+N261+O261+P261+Q261</f>
        <v>3.9250000000000003</v>
      </c>
      <c r="S261" s="44">
        <v>43757</v>
      </c>
      <c r="T261" s="17">
        <f t="shared" si="812"/>
        <v>1</v>
      </c>
      <c r="U261" s="48">
        <f t="shared" ref="U261" si="824">R261/D261</f>
        <v>0.18690476190476191</v>
      </c>
    </row>
    <row r="262" spans="1:21" hidden="1" x14ac:dyDescent="0.2">
      <c r="A262" s="22" t="s">
        <v>67</v>
      </c>
      <c r="B262" s="35" t="str">
        <f>VLOOKUP(A262,Participanti!A:B,2,0)</f>
        <v>M</v>
      </c>
      <c r="C262" s="23">
        <v>7</v>
      </c>
      <c r="D262" s="23">
        <v>22.2</v>
      </c>
      <c r="E262" s="24">
        <v>8.59375E-2</v>
      </c>
      <c r="F262" s="53"/>
      <c r="G262" s="25">
        <f t="shared" ref="G262" si="825">E262/D262</f>
        <v>3.8710585585585585E-3</v>
      </c>
      <c r="H262" s="17">
        <f>IF(B262="F",VLOOKUP(D262,Barem!$B$2:$C$11,2,1),VLOOKUP(D262,Barem!$B$12:$C$21,2,1))</f>
        <v>5</v>
      </c>
      <c r="I262" s="17">
        <f>IF(H262=0,0,IF(B262="F",VLOOKUP(G262,Barem!$G$2:$H$11,2,1),VLOOKUP(G262,Barem!$G$12:$H$21,2,1)))</f>
        <v>1.5</v>
      </c>
      <c r="J262" s="23">
        <v>2.25</v>
      </c>
      <c r="K262" s="18">
        <f>VLOOKUP($C262, Barem!$L:$N,3,0)</f>
        <v>0.5</v>
      </c>
      <c r="L262" s="18">
        <f>VLOOKUP($C262, Barem!$L:$O,4,0)</f>
        <v>0.2</v>
      </c>
      <c r="M262" s="18">
        <f>VLOOKUP($C262, Barem!$L:$P,5,0)</f>
        <v>0.3</v>
      </c>
      <c r="N262" s="50">
        <f t="shared" ref="N262" si="826">IF(F262&gt;199,F262/1500,0)</f>
        <v>0</v>
      </c>
      <c r="O262" s="50">
        <f>IF(D262&gt;21,VLOOKUP(D262,Barem!$R$1:$S$39,2,1),0)</f>
        <v>0</v>
      </c>
      <c r="P262" s="46">
        <f>IF(D262&lt;1,0,IF(B262="F",VLOOKUP(G262,Barem!$V$2:$X$12,2,1),VLOOKUP(G262,Barem!$V$13:$X$24,2,1)))</f>
        <v>0</v>
      </c>
      <c r="Q262" s="50">
        <f>VLOOKUP(A262,Participanti!A:C,3,0)</f>
        <v>0</v>
      </c>
      <c r="R262" s="40">
        <f t="shared" ref="R262" si="827">H262*K262+I262*L262+J262*M262+N262+O262+P262+Q262</f>
        <v>3.4749999999999996</v>
      </c>
      <c r="S262" s="44">
        <v>43757</v>
      </c>
      <c r="T262" s="17">
        <f t="shared" si="812"/>
        <v>1</v>
      </c>
      <c r="U262" s="48">
        <f t="shared" ref="U262" si="828">R262/D262</f>
        <v>0.15653153153153151</v>
      </c>
    </row>
    <row r="263" spans="1:21" hidden="1" x14ac:dyDescent="0.2">
      <c r="A263" s="22" t="s">
        <v>135</v>
      </c>
      <c r="B263" s="35" t="str">
        <f>VLOOKUP(A263,Participanti!A:B,2,0)</f>
        <v>M</v>
      </c>
      <c r="C263" s="23">
        <v>7</v>
      </c>
      <c r="D263" s="23">
        <v>12.11</v>
      </c>
      <c r="E263" s="24">
        <v>5.1863425925925931E-2</v>
      </c>
      <c r="F263" s="53"/>
      <c r="G263" s="25">
        <f t="shared" ref="G263" si="829">E263/D263</f>
        <v>4.2826941309600276E-3</v>
      </c>
      <c r="H263" s="17">
        <f>IF(B263="F",VLOOKUP(D263,Barem!$B$2:$C$11,2,1),VLOOKUP(D263,Barem!$B$12:$C$21,2,1))</f>
        <v>3</v>
      </c>
      <c r="I263" s="17">
        <f>IF(H263=0,0,IF(B263="F",VLOOKUP(G263,Barem!$G$2:$H$11,2,1),VLOOKUP(G263,Barem!$G$12:$H$21,2,1)))</f>
        <v>1</v>
      </c>
      <c r="J263" s="23">
        <v>1.5</v>
      </c>
      <c r="K263" s="18">
        <f>VLOOKUP($C263, Barem!$L:$N,3,0)</f>
        <v>0.5</v>
      </c>
      <c r="L263" s="18">
        <f>VLOOKUP($C263, Barem!$L:$O,4,0)</f>
        <v>0.2</v>
      </c>
      <c r="M263" s="18">
        <f>VLOOKUP($C263, Barem!$L:$P,5,0)</f>
        <v>0.3</v>
      </c>
      <c r="N263" s="50">
        <f t="shared" ref="N263" si="830">IF(F263&gt;199,F263/1500,0)</f>
        <v>0</v>
      </c>
      <c r="O263" s="50">
        <f>IF(D263&gt;21,VLOOKUP(D263,Barem!$R$1:$S$39,2,1),0)</f>
        <v>0</v>
      </c>
      <c r="P263" s="46">
        <f>IF(D263&lt;1,0,IF(B263="F",VLOOKUP(G263,Barem!$V$2:$X$12,2,1),VLOOKUP(G263,Barem!$V$13:$X$24,2,1)))</f>
        <v>0</v>
      </c>
      <c r="Q263" s="50">
        <f>VLOOKUP(A263,Participanti!A:C,3,0)</f>
        <v>0</v>
      </c>
      <c r="R263" s="40">
        <f t="shared" ref="R263" si="831">H263*K263+I263*L263+J263*M263+N263+O263+P263+Q263</f>
        <v>2.15</v>
      </c>
      <c r="S263" s="44">
        <v>43757</v>
      </c>
      <c r="T263" s="17">
        <f t="shared" si="812"/>
        <v>1</v>
      </c>
      <c r="U263" s="48">
        <f t="shared" ref="U263" si="832">R263/D263</f>
        <v>0.17753922378199835</v>
      </c>
    </row>
    <row r="264" spans="1:21" hidden="1" x14ac:dyDescent="0.2">
      <c r="A264" s="22" t="s">
        <v>133</v>
      </c>
      <c r="B264" s="35" t="str">
        <f>VLOOKUP(A264,Participanti!A:B,2,0)</f>
        <v>M</v>
      </c>
      <c r="C264" s="23">
        <v>7</v>
      </c>
      <c r="D264" s="23">
        <v>10.01</v>
      </c>
      <c r="E264" s="24">
        <v>3.3715277777777775E-2</v>
      </c>
      <c r="F264" s="53"/>
      <c r="G264" s="25">
        <f t="shared" ref="G264" si="833">E264/D264</f>
        <v>3.368159618159618E-3</v>
      </c>
      <c r="H264" s="17">
        <f>IF(B264="F",VLOOKUP(D264,Barem!$B$2:$C$11,2,1),VLOOKUP(D264,Barem!$B$12:$C$21,2,1))</f>
        <v>2.5</v>
      </c>
      <c r="I264" s="17">
        <f>IF(H264=0,0,IF(B264="F",VLOOKUP(G264,Barem!$G$2:$H$11,2,1),VLOOKUP(G264,Barem!$G$12:$H$21,2,1)))</f>
        <v>3</v>
      </c>
      <c r="J264" s="23">
        <v>1.5</v>
      </c>
      <c r="K264" s="18">
        <f>VLOOKUP($C264, Barem!$L:$N,3,0)</f>
        <v>0.5</v>
      </c>
      <c r="L264" s="18">
        <f>VLOOKUP($C264, Barem!$L:$O,4,0)</f>
        <v>0.2</v>
      </c>
      <c r="M264" s="18">
        <f>VLOOKUP($C264, Barem!$L:$P,5,0)</f>
        <v>0.3</v>
      </c>
      <c r="N264" s="50">
        <f t="shared" ref="N264" si="834">IF(F264&gt;199,F264/1500,0)</f>
        <v>0</v>
      </c>
      <c r="O264" s="50">
        <f>IF(D264&gt;21,VLOOKUP(D264,Barem!$R$1:$S$39,2,1),0)</f>
        <v>0</v>
      </c>
      <c r="P264" s="46">
        <f>IF(D264&lt;1,0,IF(B264="F",VLOOKUP(G264,Barem!$V$2:$X$12,2,1),VLOOKUP(G264,Barem!$V$13:$X$24,2,1)))</f>
        <v>0</v>
      </c>
      <c r="Q264" s="50">
        <f>VLOOKUP(A264,Participanti!A:C,3,0)</f>
        <v>0</v>
      </c>
      <c r="R264" s="40">
        <f t="shared" ref="R264" si="835">H264*K264+I264*L264+J264*M264+N264+O264+P264+Q264</f>
        <v>2.2999999999999998</v>
      </c>
      <c r="S264" s="44">
        <v>43757</v>
      </c>
      <c r="T264" s="17">
        <f t="shared" si="812"/>
        <v>1</v>
      </c>
      <c r="U264" s="48">
        <f t="shared" ref="U264" si="836">R264/D264</f>
        <v>0.22977022977022976</v>
      </c>
    </row>
    <row r="265" spans="1:21" hidden="1" x14ac:dyDescent="0.2">
      <c r="A265" s="22" t="s">
        <v>61</v>
      </c>
      <c r="B265" s="35" t="str">
        <f>VLOOKUP(A265,Participanti!A:B,2,0)</f>
        <v>M</v>
      </c>
      <c r="C265" s="23">
        <v>7</v>
      </c>
      <c r="D265" s="23">
        <v>21.01</v>
      </c>
      <c r="E265" s="24">
        <v>6.8599537037037042E-2</v>
      </c>
      <c r="F265" s="53"/>
      <c r="G265" s="25">
        <f t="shared" ref="G265" si="837">E265/D265</f>
        <v>3.2650898161369363E-3</v>
      </c>
      <c r="H265" s="17">
        <f>IF(B265="F",VLOOKUP(D265,Barem!$B$2:$C$11,2,1),VLOOKUP(D265,Barem!$B$12:$C$21,2,1))</f>
        <v>5</v>
      </c>
      <c r="I265" s="17">
        <f>IF(H265=0,0,IF(B265="F",VLOOKUP(G265,Barem!$G$2:$H$11,2,1),VLOOKUP(G265,Barem!$G$12:$H$21,2,1)))</f>
        <v>3.5</v>
      </c>
      <c r="J265" s="23">
        <v>4.25</v>
      </c>
      <c r="K265" s="18">
        <f>VLOOKUP($C265, Barem!$L:$N,3,0)</f>
        <v>0.5</v>
      </c>
      <c r="L265" s="18">
        <f>VLOOKUP($C265, Barem!$L:$O,4,0)</f>
        <v>0.2</v>
      </c>
      <c r="M265" s="18">
        <f>VLOOKUP($C265, Barem!$L:$P,5,0)</f>
        <v>0.3</v>
      </c>
      <c r="N265" s="50">
        <f t="shared" ref="N265" si="838">IF(F265&gt;199,F265/1500,0)</f>
        <v>0</v>
      </c>
      <c r="O265" s="50">
        <f>IF(D265&gt;21,VLOOKUP(D265,Barem!$R$1:$S$39,2,1),0)</f>
        <v>0</v>
      </c>
      <c r="P265" s="46">
        <f>IF(D265&lt;1,0,IF(B265="F",VLOOKUP(G265,Barem!$V$2:$X$12,2,1),VLOOKUP(G265,Barem!$V$13:$X$24,2,1)))</f>
        <v>0</v>
      </c>
      <c r="Q265" s="50">
        <f>VLOOKUP(A265,Participanti!A:C,3,0)</f>
        <v>0</v>
      </c>
      <c r="R265" s="40">
        <f t="shared" ref="R265" si="839">H265*K265+I265*L265+J265*M265+N265+O265+P265+Q265</f>
        <v>4.4749999999999996</v>
      </c>
      <c r="S265" s="44">
        <v>43758</v>
      </c>
      <c r="T265" s="17">
        <f t="shared" si="812"/>
        <v>1</v>
      </c>
      <c r="U265" s="48">
        <f t="shared" ref="U265" si="840">R265/D265</f>
        <v>0.21299381247025223</v>
      </c>
    </row>
    <row r="266" spans="1:21" hidden="1" x14ac:dyDescent="0.2">
      <c r="A266" s="22" t="s">
        <v>57</v>
      </c>
      <c r="B266" s="35" t="str">
        <f>VLOOKUP(A266,Participanti!A:B,2,0)</f>
        <v>M</v>
      </c>
      <c r="C266" s="23">
        <v>7</v>
      </c>
      <c r="D266" s="23">
        <v>18.02</v>
      </c>
      <c r="E266" s="24">
        <v>6.1932870370370374E-2</v>
      </c>
      <c r="F266" s="53"/>
      <c r="G266" s="25">
        <f t="shared" ref="G266" si="841">E266/D266</f>
        <v>3.4368962469683894E-3</v>
      </c>
      <c r="H266" s="17">
        <f>IF(B266="F",VLOOKUP(D266,Barem!$B$2:$C$11,2,1),VLOOKUP(D266,Barem!$B$12:$C$21,2,1))</f>
        <v>4</v>
      </c>
      <c r="I266" s="17">
        <f>IF(H266=0,0,IF(B266="F",VLOOKUP(G266,Barem!$G$2:$H$11,2,1),VLOOKUP(G266,Barem!$G$12:$H$21,2,1)))</f>
        <v>3</v>
      </c>
      <c r="J266" s="23">
        <v>1.5</v>
      </c>
      <c r="K266" s="18">
        <f>VLOOKUP($C266, Barem!$L:$N,3,0)</f>
        <v>0.5</v>
      </c>
      <c r="L266" s="18">
        <f>VLOOKUP($C266, Barem!$L:$O,4,0)</f>
        <v>0.2</v>
      </c>
      <c r="M266" s="18">
        <f>VLOOKUP($C266, Barem!$L:$P,5,0)</f>
        <v>0.3</v>
      </c>
      <c r="N266" s="50">
        <f t="shared" ref="N266" si="842">IF(F266&gt;199,F266/1500,0)</f>
        <v>0</v>
      </c>
      <c r="O266" s="50">
        <f>IF(D266&gt;21,VLOOKUP(D266,Barem!$R$1:$S$39,2,1),0)</f>
        <v>0</v>
      </c>
      <c r="P266" s="46">
        <f>IF(D266&lt;1,0,IF(B266="F",VLOOKUP(G266,Barem!$V$2:$X$12,2,1),VLOOKUP(G266,Barem!$V$13:$X$24,2,1)))</f>
        <v>0</v>
      </c>
      <c r="Q266" s="50">
        <f>VLOOKUP(A266,Participanti!A:C,3,0)</f>
        <v>0</v>
      </c>
      <c r="R266" s="40">
        <f t="shared" ref="R266" si="843">H266*K266+I266*L266+J266*M266+N266+O266+P266+Q266</f>
        <v>3.05</v>
      </c>
      <c r="S266" s="44">
        <v>43758</v>
      </c>
      <c r="T266" s="17">
        <f t="shared" si="812"/>
        <v>1</v>
      </c>
      <c r="U266" s="48">
        <f t="shared" ref="U266" si="844">R266/D266</f>
        <v>0.1692563817980022</v>
      </c>
    </row>
    <row r="267" spans="1:21" hidden="1" x14ac:dyDescent="0.2">
      <c r="A267" s="22" t="s">
        <v>76</v>
      </c>
      <c r="B267" s="35" t="str">
        <f>VLOOKUP(A267,Participanti!A:B,2,0)</f>
        <v>F</v>
      </c>
      <c r="C267" s="23">
        <v>7</v>
      </c>
      <c r="D267" s="23">
        <v>7.68</v>
      </c>
      <c r="E267" s="24">
        <v>2.9687500000000002E-2</v>
      </c>
      <c r="F267" s="53"/>
      <c r="G267" s="25">
        <f t="shared" ref="G267" si="845">E267/D267</f>
        <v>3.8655598958333339E-3</v>
      </c>
      <c r="H267" s="17">
        <f>IF(B267="F",VLOOKUP(D267,Barem!$B$2:$C$11,2,1),VLOOKUP(D267,Barem!$B$12:$C$21,2,1))</f>
        <v>2</v>
      </c>
      <c r="I267" s="17">
        <f>IF(H267=0,0,IF(B267="F",VLOOKUP(G267,Barem!$G$2:$H$11,2,1),VLOOKUP(G267,Barem!$G$12:$H$21,2,1)))</f>
        <v>2.5</v>
      </c>
      <c r="J267" s="23">
        <v>1.25</v>
      </c>
      <c r="K267" s="18">
        <f>VLOOKUP($C267, Barem!$L:$N,3,0)</f>
        <v>0.5</v>
      </c>
      <c r="L267" s="18">
        <f>VLOOKUP($C267, Barem!$L:$O,4,0)</f>
        <v>0.2</v>
      </c>
      <c r="M267" s="18">
        <f>VLOOKUP($C267, Barem!$L:$P,5,0)</f>
        <v>0.3</v>
      </c>
      <c r="N267" s="50">
        <f t="shared" ref="N267" si="846">IF(F267&gt;199,F267/1500,0)</f>
        <v>0</v>
      </c>
      <c r="O267" s="50">
        <f>IF(D267&gt;21,VLOOKUP(D267,Barem!$R$1:$S$39,2,1),0)</f>
        <v>0</v>
      </c>
      <c r="P267" s="46">
        <f>IF(D267&lt;1,0,IF(B267="F",VLOOKUP(G267,Barem!$V$2:$X$12,2,1),VLOOKUP(G267,Barem!$V$13:$X$24,2,1)))</f>
        <v>0</v>
      </c>
      <c r="Q267" s="50">
        <f>VLOOKUP(A267,Participanti!A:C,3,0)</f>
        <v>0</v>
      </c>
      <c r="R267" s="40">
        <f t="shared" ref="R267" si="847">H267*K267+I267*L267+J267*M267+N267+O267+P267+Q267</f>
        <v>1.875</v>
      </c>
      <c r="S267" s="44">
        <v>43758</v>
      </c>
      <c r="T267" s="17">
        <f t="shared" si="812"/>
        <v>1</v>
      </c>
      <c r="U267" s="48">
        <f t="shared" ref="U267" si="848">R267/D267</f>
        <v>0.244140625</v>
      </c>
    </row>
    <row r="268" spans="1:21" hidden="1" x14ac:dyDescent="0.2">
      <c r="A268" s="22" t="s">
        <v>137</v>
      </c>
      <c r="B268" s="35" t="str">
        <f>VLOOKUP(A268,Participanti!A:B,2,0)</f>
        <v>F</v>
      </c>
      <c r="C268" s="23">
        <v>7</v>
      </c>
      <c r="D268" s="23">
        <v>10.01</v>
      </c>
      <c r="E268" s="24">
        <v>3.8124999999999999E-2</v>
      </c>
      <c r="F268" s="53"/>
      <c r="G268" s="25">
        <f t="shared" ref="G268" si="849">E268/D268</f>
        <v>3.8086913086913085E-3</v>
      </c>
      <c r="H268" s="17">
        <f>IF(B268="F",VLOOKUP(D268,Barem!$B$2:$C$11,2,1),VLOOKUP(D268,Barem!$B$12:$C$21,2,1))</f>
        <v>2.5</v>
      </c>
      <c r="I268" s="17">
        <f>IF(H268=0,0,IF(B268="F",VLOOKUP(G268,Barem!$G$2:$H$11,2,1),VLOOKUP(G268,Barem!$G$12:$H$21,2,1)))</f>
        <v>3</v>
      </c>
      <c r="J268" s="23">
        <v>2.75</v>
      </c>
      <c r="K268" s="18">
        <f>VLOOKUP($C268, Barem!$L:$N,3,0)</f>
        <v>0.5</v>
      </c>
      <c r="L268" s="18">
        <f>VLOOKUP($C268, Barem!$L:$O,4,0)</f>
        <v>0.2</v>
      </c>
      <c r="M268" s="18">
        <f>VLOOKUP($C268, Barem!$L:$P,5,0)</f>
        <v>0.3</v>
      </c>
      <c r="N268" s="50">
        <f t="shared" ref="N268" si="850">IF(F268&gt;199,F268/1500,0)</f>
        <v>0</v>
      </c>
      <c r="O268" s="50">
        <f>IF(D268&gt;21,VLOOKUP(D268,Barem!$R$1:$S$39,2,1),0)</f>
        <v>0</v>
      </c>
      <c r="P268" s="46">
        <f>IF(D268&lt;1,0,IF(B268="F",VLOOKUP(G268,Barem!$V$2:$X$12,2,1),VLOOKUP(G268,Barem!$V$13:$X$24,2,1)))</f>
        <v>0</v>
      </c>
      <c r="Q268" s="50">
        <f>VLOOKUP(A268,Participanti!A:C,3,0)</f>
        <v>0</v>
      </c>
      <c r="R268" s="40">
        <f t="shared" ref="R268" si="851">H268*K268+I268*L268+J268*M268+N268+O268+P268+Q268</f>
        <v>2.6749999999999998</v>
      </c>
      <c r="S268" s="44">
        <v>43758</v>
      </c>
      <c r="T268" s="17">
        <f t="shared" si="812"/>
        <v>1</v>
      </c>
      <c r="U268" s="48">
        <f t="shared" ref="U268" si="852">R268/D268</f>
        <v>0.26723276723276723</v>
      </c>
    </row>
    <row r="269" spans="1:21" hidden="1" x14ac:dyDescent="0.2">
      <c r="A269" s="22" t="s">
        <v>65</v>
      </c>
      <c r="B269" s="35" t="str">
        <f>VLOOKUP(A269,Participanti!A:B,2,0)</f>
        <v>M</v>
      </c>
      <c r="C269" s="23">
        <v>7</v>
      </c>
      <c r="D269" s="23">
        <v>23.67</v>
      </c>
      <c r="E269" s="24">
        <v>9.9976851851851845E-2</v>
      </c>
      <c r="F269" s="53"/>
      <c r="G269" s="25">
        <f t="shared" ref="G269" si="853">E269/D269</f>
        <v>4.2237791234411423E-3</v>
      </c>
      <c r="H269" s="17">
        <f>IF(B269="F",VLOOKUP(D269,Barem!$B$2:$C$11,2,1),VLOOKUP(D269,Barem!$B$12:$C$21,2,1))</f>
        <v>5</v>
      </c>
      <c r="I269" s="17">
        <f>IF(H269=0,0,IF(B269="F",VLOOKUP(G269,Barem!$G$2:$H$11,2,1),VLOOKUP(G269,Barem!$G$12:$H$21,2,1)))</f>
        <v>1</v>
      </c>
      <c r="J269" s="23">
        <v>2.75</v>
      </c>
      <c r="K269" s="18">
        <f>VLOOKUP($C269, Barem!$L:$N,3,0)</f>
        <v>0.5</v>
      </c>
      <c r="L269" s="18">
        <f>VLOOKUP($C269, Barem!$L:$O,4,0)</f>
        <v>0.2</v>
      </c>
      <c r="M269" s="18">
        <f>VLOOKUP($C269, Barem!$L:$P,5,0)</f>
        <v>0.3</v>
      </c>
      <c r="N269" s="50">
        <f t="shared" ref="N269" si="854">IF(F269&gt;199,F269/1500,0)</f>
        <v>0</v>
      </c>
      <c r="O269" s="50">
        <f>IF(D269&gt;21,VLOOKUP(D269,Barem!$R$1:$S$39,2,1),0)</f>
        <v>0</v>
      </c>
      <c r="P269" s="46">
        <f>IF(D269&lt;1,0,IF(B269="F",VLOOKUP(G269,Barem!$V$2:$X$12,2,1),VLOOKUP(G269,Barem!$V$13:$X$24,2,1)))</f>
        <v>0</v>
      </c>
      <c r="Q269" s="50">
        <f>VLOOKUP(A269,Participanti!A:C,3,0)</f>
        <v>0</v>
      </c>
      <c r="R269" s="40">
        <f t="shared" ref="R269" si="855">H269*K269+I269*L269+J269*M269+N269+O269+P269+Q269</f>
        <v>3.5250000000000004</v>
      </c>
      <c r="S269" s="44">
        <v>43758</v>
      </c>
      <c r="T269" s="17">
        <f t="shared" si="812"/>
        <v>1</v>
      </c>
      <c r="U269" s="48">
        <f t="shared" ref="U269" si="856">R269/D269</f>
        <v>0.14892268694550065</v>
      </c>
    </row>
    <row r="270" spans="1:21" hidden="1" x14ac:dyDescent="0.2">
      <c r="A270" s="22" t="s">
        <v>52</v>
      </c>
      <c r="B270" s="35" t="str">
        <f>VLOOKUP(A270,Participanti!A:B,2,0)</f>
        <v>M</v>
      </c>
      <c r="C270" s="23">
        <v>7</v>
      </c>
      <c r="D270" s="23">
        <v>26.06</v>
      </c>
      <c r="E270" s="24">
        <v>0.10125000000000001</v>
      </c>
      <c r="F270" s="53"/>
      <c r="G270" s="25">
        <f t="shared" ref="G270" si="857">E270/D270</f>
        <v>3.8852647735993866E-3</v>
      </c>
      <c r="H270" s="17">
        <f>IF(B270="F",VLOOKUP(D270,Barem!$B$2:$C$11,2,1),VLOOKUP(D270,Barem!$B$12:$C$21,2,1))</f>
        <v>5</v>
      </c>
      <c r="I270" s="17">
        <f>IF(H270=0,0,IF(B270="F",VLOOKUP(G270,Barem!$G$2:$H$11,2,1),VLOOKUP(G270,Barem!$G$12:$H$21,2,1)))</f>
        <v>1.5</v>
      </c>
      <c r="J270" s="23">
        <v>4.25</v>
      </c>
      <c r="K270" s="18">
        <f>VLOOKUP($C270, Barem!$L:$N,3,0)</f>
        <v>0.5</v>
      </c>
      <c r="L270" s="18">
        <f>VLOOKUP($C270, Barem!$L:$O,4,0)</f>
        <v>0.2</v>
      </c>
      <c r="M270" s="18">
        <f>VLOOKUP($C270, Barem!$L:$P,5,0)</f>
        <v>0.3</v>
      </c>
      <c r="N270" s="50">
        <f t="shared" ref="N270" si="858">IF(F270&gt;199,F270/1500,0)</f>
        <v>0</v>
      </c>
      <c r="O270" s="50">
        <f>IF(D270&gt;21,VLOOKUP(D270,Barem!$R$1:$S$39,2,1),0)</f>
        <v>0</v>
      </c>
      <c r="P270" s="46">
        <f>IF(D270&lt;1,0,IF(B270="F",VLOOKUP(G270,Barem!$V$2:$X$12,2,1),VLOOKUP(G270,Barem!$V$13:$X$24,2,1)))</f>
        <v>0</v>
      </c>
      <c r="Q270" s="50">
        <f>VLOOKUP(A270,Participanti!A:C,3,0)</f>
        <v>0</v>
      </c>
      <c r="R270" s="40">
        <f t="shared" ref="R270" si="859">H270*K270+I270*L270+J270*M270+N270+O270+P270+Q270</f>
        <v>4.0749999999999993</v>
      </c>
      <c r="S270" s="44">
        <v>43758</v>
      </c>
      <c r="T270" s="17">
        <f t="shared" si="812"/>
        <v>1</v>
      </c>
      <c r="U270" s="48">
        <f t="shared" ref="U270" si="860">R270/D270</f>
        <v>0.15636991557943206</v>
      </c>
    </row>
    <row r="271" spans="1:21" hidden="1" x14ac:dyDescent="0.2">
      <c r="A271" s="22" t="s">
        <v>146</v>
      </c>
      <c r="B271" s="35" t="str">
        <f>VLOOKUP(A271,Participanti!A:B,2,0)</f>
        <v>M</v>
      </c>
      <c r="C271" s="23">
        <v>7</v>
      </c>
      <c r="D271" s="23">
        <v>28.05</v>
      </c>
      <c r="E271" s="24">
        <v>9.6053240740740731E-2</v>
      </c>
      <c r="F271" s="53"/>
      <c r="G271" s="25">
        <f t="shared" ref="G271" si="861">E271/D271</f>
        <v>3.4243579586716835E-3</v>
      </c>
      <c r="H271" s="17">
        <f>IF(B271="F",VLOOKUP(D271,Barem!$B$2:$C$11,2,1),VLOOKUP(D271,Barem!$B$12:$C$21,2,1))</f>
        <v>5</v>
      </c>
      <c r="I271" s="17">
        <f>IF(H271=0,0,IF(B271="F",VLOOKUP(G271,Barem!$G$2:$H$11,2,1),VLOOKUP(G271,Barem!$G$12:$H$21,2,1)))</f>
        <v>3</v>
      </c>
      <c r="J271" s="23">
        <v>2.75</v>
      </c>
      <c r="K271" s="18">
        <f>VLOOKUP($C271, Barem!$L:$N,3,0)</f>
        <v>0.5</v>
      </c>
      <c r="L271" s="18">
        <f>VLOOKUP($C271, Barem!$L:$O,4,0)</f>
        <v>0.2</v>
      </c>
      <c r="M271" s="18">
        <f>VLOOKUP($C271, Barem!$L:$P,5,0)</f>
        <v>0.3</v>
      </c>
      <c r="N271" s="50">
        <f t="shared" ref="N271" si="862">IF(F271&gt;199,F271/1500,0)</f>
        <v>0</v>
      </c>
      <c r="O271" s="50">
        <f>IF(D271&gt;21,VLOOKUP(D271,Barem!$R$1:$S$39,2,1),0)</f>
        <v>0.1</v>
      </c>
      <c r="P271" s="46">
        <f>IF(D271&lt;1,0,IF(B271="F",VLOOKUP(G271,Barem!$V$2:$X$12,2,1),VLOOKUP(G271,Barem!$V$13:$X$24,2,1)))</f>
        <v>0</v>
      </c>
      <c r="Q271" s="50">
        <f>VLOOKUP(A271,Participanti!A:C,3,0)</f>
        <v>0</v>
      </c>
      <c r="R271" s="40">
        <f t="shared" ref="R271" si="863">H271*K271+I271*L271+J271*M271+N271+O271+P271+Q271</f>
        <v>4.0249999999999995</v>
      </c>
      <c r="S271" s="44">
        <v>43758</v>
      </c>
      <c r="T271" s="17">
        <f t="shared" si="812"/>
        <v>1</v>
      </c>
      <c r="U271" s="48">
        <f t="shared" ref="U271" si="864">R271/D271</f>
        <v>0.14349376114081994</v>
      </c>
    </row>
    <row r="272" spans="1:21" hidden="1" x14ac:dyDescent="0.2">
      <c r="A272" s="22" t="s">
        <v>186</v>
      </c>
      <c r="B272" s="35" t="str">
        <f>VLOOKUP(A272,Participanti!A:B,2,0)</f>
        <v>M</v>
      </c>
      <c r="C272" s="23">
        <v>7</v>
      </c>
      <c r="D272" s="23">
        <v>10.220000000000001</v>
      </c>
      <c r="E272" s="24">
        <v>4.1539351851851855E-2</v>
      </c>
      <c r="F272" s="53"/>
      <c r="G272" s="25">
        <f t="shared" ref="G272" si="865">E272/D272</f>
        <v>4.0645158367761105E-3</v>
      </c>
      <c r="H272" s="17">
        <f>IF(B272="F",VLOOKUP(D272,Barem!$B$2:$C$11,2,1),VLOOKUP(D272,Barem!$B$12:$C$21,2,1))</f>
        <v>2.5</v>
      </c>
      <c r="I272" s="17">
        <f>IF(H272=0,0,IF(B272="F",VLOOKUP(G272,Barem!$G$2:$H$11,2,1),VLOOKUP(G272,Barem!$G$12:$H$21,2,1)))</f>
        <v>1.5</v>
      </c>
      <c r="J272" s="23">
        <v>1.75</v>
      </c>
      <c r="K272" s="18">
        <f>VLOOKUP($C272, Barem!$L:$N,3,0)</f>
        <v>0.5</v>
      </c>
      <c r="L272" s="18">
        <f>VLOOKUP($C272, Barem!$L:$O,4,0)</f>
        <v>0.2</v>
      </c>
      <c r="M272" s="18">
        <f>VLOOKUP($C272, Barem!$L:$P,5,0)</f>
        <v>0.3</v>
      </c>
      <c r="N272" s="50">
        <f t="shared" ref="N272" si="866">IF(F272&gt;199,F272/1500,0)</f>
        <v>0</v>
      </c>
      <c r="O272" s="50">
        <f>IF(D272&gt;21,VLOOKUP(D272,Barem!$R$1:$S$39,2,1),0)</f>
        <v>0</v>
      </c>
      <c r="P272" s="46">
        <f>IF(D272&lt;1,0,IF(B272="F",VLOOKUP(G272,Barem!$V$2:$X$12,2,1),VLOOKUP(G272,Barem!$V$13:$X$24,2,1)))</f>
        <v>0</v>
      </c>
      <c r="Q272" s="50">
        <f>VLOOKUP(A272,Participanti!A:C,3,0)</f>
        <v>0</v>
      </c>
      <c r="R272" s="40">
        <f t="shared" ref="R272" si="867">H272*K272+I272*L272+J272*M272+N272+O272+P272+Q272</f>
        <v>2.0750000000000002</v>
      </c>
      <c r="S272" s="44">
        <v>43758</v>
      </c>
      <c r="T272" s="17">
        <f t="shared" si="812"/>
        <v>1</v>
      </c>
      <c r="U272" s="48">
        <f t="shared" ref="U272" si="868">R272/D272</f>
        <v>0.20303326810176126</v>
      </c>
    </row>
    <row r="273" spans="1:21" hidden="1" x14ac:dyDescent="0.2">
      <c r="A273" s="22" t="s">
        <v>62</v>
      </c>
      <c r="B273" s="35" t="str">
        <f>VLOOKUP(A273,Participanti!A:B,2,0)</f>
        <v>M</v>
      </c>
      <c r="C273" s="23">
        <v>7</v>
      </c>
      <c r="D273" s="23">
        <v>10.02</v>
      </c>
      <c r="E273" s="24">
        <v>3.7048611111111109E-2</v>
      </c>
      <c r="F273" s="53"/>
      <c r="G273" s="25">
        <f t="shared" ref="G273" si="869">E273/D273</f>
        <v>3.6974661787536039E-3</v>
      </c>
      <c r="H273" s="17">
        <f>IF(B273="F",VLOOKUP(D273,Barem!$B$2:$C$11,2,1),VLOOKUP(D273,Barem!$B$12:$C$21,2,1))</f>
        <v>2.5</v>
      </c>
      <c r="I273" s="17">
        <f>IF(H273=0,0,IF(B273="F",VLOOKUP(G273,Barem!$G$2:$H$11,2,1),VLOOKUP(G273,Barem!$G$12:$H$21,2,1)))</f>
        <v>2</v>
      </c>
      <c r="J273" s="23">
        <v>2.5</v>
      </c>
      <c r="K273" s="18">
        <f>VLOOKUP($C273, Barem!$L:$N,3,0)</f>
        <v>0.5</v>
      </c>
      <c r="L273" s="18">
        <f>VLOOKUP($C273, Barem!$L:$O,4,0)</f>
        <v>0.2</v>
      </c>
      <c r="M273" s="18">
        <f>VLOOKUP($C273, Barem!$L:$P,5,0)</f>
        <v>0.3</v>
      </c>
      <c r="N273" s="50">
        <f t="shared" ref="N273" si="870">IF(F273&gt;199,F273/1500,0)</f>
        <v>0</v>
      </c>
      <c r="O273" s="50">
        <f>IF(D273&gt;21,VLOOKUP(D273,Barem!$R$1:$S$39,2,1),0)</f>
        <v>0</v>
      </c>
      <c r="P273" s="46">
        <f>IF(D273&lt;1,0,IF(B273="F",VLOOKUP(G273,Barem!$V$2:$X$12,2,1),VLOOKUP(G273,Barem!$V$13:$X$24,2,1)))</f>
        <v>0</v>
      </c>
      <c r="Q273" s="50">
        <f>VLOOKUP(A273,Participanti!A:C,3,0)</f>
        <v>0</v>
      </c>
      <c r="R273" s="40">
        <f t="shared" ref="R273" si="871">H273*K273+I273*L273+J273*M273+N273+O273+P273+Q273</f>
        <v>2.4</v>
      </c>
      <c r="S273" s="44">
        <v>43758</v>
      </c>
      <c r="T273" s="17">
        <f t="shared" si="812"/>
        <v>1</v>
      </c>
      <c r="U273" s="48">
        <f t="shared" ref="U273" si="872">R273/D273</f>
        <v>0.23952095808383234</v>
      </c>
    </row>
    <row r="274" spans="1:21" hidden="1" x14ac:dyDescent="0.2">
      <c r="A274" s="22" t="s">
        <v>69</v>
      </c>
      <c r="B274" s="35" t="str">
        <f>VLOOKUP(A274,Participanti!A:B,2,0)</f>
        <v>M</v>
      </c>
      <c r="C274" s="23">
        <v>7</v>
      </c>
      <c r="D274" s="23">
        <v>8.1999999999999993</v>
      </c>
      <c r="E274" s="24">
        <v>3.829861111111111E-2</v>
      </c>
      <c r="F274" s="53"/>
      <c r="G274" s="25">
        <f t="shared" ref="G274" si="873">E274/D274</f>
        <v>4.6705623306233061E-3</v>
      </c>
      <c r="H274" s="17">
        <f>IF(B274="F",VLOOKUP(D274,Barem!$B$2:$C$11,2,1),VLOOKUP(D274,Barem!$B$12:$C$21,2,1))</f>
        <v>2</v>
      </c>
      <c r="I274" s="17">
        <f>IF(H274=0,0,IF(B274="F",VLOOKUP(G274,Barem!$G$2:$H$11,2,1),VLOOKUP(G274,Barem!$G$12:$H$21,2,1)))</f>
        <v>1</v>
      </c>
      <c r="J274" s="23">
        <v>3.5</v>
      </c>
      <c r="K274" s="18">
        <f>VLOOKUP($C274, Barem!$L:$N,3,0)</f>
        <v>0.5</v>
      </c>
      <c r="L274" s="18">
        <f>VLOOKUP($C274, Barem!$L:$O,4,0)</f>
        <v>0.2</v>
      </c>
      <c r="M274" s="18">
        <f>VLOOKUP($C274, Barem!$L:$P,5,0)</f>
        <v>0.3</v>
      </c>
      <c r="N274" s="50">
        <f t="shared" ref="N274" si="874">IF(F274&gt;199,F274/1500,0)</f>
        <v>0</v>
      </c>
      <c r="O274" s="50">
        <f>IF(D274&gt;21,VLOOKUP(D274,Barem!$R$1:$S$39,2,1),0)</f>
        <v>0</v>
      </c>
      <c r="P274" s="46">
        <f>IF(D274&lt;1,0,IF(B274="F",VLOOKUP(G274,Barem!$V$2:$X$12,2,1),VLOOKUP(G274,Barem!$V$13:$X$24,2,1)))</f>
        <v>0</v>
      </c>
      <c r="Q274" s="50">
        <f>VLOOKUP(A274,Participanti!A:C,3,0)</f>
        <v>0</v>
      </c>
      <c r="R274" s="40">
        <f t="shared" ref="R274" si="875">H274*K274+I274*L274+J274*M274+N274+O274+P274+Q274</f>
        <v>2.25</v>
      </c>
      <c r="S274" s="44">
        <v>43758</v>
      </c>
      <c r="T274" s="17">
        <f t="shared" si="812"/>
        <v>1</v>
      </c>
      <c r="U274" s="48">
        <f t="shared" ref="U274" si="876">R274/D274</f>
        <v>0.27439024390243905</v>
      </c>
    </row>
    <row r="275" spans="1:21" hidden="1" x14ac:dyDescent="0.2">
      <c r="A275" s="22" t="s">
        <v>191</v>
      </c>
      <c r="B275" s="35" t="str">
        <f>VLOOKUP(A275,Participanti!A:B,2,0)</f>
        <v>M</v>
      </c>
      <c r="C275" s="23">
        <v>7</v>
      </c>
      <c r="D275" s="23">
        <v>21.1</v>
      </c>
      <c r="E275" s="24">
        <v>6.6192129629629629E-2</v>
      </c>
      <c r="F275" s="53"/>
      <c r="G275" s="25">
        <f t="shared" ref="G275" si="877">E275/D275</f>
        <v>3.1370677549587499E-3</v>
      </c>
      <c r="H275" s="17">
        <f>IF(B275="F",VLOOKUP(D275,Barem!$B$2:$C$11,2,1),VLOOKUP(D275,Barem!$B$12:$C$21,2,1))</f>
        <v>5</v>
      </c>
      <c r="I275" s="17">
        <f>IF(H275=0,0,IF(B275="F",VLOOKUP(G275,Barem!$G$2:$H$11,2,1),VLOOKUP(G275,Barem!$G$12:$H$21,2,1)))</f>
        <v>3.5</v>
      </c>
      <c r="J275" s="23">
        <v>4</v>
      </c>
      <c r="K275" s="18">
        <f>VLOOKUP($C275, Barem!$L:$N,3,0)</f>
        <v>0.5</v>
      </c>
      <c r="L275" s="18">
        <f>VLOOKUP($C275, Barem!$L:$O,4,0)</f>
        <v>0.2</v>
      </c>
      <c r="M275" s="18">
        <f>VLOOKUP($C275, Barem!$L:$P,5,0)</f>
        <v>0.3</v>
      </c>
      <c r="N275" s="50">
        <f t="shared" ref="N275" si="878">IF(F275&gt;199,F275/1500,0)</f>
        <v>0</v>
      </c>
      <c r="O275" s="50">
        <f>IF(D275&gt;21,VLOOKUP(D275,Barem!$R$1:$S$39,2,1),0)</f>
        <v>0</v>
      </c>
      <c r="P275" s="46">
        <f>IF(D275&lt;1,0,IF(B275="F",VLOOKUP(G275,Barem!$V$2:$X$12,2,1),VLOOKUP(G275,Barem!$V$13:$X$24,2,1)))</f>
        <v>0</v>
      </c>
      <c r="Q275" s="50">
        <f>VLOOKUP(A275,Participanti!A:C,3,0)</f>
        <v>0</v>
      </c>
      <c r="R275" s="40">
        <f t="shared" ref="R275" si="879">H275*K275+I275*L275+J275*M275+N275+O275+P275+Q275</f>
        <v>4.4000000000000004</v>
      </c>
      <c r="S275" s="44">
        <v>43758</v>
      </c>
      <c r="T275" s="17">
        <f t="shared" si="812"/>
        <v>1</v>
      </c>
      <c r="U275" s="48">
        <f t="shared" ref="U275" si="880">R275/D275</f>
        <v>0.20853080568720381</v>
      </c>
    </row>
    <row r="276" spans="1:21" hidden="1" x14ac:dyDescent="0.2">
      <c r="A276" s="22" t="s">
        <v>134</v>
      </c>
      <c r="B276" s="35" t="str">
        <f>VLOOKUP(A276,Participanti!A:B,2,0)</f>
        <v>M</v>
      </c>
      <c r="C276" s="23">
        <v>7</v>
      </c>
      <c r="D276" s="23">
        <v>7.29</v>
      </c>
      <c r="E276" s="24">
        <v>2.7280092592592592E-2</v>
      </c>
      <c r="F276" s="53"/>
      <c r="G276" s="25">
        <f t="shared" ref="G276" si="881">E276/D276</f>
        <v>3.74212518416908E-3</v>
      </c>
      <c r="H276" s="17">
        <f>IF(B276="F",VLOOKUP(D276,Barem!$B$2:$C$11,2,1),VLOOKUP(D276,Barem!$B$12:$C$21,2,1))</f>
        <v>2</v>
      </c>
      <c r="I276" s="17">
        <f>IF(H276=0,0,IF(B276="F",VLOOKUP(G276,Barem!$G$2:$H$11,2,1),VLOOKUP(G276,Barem!$G$12:$H$21,2,1)))</f>
        <v>2</v>
      </c>
      <c r="J276" s="23">
        <v>0.5</v>
      </c>
      <c r="K276" s="18">
        <f>VLOOKUP($C276, Barem!$L:$N,3,0)</f>
        <v>0.5</v>
      </c>
      <c r="L276" s="18">
        <f>VLOOKUP($C276, Barem!$L:$O,4,0)</f>
        <v>0.2</v>
      </c>
      <c r="M276" s="18">
        <f>VLOOKUP($C276, Barem!$L:$P,5,0)</f>
        <v>0.3</v>
      </c>
      <c r="N276" s="50">
        <f t="shared" ref="N276" si="882">IF(F276&gt;199,F276/1500,0)</f>
        <v>0</v>
      </c>
      <c r="O276" s="50">
        <f>IF(D276&gt;21,VLOOKUP(D276,Barem!$R$1:$S$39,2,1),0)</f>
        <v>0</v>
      </c>
      <c r="P276" s="46">
        <f>IF(D276&lt;1,0,IF(B276="F",VLOOKUP(G276,Barem!$V$2:$X$12,2,1),VLOOKUP(G276,Barem!$V$13:$X$24,2,1)))</f>
        <v>0</v>
      </c>
      <c r="Q276" s="50">
        <f>VLOOKUP(A276,Participanti!A:C,3,0)</f>
        <v>0</v>
      </c>
      <c r="R276" s="40">
        <f t="shared" ref="R276" si="883">H276*K276+I276*L276+J276*M276+N276+O276+P276+Q276</f>
        <v>1.5499999999999998</v>
      </c>
      <c r="S276" s="44">
        <v>43758</v>
      </c>
      <c r="T276" s="17">
        <f t="shared" si="812"/>
        <v>1</v>
      </c>
      <c r="U276" s="48">
        <f t="shared" ref="U276" si="884">R276/D276</f>
        <v>0.21262002743484223</v>
      </c>
    </row>
    <row r="277" spans="1:21" hidden="1" x14ac:dyDescent="0.2">
      <c r="A277" s="22" t="s">
        <v>63</v>
      </c>
      <c r="B277" s="35" t="str">
        <f>VLOOKUP(A277,Participanti!A:B,2,0)</f>
        <v>M</v>
      </c>
      <c r="C277" s="23">
        <v>7</v>
      </c>
      <c r="D277" s="23">
        <v>25.76</v>
      </c>
      <c r="E277" s="24">
        <v>0.10222222222222221</v>
      </c>
      <c r="F277" s="53">
        <v>436</v>
      </c>
      <c r="G277" s="25">
        <f t="shared" ref="G277" si="885">E277/D277</f>
        <v>3.968253968253968E-3</v>
      </c>
      <c r="H277" s="17">
        <f>IF(B277="F",VLOOKUP(D277,Barem!$B$2:$C$11,2,1),VLOOKUP(D277,Barem!$B$12:$C$21,2,1))</f>
        <v>5</v>
      </c>
      <c r="I277" s="17">
        <f>IF(H277=0,0,IF(B277="F",VLOOKUP(G277,Barem!$G$2:$H$11,2,1),VLOOKUP(G277,Barem!$G$12:$H$21,2,1)))</f>
        <v>1.5</v>
      </c>
      <c r="J277" s="23">
        <v>4.5</v>
      </c>
      <c r="K277" s="18">
        <f>VLOOKUP($C277, Barem!$L:$N,3,0)</f>
        <v>0.5</v>
      </c>
      <c r="L277" s="18">
        <f>VLOOKUP($C277, Barem!$L:$O,4,0)</f>
        <v>0.2</v>
      </c>
      <c r="M277" s="18">
        <f>VLOOKUP($C277, Barem!$L:$P,5,0)</f>
        <v>0.3</v>
      </c>
      <c r="N277" s="50">
        <f t="shared" ref="N277" si="886">IF(F277&gt;199,F277/1500,0)</f>
        <v>0.29066666666666668</v>
      </c>
      <c r="O277" s="50">
        <f>IF(D277&gt;21,VLOOKUP(D277,Barem!$R$1:$S$39,2,1),0)</f>
        <v>0</v>
      </c>
      <c r="P277" s="46">
        <f>IF(D277&lt;1,0,IF(B277="F",VLOOKUP(G277,Barem!$V$2:$X$12,2,1),VLOOKUP(G277,Barem!$V$13:$X$24,2,1)))</f>
        <v>0</v>
      </c>
      <c r="Q277" s="50">
        <f>VLOOKUP(A277,Participanti!A:C,3,0)</f>
        <v>0</v>
      </c>
      <c r="R277" s="40">
        <f t="shared" ref="R277" si="887">H277*K277+I277*L277+J277*M277+N277+O277+P277+Q277</f>
        <v>4.4406666666666661</v>
      </c>
      <c r="S277" s="44">
        <v>43759</v>
      </c>
      <c r="T277" s="17">
        <f t="shared" si="812"/>
        <v>1</v>
      </c>
      <c r="U277" s="48">
        <f t="shared" ref="U277" si="888">R277/D277</f>
        <v>0.17238612836438921</v>
      </c>
    </row>
    <row r="278" spans="1:21" hidden="1" x14ac:dyDescent="0.2">
      <c r="A278" s="22" t="s">
        <v>55</v>
      </c>
      <c r="B278" s="35" t="str">
        <f>VLOOKUP(A278,Participanti!A:B,2,0)</f>
        <v>F</v>
      </c>
      <c r="C278" s="23">
        <v>7</v>
      </c>
      <c r="D278" s="23">
        <v>8.39</v>
      </c>
      <c r="E278" s="24">
        <v>3.0300925925925926E-2</v>
      </c>
      <c r="F278" s="53"/>
      <c r="G278" s="25">
        <f t="shared" ref="G278" si="889">E278/D278</f>
        <v>3.6115525537456406E-3</v>
      </c>
      <c r="H278" s="17">
        <f>IF(B278="F",VLOOKUP(D278,Barem!$B$2:$C$11,2,1),VLOOKUP(D278,Barem!$B$12:$C$21,2,1))</f>
        <v>2</v>
      </c>
      <c r="I278" s="17">
        <f>IF(H278=0,0,IF(B278="F",VLOOKUP(G278,Barem!$G$2:$H$11,2,1),VLOOKUP(G278,Barem!$G$12:$H$21,2,1)))</f>
        <v>3.5</v>
      </c>
      <c r="J278" s="23">
        <v>3</v>
      </c>
      <c r="K278" s="18">
        <f>VLOOKUP($C278, Barem!$L:$N,3,0)</f>
        <v>0.5</v>
      </c>
      <c r="L278" s="18">
        <f>VLOOKUP($C278, Barem!$L:$O,4,0)</f>
        <v>0.2</v>
      </c>
      <c r="M278" s="18">
        <f>VLOOKUP($C278, Barem!$L:$P,5,0)</f>
        <v>0.3</v>
      </c>
      <c r="N278" s="50">
        <f t="shared" ref="N278" si="890">IF(F278&gt;199,F278/1500,0)</f>
        <v>0</v>
      </c>
      <c r="O278" s="50">
        <f>IF(D278&gt;21,VLOOKUP(D278,Barem!$R$1:$S$39,2,1),0)</f>
        <v>0</v>
      </c>
      <c r="P278" s="46">
        <f>IF(D278&lt;1,0,IF(B278="F",VLOOKUP(G278,Barem!$V$2:$X$12,2,1),VLOOKUP(G278,Barem!$V$13:$X$24,2,1)))</f>
        <v>0</v>
      </c>
      <c r="Q278" s="50">
        <f>VLOOKUP(A278,Participanti!A:C,3,0)</f>
        <v>0</v>
      </c>
      <c r="R278" s="40">
        <f t="shared" ref="R278" si="891">H278*K278+I278*L278+J278*M278+N278+O278+P278+Q278</f>
        <v>2.6</v>
      </c>
      <c r="S278" s="44">
        <v>43759</v>
      </c>
      <c r="T278" s="17">
        <f t="shared" si="812"/>
        <v>1</v>
      </c>
      <c r="U278" s="48">
        <f t="shared" ref="U278" si="892">R278/D278</f>
        <v>0.30989272943980928</v>
      </c>
    </row>
    <row r="279" spans="1:21" hidden="1" x14ac:dyDescent="0.2">
      <c r="A279" s="22" t="s">
        <v>6</v>
      </c>
      <c r="B279" s="35" t="str">
        <f>VLOOKUP(A279,Participanti!A:B,2,0)</f>
        <v>F</v>
      </c>
      <c r="C279" s="23">
        <v>7</v>
      </c>
      <c r="D279" s="23">
        <v>20.41</v>
      </c>
      <c r="E279" s="24">
        <v>7.4340277777777783E-2</v>
      </c>
      <c r="F279" s="53"/>
      <c r="G279" s="25">
        <f t="shared" ref="G279" si="893">E279/D279</f>
        <v>3.6423457999891122E-3</v>
      </c>
      <c r="H279" s="17">
        <f>IF(B279="F",VLOOKUP(D279,Barem!$B$2:$C$11,2,1),VLOOKUP(D279,Barem!$B$12:$C$21,2,1))</f>
        <v>5</v>
      </c>
      <c r="I279" s="17">
        <f>IF(H279=0,0,IF(B279="F",VLOOKUP(G279,Barem!$G$2:$H$11,2,1),VLOOKUP(G279,Barem!$G$12:$H$21,2,1)))</f>
        <v>3.5</v>
      </c>
      <c r="J279" s="23">
        <v>2.75</v>
      </c>
      <c r="K279" s="18">
        <f>VLOOKUP($C279, Barem!$L:$N,3,0)</f>
        <v>0.5</v>
      </c>
      <c r="L279" s="18">
        <f>VLOOKUP($C279, Barem!$L:$O,4,0)</f>
        <v>0.2</v>
      </c>
      <c r="M279" s="18">
        <f>VLOOKUP($C279, Barem!$L:$P,5,0)</f>
        <v>0.3</v>
      </c>
      <c r="N279" s="50">
        <f t="shared" ref="N279" si="894">IF(F279&gt;199,F279/1500,0)</f>
        <v>0</v>
      </c>
      <c r="O279" s="50">
        <f>IF(D279&gt;21,VLOOKUP(D279,Barem!$R$1:$S$39,2,1),0)</f>
        <v>0</v>
      </c>
      <c r="P279" s="46">
        <f>IF(D279&lt;1,0,IF(B279="F",VLOOKUP(G279,Barem!$V$2:$X$12,2,1),VLOOKUP(G279,Barem!$V$13:$X$24,2,1)))</f>
        <v>0</v>
      </c>
      <c r="Q279" s="50">
        <f>VLOOKUP(A279,Participanti!A:C,3,0)</f>
        <v>0</v>
      </c>
      <c r="R279" s="40">
        <f t="shared" ref="R279" si="895">H279*K279+I279*L279+J279*M279+N279+O279+P279+Q279</f>
        <v>4.0250000000000004</v>
      </c>
      <c r="S279" s="44">
        <v>43759</v>
      </c>
      <c r="T279" s="17">
        <f t="shared" si="812"/>
        <v>1</v>
      </c>
      <c r="U279" s="48">
        <f t="shared" ref="U279" si="896">R279/D279</f>
        <v>0.19720725134737876</v>
      </c>
    </row>
    <row r="280" spans="1:21" hidden="1" x14ac:dyDescent="0.2">
      <c r="A280" s="22" t="s">
        <v>8</v>
      </c>
      <c r="B280" s="35" t="str">
        <f>VLOOKUP(A280,Participanti!A:B,2,0)</f>
        <v>M</v>
      </c>
      <c r="C280" s="23">
        <v>7</v>
      </c>
      <c r="D280" s="23">
        <v>21.63</v>
      </c>
      <c r="E280" s="24">
        <v>7.0555555555555552E-2</v>
      </c>
      <c r="F280" s="53"/>
      <c r="G280" s="25">
        <f t="shared" ref="G280" si="897">E280/D280</f>
        <v>3.2619304463964659E-3</v>
      </c>
      <c r="H280" s="17">
        <f>IF(B280="F",VLOOKUP(D280,Barem!$B$2:$C$11,2,1),VLOOKUP(D280,Barem!$B$12:$C$21,2,1))</f>
        <v>5</v>
      </c>
      <c r="I280" s="17">
        <f>IF(H280=0,0,IF(B280="F",VLOOKUP(G280,Barem!$G$2:$H$11,2,1),VLOOKUP(G280,Barem!$G$12:$H$21,2,1)))</f>
        <v>3.5</v>
      </c>
      <c r="J280" s="23">
        <v>4</v>
      </c>
      <c r="K280" s="18">
        <f>VLOOKUP($C280, Barem!$L:$N,3,0)</f>
        <v>0.5</v>
      </c>
      <c r="L280" s="18">
        <f>VLOOKUP($C280, Barem!$L:$O,4,0)</f>
        <v>0.2</v>
      </c>
      <c r="M280" s="18">
        <f>VLOOKUP($C280, Barem!$L:$P,5,0)</f>
        <v>0.3</v>
      </c>
      <c r="N280" s="50">
        <f t="shared" ref="N280" si="898">IF(F280&gt;199,F280/1500,0)</f>
        <v>0</v>
      </c>
      <c r="O280" s="50">
        <f>IF(D280&gt;21,VLOOKUP(D280,Barem!$R$1:$S$39,2,1),0)</f>
        <v>0</v>
      </c>
      <c r="P280" s="46">
        <f>IF(D280&lt;1,0,IF(B280="F",VLOOKUP(G280,Barem!$V$2:$X$12,2,1),VLOOKUP(G280,Barem!$V$13:$X$24,2,1)))</f>
        <v>0</v>
      </c>
      <c r="Q280" s="50">
        <f>VLOOKUP(A280,Participanti!A:C,3,0)</f>
        <v>0</v>
      </c>
      <c r="R280" s="40">
        <f t="shared" ref="R280" si="899">H280*K280+I280*L280+J280*M280+N280+O280+P280+Q280</f>
        <v>4.4000000000000004</v>
      </c>
      <c r="S280" s="44">
        <v>43759</v>
      </c>
      <c r="T280" s="17">
        <f t="shared" si="812"/>
        <v>1</v>
      </c>
      <c r="U280" s="48">
        <f t="shared" ref="U280" si="900">R280/D280</f>
        <v>0.20342117429496073</v>
      </c>
    </row>
    <row r="281" spans="1:21" hidden="1" x14ac:dyDescent="0.2">
      <c r="A281" s="22" t="s">
        <v>56</v>
      </c>
      <c r="B281" s="35" t="str">
        <f>VLOOKUP(A281,Participanti!A:B,2,0)</f>
        <v>F</v>
      </c>
      <c r="C281" s="23">
        <v>7</v>
      </c>
      <c r="D281" s="23">
        <v>14.09</v>
      </c>
      <c r="E281" s="24">
        <v>6.1817129629629632E-2</v>
      </c>
      <c r="F281" s="53"/>
      <c r="G281" s="25">
        <f t="shared" ref="G281" si="901">E281/D281</f>
        <v>4.3873051546933738E-3</v>
      </c>
      <c r="H281" s="17">
        <f>IF(B281="F",VLOOKUP(D281,Barem!$B$2:$C$11,2,1),VLOOKUP(D281,Barem!$B$12:$C$21,2,1))</f>
        <v>3.5</v>
      </c>
      <c r="I281" s="17">
        <f>IF(H281=0,0,IF(B281="F",VLOOKUP(G281,Barem!$G$2:$H$11,2,1),VLOOKUP(G281,Barem!$G$12:$H$21,2,1)))</f>
        <v>1.5</v>
      </c>
      <c r="J281" s="23">
        <v>4</v>
      </c>
      <c r="K281" s="18">
        <f>VLOOKUP($C281, Barem!$L:$N,3,0)</f>
        <v>0.5</v>
      </c>
      <c r="L281" s="18">
        <f>VLOOKUP($C281, Barem!$L:$O,4,0)</f>
        <v>0.2</v>
      </c>
      <c r="M281" s="18">
        <f>VLOOKUP($C281, Barem!$L:$P,5,0)</f>
        <v>0.3</v>
      </c>
      <c r="N281" s="50">
        <f t="shared" ref="N281" si="902">IF(F281&gt;199,F281/1500,0)</f>
        <v>0</v>
      </c>
      <c r="O281" s="50">
        <f>IF(D281&gt;21,VLOOKUP(D281,Barem!$R$1:$S$39,2,1),0)</f>
        <v>0</v>
      </c>
      <c r="P281" s="46">
        <f>IF(D281&lt;1,0,IF(B281="F",VLOOKUP(G281,Barem!$V$2:$X$12,2,1),VLOOKUP(G281,Barem!$V$13:$X$24,2,1)))</f>
        <v>0</v>
      </c>
      <c r="Q281" s="50">
        <f>VLOOKUP(A281,Participanti!A:C,3,0)</f>
        <v>0</v>
      </c>
      <c r="R281" s="40">
        <f t="shared" ref="R281" si="903">H281*K281+I281*L281+J281*M281+N281+O281+P281+Q281</f>
        <v>3.25</v>
      </c>
      <c r="S281" s="44">
        <v>43759</v>
      </c>
      <c r="T281" s="17">
        <f t="shared" si="812"/>
        <v>1</v>
      </c>
      <c r="U281" s="48">
        <f t="shared" ref="U281" si="904">R281/D281</f>
        <v>0.23066004258339248</v>
      </c>
    </row>
    <row r="282" spans="1:21" ht="11.25" hidden="1" customHeight="1" x14ac:dyDescent="0.2">
      <c r="A282" s="22" t="s">
        <v>130</v>
      </c>
      <c r="B282" s="35" t="str">
        <f>VLOOKUP(A282,Participanti!A:B,2,0)</f>
        <v>F</v>
      </c>
      <c r="C282" s="23">
        <v>7</v>
      </c>
      <c r="D282" s="23">
        <v>42.13</v>
      </c>
      <c r="E282" s="24">
        <v>0.22866898148148149</v>
      </c>
      <c r="F282" s="53">
        <v>1953</v>
      </c>
      <c r="G282" s="25">
        <f t="shared" ref="G282" si="905">E282/D282</f>
        <v>5.4276995367073698E-3</v>
      </c>
      <c r="H282" s="17">
        <f>IF(B282="F",VLOOKUP(D282,Barem!$B$2:$C$11,2,1),VLOOKUP(D282,Barem!$B$12:$C$21,2,1))</f>
        <v>5</v>
      </c>
      <c r="I282" s="17">
        <f>IF(H282=0,0,IF(B282="F",VLOOKUP(G282,Barem!$G$2:$H$11,2,1),VLOOKUP(G282,Barem!$G$12:$H$21,2,1)))</f>
        <v>1</v>
      </c>
      <c r="J282" s="23">
        <v>4.25</v>
      </c>
      <c r="K282" s="18">
        <f>VLOOKUP($C282, Barem!$L:$N,3,0)</f>
        <v>0.5</v>
      </c>
      <c r="L282" s="18">
        <f>VLOOKUP($C282, Barem!$L:$O,4,0)</f>
        <v>0.2</v>
      </c>
      <c r="M282" s="18">
        <f>VLOOKUP($C282, Barem!$L:$P,5,0)</f>
        <v>0.3</v>
      </c>
      <c r="N282" s="50">
        <f t="shared" ref="N282" si="906">IF(F282&gt;199,F282/1500,0)</f>
        <v>1.302</v>
      </c>
      <c r="O282" s="50">
        <f>IF(D282&gt;21,VLOOKUP(D282,Barem!$R$1:$S$39,2,1),0)</f>
        <v>0.3</v>
      </c>
      <c r="P282" s="46">
        <f>IF(D282&lt;1,0,IF(B282="F",VLOOKUP(G282,Barem!$V$2:$X$12,2,1),VLOOKUP(G282,Barem!$V$13:$X$24,2,1)))</f>
        <v>0</v>
      </c>
      <c r="Q282" s="50">
        <f>VLOOKUP(A282,Participanti!A:C,3,0)</f>
        <v>0</v>
      </c>
      <c r="R282" s="40">
        <f t="shared" ref="R282" si="907">H282*K282+I282*L282+J282*M282+N282+O282+P282+Q282</f>
        <v>5.577</v>
      </c>
      <c r="S282" s="44">
        <v>43759</v>
      </c>
      <c r="T282" s="17">
        <f t="shared" si="812"/>
        <v>1</v>
      </c>
      <c r="U282" s="48">
        <f t="shared" ref="U282" si="908">R282/D282</f>
        <v>0.13237597911227153</v>
      </c>
    </row>
    <row r="283" spans="1:21" hidden="1" x14ac:dyDescent="0.2">
      <c r="A283" s="22" t="s">
        <v>73</v>
      </c>
      <c r="B283" s="35" t="str">
        <f>VLOOKUP(A283,Participanti!A:B,2,0)</f>
        <v>M</v>
      </c>
      <c r="C283" s="23">
        <v>7</v>
      </c>
      <c r="D283" s="23">
        <v>38.880000000000003</v>
      </c>
      <c r="E283" s="24">
        <v>0.22138888888888889</v>
      </c>
      <c r="F283" s="53">
        <v>2029</v>
      </c>
      <c r="G283" s="25">
        <f t="shared" ref="G283" si="909">E283/D283</f>
        <v>5.6941586648376766E-3</v>
      </c>
      <c r="H283" s="17">
        <f>IF(B283="F",VLOOKUP(D283,Barem!$B$2:$C$11,2,1),VLOOKUP(D283,Barem!$B$12:$C$21,2,1))</f>
        <v>5</v>
      </c>
      <c r="I283" s="17">
        <f>IF(H283=0,0,IF(B283="F",VLOOKUP(G283,Barem!$G$2:$H$11,2,1),VLOOKUP(G283,Barem!$G$12:$H$21,2,1)))</f>
        <v>0</v>
      </c>
      <c r="J283" s="23">
        <v>3.75</v>
      </c>
      <c r="K283" s="18">
        <f>VLOOKUP($C283, Barem!$L:$N,3,0)</f>
        <v>0.5</v>
      </c>
      <c r="L283" s="18">
        <f>VLOOKUP($C283, Barem!$L:$O,4,0)</f>
        <v>0.2</v>
      </c>
      <c r="M283" s="18">
        <f>VLOOKUP($C283, Barem!$L:$P,5,0)</f>
        <v>0.3</v>
      </c>
      <c r="N283" s="50">
        <f t="shared" ref="N283" si="910">IF(F283&gt;199,F283/1500,0)</f>
        <v>1.3526666666666667</v>
      </c>
      <c r="O283" s="50">
        <f>IF(D283&gt;21,VLOOKUP(D283,Barem!$R$1:$S$39,2,1),0)</f>
        <v>0.2</v>
      </c>
      <c r="P283" s="46">
        <f>IF(D283&lt;1,0,IF(B283="F",VLOOKUP(G283,Barem!$V$2:$X$12,2,1),VLOOKUP(G283,Barem!$V$13:$X$24,2,1)))</f>
        <v>0</v>
      </c>
      <c r="Q283" s="50">
        <f>VLOOKUP(A283,Participanti!A:C,3,0)</f>
        <v>0</v>
      </c>
      <c r="R283" s="40">
        <f t="shared" ref="R283" si="911">H283*K283+I283*L283+J283*M283+N283+O283+P283+Q283</f>
        <v>5.1776666666666671</v>
      </c>
      <c r="S283" s="44">
        <v>43759</v>
      </c>
      <c r="T283" s="17">
        <f t="shared" si="812"/>
        <v>1</v>
      </c>
      <c r="U283" s="48">
        <f t="shared" ref="U283" si="912">R283/D283</f>
        <v>0.13317043895747599</v>
      </c>
    </row>
    <row r="284" spans="1:21" hidden="1" x14ac:dyDescent="0.2">
      <c r="A284" s="22" t="s">
        <v>128</v>
      </c>
      <c r="B284" s="35" t="str">
        <f>VLOOKUP(A284,Participanti!A:B,2,0)</f>
        <v>M</v>
      </c>
      <c r="C284" s="23">
        <v>7</v>
      </c>
      <c r="D284" s="23">
        <v>15.26</v>
      </c>
      <c r="E284" s="24">
        <v>5.5543981481481486E-2</v>
      </c>
      <c r="F284" s="53"/>
      <c r="G284" s="25">
        <f t="shared" ref="G284" si="913">E284/D284</f>
        <v>3.6398415125479351E-3</v>
      </c>
      <c r="H284" s="17">
        <f>IF(B284="F",VLOOKUP(D284,Barem!$B$2:$C$11,2,1),VLOOKUP(D284,Barem!$B$12:$C$21,2,1))</f>
        <v>3.5</v>
      </c>
      <c r="I284" s="17">
        <f>IF(H284=0,0,IF(B284="F",VLOOKUP(G284,Barem!$G$2:$H$11,2,1),VLOOKUP(G284,Barem!$G$12:$H$21,2,1)))</f>
        <v>2.5</v>
      </c>
      <c r="J284" s="23">
        <v>1.5</v>
      </c>
      <c r="K284" s="18">
        <f>VLOOKUP($C284, Barem!$L:$N,3,0)</f>
        <v>0.5</v>
      </c>
      <c r="L284" s="18">
        <f>VLOOKUP($C284, Barem!$L:$O,4,0)</f>
        <v>0.2</v>
      </c>
      <c r="M284" s="18">
        <f>VLOOKUP($C284, Barem!$L:$P,5,0)</f>
        <v>0.3</v>
      </c>
      <c r="N284" s="50">
        <f t="shared" ref="N284" si="914">IF(F284&gt;199,F284/1500,0)</f>
        <v>0</v>
      </c>
      <c r="O284" s="50">
        <f>IF(D284&gt;21,VLOOKUP(D284,Barem!$R$1:$S$39,2,1),0)</f>
        <v>0</v>
      </c>
      <c r="P284" s="46">
        <f>IF(D284&lt;1,0,IF(B284="F",VLOOKUP(G284,Barem!$V$2:$X$12,2,1),VLOOKUP(G284,Barem!$V$13:$X$24,2,1)))</f>
        <v>0</v>
      </c>
      <c r="Q284" s="50">
        <f>VLOOKUP(A284,Participanti!A:C,3,0)</f>
        <v>0</v>
      </c>
      <c r="R284" s="40">
        <f t="shared" ref="R284" si="915">H284*K284+I284*L284+J284*M284+N284+O284+P284+Q284</f>
        <v>2.7</v>
      </c>
      <c r="S284" s="44">
        <v>43759</v>
      </c>
      <c r="T284" s="17">
        <f t="shared" si="812"/>
        <v>1</v>
      </c>
      <c r="U284" s="48">
        <f t="shared" ref="U284" si="916">R284/D284</f>
        <v>0.17693315858453473</v>
      </c>
    </row>
    <row r="285" spans="1:21" hidden="1" x14ac:dyDescent="0.2">
      <c r="A285" s="22" t="s">
        <v>54</v>
      </c>
      <c r="B285" s="35" t="str">
        <f>VLOOKUP(A285,Participanti!A:B,2,0)</f>
        <v>M</v>
      </c>
      <c r="C285" s="23">
        <v>7</v>
      </c>
      <c r="D285" s="23">
        <v>29.73</v>
      </c>
      <c r="E285" s="24">
        <v>0.20475694444444445</v>
      </c>
      <c r="F285" s="53">
        <v>1736</v>
      </c>
      <c r="G285" s="25">
        <f t="shared" ref="G285" si="917">E285/D285</f>
        <v>6.8872164293455919E-3</v>
      </c>
      <c r="H285" s="17">
        <f>IF(B285="F",VLOOKUP(D285,Barem!$B$2:$C$11,2,1),VLOOKUP(D285,Barem!$B$12:$C$21,2,1))</f>
        <v>5</v>
      </c>
      <c r="I285" s="17">
        <f>IF(H285=0,0,IF(B285="F",VLOOKUP(G285,Barem!$G$2:$H$11,2,1),VLOOKUP(G285,Barem!$G$12:$H$21,2,1)))</f>
        <v>0</v>
      </c>
      <c r="J285" s="23">
        <v>4.25</v>
      </c>
      <c r="K285" s="18">
        <f>VLOOKUP($C285, Barem!$L:$N,3,0)</f>
        <v>0.5</v>
      </c>
      <c r="L285" s="18">
        <f>VLOOKUP($C285, Barem!$L:$O,4,0)</f>
        <v>0.2</v>
      </c>
      <c r="M285" s="18">
        <f>VLOOKUP($C285, Barem!$L:$P,5,0)</f>
        <v>0.3</v>
      </c>
      <c r="N285" s="50">
        <f t="shared" ref="N285" si="918">IF(F285&gt;199,F285/1500,0)</f>
        <v>1.1573333333333333</v>
      </c>
      <c r="O285" s="50">
        <f>IF(D285&gt;21,VLOOKUP(D285,Barem!$R$1:$S$39,2,1),0)</f>
        <v>0.1</v>
      </c>
      <c r="P285" s="46">
        <f>IF(D285&lt;1,0,IF(B285="F",VLOOKUP(G285,Barem!$V$2:$X$12,2,1),VLOOKUP(G285,Barem!$V$13:$X$24,2,1)))</f>
        <v>0</v>
      </c>
      <c r="Q285" s="50">
        <f>VLOOKUP(A285,Participanti!A:C,3,0)</f>
        <v>0</v>
      </c>
      <c r="R285" s="40">
        <f t="shared" ref="R285" si="919">H285*K285+I285*L285+J285*M285+N285+O285+P285+Q285</f>
        <v>5.0323333333333329</v>
      </c>
      <c r="S285" s="44">
        <v>43759</v>
      </c>
      <c r="T285" s="17">
        <f t="shared" si="812"/>
        <v>1</v>
      </c>
      <c r="U285" s="48">
        <f t="shared" ref="U285" si="920">R285/D285</f>
        <v>0.16926785514071083</v>
      </c>
    </row>
    <row r="286" spans="1:21" hidden="1" x14ac:dyDescent="0.2">
      <c r="A286" s="22" t="s">
        <v>53</v>
      </c>
      <c r="B286" s="35" t="str">
        <f>VLOOKUP(A286,Participanti!A:B,2,0)</f>
        <v>F</v>
      </c>
      <c r="C286" s="23">
        <v>7</v>
      </c>
      <c r="D286" s="23">
        <v>5.01</v>
      </c>
      <c r="E286" s="24">
        <v>1.8958333333333334E-2</v>
      </c>
      <c r="F286" s="53"/>
      <c r="G286" s="25">
        <f t="shared" ref="G286" si="921">E286/D286</f>
        <v>3.7840984697272125E-3</v>
      </c>
      <c r="H286" s="17">
        <f>IF(B286="F",VLOOKUP(D286,Barem!$B$2:$C$11,2,1),VLOOKUP(D286,Barem!$B$12:$C$21,2,1))</f>
        <v>1.5</v>
      </c>
      <c r="I286" s="17">
        <f>IF(H286=0,0,IF(B286="F",VLOOKUP(G286,Barem!$G$2:$H$11,2,1),VLOOKUP(G286,Barem!$G$12:$H$21,2,1)))</f>
        <v>3</v>
      </c>
      <c r="J286" s="23">
        <v>2.75</v>
      </c>
      <c r="K286" s="18">
        <f>VLOOKUP($C286, Barem!$L:$N,3,0)</f>
        <v>0.5</v>
      </c>
      <c r="L286" s="18">
        <f>VLOOKUP($C286, Barem!$L:$O,4,0)</f>
        <v>0.2</v>
      </c>
      <c r="M286" s="18">
        <f>VLOOKUP($C286, Barem!$L:$P,5,0)</f>
        <v>0.3</v>
      </c>
      <c r="N286" s="50">
        <f t="shared" ref="N286" si="922">IF(F286&gt;199,F286/1500,0)</f>
        <v>0</v>
      </c>
      <c r="O286" s="50">
        <f>IF(D286&gt;21,VLOOKUP(D286,Barem!$R$1:$S$39,2,1),0)</f>
        <v>0</v>
      </c>
      <c r="P286" s="46">
        <f>IF(D286&lt;1,0,IF(B286="F",VLOOKUP(G286,Barem!$V$2:$X$12,2,1),VLOOKUP(G286,Barem!$V$13:$X$24,2,1)))</f>
        <v>0</v>
      </c>
      <c r="Q286" s="50">
        <f>VLOOKUP(A286,Participanti!A:C,3,0)</f>
        <v>0</v>
      </c>
      <c r="R286" s="40">
        <f t="shared" ref="R286" si="923">H286*K286+I286*L286+J286*M286+N286+O286+P286+Q286</f>
        <v>2.1749999999999998</v>
      </c>
      <c r="S286" s="44">
        <v>43759</v>
      </c>
      <c r="T286" s="17">
        <f t="shared" si="812"/>
        <v>1</v>
      </c>
      <c r="U286" s="48">
        <f t="shared" ref="U286" si="924">R286/D286</f>
        <v>0.43413173652694609</v>
      </c>
    </row>
    <row r="287" spans="1:21" hidden="1" x14ac:dyDescent="0.2">
      <c r="A287" s="22" t="s">
        <v>92</v>
      </c>
      <c r="B287" s="35" t="str">
        <f>VLOOKUP(A287,Participanti!A:B,2,0)</f>
        <v>M</v>
      </c>
      <c r="C287" s="23">
        <v>7</v>
      </c>
      <c r="D287" s="23">
        <v>29.73</v>
      </c>
      <c r="E287" s="24">
        <v>0.19578703703703704</v>
      </c>
      <c r="F287" s="53">
        <v>1736</v>
      </c>
      <c r="G287" s="25">
        <f t="shared" ref="G287" si="925">E287/D287</f>
        <v>6.5855041048448384E-3</v>
      </c>
      <c r="H287" s="17">
        <f>IF(B287="F",VLOOKUP(D287,Barem!$B$2:$C$11,2,1),VLOOKUP(D287,Barem!$B$12:$C$21,2,1))</f>
        <v>5</v>
      </c>
      <c r="I287" s="17">
        <f>IF(H287=0,0,IF(B287="F",VLOOKUP(G287,Barem!$G$2:$H$11,2,1),VLOOKUP(G287,Barem!$G$12:$H$21,2,1)))</f>
        <v>0</v>
      </c>
      <c r="J287" s="23">
        <v>4.5</v>
      </c>
      <c r="K287" s="18">
        <f>VLOOKUP($C287, Barem!$L:$N,3,0)</f>
        <v>0.5</v>
      </c>
      <c r="L287" s="18">
        <f>VLOOKUP($C287, Barem!$L:$O,4,0)</f>
        <v>0.2</v>
      </c>
      <c r="M287" s="18">
        <f>VLOOKUP($C287, Barem!$L:$P,5,0)</f>
        <v>0.3</v>
      </c>
      <c r="N287" s="50">
        <f t="shared" ref="N287" si="926">IF(F287&gt;199,F287/1500,0)</f>
        <v>1.1573333333333333</v>
      </c>
      <c r="O287" s="50">
        <f>IF(D287&gt;21,VLOOKUP(D287,Barem!$R$1:$S$39,2,1),0)</f>
        <v>0.1</v>
      </c>
      <c r="P287" s="46">
        <f>IF(D287&lt;1,0,IF(B287="F",VLOOKUP(G287,Barem!$V$2:$X$12,2,1),VLOOKUP(G287,Barem!$V$13:$X$24,2,1)))</f>
        <v>0</v>
      </c>
      <c r="Q287" s="50">
        <f>VLOOKUP(A287,Participanti!A:C,3,0)</f>
        <v>0</v>
      </c>
      <c r="R287" s="40">
        <f t="shared" ref="R287" si="927">H287*K287+I287*L287+J287*M287+N287+O287+P287+Q287</f>
        <v>5.1073333333333331</v>
      </c>
      <c r="S287" s="44">
        <v>43759</v>
      </c>
      <c r="T287" s="17">
        <f t="shared" si="812"/>
        <v>1</v>
      </c>
      <c r="U287" s="48">
        <f t="shared" ref="U287" si="928">R287/D287</f>
        <v>0.17179055947976229</v>
      </c>
    </row>
    <row r="288" spans="1:21" hidden="1" x14ac:dyDescent="0.2">
      <c r="A288" s="22" t="s">
        <v>140</v>
      </c>
      <c r="B288" s="35" t="str">
        <f>VLOOKUP(A288,Participanti!A:B,2,0)</f>
        <v>M</v>
      </c>
      <c r="C288" s="23">
        <v>7</v>
      </c>
      <c r="D288" s="23">
        <v>41.03</v>
      </c>
      <c r="E288" s="24">
        <v>0.30387731481481478</v>
      </c>
      <c r="F288" s="53">
        <v>2094</v>
      </c>
      <c r="G288" s="25">
        <f t="shared" ref="G288" si="929">E288/D288</f>
        <v>7.4062226374558802E-3</v>
      </c>
      <c r="H288" s="17">
        <f>IF(B288="F",VLOOKUP(D288,Barem!$B$2:$C$11,2,1),VLOOKUP(D288,Barem!$B$12:$C$21,2,1))</f>
        <v>5</v>
      </c>
      <c r="I288" s="17">
        <f>IF(H288=0,0,IF(B288="F",VLOOKUP(G288,Barem!$G$2:$H$11,2,1),VLOOKUP(G288,Barem!$G$12:$H$21,2,1)))</f>
        <v>0</v>
      </c>
      <c r="J288" s="23">
        <v>5</v>
      </c>
      <c r="K288" s="18">
        <f>VLOOKUP($C288, Barem!$L:$N,3,0)</f>
        <v>0.5</v>
      </c>
      <c r="L288" s="18">
        <f>VLOOKUP($C288, Barem!$L:$O,4,0)</f>
        <v>0.2</v>
      </c>
      <c r="M288" s="18">
        <f>VLOOKUP($C288, Barem!$L:$P,5,0)</f>
        <v>0.3</v>
      </c>
      <c r="N288" s="50">
        <f t="shared" ref="N288" si="930">IF(F288&gt;199,F288/1500,0)</f>
        <v>1.3959999999999999</v>
      </c>
      <c r="O288" s="50">
        <f>IF(D288&gt;21,VLOOKUP(D288,Barem!$R$1:$S$39,2,1),0)</f>
        <v>0.2</v>
      </c>
      <c r="P288" s="46">
        <f>IF(D288&lt;1,0,IF(B288="F",VLOOKUP(G288,Barem!$V$2:$X$12,2,1),VLOOKUP(G288,Barem!$V$13:$X$24,2,1)))</f>
        <v>0</v>
      </c>
      <c r="Q288" s="50">
        <f>VLOOKUP(A288,Participanti!A:C,3,0)</f>
        <v>0.5</v>
      </c>
      <c r="R288" s="40">
        <f t="shared" ref="R288" si="931">H288*K288+I288*L288+J288*M288+N288+O288+P288+Q288</f>
        <v>6.0960000000000001</v>
      </c>
      <c r="S288" s="44">
        <v>43759</v>
      </c>
      <c r="T288" s="17">
        <f t="shared" si="812"/>
        <v>1</v>
      </c>
      <c r="U288" s="48">
        <f t="shared" ref="U288" si="932">R288/D288</f>
        <v>0.14857421398976359</v>
      </c>
    </row>
    <row r="289" spans="1:21" hidden="1" x14ac:dyDescent="0.2">
      <c r="A289" s="22" t="s">
        <v>71</v>
      </c>
      <c r="B289" s="35" t="str">
        <f>VLOOKUP(A289,Participanti!A:B,2,0)</f>
        <v>M</v>
      </c>
      <c r="C289" s="23">
        <v>7</v>
      </c>
      <c r="D289" s="23">
        <v>15.1</v>
      </c>
      <c r="E289" s="24">
        <v>6.9768518518518521E-2</v>
      </c>
      <c r="F289" s="53"/>
      <c r="G289" s="25">
        <f t="shared" ref="G289" si="933">E289/D289</f>
        <v>4.6204316899681143E-3</v>
      </c>
      <c r="H289" s="17">
        <f>IF(B289="F",VLOOKUP(D289,Barem!$B$2:$C$11,2,1),VLOOKUP(D289,Barem!$B$12:$C$21,2,1))</f>
        <v>3.5</v>
      </c>
      <c r="I289" s="17">
        <f>IF(H289=0,0,IF(B289="F",VLOOKUP(G289,Barem!$G$2:$H$11,2,1),VLOOKUP(G289,Barem!$G$12:$H$21,2,1)))</f>
        <v>1</v>
      </c>
      <c r="J289" s="23">
        <v>3.25</v>
      </c>
      <c r="K289" s="18">
        <f>VLOOKUP($C289, Barem!$L:$N,3,0)</f>
        <v>0.5</v>
      </c>
      <c r="L289" s="18">
        <f>VLOOKUP($C289, Barem!$L:$O,4,0)</f>
        <v>0.2</v>
      </c>
      <c r="M289" s="18">
        <f>VLOOKUP($C289, Barem!$L:$P,5,0)</f>
        <v>0.3</v>
      </c>
      <c r="N289" s="50">
        <f t="shared" ref="N289" si="934">IF(F289&gt;199,F289/1500,0)</f>
        <v>0</v>
      </c>
      <c r="O289" s="50">
        <f>IF(D289&gt;21,VLOOKUP(D289,Barem!$R$1:$S$39,2,1),0)</f>
        <v>0</v>
      </c>
      <c r="P289" s="46">
        <f>IF(D289&lt;1,0,IF(B289="F",VLOOKUP(G289,Barem!$V$2:$X$12,2,1),VLOOKUP(G289,Barem!$V$13:$X$24,2,1)))</f>
        <v>0</v>
      </c>
      <c r="Q289" s="50">
        <f>VLOOKUP(A289,Participanti!A:C,3,0)</f>
        <v>0</v>
      </c>
      <c r="R289" s="40">
        <f t="shared" ref="R289" si="935">H289*K289+I289*L289+J289*M289+N289+O289+P289+Q289</f>
        <v>2.9249999999999998</v>
      </c>
      <c r="S289" s="44">
        <v>43759</v>
      </c>
      <c r="T289" s="17">
        <f t="shared" si="812"/>
        <v>1</v>
      </c>
      <c r="U289" s="48">
        <f t="shared" ref="U289" si="936">R289/D289</f>
        <v>0.19370860927152317</v>
      </c>
    </row>
    <row r="290" spans="1:21" hidden="1" x14ac:dyDescent="0.2">
      <c r="A290" s="22" t="s">
        <v>75</v>
      </c>
      <c r="B290" s="35" t="str">
        <f>VLOOKUP(A290,Participanti!A:B,2,0)</f>
        <v>M</v>
      </c>
      <c r="C290" s="23">
        <v>7</v>
      </c>
      <c r="D290" s="23">
        <v>13.22</v>
      </c>
      <c r="E290" s="24">
        <v>4.3252314814814813E-2</v>
      </c>
      <c r="F290" s="53"/>
      <c r="G290" s="25">
        <f t="shared" ref="G290" si="937">E290/D290</f>
        <v>3.2717333445396982E-3</v>
      </c>
      <c r="H290" s="17">
        <f>IF(B290="F",VLOOKUP(D290,Barem!$B$2:$C$11,2,1),VLOOKUP(D290,Barem!$B$12:$C$21,2,1))</f>
        <v>3</v>
      </c>
      <c r="I290" s="17">
        <f>IF(H290=0,0,IF(B290="F",VLOOKUP(G290,Barem!$G$2:$H$11,2,1),VLOOKUP(G290,Barem!$G$12:$H$21,2,1)))</f>
        <v>3.5</v>
      </c>
      <c r="J290" s="23">
        <v>2.5</v>
      </c>
      <c r="K290" s="18">
        <f>VLOOKUP($C290, Barem!$L:$N,3,0)</f>
        <v>0.5</v>
      </c>
      <c r="L290" s="18">
        <f>VLOOKUP($C290, Barem!$L:$O,4,0)</f>
        <v>0.2</v>
      </c>
      <c r="M290" s="18">
        <f>VLOOKUP($C290, Barem!$L:$P,5,0)</f>
        <v>0.3</v>
      </c>
      <c r="N290" s="50">
        <f t="shared" ref="N290" si="938">IF(F290&gt;199,F290/1500,0)</f>
        <v>0</v>
      </c>
      <c r="O290" s="50">
        <f>IF(D290&gt;21,VLOOKUP(D290,Barem!$R$1:$S$39,2,1),0)</f>
        <v>0</v>
      </c>
      <c r="P290" s="46">
        <f>IF(D290&lt;1,0,IF(B290="F",VLOOKUP(G290,Barem!$V$2:$X$12,2,1),VLOOKUP(G290,Barem!$V$13:$X$24,2,1)))</f>
        <v>0</v>
      </c>
      <c r="Q290" s="50">
        <f>VLOOKUP(A290,Participanti!A:C,3,0)</f>
        <v>0</v>
      </c>
      <c r="R290" s="40">
        <f t="shared" ref="R290" si="939">H290*K290+I290*L290+J290*M290+N290+O290+P290+Q290</f>
        <v>2.95</v>
      </c>
      <c r="S290" s="44">
        <v>43754</v>
      </c>
      <c r="T290" s="17">
        <f t="shared" si="812"/>
        <v>1</v>
      </c>
      <c r="U290" s="48">
        <f t="shared" ref="U290" si="940">R290/D290</f>
        <v>0.22314674735249623</v>
      </c>
    </row>
    <row r="291" spans="1:21" hidden="1" x14ac:dyDescent="0.2">
      <c r="A291" s="22" t="s">
        <v>131</v>
      </c>
      <c r="B291" s="35" t="str">
        <f>VLOOKUP(A291,Participanti!A:B,2,0)</f>
        <v>M</v>
      </c>
      <c r="C291" s="23">
        <v>8</v>
      </c>
      <c r="D291" s="23">
        <v>21.69</v>
      </c>
      <c r="E291" s="24">
        <v>5.4907407407407405E-2</v>
      </c>
      <c r="F291" s="53"/>
      <c r="G291" s="25">
        <f t="shared" ref="G291" si="941">E291/D291</f>
        <v>2.5314618445093314E-3</v>
      </c>
      <c r="H291" s="17">
        <f>IF(B291="F",VLOOKUP(D291,Barem!$B$2:$C$11,2,1),VLOOKUP(D291,Barem!$B$12:$C$21,2,1))</f>
        <v>5</v>
      </c>
      <c r="I291" s="17">
        <f>IF(H291=0,0,IF(B291="F",VLOOKUP(G291,Barem!$G$2:$H$11,2,1),VLOOKUP(G291,Barem!$G$12:$H$21,2,1)))</f>
        <v>5</v>
      </c>
      <c r="J291" s="23">
        <v>5</v>
      </c>
      <c r="K291" s="18">
        <f>VLOOKUP($C291, Barem!$L:$N,3,0)</f>
        <v>0.2</v>
      </c>
      <c r="L291" s="18">
        <f>VLOOKUP($C291, Barem!$L:$O,4,0)</f>
        <v>0.5</v>
      </c>
      <c r="M291" s="18">
        <f>VLOOKUP($C291, Barem!$L:$P,5,0)</f>
        <v>0.3</v>
      </c>
      <c r="N291" s="50">
        <f t="shared" ref="N291" si="942">IF(F291&gt;199,F291/1500,0)</f>
        <v>0</v>
      </c>
      <c r="O291" s="50">
        <f>IF(D291&gt;21,VLOOKUP(D291,Barem!$R$1:$S$39,2,1),0)</f>
        <v>0</v>
      </c>
      <c r="P291" s="46">
        <f>IF(D291&lt;1,0,IF(B291="F",VLOOKUP(G291,Barem!$V$2:$X$12,2,1),VLOOKUP(G291,Barem!$V$13:$X$24,2,1)))</f>
        <v>1</v>
      </c>
      <c r="Q291" s="50">
        <f>VLOOKUP(A291,Participanti!A:C,3,0)</f>
        <v>0</v>
      </c>
      <c r="R291" s="40">
        <f t="shared" ref="R291" si="943">H291*K291+I291*L291+J291*M291+N291+O291+P291+Q291</f>
        <v>6</v>
      </c>
      <c r="S291" s="44">
        <v>43761</v>
      </c>
      <c r="T291" s="17">
        <f t="shared" si="812"/>
        <v>1</v>
      </c>
      <c r="U291" s="48">
        <f t="shared" ref="U291" si="944">R291/D291</f>
        <v>0.27662517289073302</v>
      </c>
    </row>
    <row r="292" spans="1:21" hidden="1" x14ac:dyDescent="0.2">
      <c r="A292" s="22" t="s">
        <v>76</v>
      </c>
      <c r="B292" s="35" t="str">
        <f>VLOOKUP(A292,Participanti!A:B,2,0)</f>
        <v>F</v>
      </c>
      <c r="C292" s="23">
        <v>8</v>
      </c>
      <c r="D292" s="23">
        <v>10.01</v>
      </c>
      <c r="E292" s="24">
        <v>4.02662037037037E-2</v>
      </c>
      <c r="F292" s="53"/>
      <c r="G292" s="25">
        <f t="shared" ref="G292" si="945">E292/D292</f>
        <v>4.0225977725977724E-3</v>
      </c>
      <c r="H292" s="17">
        <f>IF(B292="F",VLOOKUP(D292,Barem!$B$2:$C$11,2,1),VLOOKUP(D292,Barem!$B$12:$C$21,2,1))</f>
        <v>2.5</v>
      </c>
      <c r="I292" s="17">
        <f>IF(H292=0,0,IF(B292="F",VLOOKUP(G292,Barem!$G$2:$H$11,2,1),VLOOKUP(G292,Barem!$G$12:$H$21,2,1)))</f>
        <v>2</v>
      </c>
      <c r="J292" s="23">
        <v>1</v>
      </c>
      <c r="K292" s="18">
        <f>VLOOKUP($C292, Barem!$L:$N,3,0)</f>
        <v>0.2</v>
      </c>
      <c r="L292" s="18">
        <f>VLOOKUP($C292, Barem!$L:$O,4,0)</f>
        <v>0.5</v>
      </c>
      <c r="M292" s="18">
        <f>VLOOKUP($C292, Barem!$L:$P,5,0)</f>
        <v>0.3</v>
      </c>
      <c r="N292" s="50">
        <f t="shared" ref="N292" si="946">IF(F292&gt;199,F292/1500,0)</f>
        <v>0</v>
      </c>
      <c r="O292" s="50">
        <f>IF(D292&gt;21,VLOOKUP(D292,Barem!$R$1:$S$39,2,1),0)</f>
        <v>0</v>
      </c>
      <c r="P292" s="46">
        <f>IF(D292&lt;1,0,IF(B292="F",VLOOKUP(G292,Barem!$V$2:$X$12,2,1),VLOOKUP(G292,Barem!$V$13:$X$24,2,1)))</f>
        <v>0</v>
      </c>
      <c r="Q292" s="50">
        <f>VLOOKUP(A292,Participanti!A:C,3,0)</f>
        <v>0</v>
      </c>
      <c r="R292" s="40">
        <f t="shared" ref="R292" si="947">H292*K292+I292*L292+J292*M292+N292+O292+P292+Q292</f>
        <v>1.8</v>
      </c>
      <c r="S292" s="44">
        <v>43761</v>
      </c>
      <c r="T292" s="17">
        <f t="shared" si="812"/>
        <v>1</v>
      </c>
      <c r="U292" s="48">
        <f t="shared" ref="U292" si="948">R292/D292</f>
        <v>0.17982017982017984</v>
      </c>
    </row>
    <row r="293" spans="1:21" hidden="1" x14ac:dyDescent="0.2">
      <c r="A293" s="22" t="s">
        <v>67</v>
      </c>
      <c r="B293" s="35" t="str">
        <f>VLOOKUP(A293,Participanti!A:B,2,0)</f>
        <v>M</v>
      </c>
      <c r="C293" s="23">
        <v>8</v>
      </c>
      <c r="D293" s="23">
        <v>21.22</v>
      </c>
      <c r="E293" s="24">
        <v>8.0081018518518524E-2</v>
      </c>
      <c r="F293" s="53"/>
      <c r="G293" s="25">
        <f t="shared" ref="G293" si="949">E293/D293</f>
        <v>3.773846301532447E-3</v>
      </c>
      <c r="H293" s="17">
        <f>IF(B293="F",VLOOKUP(D293,Barem!$B$2:$C$11,2,1),VLOOKUP(D293,Barem!$B$12:$C$21,2,1))</f>
        <v>5</v>
      </c>
      <c r="I293" s="17">
        <f>IF(H293=0,0,IF(B293="F",VLOOKUP(G293,Barem!$G$2:$H$11,2,1),VLOOKUP(G293,Barem!$G$12:$H$21,2,1)))</f>
        <v>2</v>
      </c>
      <c r="J293" s="23">
        <v>2.25</v>
      </c>
      <c r="K293" s="18">
        <f>VLOOKUP($C293, Barem!$L:$N,3,0)</f>
        <v>0.2</v>
      </c>
      <c r="L293" s="18">
        <f>VLOOKUP($C293, Barem!$L:$O,4,0)</f>
        <v>0.5</v>
      </c>
      <c r="M293" s="18">
        <f>VLOOKUP($C293, Barem!$L:$P,5,0)</f>
        <v>0.3</v>
      </c>
      <c r="N293" s="50">
        <f t="shared" ref="N293" si="950">IF(F293&gt;199,F293/1500,0)</f>
        <v>0</v>
      </c>
      <c r="O293" s="50">
        <f>IF(D293&gt;21,VLOOKUP(D293,Barem!$R$1:$S$39,2,1),0)</f>
        <v>0</v>
      </c>
      <c r="P293" s="46">
        <f>IF(D293&lt;1,0,IF(B293="F",VLOOKUP(G293,Barem!$V$2:$X$12,2,1),VLOOKUP(G293,Barem!$V$13:$X$24,2,1)))</f>
        <v>0</v>
      </c>
      <c r="Q293" s="50">
        <f>VLOOKUP(A293,Participanti!A:C,3,0)</f>
        <v>0</v>
      </c>
      <c r="R293" s="40">
        <f t="shared" ref="R293" si="951">H293*K293+I293*L293+J293*M293+N293+O293+P293+Q293</f>
        <v>2.6749999999999998</v>
      </c>
      <c r="S293" s="44">
        <v>43762</v>
      </c>
      <c r="T293" s="17">
        <f t="shared" si="812"/>
        <v>1</v>
      </c>
      <c r="U293" s="48">
        <f t="shared" ref="U293" si="952">R293/D293</f>
        <v>0.1260603204524034</v>
      </c>
    </row>
    <row r="294" spans="1:21" hidden="1" x14ac:dyDescent="0.2">
      <c r="A294" s="22" t="s">
        <v>93</v>
      </c>
      <c r="B294" s="35" t="str">
        <f>VLOOKUP(A294,Participanti!A:B,2,0)</f>
        <v>F</v>
      </c>
      <c r="C294" s="23">
        <v>8</v>
      </c>
      <c r="D294" s="23">
        <v>5.01</v>
      </c>
      <c r="E294" s="24">
        <v>2.1863425925925925E-2</v>
      </c>
      <c r="F294" s="53"/>
      <c r="G294" s="25">
        <f t="shared" ref="G294" si="953">E294/D294</f>
        <v>4.3639572706438978E-3</v>
      </c>
      <c r="H294" s="17">
        <f>IF(B294="F",VLOOKUP(D294,Barem!$B$2:$C$11,2,1),VLOOKUP(D294,Barem!$B$12:$C$21,2,1))</f>
        <v>1.5</v>
      </c>
      <c r="I294" s="17">
        <f>IF(H294=0,0,IF(B294="F",VLOOKUP(G294,Barem!$G$2:$H$11,2,1),VLOOKUP(G294,Barem!$G$12:$H$21,2,1)))</f>
        <v>1.5</v>
      </c>
      <c r="J294" s="23">
        <v>2</v>
      </c>
      <c r="K294" s="18">
        <f>VLOOKUP($C294, Barem!$L:$N,3,0)</f>
        <v>0.2</v>
      </c>
      <c r="L294" s="18">
        <f>VLOOKUP($C294, Barem!$L:$O,4,0)</f>
        <v>0.5</v>
      </c>
      <c r="M294" s="18">
        <f>VLOOKUP($C294, Barem!$L:$P,5,0)</f>
        <v>0.3</v>
      </c>
      <c r="N294" s="50">
        <f t="shared" ref="N294" si="954">IF(F294&gt;199,F294/1500,0)</f>
        <v>0</v>
      </c>
      <c r="O294" s="50">
        <f>IF(D294&gt;21,VLOOKUP(D294,Barem!$R$1:$S$39,2,1),0)</f>
        <v>0</v>
      </c>
      <c r="P294" s="46">
        <f>IF(D294&lt;1,0,IF(B294="F",VLOOKUP(G294,Barem!$V$2:$X$12,2,1),VLOOKUP(G294,Barem!$V$13:$X$24,2,1)))</f>
        <v>0</v>
      </c>
      <c r="Q294" s="50">
        <f>VLOOKUP(A294,Participanti!A:C,3,0)</f>
        <v>0.75</v>
      </c>
      <c r="R294" s="40">
        <f t="shared" ref="R294" si="955">H294*K294+I294*L294+J294*M294+N294+O294+P294+Q294</f>
        <v>2.4</v>
      </c>
      <c r="S294" s="44">
        <v>43763</v>
      </c>
      <c r="T294" s="17">
        <f t="shared" si="812"/>
        <v>1</v>
      </c>
      <c r="U294" s="48">
        <f t="shared" ref="U294" si="956">R294/D294</f>
        <v>0.47904191616766467</v>
      </c>
    </row>
    <row r="295" spans="1:21" hidden="1" x14ac:dyDescent="0.2">
      <c r="A295" s="22" t="s">
        <v>62</v>
      </c>
      <c r="B295" s="35" t="str">
        <f>VLOOKUP(A295,Participanti!A:B,2,0)</f>
        <v>M</v>
      </c>
      <c r="C295" s="23">
        <v>8</v>
      </c>
      <c r="D295" s="23">
        <v>15.18</v>
      </c>
      <c r="E295" s="24">
        <v>5.4189814814814809E-2</v>
      </c>
      <c r="F295" s="53"/>
      <c r="G295" s="25">
        <f t="shared" ref="G295" si="957">E295/D295</f>
        <v>3.569816522715073E-3</v>
      </c>
      <c r="H295" s="17">
        <f>IF(B295="F",VLOOKUP(D295,Barem!$B$2:$C$11,2,1),VLOOKUP(D295,Barem!$B$12:$C$21,2,1))</f>
        <v>3.5</v>
      </c>
      <c r="I295" s="17">
        <f>IF(H295=0,0,IF(B295="F",VLOOKUP(G295,Barem!$G$2:$H$11,2,1),VLOOKUP(G295,Barem!$G$12:$H$21,2,1)))</f>
        <v>2.5</v>
      </c>
      <c r="J295" s="23">
        <v>2</v>
      </c>
      <c r="K295" s="18">
        <f>VLOOKUP($C295, Barem!$L:$N,3,0)</f>
        <v>0.2</v>
      </c>
      <c r="L295" s="18">
        <f>VLOOKUP($C295, Barem!$L:$O,4,0)</f>
        <v>0.5</v>
      </c>
      <c r="M295" s="18">
        <f>VLOOKUP($C295, Barem!$L:$P,5,0)</f>
        <v>0.3</v>
      </c>
      <c r="N295" s="50">
        <f t="shared" ref="N295" si="958">IF(F295&gt;199,F295/1500,0)</f>
        <v>0</v>
      </c>
      <c r="O295" s="50">
        <f>IF(D295&gt;21,VLOOKUP(D295,Barem!$R$1:$S$39,2,1),0)</f>
        <v>0</v>
      </c>
      <c r="P295" s="46">
        <f>IF(D295&lt;1,0,IF(B295="F",VLOOKUP(G295,Barem!$V$2:$X$12,2,1),VLOOKUP(G295,Barem!$V$13:$X$24,2,1)))</f>
        <v>0</v>
      </c>
      <c r="Q295" s="50">
        <f>VLOOKUP(A295,Participanti!A:C,3,0)</f>
        <v>0</v>
      </c>
      <c r="R295" s="40">
        <f t="shared" ref="R295" si="959">H295*K295+I295*L295+J295*M295+N295+O295+P295+Q295</f>
        <v>2.5500000000000003</v>
      </c>
      <c r="S295" s="44">
        <v>43763</v>
      </c>
      <c r="T295" s="17">
        <f t="shared" si="812"/>
        <v>1</v>
      </c>
      <c r="U295" s="48">
        <f t="shared" ref="U295" si="960">R295/D295</f>
        <v>0.16798418972332019</v>
      </c>
    </row>
    <row r="296" spans="1:21" hidden="1" x14ac:dyDescent="0.2">
      <c r="A296" s="22" t="s">
        <v>142</v>
      </c>
      <c r="B296" s="35" t="str">
        <f>VLOOKUP(A296,Participanti!A:B,2,0)</f>
        <v>M</v>
      </c>
      <c r="C296" s="23">
        <v>8</v>
      </c>
      <c r="D296" s="23">
        <v>19.190000000000001</v>
      </c>
      <c r="E296" s="24">
        <v>7.0972222222222228E-2</v>
      </c>
      <c r="F296" s="53"/>
      <c r="G296" s="25">
        <f t="shared" ref="G296" si="961">E296/D296</f>
        <v>3.6983961554050144E-3</v>
      </c>
      <c r="H296" s="17">
        <f>IF(B296="F",VLOOKUP(D296,Barem!$B$2:$C$11,2,1),VLOOKUP(D296,Barem!$B$12:$C$21,2,1))</f>
        <v>4.5</v>
      </c>
      <c r="I296" s="17">
        <f>IF(H296=0,0,IF(B296="F",VLOOKUP(G296,Barem!$G$2:$H$11,2,1),VLOOKUP(G296,Barem!$G$12:$H$21,2,1)))</f>
        <v>2</v>
      </c>
      <c r="J296" s="23">
        <v>0</v>
      </c>
      <c r="K296" s="18">
        <f>VLOOKUP($C296, Barem!$L:$N,3,0)</f>
        <v>0.2</v>
      </c>
      <c r="L296" s="18">
        <f>VLOOKUP($C296, Barem!$L:$O,4,0)</f>
        <v>0.5</v>
      </c>
      <c r="M296" s="18">
        <f>VLOOKUP($C296, Barem!$L:$P,5,0)</f>
        <v>0.3</v>
      </c>
      <c r="N296" s="50">
        <f t="shared" ref="N296" si="962">IF(F296&gt;199,F296/1500,0)</f>
        <v>0</v>
      </c>
      <c r="O296" s="50">
        <f>IF(D296&gt;21,VLOOKUP(D296,Barem!$R$1:$S$39,2,1),0)</f>
        <v>0</v>
      </c>
      <c r="P296" s="46">
        <f>IF(D296&lt;1,0,IF(B296="F",VLOOKUP(G296,Barem!$V$2:$X$12,2,1),VLOOKUP(G296,Barem!$V$13:$X$24,2,1)))</f>
        <v>0</v>
      </c>
      <c r="Q296" s="50">
        <f>VLOOKUP(A296,Participanti!A:C,3,0)</f>
        <v>0</v>
      </c>
      <c r="R296" s="40">
        <f t="shared" ref="R296" si="963">H296*K296+I296*L296+J296*M296+N296+O296+P296+Q296</f>
        <v>1.9</v>
      </c>
      <c r="S296" s="44">
        <v>43764</v>
      </c>
      <c r="T296" s="17">
        <f t="shared" si="812"/>
        <v>1</v>
      </c>
      <c r="U296" s="48">
        <f t="shared" ref="U296" si="964">R296/D296</f>
        <v>9.9009900990099001E-2</v>
      </c>
    </row>
    <row r="297" spans="1:21" hidden="1" x14ac:dyDescent="0.2">
      <c r="A297" s="22" t="s">
        <v>138</v>
      </c>
      <c r="B297" s="35" t="str">
        <f>VLOOKUP(A297,Participanti!A:B,2,0)</f>
        <v>M</v>
      </c>
      <c r="C297" s="23">
        <v>8</v>
      </c>
      <c r="D297" s="23">
        <v>15.03</v>
      </c>
      <c r="E297" s="24">
        <v>7.3611111111111113E-2</v>
      </c>
      <c r="F297" s="53">
        <v>600</v>
      </c>
      <c r="G297" s="25">
        <f t="shared" ref="G297" si="965">E297/D297</f>
        <v>4.8976121830413251E-3</v>
      </c>
      <c r="H297" s="17">
        <f>IF(B297="F",VLOOKUP(D297,Barem!$B$2:$C$11,2,1),VLOOKUP(D297,Barem!$B$12:$C$21,2,1))</f>
        <v>3.5</v>
      </c>
      <c r="I297" s="17">
        <f>IF(H297=0,0,IF(B297="F",VLOOKUP(G297,Barem!$G$2:$H$11,2,1),VLOOKUP(G297,Barem!$G$12:$H$21,2,1)))</f>
        <v>0</v>
      </c>
      <c r="J297" s="23">
        <v>2.5</v>
      </c>
      <c r="K297" s="18">
        <f>VLOOKUP($C297, Barem!$L:$N,3,0)</f>
        <v>0.2</v>
      </c>
      <c r="L297" s="18">
        <f>VLOOKUP($C297, Barem!$L:$O,4,0)</f>
        <v>0.5</v>
      </c>
      <c r="M297" s="18">
        <f>VLOOKUP($C297, Barem!$L:$P,5,0)</f>
        <v>0.3</v>
      </c>
      <c r="N297" s="50">
        <f t="shared" ref="N297" si="966">IF(F297&gt;199,F297/1500,0)</f>
        <v>0.4</v>
      </c>
      <c r="O297" s="50">
        <f>IF(D297&gt;21,VLOOKUP(D297,Barem!$R$1:$S$39,2,1),0)</f>
        <v>0</v>
      </c>
      <c r="P297" s="46">
        <f>IF(D297&lt;1,0,IF(B297="F",VLOOKUP(G297,Barem!$V$2:$X$12,2,1),VLOOKUP(G297,Barem!$V$13:$X$24,2,1)))</f>
        <v>0</v>
      </c>
      <c r="Q297" s="50">
        <f>VLOOKUP(A297,Participanti!A:C,3,0)</f>
        <v>0</v>
      </c>
      <c r="R297" s="40">
        <f t="shared" ref="R297" si="967">H297*K297+I297*L297+J297*M297+N297+O297+P297+Q297</f>
        <v>1.85</v>
      </c>
      <c r="S297" s="44">
        <v>43764</v>
      </c>
      <c r="T297" s="17">
        <f t="shared" si="812"/>
        <v>1</v>
      </c>
      <c r="U297" s="48">
        <f t="shared" ref="U297" si="968">R297/D297</f>
        <v>0.12308715901530273</v>
      </c>
    </row>
    <row r="298" spans="1:21" hidden="1" x14ac:dyDescent="0.2">
      <c r="A298" s="22" t="s">
        <v>146</v>
      </c>
      <c r="B298" s="35" t="str">
        <f>VLOOKUP(A298,Participanti!A:B,2,0)</f>
        <v>M</v>
      </c>
      <c r="C298" s="23">
        <v>8</v>
      </c>
      <c r="D298" s="23">
        <v>30.1</v>
      </c>
      <c r="E298" s="24">
        <v>0.10207175925925926</v>
      </c>
      <c r="F298" s="53"/>
      <c r="G298" s="25">
        <f t="shared" ref="G298" si="969">E298/D298</f>
        <v>3.3910883474836963E-3</v>
      </c>
      <c r="H298" s="17">
        <f>IF(B298="F",VLOOKUP(D298,Barem!$B$2:$C$11,2,1),VLOOKUP(D298,Barem!$B$12:$C$21,2,1))</f>
        <v>5</v>
      </c>
      <c r="I298" s="17">
        <f>IF(H298=0,0,IF(B298="F",VLOOKUP(G298,Barem!$G$2:$H$11,2,1),VLOOKUP(G298,Barem!$G$12:$H$21,2,1)))</f>
        <v>3</v>
      </c>
      <c r="J298" s="23">
        <v>2.5</v>
      </c>
      <c r="K298" s="18">
        <f>VLOOKUP($C298, Barem!$L:$N,3,0)</f>
        <v>0.2</v>
      </c>
      <c r="L298" s="18">
        <f>VLOOKUP($C298, Barem!$L:$O,4,0)</f>
        <v>0.5</v>
      </c>
      <c r="M298" s="18">
        <f>VLOOKUP($C298, Barem!$L:$P,5,0)</f>
        <v>0.3</v>
      </c>
      <c r="N298" s="50">
        <f t="shared" ref="N298" si="970">IF(F298&gt;199,F298/1500,0)</f>
        <v>0</v>
      </c>
      <c r="O298" s="50">
        <f>IF(D298&gt;21,VLOOKUP(D298,Barem!$R$1:$S$39,2,1),0)</f>
        <v>0.1</v>
      </c>
      <c r="P298" s="46">
        <f>IF(D298&lt;1,0,IF(B298="F",VLOOKUP(G298,Barem!$V$2:$X$12,2,1),VLOOKUP(G298,Barem!$V$13:$X$24,2,1)))</f>
        <v>0</v>
      </c>
      <c r="Q298" s="50">
        <f>VLOOKUP(A298,Participanti!A:C,3,0)</f>
        <v>0</v>
      </c>
      <c r="R298" s="40">
        <f t="shared" ref="R298" si="971">H298*K298+I298*L298+J298*M298+N298+O298+P298+Q298</f>
        <v>3.35</v>
      </c>
      <c r="S298" s="44">
        <v>43764</v>
      </c>
      <c r="T298" s="17">
        <f t="shared" si="812"/>
        <v>1</v>
      </c>
      <c r="U298" s="48">
        <f t="shared" ref="U298" si="972">R298/D298</f>
        <v>0.11129568106312292</v>
      </c>
    </row>
    <row r="299" spans="1:21" hidden="1" x14ac:dyDescent="0.2">
      <c r="A299" s="22" t="s">
        <v>73</v>
      </c>
      <c r="B299" s="35" t="str">
        <f>VLOOKUP(A299,Participanti!A:B,2,0)</f>
        <v>M</v>
      </c>
      <c r="C299" s="23">
        <v>8</v>
      </c>
      <c r="D299" s="23">
        <v>42.98</v>
      </c>
      <c r="E299" s="24">
        <v>0.14689814814814814</v>
      </c>
      <c r="F299" s="53"/>
      <c r="G299" s="25">
        <f t="shared" ref="G299" si="973">E299/D299</f>
        <v>3.4178256898126603E-3</v>
      </c>
      <c r="H299" s="17">
        <f>IF(B299="F",VLOOKUP(D299,Barem!$B$2:$C$11,2,1),VLOOKUP(D299,Barem!$B$12:$C$21,2,1))</f>
        <v>5</v>
      </c>
      <c r="I299" s="17">
        <f>IF(H299=0,0,IF(B299="F",VLOOKUP(G299,Barem!$G$2:$H$11,2,1),VLOOKUP(G299,Barem!$G$12:$H$21,2,1)))</f>
        <v>3</v>
      </c>
      <c r="J299" s="23">
        <v>4</v>
      </c>
      <c r="K299" s="18">
        <f>VLOOKUP($C299, Barem!$L:$N,3,0)</f>
        <v>0.2</v>
      </c>
      <c r="L299" s="18">
        <f>VLOOKUP($C299, Barem!$L:$O,4,0)</f>
        <v>0.5</v>
      </c>
      <c r="M299" s="18">
        <f>VLOOKUP($C299, Barem!$L:$P,5,0)</f>
        <v>0.3</v>
      </c>
      <c r="N299" s="50">
        <f t="shared" ref="N299" si="974">IF(F299&gt;199,F299/1500,0)</f>
        <v>0</v>
      </c>
      <c r="O299" s="50">
        <f>IF(D299&gt;21,VLOOKUP(D299,Barem!$R$1:$S$39,2,1),0)</f>
        <v>0.3</v>
      </c>
      <c r="P299" s="46">
        <f>IF(D299&lt;1,0,IF(B299="F",VLOOKUP(G299,Barem!$V$2:$X$12,2,1),VLOOKUP(G299,Barem!$V$13:$X$24,2,1)))</f>
        <v>0</v>
      </c>
      <c r="Q299" s="50">
        <f>VLOOKUP(A299,Participanti!A:C,3,0)</f>
        <v>0</v>
      </c>
      <c r="R299" s="40">
        <f t="shared" ref="R299" si="975">H299*K299+I299*L299+J299*M299+N299+O299+P299+Q299</f>
        <v>4</v>
      </c>
      <c r="S299" s="44">
        <v>43764</v>
      </c>
      <c r="T299" s="17">
        <f t="shared" si="812"/>
        <v>1</v>
      </c>
      <c r="U299" s="48">
        <f t="shared" ref="U299" si="976">R299/D299</f>
        <v>9.3066542577943237E-2</v>
      </c>
    </row>
    <row r="300" spans="1:21" hidden="1" x14ac:dyDescent="0.2">
      <c r="A300" s="22" t="s">
        <v>96</v>
      </c>
      <c r="B300" s="35" t="str">
        <f>VLOOKUP(A300,Participanti!A:B,2,0)</f>
        <v>M</v>
      </c>
      <c r="C300" s="23">
        <v>8</v>
      </c>
      <c r="D300" s="23">
        <v>19.88</v>
      </c>
      <c r="E300" s="24">
        <v>6.4594907407407406E-2</v>
      </c>
      <c r="F300" s="53">
        <v>244</v>
      </c>
      <c r="G300" s="25">
        <f t="shared" ref="G300" si="977">E300/D300</f>
        <v>3.2492408152619422E-3</v>
      </c>
      <c r="H300" s="17">
        <f>IF(B300="F",VLOOKUP(D300,Barem!$B$2:$C$11,2,1),VLOOKUP(D300,Barem!$B$12:$C$21,2,1))</f>
        <v>4.5</v>
      </c>
      <c r="I300" s="17">
        <f>IF(H300=0,0,IF(B300="F",VLOOKUP(G300,Barem!$G$2:$H$11,2,1),VLOOKUP(G300,Barem!$G$12:$H$21,2,1)))</f>
        <v>3.5</v>
      </c>
      <c r="J300" s="23">
        <v>4</v>
      </c>
      <c r="K300" s="18">
        <f>VLOOKUP($C300, Barem!$L:$N,3,0)</f>
        <v>0.2</v>
      </c>
      <c r="L300" s="18">
        <f>VLOOKUP($C300, Barem!$L:$O,4,0)</f>
        <v>0.5</v>
      </c>
      <c r="M300" s="18">
        <f>VLOOKUP($C300, Barem!$L:$P,5,0)</f>
        <v>0.3</v>
      </c>
      <c r="N300" s="50">
        <f t="shared" ref="N300" si="978">IF(F300&gt;199,F300/1500,0)</f>
        <v>0.16266666666666665</v>
      </c>
      <c r="O300" s="50">
        <f>IF(D300&gt;21,VLOOKUP(D300,Barem!$R$1:$S$39,2,1),0)</f>
        <v>0</v>
      </c>
      <c r="P300" s="46">
        <f>IF(D300&lt;1,0,IF(B300="F",VLOOKUP(G300,Barem!$V$2:$X$12,2,1),VLOOKUP(G300,Barem!$V$13:$X$24,2,1)))</f>
        <v>0</v>
      </c>
      <c r="Q300" s="50">
        <f>VLOOKUP(A300,Participanti!A:C,3,0)</f>
        <v>0</v>
      </c>
      <c r="R300" s="40">
        <f t="shared" ref="R300" si="979">H300*K300+I300*L300+J300*M300+N300+O300+P300+Q300</f>
        <v>4.0126666666666662</v>
      </c>
      <c r="S300" s="44">
        <v>43764</v>
      </c>
      <c r="T300" s="17">
        <f t="shared" si="812"/>
        <v>1</v>
      </c>
      <c r="U300" s="48">
        <f t="shared" ref="U300" si="980">R300/D300</f>
        <v>0.20184439973172366</v>
      </c>
    </row>
    <row r="301" spans="1:21" hidden="1" x14ac:dyDescent="0.2">
      <c r="A301" s="22" t="s">
        <v>75</v>
      </c>
      <c r="B301" s="35" t="str">
        <f>VLOOKUP(A301,Participanti!A:B,2,0)</f>
        <v>M</v>
      </c>
      <c r="C301" s="23">
        <v>8</v>
      </c>
      <c r="D301" s="23">
        <v>19.32</v>
      </c>
      <c r="E301" s="24">
        <v>6.8275462962962954E-2</v>
      </c>
      <c r="F301" s="53"/>
      <c r="G301" s="25">
        <f t="shared" ref="G301" si="981">E301/D301</f>
        <v>3.5339266543976686E-3</v>
      </c>
      <c r="H301" s="17">
        <f>IF(B301="F",VLOOKUP(D301,Barem!$B$2:$C$11,2,1),VLOOKUP(D301,Barem!$B$12:$C$21,2,1))</f>
        <v>4.5</v>
      </c>
      <c r="I301" s="17">
        <f>IF(H301=0,0,IF(B301="F",VLOOKUP(G301,Barem!$G$2:$H$11,2,1),VLOOKUP(G301,Barem!$G$12:$H$21,2,1)))</f>
        <v>2.5</v>
      </c>
      <c r="J301" s="23">
        <v>1</v>
      </c>
      <c r="K301" s="18">
        <f>VLOOKUP($C301, Barem!$L:$N,3,0)</f>
        <v>0.2</v>
      </c>
      <c r="L301" s="18">
        <f>VLOOKUP($C301, Barem!$L:$O,4,0)</f>
        <v>0.5</v>
      </c>
      <c r="M301" s="18">
        <f>VLOOKUP($C301, Barem!$L:$P,5,0)</f>
        <v>0.3</v>
      </c>
      <c r="N301" s="50">
        <f t="shared" ref="N301" si="982">IF(F301&gt;199,F301/1500,0)</f>
        <v>0</v>
      </c>
      <c r="O301" s="50">
        <f>IF(D301&gt;21,VLOOKUP(D301,Barem!$R$1:$S$39,2,1),0)</f>
        <v>0</v>
      </c>
      <c r="P301" s="46">
        <f>IF(D301&lt;1,0,IF(B301="F",VLOOKUP(G301,Barem!$V$2:$X$12,2,1),VLOOKUP(G301,Barem!$V$13:$X$24,2,1)))</f>
        <v>0</v>
      </c>
      <c r="Q301" s="50">
        <f>VLOOKUP(A301,Participanti!A:C,3,0)</f>
        <v>0</v>
      </c>
      <c r="R301" s="40">
        <f t="shared" ref="R301" si="983">H301*K301+I301*L301+J301*M301+N301+O301+P301+Q301</f>
        <v>2.4499999999999997</v>
      </c>
      <c r="S301" s="44">
        <v>43764</v>
      </c>
      <c r="T301" s="17">
        <f t="shared" si="812"/>
        <v>1</v>
      </c>
      <c r="U301" s="48">
        <f t="shared" ref="U301" si="984">R301/D301</f>
        <v>0.12681159420289853</v>
      </c>
    </row>
    <row r="302" spans="1:21" hidden="1" x14ac:dyDescent="0.2">
      <c r="A302" s="22" t="s">
        <v>2</v>
      </c>
      <c r="B302" s="35" t="str">
        <f>VLOOKUP(A302,Participanti!A:B,2,0)</f>
        <v>M</v>
      </c>
      <c r="C302" s="23">
        <v>8</v>
      </c>
      <c r="D302" s="23">
        <v>23.01</v>
      </c>
      <c r="E302" s="24">
        <v>8.3449074074074078E-2</v>
      </c>
      <c r="F302" s="53"/>
      <c r="G302" s="25">
        <f t="shared" ref="G302" si="985">E302/D302</f>
        <v>3.6266438102596295E-3</v>
      </c>
      <c r="H302" s="17">
        <f>IF(B302="F",VLOOKUP(D302,Barem!$B$2:$C$11,2,1),VLOOKUP(D302,Barem!$B$12:$C$21,2,1))</f>
        <v>5</v>
      </c>
      <c r="I302" s="17">
        <f>IF(H302=0,0,IF(B302="F",VLOOKUP(G302,Barem!$G$2:$H$11,2,1),VLOOKUP(G302,Barem!$G$12:$H$21,2,1)))</f>
        <v>2.5</v>
      </c>
      <c r="J302" s="23">
        <v>1</v>
      </c>
      <c r="K302" s="18">
        <f>VLOOKUP($C302, Barem!$L:$N,3,0)</f>
        <v>0.2</v>
      </c>
      <c r="L302" s="18">
        <f>VLOOKUP($C302, Barem!$L:$O,4,0)</f>
        <v>0.5</v>
      </c>
      <c r="M302" s="18">
        <f>VLOOKUP($C302, Barem!$L:$P,5,0)</f>
        <v>0.3</v>
      </c>
      <c r="N302" s="50">
        <f t="shared" ref="N302" si="986">IF(F302&gt;199,F302/1500,0)</f>
        <v>0</v>
      </c>
      <c r="O302" s="50">
        <f>IF(D302&gt;21,VLOOKUP(D302,Barem!$R$1:$S$39,2,1),0)</f>
        <v>0</v>
      </c>
      <c r="P302" s="46">
        <f>IF(D302&lt;1,0,IF(B302="F",VLOOKUP(G302,Barem!$V$2:$X$12,2,1),VLOOKUP(G302,Barem!$V$13:$X$24,2,1)))</f>
        <v>0</v>
      </c>
      <c r="Q302" s="50">
        <f>VLOOKUP(A302,Participanti!A:C,3,0)</f>
        <v>0</v>
      </c>
      <c r="R302" s="40">
        <f t="shared" ref="R302:R303" si="987">H302*K302+I302*L302+J302*M302+N302+O302+P302+Q302</f>
        <v>2.5499999999999998</v>
      </c>
      <c r="S302" s="44">
        <v>43765</v>
      </c>
      <c r="T302" s="17">
        <f t="shared" si="812"/>
        <v>1</v>
      </c>
      <c r="U302" s="48">
        <f t="shared" ref="U302" si="988">R302/D302</f>
        <v>0.11082138200782267</v>
      </c>
    </row>
    <row r="303" spans="1:21" hidden="1" x14ac:dyDescent="0.2">
      <c r="A303" s="22" t="s">
        <v>3</v>
      </c>
      <c r="B303" s="35" t="str">
        <f>VLOOKUP(A303,Participanti!A:B,2,0)</f>
        <v>M</v>
      </c>
      <c r="C303" s="23">
        <v>8</v>
      </c>
      <c r="D303" s="23">
        <v>1.61</v>
      </c>
      <c r="E303" s="24">
        <v>3.4606481481481485E-3</v>
      </c>
      <c r="F303" s="53"/>
      <c r="G303" s="25">
        <f t="shared" ref="G303" si="989">E303/D303</f>
        <v>2.1494708994708994E-3</v>
      </c>
      <c r="H303" s="17">
        <f>IF(B303="F",VLOOKUP(D303,Barem!$B$2:$C$11,2,1),VLOOKUP(D303,Barem!$B$12:$C$21,2,1))</f>
        <v>0</v>
      </c>
      <c r="I303" s="17">
        <f>IF(H303=0,0,IF(B303="F",VLOOKUP(G303,Barem!$G$2:$H$11,2,1),VLOOKUP(G303,Barem!$G$12:$H$21,2,1)))</f>
        <v>0</v>
      </c>
      <c r="J303" s="23">
        <v>4.25</v>
      </c>
      <c r="K303" s="18">
        <f>VLOOKUP($C303, Barem!$L:$N,3,0)</f>
        <v>0.2</v>
      </c>
      <c r="L303" s="18">
        <f>VLOOKUP($C303, Barem!$L:$O,4,0)</f>
        <v>0.5</v>
      </c>
      <c r="M303" s="18">
        <f>VLOOKUP($C303, Barem!$L:$P,5,0)</f>
        <v>0.3</v>
      </c>
      <c r="N303" s="50">
        <f t="shared" ref="N303" si="990">IF(F303&gt;199,F303/1500,0)</f>
        <v>0</v>
      </c>
      <c r="O303" s="50">
        <f>IF(D303&gt;21,VLOOKUP(D303,Barem!$R$1:$S$39,2,1),0)</f>
        <v>0</v>
      </c>
      <c r="P303" s="46">
        <f>IF(D303&lt;1,0,IF(B303="F",VLOOKUP(G303,Barem!$V$2:$X$12,2,1),VLOOKUP(G303,Barem!$V$13:$X$24,2,1)))</f>
        <v>2.2000000000000002</v>
      </c>
      <c r="Q303" s="50">
        <f>VLOOKUP(A303,Participanti!A:C,3,0)</f>
        <v>0</v>
      </c>
      <c r="R303" s="40">
        <f t="shared" si="987"/>
        <v>3.4750000000000001</v>
      </c>
      <c r="S303" s="44">
        <v>43765</v>
      </c>
      <c r="T303" s="17">
        <f t="shared" si="812"/>
        <v>1</v>
      </c>
      <c r="U303" s="48">
        <f t="shared" ref="U303" si="991">R303/D303</f>
        <v>2.158385093167702</v>
      </c>
    </row>
    <row r="304" spans="1:21" hidden="1" x14ac:dyDescent="0.2">
      <c r="A304" s="22" t="s">
        <v>58</v>
      </c>
      <c r="B304" s="35" t="str">
        <f>VLOOKUP(A304,Participanti!A:B,2,0)</f>
        <v>M</v>
      </c>
      <c r="C304" s="23">
        <v>8</v>
      </c>
      <c r="D304" s="23">
        <v>1.61</v>
      </c>
      <c r="E304" s="24">
        <v>3.7500000000000003E-3</v>
      </c>
      <c r="F304" s="53"/>
      <c r="G304" s="25">
        <f t="shared" ref="G304" si="992">E304/D304</f>
        <v>2.329192546583851E-3</v>
      </c>
      <c r="H304" s="17">
        <f>IF(B304="F",VLOOKUP(D304,Barem!$B$2:$C$11,2,1),VLOOKUP(D304,Barem!$B$12:$C$21,2,1))</f>
        <v>0</v>
      </c>
      <c r="I304" s="17">
        <f>IF(H304=0,0,IF(B304="F",VLOOKUP(G304,Barem!$G$2:$H$11,2,1),VLOOKUP(G304,Barem!$G$12:$H$21,2,1)))</f>
        <v>0</v>
      </c>
      <c r="J304" s="23">
        <v>4.25</v>
      </c>
      <c r="K304" s="18">
        <f>VLOOKUP($C304, Barem!$L:$N,3,0)</f>
        <v>0.2</v>
      </c>
      <c r="L304" s="18">
        <f>VLOOKUP($C304, Barem!$L:$O,4,0)</f>
        <v>0.5</v>
      </c>
      <c r="M304" s="18">
        <f>VLOOKUP($C304, Barem!$L:$P,5,0)</f>
        <v>0.3</v>
      </c>
      <c r="N304" s="50">
        <f t="shared" ref="N304" si="993">IF(F304&gt;199,F304/1500,0)</f>
        <v>0</v>
      </c>
      <c r="O304" s="50">
        <f>IF(D304&gt;21,VLOOKUP(D304,Barem!$R$1:$S$39,2,1),0)</f>
        <v>0</v>
      </c>
      <c r="P304" s="46">
        <f>IF(D304&lt;1,0,IF(B304="F",VLOOKUP(G304,Barem!$V$2:$X$12,2,1),VLOOKUP(G304,Barem!$V$13:$X$24,2,1)))</f>
        <v>1.6</v>
      </c>
      <c r="Q304" s="50">
        <f>VLOOKUP(A304,Participanti!A:C,3,0)</f>
        <v>0</v>
      </c>
      <c r="R304" s="40">
        <f t="shared" ref="R304" si="994">H304*K304+I304*L304+J304*M304+N304+O304+P304+Q304</f>
        <v>2.875</v>
      </c>
      <c r="S304" s="44">
        <v>43765</v>
      </c>
      <c r="T304" s="17">
        <f t="shared" si="812"/>
        <v>1</v>
      </c>
      <c r="U304" s="48">
        <f t="shared" ref="U304" si="995">R304/D304</f>
        <v>1.7857142857142856</v>
      </c>
    </row>
    <row r="305" spans="1:21" hidden="1" x14ac:dyDescent="0.2">
      <c r="A305" s="22" t="s">
        <v>66</v>
      </c>
      <c r="B305" s="35" t="str">
        <f>VLOOKUP(A305,Participanti!A:B,2,0)</f>
        <v>M</v>
      </c>
      <c r="C305" s="23">
        <v>8</v>
      </c>
      <c r="D305" s="23">
        <v>3</v>
      </c>
      <c r="E305" s="24">
        <v>7.7546296296296287E-3</v>
      </c>
      <c r="F305" s="53"/>
      <c r="G305" s="25">
        <f t="shared" ref="G305" si="996">E305/D305</f>
        <v>2.5848765432098762E-3</v>
      </c>
      <c r="H305" s="17">
        <f>IF(B305="F",VLOOKUP(D305,Barem!$B$2:$C$11,2,1),VLOOKUP(D305,Barem!$B$12:$C$21,2,1))</f>
        <v>1</v>
      </c>
      <c r="I305" s="17">
        <f>IF(H305=0,0,IF(B305="F",VLOOKUP(G305,Barem!$G$2:$H$11,2,1),VLOOKUP(G305,Barem!$G$12:$H$21,2,1)))</f>
        <v>5</v>
      </c>
      <c r="J305" s="23">
        <v>2.5</v>
      </c>
      <c r="K305" s="18">
        <f>VLOOKUP($C305, Barem!$L:$N,3,0)</f>
        <v>0.2</v>
      </c>
      <c r="L305" s="18">
        <f>VLOOKUP($C305, Barem!$L:$O,4,0)</f>
        <v>0.5</v>
      </c>
      <c r="M305" s="18">
        <f>VLOOKUP($C305, Barem!$L:$P,5,0)</f>
        <v>0.3</v>
      </c>
      <c r="N305" s="50">
        <f t="shared" ref="N305" si="997">IF(F305&gt;199,F305/1500,0)</f>
        <v>0</v>
      </c>
      <c r="O305" s="50">
        <f>IF(D305&gt;21,VLOOKUP(D305,Barem!$R$1:$S$39,2,1),0)</f>
        <v>0</v>
      </c>
      <c r="P305" s="46">
        <f>IF(D305&lt;1,0,IF(B305="F",VLOOKUP(G305,Barem!$V$2:$X$12,2,1),VLOOKUP(G305,Barem!$V$13:$X$24,2,1)))</f>
        <v>0.8</v>
      </c>
      <c r="Q305" s="50">
        <f>VLOOKUP(A305,Participanti!A:C,3,0)</f>
        <v>0</v>
      </c>
      <c r="R305" s="40">
        <f t="shared" ref="R305" si="998">H305*K305+I305*L305+J305*M305+N305+O305+P305+Q305</f>
        <v>4.25</v>
      </c>
      <c r="S305" s="44">
        <v>43765</v>
      </c>
      <c r="T305" s="17">
        <f t="shared" si="812"/>
        <v>1</v>
      </c>
      <c r="U305" s="48">
        <f t="shared" ref="U305" si="999">R305/D305</f>
        <v>1.4166666666666667</v>
      </c>
    </row>
    <row r="306" spans="1:21" hidden="1" x14ac:dyDescent="0.2">
      <c r="A306" s="22" t="s">
        <v>133</v>
      </c>
      <c r="B306" s="35" t="str">
        <f>VLOOKUP(A306,Participanti!A:B,2,0)</f>
        <v>M</v>
      </c>
      <c r="C306" s="23">
        <v>8</v>
      </c>
      <c r="D306" s="23">
        <v>22.01</v>
      </c>
      <c r="E306" s="24">
        <v>7.6122685185185182E-2</v>
      </c>
      <c r="F306" s="53">
        <v>529</v>
      </c>
      <c r="G306" s="25">
        <f t="shared" ref="G306" si="1000">E306/D306</f>
        <v>3.4585499856967369E-3</v>
      </c>
      <c r="H306" s="17">
        <f>IF(B306="F",VLOOKUP(D306,Barem!$B$2:$C$11,2,1),VLOOKUP(D306,Barem!$B$12:$C$21,2,1))</f>
        <v>5</v>
      </c>
      <c r="I306" s="17">
        <f>IF(H306=0,0,IF(B306="F",VLOOKUP(G306,Barem!$G$2:$H$11,2,1),VLOOKUP(G306,Barem!$G$12:$H$21,2,1)))</f>
        <v>3</v>
      </c>
      <c r="J306" s="23">
        <v>2.25</v>
      </c>
      <c r="K306" s="18">
        <f>VLOOKUP($C306, Barem!$L:$N,3,0)</f>
        <v>0.2</v>
      </c>
      <c r="L306" s="18">
        <f>VLOOKUP($C306, Barem!$L:$O,4,0)</f>
        <v>0.5</v>
      </c>
      <c r="M306" s="18">
        <f>VLOOKUP($C306, Barem!$L:$P,5,0)</f>
        <v>0.3</v>
      </c>
      <c r="N306" s="50">
        <f t="shared" ref="N306" si="1001">IF(F306&gt;199,F306/1500,0)</f>
        <v>0.35266666666666668</v>
      </c>
      <c r="O306" s="50">
        <f>IF(D306&gt;21,VLOOKUP(D306,Barem!$R$1:$S$39,2,1),0)</f>
        <v>0</v>
      </c>
      <c r="P306" s="46">
        <f>IF(D306&lt;1,0,IF(B306="F",VLOOKUP(G306,Barem!$V$2:$X$12,2,1),VLOOKUP(G306,Barem!$V$13:$X$24,2,1)))</f>
        <v>0</v>
      </c>
      <c r="Q306" s="50">
        <f>VLOOKUP(A306,Participanti!A:C,3,0)</f>
        <v>0</v>
      </c>
      <c r="R306" s="40">
        <f t="shared" ref="R306" si="1002">H306*K306+I306*L306+J306*M306+N306+O306+P306+Q306</f>
        <v>3.5276666666666667</v>
      </c>
      <c r="S306" s="44">
        <v>43765</v>
      </c>
      <c r="T306" s="17">
        <f t="shared" si="812"/>
        <v>1</v>
      </c>
      <c r="U306" s="48">
        <f t="shared" ref="U306" si="1003">R306/D306</f>
        <v>0.16027563228835376</v>
      </c>
    </row>
    <row r="307" spans="1:21" hidden="1" x14ac:dyDescent="0.2">
      <c r="A307" s="22" t="s">
        <v>59</v>
      </c>
      <c r="B307" s="35" t="str">
        <f>VLOOKUP(A307,Participanti!A:B,2,0)</f>
        <v>M</v>
      </c>
      <c r="C307" s="23">
        <v>8</v>
      </c>
      <c r="D307" s="23">
        <v>19.149999999999999</v>
      </c>
      <c r="E307" s="24">
        <v>6.7685185185185182E-2</v>
      </c>
      <c r="F307" s="53"/>
      <c r="G307" s="25">
        <f t="shared" ref="G307" si="1004">E307/D307</f>
        <v>3.5344744222028817E-3</v>
      </c>
      <c r="H307" s="17">
        <f>IF(B307="F",VLOOKUP(D307,Barem!$B$2:$C$11,2,1),VLOOKUP(D307,Barem!$B$12:$C$21,2,1))</f>
        <v>4.5</v>
      </c>
      <c r="I307" s="17">
        <f>IF(H307=0,0,IF(B307="F",VLOOKUP(G307,Barem!$G$2:$H$11,2,1),VLOOKUP(G307,Barem!$G$12:$H$21,2,1)))</f>
        <v>2.5</v>
      </c>
      <c r="J307" s="23">
        <v>3</v>
      </c>
      <c r="K307" s="18">
        <f>VLOOKUP($C307, Barem!$L:$N,3,0)</f>
        <v>0.2</v>
      </c>
      <c r="L307" s="18">
        <f>VLOOKUP($C307, Barem!$L:$O,4,0)</f>
        <v>0.5</v>
      </c>
      <c r="M307" s="18">
        <f>VLOOKUP($C307, Barem!$L:$P,5,0)</f>
        <v>0.3</v>
      </c>
      <c r="N307" s="50">
        <f t="shared" ref="N307" si="1005">IF(F307&gt;199,F307/1500,0)</f>
        <v>0</v>
      </c>
      <c r="O307" s="50">
        <f>IF(D307&gt;21,VLOOKUP(D307,Barem!$R$1:$S$39,2,1),0)</f>
        <v>0</v>
      </c>
      <c r="P307" s="46">
        <f>IF(D307&lt;1,0,IF(B307="F",VLOOKUP(G307,Barem!$V$2:$X$12,2,1),VLOOKUP(G307,Barem!$V$13:$X$24,2,1)))</f>
        <v>0</v>
      </c>
      <c r="Q307" s="50">
        <f>VLOOKUP(A307,Participanti!A:C,3,0)</f>
        <v>0</v>
      </c>
      <c r="R307" s="40">
        <f t="shared" ref="R307" si="1006">H307*K307+I307*L307+J307*M307+N307+O307+P307+Q307</f>
        <v>3.05</v>
      </c>
      <c r="S307" s="44">
        <v>43765</v>
      </c>
      <c r="T307" s="17">
        <f t="shared" si="812"/>
        <v>1</v>
      </c>
      <c r="U307" s="48">
        <f t="shared" ref="U307" si="1007">R307/D307</f>
        <v>0.15926892950391644</v>
      </c>
    </row>
    <row r="308" spans="1:21" hidden="1" x14ac:dyDescent="0.2">
      <c r="A308" s="22" t="s">
        <v>134</v>
      </c>
      <c r="B308" s="35" t="str">
        <f>VLOOKUP(A308,Participanti!A:B,2,0)</f>
        <v>M</v>
      </c>
      <c r="C308" s="23">
        <v>8</v>
      </c>
      <c r="D308" s="23">
        <v>7.1</v>
      </c>
      <c r="E308" s="24">
        <v>2.6203703703703705E-2</v>
      </c>
      <c r="F308" s="53"/>
      <c r="G308" s="25">
        <f t="shared" ref="G308" si="1008">E308/D308</f>
        <v>3.6906624934793953E-3</v>
      </c>
      <c r="H308" s="17">
        <f>IF(B308="F",VLOOKUP(D308,Barem!$B$2:$C$11,2,1),VLOOKUP(D308,Barem!$B$12:$C$21,2,1))</f>
        <v>2</v>
      </c>
      <c r="I308" s="17">
        <f>IF(H308=0,0,IF(B308="F",VLOOKUP(G308,Barem!$G$2:$H$11,2,1),VLOOKUP(G308,Barem!$G$12:$H$21,2,1)))</f>
        <v>2</v>
      </c>
      <c r="J308" s="23">
        <v>0.5</v>
      </c>
      <c r="K308" s="18">
        <f>VLOOKUP($C308, Barem!$L:$N,3,0)</f>
        <v>0.2</v>
      </c>
      <c r="L308" s="18">
        <f>VLOOKUP($C308, Barem!$L:$O,4,0)</f>
        <v>0.5</v>
      </c>
      <c r="M308" s="18">
        <f>VLOOKUP($C308, Barem!$L:$P,5,0)</f>
        <v>0.3</v>
      </c>
      <c r="N308" s="50">
        <f t="shared" ref="N308" si="1009">IF(F308&gt;199,F308/1500,0)</f>
        <v>0</v>
      </c>
      <c r="O308" s="50">
        <f>IF(D308&gt;21,VLOOKUP(D308,Barem!$R$1:$S$39,2,1),0)</f>
        <v>0</v>
      </c>
      <c r="P308" s="46">
        <f>IF(D308&lt;1,0,IF(B308="F",VLOOKUP(G308,Barem!$V$2:$X$12,2,1),VLOOKUP(G308,Barem!$V$13:$X$24,2,1)))</f>
        <v>0</v>
      </c>
      <c r="Q308" s="50">
        <f>VLOOKUP(A308,Participanti!A:C,3,0)</f>
        <v>0</v>
      </c>
      <c r="R308" s="40">
        <f t="shared" ref="R308" si="1010">H308*K308+I308*L308+J308*M308+N308+O308+P308+Q308</f>
        <v>1.5499999999999998</v>
      </c>
      <c r="S308" s="44">
        <v>43765</v>
      </c>
      <c r="T308" s="17">
        <f t="shared" si="812"/>
        <v>1</v>
      </c>
      <c r="U308" s="48">
        <f t="shared" ref="U308" si="1011">R308/D308</f>
        <v>0.21830985915492956</v>
      </c>
    </row>
    <row r="309" spans="1:21" hidden="1" x14ac:dyDescent="0.2">
      <c r="A309" s="22" t="s">
        <v>54</v>
      </c>
      <c r="B309" s="35" t="str">
        <f>VLOOKUP(A309,Participanti!A:B,2,0)</f>
        <v>M</v>
      </c>
      <c r="C309" s="23">
        <v>8</v>
      </c>
      <c r="D309" s="23">
        <v>15.11</v>
      </c>
      <c r="E309" s="24">
        <v>6.1469907407407404E-2</v>
      </c>
      <c r="F309" s="53"/>
      <c r="G309" s="25">
        <f t="shared" ref="G309" si="1012">E309/D309</f>
        <v>4.0681606490673332E-3</v>
      </c>
      <c r="H309" s="17">
        <f>IF(B309="F",VLOOKUP(D309,Barem!$B$2:$C$11,2,1),VLOOKUP(D309,Barem!$B$12:$C$21,2,1))</f>
        <v>3.5</v>
      </c>
      <c r="I309" s="17">
        <f>IF(H309=0,0,IF(B309="F",VLOOKUP(G309,Barem!$G$2:$H$11,2,1),VLOOKUP(G309,Barem!$G$12:$H$21,2,1)))</f>
        <v>1.5</v>
      </c>
      <c r="J309" s="23">
        <v>3.5</v>
      </c>
      <c r="K309" s="18">
        <f>VLOOKUP($C309, Barem!$L:$N,3,0)</f>
        <v>0.2</v>
      </c>
      <c r="L309" s="18">
        <f>VLOOKUP($C309, Barem!$L:$O,4,0)</f>
        <v>0.5</v>
      </c>
      <c r="M309" s="18">
        <f>VLOOKUP($C309, Barem!$L:$P,5,0)</f>
        <v>0.3</v>
      </c>
      <c r="N309" s="50">
        <f t="shared" ref="N309" si="1013">IF(F309&gt;199,F309/1500,0)</f>
        <v>0</v>
      </c>
      <c r="O309" s="50">
        <f>IF(D309&gt;21,VLOOKUP(D309,Barem!$R$1:$S$39,2,1),0)</f>
        <v>0</v>
      </c>
      <c r="P309" s="46">
        <f>IF(D309&lt;1,0,IF(B309="F",VLOOKUP(G309,Barem!$V$2:$X$12,2,1),VLOOKUP(G309,Barem!$V$13:$X$24,2,1)))</f>
        <v>0</v>
      </c>
      <c r="Q309" s="50">
        <f>VLOOKUP(A309,Participanti!A:C,3,0)</f>
        <v>0</v>
      </c>
      <c r="R309" s="40">
        <f t="shared" ref="R309" si="1014">H309*K309+I309*L309+J309*M309+N309+O309+P309+Q309</f>
        <v>2.5</v>
      </c>
      <c r="S309" s="44">
        <v>43765</v>
      </c>
      <c r="T309" s="17">
        <f t="shared" si="812"/>
        <v>1</v>
      </c>
      <c r="U309" s="48">
        <f t="shared" ref="U309" si="1015">R309/D309</f>
        <v>0.16545334215751159</v>
      </c>
    </row>
    <row r="310" spans="1:21" hidden="1" x14ac:dyDescent="0.2">
      <c r="A310" s="22" t="s">
        <v>53</v>
      </c>
      <c r="B310" s="35" t="str">
        <f>VLOOKUP(A310,Participanti!A:B,2,0)</f>
        <v>F</v>
      </c>
      <c r="C310" s="23">
        <v>8</v>
      </c>
      <c r="D310" s="23">
        <v>21.49</v>
      </c>
      <c r="E310" s="24">
        <v>0.10053240740740742</v>
      </c>
      <c r="F310" s="53">
        <v>705</v>
      </c>
      <c r="G310" s="25">
        <f t="shared" ref="G310" si="1016">E310/D310</f>
        <v>4.6781017872223095E-3</v>
      </c>
      <c r="H310" s="17">
        <f>IF(B310="F",VLOOKUP(D310,Barem!$B$2:$C$11,2,1),VLOOKUP(D310,Barem!$B$12:$C$21,2,1))</f>
        <v>5</v>
      </c>
      <c r="I310" s="17">
        <f>IF(H310=0,0,IF(B310="F",VLOOKUP(G310,Barem!$G$2:$H$11,2,1),VLOOKUP(G310,Barem!$G$12:$H$21,2,1)))</f>
        <v>1</v>
      </c>
      <c r="J310" s="23">
        <v>4.5</v>
      </c>
      <c r="K310" s="18">
        <f>VLOOKUP($C310, Barem!$L:$N,3,0)</f>
        <v>0.2</v>
      </c>
      <c r="L310" s="18">
        <f>VLOOKUP($C310, Barem!$L:$O,4,0)</f>
        <v>0.5</v>
      </c>
      <c r="M310" s="18">
        <f>VLOOKUP($C310, Barem!$L:$P,5,0)</f>
        <v>0.3</v>
      </c>
      <c r="N310" s="50">
        <f t="shared" ref="N310" si="1017">IF(F310&gt;199,F310/1500,0)</f>
        <v>0.47</v>
      </c>
      <c r="O310" s="50">
        <f>IF(D310&gt;21,VLOOKUP(D310,Barem!$R$1:$S$39,2,1),0)</f>
        <v>0</v>
      </c>
      <c r="P310" s="46">
        <f>IF(D310&lt;1,0,IF(B310="F",VLOOKUP(G310,Barem!$V$2:$X$12,2,1),VLOOKUP(G310,Barem!$V$13:$X$24,2,1)))</f>
        <v>0</v>
      </c>
      <c r="Q310" s="50">
        <f>VLOOKUP(A310,Participanti!A:C,3,0)</f>
        <v>0</v>
      </c>
      <c r="R310" s="40">
        <f t="shared" ref="R310" si="1018">H310*K310+I310*L310+J310*M310+N310+O310+P310+Q310</f>
        <v>3.3199999999999994</v>
      </c>
      <c r="S310" s="44">
        <v>43765</v>
      </c>
      <c r="T310" s="17">
        <f t="shared" si="812"/>
        <v>1</v>
      </c>
      <c r="U310" s="48">
        <f t="shared" ref="U310" si="1019">R310/D310</f>
        <v>0.15449046067938574</v>
      </c>
    </row>
    <row r="311" spans="1:21" hidden="1" x14ac:dyDescent="0.2">
      <c r="A311" s="22" t="s">
        <v>107</v>
      </c>
      <c r="B311" s="35" t="str">
        <f>VLOOKUP(A311,Participanti!A:B,2,0)</f>
        <v>M</v>
      </c>
      <c r="C311" s="23">
        <v>8</v>
      </c>
      <c r="D311" s="23">
        <v>3</v>
      </c>
      <c r="E311" s="24">
        <v>8.8310185185185176E-3</v>
      </c>
      <c r="F311" s="53"/>
      <c r="G311" s="25">
        <f t="shared" ref="G311" si="1020">E311/D311</f>
        <v>2.9436728395061725E-3</v>
      </c>
      <c r="H311" s="17">
        <f>IF(B311="F",VLOOKUP(D311,Barem!$B$2:$C$11,2,1),VLOOKUP(D311,Barem!$B$12:$C$21,2,1))</f>
        <v>1</v>
      </c>
      <c r="I311" s="17">
        <f>IF(H311=0,0,IF(B311="F",VLOOKUP(G311,Barem!$G$2:$H$11,2,1),VLOOKUP(G311,Barem!$G$12:$H$21,2,1)))</f>
        <v>4.5</v>
      </c>
      <c r="J311" s="23">
        <v>2.5</v>
      </c>
      <c r="K311" s="18">
        <f>VLOOKUP($C311, Barem!$L:$N,3,0)</f>
        <v>0.2</v>
      </c>
      <c r="L311" s="18">
        <f>VLOOKUP($C311, Barem!$L:$O,4,0)</f>
        <v>0.5</v>
      </c>
      <c r="M311" s="18">
        <f>VLOOKUP($C311, Barem!$L:$P,5,0)</f>
        <v>0.3</v>
      </c>
      <c r="N311" s="50">
        <f t="shared" ref="N311" si="1021">IF(F311&gt;199,F311/1500,0)</f>
        <v>0</v>
      </c>
      <c r="O311" s="50">
        <f>IF(D311&gt;21,VLOOKUP(D311,Barem!$R$1:$S$39,2,1),0)</f>
        <v>0</v>
      </c>
      <c r="P311" s="46">
        <f>IF(D311&lt;1,0,IF(B311="F",VLOOKUP(G311,Barem!$V$2:$X$12,2,1),VLOOKUP(G311,Barem!$V$13:$X$24,2,1)))</f>
        <v>0</v>
      </c>
      <c r="Q311" s="50">
        <f>VLOOKUP(A311,Participanti!A:C,3,0)</f>
        <v>0</v>
      </c>
      <c r="R311" s="40">
        <f t="shared" ref="R311" si="1022">H311*K311+I311*L311+J311*M311+N311+O311+P311+Q311</f>
        <v>3.2</v>
      </c>
      <c r="S311" s="44">
        <v>43765</v>
      </c>
      <c r="T311" s="17">
        <f t="shared" si="812"/>
        <v>1</v>
      </c>
      <c r="U311" s="48">
        <f t="shared" ref="U311" si="1023">R311/D311</f>
        <v>1.0666666666666667</v>
      </c>
    </row>
    <row r="312" spans="1:21" hidden="1" x14ac:dyDescent="0.2">
      <c r="A312" s="22" t="s">
        <v>65</v>
      </c>
      <c r="B312" s="35" t="str">
        <f>VLOOKUP(A312,Participanti!A:B,2,0)</f>
        <v>M</v>
      </c>
      <c r="C312" s="23">
        <v>8</v>
      </c>
      <c r="D312" s="23">
        <v>30.15</v>
      </c>
      <c r="E312" s="24">
        <v>0.12567129629629628</v>
      </c>
      <c r="F312" s="53"/>
      <c r="G312" s="25">
        <f t="shared" ref="G312" si="1024">E312/D312</f>
        <v>4.1682021988821323E-3</v>
      </c>
      <c r="H312" s="17">
        <f>IF(B312="F",VLOOKUP(D312,Barem!$B$2:$C$11,2,1),VLOOKUP(D312,Barem!$B$12:$C$21,2,1))</f>
        <v>5</v>
      </c>
      <c r="I312" s="17">
        <f>IF(H312=0,0,IF(B312="F",VLOOKUP(G312,Barem!$G$2:$H$11,2,1),VLOOKUP(G312,Barem!$G$12:$H$21,2,1)))</f>
        <v>1.5</v>
      </c>
      <c r="J312" s="23">
        <v>3.75</v>
      </c>
      <c r="K312" s="18">
        <f>VLOOKUP($C312, Barem!$L:$N,3,0)</f>
        <v>0.2</v>
      </c>
      <c r="L312" s="18">
        <f>VLOOKUP($C312, Barem!$L:$O,4,0)</f>
        <v>0.5</v>
      </c>
      <c r="M312" s="18">
        <f>VLOOKUP($C312, Barem!$L:$P,5,0)</f>
        <v>0.3</v>
      </c>
      <c r="N312" s="50">
        <f t="shared" ref="N312" si="1025">IF(F312&gt;199,F312/1500,0)</f>
        <v>0</v>
      </c>
      <c r="O312" s="50">
        <f>IF(D312&gt;21,VLOOKUP(D312,Barem!$R$1:$S$39,2,1),0)</f>
        <v>0.1</v>
      </c>
      <c r="P312" s="46">
        <f>IF(D312&lt;1,0,IF(B312="F",VLOOKUP(G312,Barem!$V$2:$X$12,2,1),VLOOKUP(G312,Barem!$V$13:$X$24,2,1)))</f>
        <v>0</v>
      </c>
      <c r="Q312" s="50">
        <f>VLOOKUP(A312,Participanti!A:C,3,0)</f>
        <v>0</v>
      </c>
      <c r="R312" s="40">
        <f t="shared" ref="R312" si="1026">H312*K312+I312*L312+J312*M312+N312+O312+P312+Q312</f>
        <v>2.9750000000000001</v>
      </c>
      <c r="S312" s="44">
        <v>43765</v>
      </c>
      <c r="T312" s="17">
        <f t="shared" si="812"/>
        <v>1</v>
      </c>
      <c r="U312" s="48">
        <f t="shared" ref="U312" si="1027">R312/D312</f>
        <v>9.8673300165837488E-2</v>
      </c>
    </row>
    <row r="313" spans="1:21" hidden="1" x14ac:dyDescent="0.2">
      <c r="A313" s="22" t="s">
        <v>128</v>
      </c>
      <c r="B313" s="35" t="str">
        <f>VLOOKUP(A313,Participanti!A:B,2,0)</f>
        <v>M</v>
      </c>
      <c r="C313" s="23">
        <v>8</v>
      </c>
      <c r="D313" s="23">
        <v>7</v>
      </c>
      <c r="E313" s="24">
        <v>2.6412037037037036E-2</v>
      </c>
      <c r="F313" s="53"/>
      <c r="G313" s="25">
        <f t="shared" ref="G313" si="1028">E313/D313</f>
        <v>3.7731481481481479E-3</v>
      </c>
      <c r="H313" s="17">
        <f>IF(B313="F",VLOOKUP(D313,Barem!$B$2:$C$11,2,1),VLOOKUP(D313,Barem!$B$12:$C$21,2,1))</f>
        <v>2</v>
      </c>
      <c r="I313" s="17">
        <f>IF(H313=0,0,IF(B313="F",VLOOKUP(G313,Barem!$G$2:$H$11,2,1),VLOOKUP(G313,Barem!$G$12:$H$21,2,1)))</f>
        <v>2</v>
      </c>
      <c r="J313" s="23">
        <v>2.5</v>
      </c>
      <c r="K313" s="18">
        <f>VLOOKUP($C313, Barem!$L:$N,3,0)</f>
        <v>0.2</v>
      </c>
      <c r="L313" s="18">
        <f>VLOOKUP($C313, Barem!$L:$O,4,0)</f>
        <v>0.5</v>
      </c>
      <c r="M313" s="18">
        <f>VLOOKUP($C313, Barem!$L:$P,5,0)</f>
        <v>0.3</v>
      </c>
      <c r="N313" s="50">
        <f t="shared" ref="N313" si="1029">IF(F313&gt;199,F313/1500,0)</f>
        <v>0</v>
      </c>
      <c r="O313" s="50">
        <f>IF(D313&gt;21,VLOOKUP(D313,Barem!$R$1:$S$39,2,1),0)</f>
        <v>0</v>
      </c>
      <c r="P313" s="46">
        <f>IF(D313&lt;1,0,IF(B313="F",VLOOKUP(G313,Barem!$V$2:$X$12,2,1),VLOOKUP(G313,Barem!$V$13:$X$24,2,1)))</f>
        <v>0</v>
      </c>
      <c r="Q313" s="50">
        <f>VLOOKUP(A313,Participanti!A:C,3,0)</f>
        <v>0</v>
      </c>
      <c r="R313" s="40">
        <f t="shared" ref="R313" si="1030">H313*K313+I313*L313+J313*M313+N313+O313+P313+Q313</f>
        <v>2.15</v>
      </c>
      <c r="S313" s="44">
        <v>43765</v>
      </c>
      <c r="T313" s="17">
        <f t="shared" si="812"/>
        <v>1</v>
      </c>
      <c r="U313" s="48">
        <f t="shared" ref="U313" si="1031">R313/D313</f>
        <v>0.30714285714285711</v>
      </c>
    </row>
    <row r="314" spans="1:21" hidden="1" x14ac:dyDescent="0.2">
      <c r="A314" s="22" t="s">
        <v>61</v>
      </c>
      <c r="B314" s="35" t="str">
        <f>VLOOKUP(A314,Participanti!A:B,2,0)</f>
        <v>M</v>
      </c>
      <c r="C314" s="23">
        <v>8</v>
      </c>
      <c r="D314" s="23">
        <v>12.01</v>
      </c>
      <c r="E314" s="24">
        <v>3.695601851851852E-2</v>
      </c>
      <c r="F314" s="53"/>
      <c r="G314" s="25">
        <f t="shared" ref="G314" si="1032">E314/D314</f>
        <v>3.0771039565793937E-3</v>
      </c>
      <c r="H314" s="17">
        <f>IF(B314="F",VLOOKUP(D314,Barem!$B$2:$C$11,2,1),VLOOKUP(D314,Barem!$B$12:$C$21,2,1))</f>
        <v>3</v>
      </c>
      <c r="I314" s="17">
        <f>IF(H314=0,0,IF(B314="F",VLOOKUP(G314,Barem!$G$2:$H$11,2,1),VLOOKUP(G314,Barem!$G$12:$H$21,2,1)))</f>
        <v>4</v>
      </c>
      <c r="J314" s="23">
        <v>4.5</v>
      </c>
      <c r="K314" s="18">
        <f>VLOOKUP($C314, Barem!$L:$N,3,0)</f>
        <v>0.2</v>
      </c>
      <c r="L314" s="18">
        <f>VLOOKUP($C314, Barem!$L:$O,4,0)</f>
        <v>0.5</v>
      </c>
      <c r="M314" s="18">
        <f>VLOOKUP($C314, Barem!$L:$P,5,0)</f>
        <v>0.3</v>
      </c>
      <c r="N314" s="50">
        <f t="shared" ref="N314" si="1033">IF(F314&gt;199,F314/1500,0)</f>
        <v>0</v>
      </c>
      <c r="O314" s="50">
        <f>IF(D314&gt;21,VLOOKUP(D314,Barem!$R$1:$S$39,2,1),0)</f>
        <v>0</v>
      </c>
      <c r="P314" s="46">
        <f>IF(D314&lt;1,0,IF(B314="F",VLOOKUP(G314,Barem!$V$2:$X$12,2,1),VLOOKUP(G314,Barem!$V$13:$X$24,2,1)))</f>
        <v>0</v>
      </c>
      <c r="Q314" s="50">
        <f>VLOOKUP(A314,Participanti!A:C,3,0)</f>
        <v>0</v>
      </c>
      <c r="R314" s="40">
        <f t="shared" ref="R314" si="1034">H314*K314+I314*L314+J314*M314+N314+O314+P314+Q314</f>
        <v>3.95</v>
      </c>
      <c r="S314" s="44">
        <v>43765</v>
      </c>
      <c r="T314" s="17">
        <f t="shared" si="812"/>
        <v>1</v>
      </c>
      <c r="U314" s="48">
        <f t="shared" ref="U314" si="1035">R314/D314</f>
        <v>0.32889258950874273</v>
      </c>
    </row>
    <row r="315" spans="1:21" hidden="1" x14ac:dyDescent="0.2">
      <c r="A315" s="22" t="s">
        <v>186</v>
      </c>
      <c r="B315" s="35" t="str">
        <f>VLOOKUP(A315,Participanti!A:B,2,0)</f>
        <v>M</v>
      </c>
      <c r="C315" s="23">
        <v>8</v>
      </c>
      <c r="D315" s="23">
        <v>21.1</v>
      </c>
      <c r="E315" s="24">
        <v>8.2962962962962961E-2</v>
      </c>
      <c r="F315" s="53"/>
      <c r="G315" s="25">
        <f t="shared" ref="G315" si="1036">E315/D315</f>
        <v>3.9318939792873436E-3</v>
      </c>
      <c r="H315" s="17">
        <f>IF(B315="F",VLOOKUP(D315,Barem!$B$2:$C$11,2,1),VLOOKUP(D315,Barem!$B$12:$C$21,2,1))</f>
        <v>5</v>
      </c>
      <c r="I315" s="17">
        <f>IF(H315=0,0,IF(B315="F",VLOOKUP(G315,Barem!$G$2:$H$11,2,1),VLOOKUP(G315,Barem!$G$12:$H$21,2,1)))</f>
        <v>1.5</v>
      </c>
      <c r="J315" s="23">
        <v>3.75</v>
      </c>
      <c r="K315" s="18">
        <f>VLOOKUP($C315, Barem!$L:$N,3,0)</f>
        <v>0.2</v>
      </c>
      <c r="L315" s="18">
        <f>VLOOKUP($C315, Barem!$L:$O,4,0)</f>
        <v>0.5</v>
      </c>
      <c r="M315" s="18">
        <f>VLOOKUP($C315, Barem!$L:$P,5,0)</f>
        <v>0.3</v>
      </c>
      <c r="N315" s="50">
        <f t="shared" ref="N315" si="1037">IF(F315&gt;199,F315/1500,0)</f>
        <v>0</v>
      </c>
      <c r="O315" s="50">
        <f>IF(D315&gt;21,VLOOKUP(D315,Barem!$R$1:$S$39,2,1),0)</f>
        <v>0</v>
      </c>
      <c r="P315" s="46">
        <f>IF(D315&lt;1,0,IF(B315="F",VLOOKUP(G315,Barem!$V$2:$X$12,2,1),VLOOKUP(G315,Barem!$V$13:$X$24,2,1)))</f>
        <v>0</v>
      </c>
      <c r="Q315" s="50">
        <f>VLOOKUP(A315,Participanti!A:C,3,0)</f>
        <v>0</v>
      </c>
      <c r="R315" s="40">
        <f t="shared" ref="R315" si="1038">H315*K315+I315*L315+J315*M315+N315+O315+P315+Q315</f>
        <v>2.875</v>
      </c>
      <c r="S315" s="44">
        <v>43766</v>
      </c>
      <c r="T315" s="17">
        <f t="shared" si="812"/>
        <v>1</v>
      </c>
      <c r="U315" s="48">
        <f t="shared" ref="U315" si="1039">R315/D315</f>
        <v>0.13625592417061611</v>
      </c>
    </row>
    <row r="316" spans="1:21" hidden="1" x14ac:dyDescent="0.2">
      <c r="A316" s="22" t="s">
        <v>6</v>
      </c>
      <c r="B316" s="35" t="str">
        <f>VLOOKUP(A316,Participanti!A:B,2,0)</f>
        <v>F</v>
      </c>
      <c r="C316" s="23">
        <v>8</v>
      </c>
      <c r="D316" s="23">
        <v>30.01</v>
      </c>
      <c r="E316" s="24">
        <v>0.10972222222222222</v>
      </c>
      <c r="F316" s="53"/>
      <c r="G316" s="25">
        <f t="shared" ref="G316" si="1040">E316/D316</f>
        <v>3.6561886778481243E-3</v>
      </c>
      <c r="H316" s="17">
        <f>IF(B316="F",VLOOKUP(D316,Barem!$B$2:$C$11,2,1),VLOOKUP(D316,Barem!$B$12:$C$21,2,1))</f>
        <v>5</v>
      </c>
      <c r="I316" s="17">
        <f>IF(H316=0,0,IF(B316="F",VLOOKUP(G316,Barem!$G$2:$H$11,2,1),VLOOKUP(G316,Barem!$G$12:$H$21,2,1)))</f>
        <v>3.5</v>
      </c>
      <c r="J316" s="23">
        <v>3</v>
      </c>
      <c r="K316" s="18">
        <f>VLOOKUP($C316, Barem!$L:$N,3,0)</f>
        <v>0.2</v>
      </c>
      <c r="L316" s="18">
        <f>VLOOKUP($C316, Barem!$L:$O,4,0)</f>
        <v>0.5</v>
      </c>
      <c r="M316" s="18">
        <f>VLOOKUP($C316, Barem!$L:$P,5,0)</f>
        <v>0.3</v>
      </c>
      <c r="N316" s="50">
        <f t="shared" ref="N316" si="1041">IF(F316&gt;199,F316/1500,0)</f>
        <v>0</v>
      </c>
      <c r="O316" s="50">
        <f>IF(D316&gt;21,VLOOKUP(D316,Barem!$R$1:$S$39,2,1),0)</f>
        <v>0.1</v>
      </c>
      <c r="P316" s="46">
        <f>IF(D316&lt;1,0,IF(B316="F",VLOOKUP(G316,Barem!$V$2:$X$12,2,1),VLOOKUP(G316,Barem!$V$13:$X$24,2,1)))</f>
        <v>0</v>
      </c>
      <c r="Q316" s="50">
        <f>VLOOKUP(A316,Participanti!A:C,3,0)</f>
        <v>0</v>
      </c>
      <c r="R316" s="40">
        <f t="shared" ref="R316" si="1042">H316*K316+I316*L316+J316*M316+N316+O316+P316+Q316</f>
        <v>3.75</v>
      </c>
      <c r="S316" s="44">
        <v>43766</v>
      </c>
      <c r="T316" s="17">
        <f t="shared" si="812"/>
        <v>1</v>
      </c>
      <c r="U316" s="48">
        <f t="shared" ref="U316" si="1043">R316/D316</f>
        <v>0.12495834721759413</v>
      </c>
    </row>
    <row r="317" spans="1:21" hidden="1" x14ac:dyDescent="0.2">
      <c r="A317" s="22" t="s">
        <v>130</v>
      </c>
      <c r="B317" s="35" t="str">
        <f>VLOOKUP(A317,Participanti!A:B,2,0)</f>
        <v>F</v>
      </c>
      <c r="C317" s="23">
        <v>8</v>
      </c>
      <c r="D317" s="23">
        <v>1.61</v>
      </c>
      <c r="E317" s="24">
        <v>4.155092592592593E-3</v>
      </c>
      <c r="F317" s="53"/>
      <c r="G317" s="25">
        <f t="shared" ref="G317" si="1044">E317/D317</f>
        <v>2.5808028525419833E-3</v>
      </c>
      <c r="H317" s="17">
        <f>IF(B317="F",VLOOKUP(D317,Barem!$B$2:$C$11,2,1),VLOOKUP(D317,Barem!$B$12:$C$21,2,1))</f>
        <v>0</v>
      </c>
      <c r="I317" s="17">
        <f>IF(H317=0,0,IF(B317="F",VLOOKUP(G317,Barem!$G$2:$H$11,2,1),VLOOKUP(G317,Barem!$G$12:$H$21,2,1)))</f>
        <v>0</v>
      </c>
      <c r="J317" s="23">
        <v>4.25</v>
      </c>
      <c r="K317" s="18">
        <f>VLOOKUP($C317, Barem!$L:$N,3,0)</f>
        <v>0.2</v>
      </c>
      <c r="L317" s="18">
        <f>VLOOKUP($C317, Barem!$L:$O,4,0)</f>
        <v>0.5</v>
      </c>
      <c r="M317" s="18">
        <f>VLOOKUP($C317, Barem!$L:$P,5,0)</f>
        <v>0.3</v>
      </c>
      <c r="N317" s="50">
        <f t="shared" ref="N317" si="1045">IF(F317&gt;199,F317/1500,0)</f>
        <v>0</v>
      </c>
      <c r="O317" s="50">
        <f>IF(D317&gt;21,VLOOKUP(D317,Barem!$R$1:$S$39,2,1),0)</f>
        <v>0</v>
      </c>
      <c r="P317" s="46">
        <f>IF(D317&lt;1,0,IF(B317="F",VLOOKUP(G317,Barem!$V$2:$X$12,2,1),VLOOKUP(G317,Barem!$V$13:$X$24,2,1)))</f>
        <v>2</v>
      </c>
      <c r="Q317" s="50">
        <f>VLOOKUP(A317,Participanti!A:C,3,0)</f>
        <v>0</v>
      </c>
      <c r="R317" s="40">
        <f t="shared" ref="R317" si="1046">H317*K317+I317*L317+J317*M317+N317+O317+P317+Q317</f>
        <v>3.2749999999999999</v>
      </c>
      <c r="S317" s="44">
        <v>43766</v>
      </c>
      <c r="T317" s="17">
        <f t="shared" si="812"/>
        <v>1</v>
      </c>
      <c r="U317" s="48">
        <f t="shared" ref="U317" si="1047">R317/D317</f>
        <v>2.0341614906832297</v>
      </c>
    </row>
    <row r="318" spans="1:21" hidden="1" x14ac:dyDescent="0.2">
      <c r="A318" s="22" t="s">
        <v>60</v>
      </c>
      <c r="B318" s="35" t="str">
        <f>VLOOKUP(A318,Participanti!A:B,2,0)</f>
        <v>F</v>
      </c>
      <c r="C318" s="23">
        <v>8</v>
      </c>
      <c r="D318" s="23">
        <v>21.1</v>
      </c>
      <c r="E318" s="24">
        <v>9.6423611111111127E-2</v>
      </c>
      <c r="F318" s="53"/>
      <c r="G318" s="25">
        <f t="shared" ref="G318" si="1048">E318/D318</f>
        <v>4.5698393891521862E-3</v>
      </c>
      <c r="H318" s="17">
        <f>IF(B318="F",VLOOKUP(D318,Barem!$B$2:$C$11,2,1),VLOOKUP(D318,Barem!$B$12:$C$21,2,1))</f>
        <v>5</v>
      </c>
      <c r="I318" s="17">
        <f>IF(H318=0,0,IF(B318="F",VLOOKUP(G318,Barem!$G$2:$H$11,2,1),VLOOKUP(G318,Barem!$G$12:$H$21,2,1)))</f>
        <v>1</v>
      </c>
      <c r="J318" s="23">
        <v>3</v>
      </c>
      <c r="K318" s="18">
        <f>VLOOKUP($C318, Barem!$L:$N,3,0)</f>
        <v>0.2</v>
      </c>
      <c r="L318" s="18">
        <f>VLOOKUP($C318, Barem!$L:$O,4,0)</f>
        <v>0.5</v>
      </c>
      <c r="M318" s="18">
        <f>VLOOKUP($C318, Barem!$L:$P,5,0)</f>
        <v>0.3</v>
      </c>
      <c r="N318" s="50">
        <f t="shared" ref="N318" si="1049">IF(F318&gt;199,F318/1500,0)</f>
        <v>0</v>
      </c>
      <c r="O318" s="50">
        <f>IF(D318&gt;21,VLOOKUP(D318,Barem!$R$1:$S$39,2,1),0)</f>
        <v>0</v>
      </c>
      <c r="P318" s="46">
        <f>IF(D318&lt;1,0,IF(B318="F",VLOOKUP(G318,Barem!$V$2:$X$12,2,1),VLOOKUP(G318,Barem!$V$13:$X$24,2,1)))</f>
        <v>0</v>
      </c>
      <c r="Q318" s="50">
        <f>VLOOKUP(A318,Participanti!A:C,3,0)</f>
        <v>0.5</v>
      </c>
      <c r="R318" s="40">
        <f t="shared" ref="R318" si="1050">H318*K318+I318*L318+J318*M318+N318+O318+P318+Q318</f>
        <v>2.9</v>
      </c>
      <c r="S318" s="44">
        <v>43766</v>
      </c>
      <c r="T318" s="17">
        <f t="shared" si="812"/>
        <v>1</v>
      </c>
      <c r="U318" s="48">
        <f t="shared" ref="U318" si="1051">R318/D318</f>
        <v>0.13744075829383884</v>
      </c>
    </row>
    <row r="319" spans="1:21" hidden="1" x14ac:dyDescent="0.2">
      <c r="A319" s="22" t="s">
        <v>55</v>
      </c>
      <c r="B319" s="35" t="str">
        <f>VLOOKUP(A319,Participanti!A:B,2,0)</f>
        <v>F</v>
      </c>
      <c r="C319" s="23">
        <v>8</v>
      </c>
      <c r="D319" s="23">
        <v>9.06</v>
      </c>
      <c r="E319" s="24">
        <v>3.681712962962963E-2</v>
      </c>
      <c r="F319" s="53"/>
      <c r="G319" s="25">
        <f t="shared" ref="G319" si="1052">E319/D319</f>
        <v>4.0637008421224759E-3</v>
      </c>
      <c r="H319" s="17">
        <f>IF(B319="F",VLOOKUP(D319,Barem!$B$2:$C$11,2,1),VLOOKUP(D319,Barem!$B$12:$C$21,2,1))</f>
        <v>2.5</v>
      </c>
      <c r="I319" s="17">
        <f>IF(H319=0,0,IF(B319="F",VLOOKUP(G319,Barem!$G$2:$H$11,2,1),VLOOKUP(G319,Barem!$G$12:$H$21,2,1)))</f>
        <v>2</v>
      </c>
      <c r="J319" s="23">
        <v>1.5</v>
      </c>
      <c r="K319" s="18">
        <f>VLOOKUP($C319, Barem!$L:$N,3,0)</f>
        <v>0.2</v>
      </c>
      <c r="L319" s="18">
        <f>VLOOKUP($C319, Barem!$L:$O,4,0)</f>
        <v>0.5</v>
      </c>
      <c r="M319" s="18">
        <f>VLOOKUP($C319, Barem!$L:$P,5,0)</f>
        <v>0.3</v>
      </c>
      <c r="N319" s="50">
        <f t="shared" ref="N319" si="1053">IF(F319&gt;199,F319/1500,0)</f>
        <v>0</v>
      </c>
      <c r="O319" s="50">
        <f>IF(D319&gt;21,VLOOKUP(D319,Barem!$R$1:$S$39,2,1),0)</f>
        <v>0</v>
      </c>
      <c r="P319" s="46">
        <f>IF(D319&lt;1,0,IF(B319="F",VLOOKUP(G319,Barem!$V$2:$X$12,2,1),VLOOKUP(G319,Barem!$V$13:$X$24,2,1)))</f>
        <v>0</v>
      </c>
      <c r="Q319" s="50">
        <f>VLOOKUP(A319,Participanti!A:C,3,0)</f>
        <v>0</v>
      </c>
      <c r="R319" s="40">
        <f t="shared" ref="R319" si="1054">H319*K319+I319*L319+J319*M319+N319+O319+P319+Q319</f>
        <v>1.95</v>
      </c>
      <c r="S319" s="44">
        <v>43763</v>
      </c>
      <c r="T319" s="17">
        <f t="shared" si="812"/>
        <v>1</v>
      </c>
      <c r="U319" s="48">
        <f t="shared" ref="U319" si="1055">R319/D319</f>
        <v>0.21523178807947019</v>
      </c>
    </row>
    <row r="320" spans="1:21" hidden="1" x14ac:dyDescent="0.2">
      <c r="A320" s="22" t="s">
        <v>135</v>
      </c>
      <c r="B320" s="35" t="str">
        <f>VLOOKUP(A320,Participanti!A:B,2,0)</f>
        <v>M</v>
      </c>
      <c r="C320" s="23">
        <v>8</v>
      </c>
      <c r="D320" s="23">
        <v>10.07</v>
      </c>
      <c r="E320" s="24">
        <v>4.3854166666666666E-2</v>
      </c>
      <c r="F320" s="53"/>
      <c r="G320" s="25">
        <f t="shared" ref="G320" si="1056">E320/D320</f>
        <v>4.3549321416749423E-3</v>
      </c>
      <c r="H320" s="17">
        <f>IF(B320="F",VLOOKUP(D320,Barem!$B$2:$C$11,2,1),VLOOKUP(D320,Barem!$B$12:$C$21,2,1))</f>
        <v>2.5</v>
      </c>
      <c r="I320" s="17">
        <f>IF(H320=0,0,IF(B320="F",VLOOKUP(G320,Barem!$G$2:$H$11,2,1),VLOOKUP(G320,Barem!$G$12:$H$21,2,1)))</f>
        <v>1</v>
      </c>
      <c r="J320" s="23">
        <v>1.75</v>
      </c>
      <c r="K320" s="18">
        <f>VLOOKUP($C320, Barem!$L:$N,3,0)</f>
        <v>0.2</v>
      </c>
      <c r="L320" s="18">
        <f>VLOOKUP($C320, Barem!$L:$O,4,0)</f>
        <v>0.5</v>
      </c>
      <c r="M320" s="18">
        <f>VLOOKUP($C320, Barem!$L:$P,5,0)</f>
        <v>0.3</v>
      </c>
      <c r="N320" s="50">
        <f t="shared" ref="N320" si="1057">IF(F320&gt;199,F320/1500,0)</f>
        <v>0</v>
      </c>
      <c r="O320" s="50">
        <f>IF(D320&gt;21,VLOOKUP(D320,Barem!$R$1:$S$39,2,1),0)</f>
        <v>0</v>
      </c>
      <c r="P320" s="46">
        <f>IF(D320&lt;1,0,IF(B320="F",VLOOKUP(G320,Barem!$V$2:$X$12,2,1),VLOOKUP(G320,Barem!$V$13:$X$24,2,1)))</f>
        <v>0</v>
      </c>
      <c r="Q320" s="50">
        <f>VLOOKUP(A320,Participanti!A:C,3,0)</f>
        <v>0</v>
      </c>
      <c r="R320" s="40">
        <f t="shared" ref="R320" si="1058">H320*K320+I320*L320+J320*M320+N320+O320+P320+Q320</f>
        <v>1.5249999999999999</v>
      </c>
      <c r="S320" s="44">
        <v>43767</v>
      </c>
      <c r="T320" s="17">
        <f t="shared" si="812"/>
        <v>1</v>
      </c>
      <c r="U320" s="48">
        <f t="shared" ref="U320" si="1059">R320/D320</f>
        <v>0.15143992055610725</v>
      </c>
    </row>
    <row r="321" spans="1:21" hidden="1" x14ac:dyDescent="0.2">
      <c r="A321" s="22" t="s">
        <v>8</v>
      </c>
      <c r="B321" s="35" t="str">
        <f>VLOOKUP(A321,Participanti!A:B,2,0)</f>
        <v>M</v>
      </c>
      <c r="C321" s="23">
        <v>8</v>
      </c>
      <c r="D321" s="23">
        <v>42.195</v>
      </c>
      <c r="E321" s="24">
        <v>0.13983796296296297</v>
      </c>
      <c r="F321" s="53"/>
      <c r="G321" s="25">
        <f t="shared" ref="G321" si="1060">E321/D321</f>
        <v>3.314088469320132E-3</v>
      </c>
      <c r="H321" s="17">
        <f>IF(B321="F",VLOOKUP(D321,Barem!$B$2:$C$11,2,1),VLOOKUP(D321,Barem!$B$12:$C$21,2,1))</f>
        <v>5</v>
      </c>
      <c r="I321" s="17">
        <f>IF(H321=0,0,IF(B321="F",VLOOKUP(G321,Barem!$G$2:$H$11,2,1),VLOOKUP(G321,Barem!$G$12:$H$21,2,1)))</f>
        <v>3</v>
      </c>
      <c r="J321" s="23">
        <v>5</v>
      </c>
      <c r="K321" s="18">
        <f>VLOOKUP($C321, Barem!$L:$N,3,0)</f>
        <v>0.2</v>
      </c>
      <c r="L321" s="18">
        <f>VLOOKUP($C321, Barem!$L:$O,4,0)</f>
        <v>0.5</v>
      </c>
      <c r="M321" s="18">
        <f>VLOOKUP($C321, Barem!$L:$P,5,0)</f>
        <v>0.3</v>
      </c>
      <c r="N321" s="50">
        <f t="shared" ref="N321" si="1061">IF(F321&gt;199,F321/1500,0)</f>
        <v>0</v>
      </c>
      <c r="O321" s="50">
        <f>IF(D321&gt;21,VLOOKUP(D321,Barem!$R$1:$S$39,2,1),0)</f>
        <v>0.3</v>
      </c>
      <c r="P321" s="46">
        <f>IF(D321&lt;1,0,IF(B321="F",VLOOKUP(G321,Barem!$V$2:$X$12,2,1),VLOOKUP(G321,Barem!$V$13:$X$24,2,1)))</f>
        <v>0</v>
      </c>
      <c r="Q321" s="50">
        <f>VLOOKUP(A321,Participanti!A:C,3,0)</f>
        <v>0</v>
      </c>
      <c r="R321" s="40">
        <f t="shared" ref="R321" si="1062">H321*K321+I321*L321+J321*M321+N321+O321+P321+Q321</f>
        <v>4.3</v>
      </c>
      <c r="S321" s="44">
        <v>43767</v>
      </c>
      <c r="T321" s="17">
        <f t="shared" si="812"/>
        <v>1</v>
      </c>
      <c r="U321" s="48">
        <f t="shared" ref="U321" si="1063">R321/D321</f>
        <v>0.10190780898210688</v>
      </c>
    </row>
    <row r="322" spans="1:21" hidden="1" x14ac:dyDescent="0.2">
      <c r="A322" s="22" t="s">
        <v>140</v>
      </c>
      <c r="B322" s="35" t="str">
        <f>VLOOKUP(A322,Participanti!A:B,2,0)</f>
        <v>M</v>
      </c>
      <c r="C322" s="23">
        <v>8</v>
      </c>
      <c r="D322" s="23">
        <v>44</v>
      </c>
      <c r="E322" s="24">
        <v>0.41789351851851847</v>
      </c>
      <c r="F322" s="53">
        <v>2100</v>
      </c>
      <c r="G322" s="25">
        <f t="shared" ref="G322" si="1064">E322/D322</f>
        <v>9.4975799663299647E-3</v>
      </c>
      <c r="H322" s="17">
        <f>IF(B322="F",VLOOKUP(D322,Barem!$B$2:$C$11,2,1),VLOOKUP(D322,Barem!$B$12:$C$21,2,1))</f>
        <v>5</v>
      </c>
      <c r="I322" s="17">
        <f>IF(H322=0,0,IF(B322="F",VLOOKUP(G322,Barem!$G$2:$H$11,2,1),VLOOKUP(G322,Barem!$G$12:$H$21,2,1)))</f>
        <v>0</v>
      </c>
      <c r="J322" s="23">
        <v>4.5</v>
      </c>
      <c r="K322" s="18">
        <f>VLOOKUP($C322, Barem!$L:$N,3,0)</f>
        <v>0.2</v>
      </c>
      <c r="L322" s="18">
        <f>VLOOKUP($C322, Barem!$L:$O,4,0)</f>
        <v>0.5</v>
      </c>
      <c r="M322" s="18">
        <f>VLOOKUP($C322, Barem!$L:$P,5,0)</f>
        <v>0.3</v>
      </c>
      <c r="N322" s="50">
        <f t="shared" ref="N322" si="1065">IF(F322&gt;199,F322/1500,0)</f>
        <v>1.4</v>
      </c>
      <c r="O322" s="50">
        <f>IF(D322&gt;21,VLOOKUP(D322,Barem!$R$1:$S$39,2,1),0)</f>
        <v>0.3</v>
      </c>
      <c r="P322" s="46">
        <f>IF(D322&lt;1,0,IF(B322="F",VLOOKUP(G322,Barem!$V$2:$X$12,2,1),VLOOKUP(G322,Barem!$V$13:$X$24,2,1)))</f>
        <v>0</v>
      </c>
      <c r="Q322" s="50">
        <f>VLOOKUP(A322,Participanti!A:C,3,0)</f>
        <v>0.5</v>
      </c>
      <c r="R322" s="40">
        <f t="shared" ref="R322" si="1066">H322*K322+I322*L322+J322*M322+N322+O322+P322+Q322</f>
        <v>4.55</v>
      </c>
      <c r="S322" s="44">
        <v>43767</v>
      </c>
      <c r="T322" s="17">
        <f t="shared" ref="T322:T329" si="1067">COUNTIFS(A:A,A322,C:C,C322)</f>
        <v>1</v>
      </c>
      <c r="U322" s="48">
        <f t="shared" ref="U322" si="1068">R322/D322</f>
        <v>0.10340909090909091</v>
      </c>
    </row>
    <row r="323" spans="1:21" hidden="1" x14ac:dyDescent="0.2">
      <c r="A323" s="22" t="s">
        <v>56</v>
      </c>
      <c r="B323" s="35" t="str">
        <f>VLOOKUP(A323,Participanti!A:B,2,0)</f>
        <v>F</v>
      </c>
      <c r="C323" s="23">
        <v>8</v>
      </c>
      <c r="D323" s="23">
        <v>5.0199999999999996</v>
      </c>
      <c r="E323" s="24">
        <v>2.0023148148148148E-2</v>
      </c>
      <c r="F323" s="53"/>
      <c r="G323" s="25">
        <f t="shared" ref="G323" si="1069">E323/D323</f>
        <v>3.9886749299099895E-3</v>
      </c>
      <c r="H323" s="17">
        <f>IF(B323="F",VLOOKUP(D323,Barem!$B$2:$C$11,2,1),VLOOKUP(D323,Barem!$B$12:$C$21,2,1))</f>
        <v>1.5</v>
      </c>
      <c r="I323" s="17">
        <f>IF(H323=0,0,IF(B323="F",VLOOKUP(G323,Barem!$G$2:$H$11,2,1),VLOOKUP(G323,Barem!$G$12:$H$21,2,1)))</f>
        <v>2.5</v>
      </c>
      <c r="J323" s="23">
        <v>4.5</v>
      </c>
      <c r="K323" s="18">
        <f>VLOOKUP($C323, Barem!$L:$N,3,0)</f>
        <v>0.2</v>
      </c>
      <c r="L323" s="18">
        <f>VLOOKUP($C323, Barem!$L:$O,4,0)</f>
        <v>0.5</v>
      </c>
      <c r="M323" s="18">
        <f>VLOOKUP($C323, Barem!$L:$P,5,0)</f>
        <v>0.3</v>
      </c>
      <c r="N323" s="50">
        <f t="shared" ref="N323" si="1070">IF(F323&gt;199,F323/1500,0)</f>
        <v>0</v>
      </c>
      <c r="O323" s="50">
        <f>IF(D323&gt;21,VLOOKUP(D323,Barem!$R$1:$S$39,2,1),0)</f>
        <v>0</v>
      </c>
      <c r="P323" s="46">
        <f>IF(D323&lt;1,0,IF(B323="F",VLOOKUP(G323,Barem!$V$2:$X$12,2,1),VLOOKUP(G323,Barem!$V$13:$X$24,2,1)))</f>
        <v>0</v>
      </c>
      <c r="Q323" s="50">
        <f>VLOOKUP(A323,Participanti!A:C,3,0)</f>
        <v>0</v>
      </c>
      <c r="R323" s="40">
        <f t="shared" ref="R323" si="1071">H323*K323+I323*L323+J323*M323+N323+O323+P323+Q323</f>
        <v>2.9</v>
      </c>
      <c r="S323" s="44">
        <v>43767</v>
      </c>
      <c r="T323" s="17">
        <f t="shared" si="1067"/>
        <v>1</v>
      </c>
      <c r="U323" s="48">
        <f t="shared" ref="U323" si="1072">R323/D323</f>
        <v>0.57768924302788849</v>
      </c>
    </row>
    <row r="324" spans="1:21" hidden="1" x14ac:dyDescent="0.2">
      <c r="A324" s="22" t="s">
        <v>52</v>
      </c>
      <c r="B324" s="35" t="str">
        <f>VLOOKUP(A324,Participanti!A:B,2,0)</f>
        <v>M</v>
      </c>
      <c r="C324" s="23">
        <v>8</v>
      </c>
      <c r="D324" s="23">
        <v>15.03</v>
      </c>
      <c r="E324" s="24">
        <v>5.1331018518518519E-2</v>
      </c>
      <c r="F324" s="53"/>
      <c r="G324" s="25">
        <f t="shared" ref="G324" si="1073">E324/D324</f>
        <v>3.4152374263818047E-3</v>
      </c>
      <c r="H324" s="17">
        <f>IF(B324="F",VLOOKUP(D324,Barem!$B$2:$C$11,2,1),VLOOKUP(D324,Barem!$B$12:$C$21,2,1))</f>
        <v>3.5</v>
      </c>
      <c r="I324" s="17">
        <f>IF(H324=0,0,IF(B324="F",VLOOKUP(G324,Barem!$G$2:$H$11,2,1),VLOOKUP(G324,Barem!$G$12:$H$21,2,1)))</f>
        <v>3</v>
      </c>
      <c r="J324" s="23">
        <v>3.5</v>
      </c>
      <c r="K324" s="18">
        <f>VLOOKUP($C324, Barem!$L:$N,3,0)</f>
        <v>0.2</v>
      </c>
      <c r="L324" s="18">
        <f>VLOOKUP($C324, Barem!$L:$O,4,0)</f>
        <v>0.5</v>
      </c>
      <c r="M324" s="18">
        <f>VLOOKUP($C324, Barem!$L:$P,5,0)</f>
        <v>0.3</v>
      </c>
      <c r="N324" s="50">
        <f t="shared" ref="N324" si="1074">IF(F324&gt;199,F324/1500,0)</f>
        <v>0</v>
      </c>
      <c r="O324" s="50">
        <f>IF(D324&gt;21,VLOOKUP(D324,Barem!$R$1:$S$39,2,1),0)</f>
        <v>0</v>
      </c>
      <c r="P324" s="46">
        <f>IF(D324&lt;1,0,IF(B324="F",VLOOKUP(G324,Barem!$V$2:$X$12,2,1),VLOOKUP(G324,Barem!$V$13:$X$24,2,1)))</f>
        <v>0</v>
      </c>
      <c r="Q324" s="50">
        <f>VLOOKUP(A324,Participanti!A:C,3,0)</f>
        <v>0</v>
      </c>
      <c r="R324" s="40">
        <f t="shared" ref="R324" si="1075">H324*K324+I324*L324+J324*M324+N324+O324+P324+Q324</f>
        <v>3.25</v>
      </c>
      <c r="S324" s="44">
        <v>43767</v>
      </c>
      <c r="T324" s="17">
        <f t="shared" si="1067"/>
        <v>1</v>
      </c>
      <c r="U324" s="48">
        <f t="shared" ref="U324" si="1076">R324/D324</f>
        <v>0.21623419827012641</v>
      </c>
    </row>
    <row r="325" spans="1:21" hidden="1" x14ac:dyDescent="0.2">
      <c r="A325" s="22" t="s">
        <v>71</v>
      </c>
      <c r="B325" s="35" t="str">
        <f>VLOOKUP(A325,Participanti!A:B,2,0)</f>
        <v>M</v>
      </c>
      <c r="C325" s="23">
        <v>8</v>
      </c>
      <c r="D325" s="23">
        <v>10.07</v>
      </c>
      <c r="E325" s="24">
        <v>4.4351851851851858E-2</v>
      </c>
      <c r="F325" s="53"/>
      <c r="G325" s="25">
        <f t="shared" ref="G325" si="1077">E325/D325</f>
        <v>4.404354702269301E-3</v>
      </c>
      <c r="H325" s="17">
        <f>IF(B325="F",VLOOKUP(D325,Barem!$B$2:$C$11,2,1),VLOOKUP(D325,Barem!$B$12:$C$21,2,1))</f>
        <v>2.5</v>
      </c>
      <c r="I325" s="17">
        <f>IF(H325=0,0,IF(B325="F",VLOOKUP(G325,Barem!$G$2:$H$11,2,1),VLOOKUP(G325,Barem!$G$12:$H$21,2,1)))</f>
        <v>1</v>
      </c>
      <c r="J325" s="23">
        <v>2.5</v>
      </c>
      <c r="K325" s="18">
        <f>VLOOKUP($C325, Barem!$L:$N,3,0)</f>
        <v>0.2</v>
      </c>
      <c r="L325" s="18">
        <f>VLOOKUP($C325, Barem!$L:$O,4,0)</f>
        <v>0.5</v>
      </c>
      <c r="M325" s="18">
        <f>VLOOKUP($C325, Barem!$L:$P,5,0)</f>
        <v>0.3</v>
      </c>
      <c r="N325" s="50">
        <f t="shared" ref="N325" si="1078">IF(F325&gt;199,F325/1500,0)</f>
        <v>0</v>
      </c>
      <c r="O325" s="50">
        <f>IF(D325&gt;21,VLOOKUP(D325,Barem!$R$1:$S$39,2,1),0)</f>
        <v>0</v>
      </c>
      <c r="P325" s="46">
        <f>IF(D325&lt;1,0,IF(B325="F",VLOOKUP(G325,Barem!$V$2:$X$12,2,1),VLOOKUP(G325,Barem!$V$13:$X$24,2,1)))</f>
        <v>0</v>
      </c>
      <c r="Q325" s="50">
        <f>VLOOKUP(A325,Participanti!A:C,3,0)</f>
        <v>0</v>
      </c>
      <c r="R325" s="40">
        <f t="shared" ref="R325" si="1079">H325*K325+I325*L325+J325*M325+N325+O325+P325+Q325</f>
        <v>1.75</v>
      </c>
      <c r="S325" s="44">
        <v>43767</v>
      </c>
      <c r="T325" s="17">
        <f t="shared" si="1067"/>
        <v>1</v>
      </c>
      <c r="U325" s="48">
        <f t="shared" ref="U325" si="1080">R325/D325</f>
        <v>0.17378351539225423</v>
      </c>
    </row>
    <row r="326" spans="1:21" hidden="1" x14ac:dyDescent="0.2">
      <c r="A326" s="22" t="s">
        <v>57</v>
      </c>
      <c r="B326" s="35" t="str">
        <f>VLOOKUP(A326,Participanti!A:B,2,0)</f>
        <v>M</v>
      </c>
      <c r="C326" s="23">
        <v>8</v>
      </c>
      <c r="D326" s="23">
        <v>14.12</v>
      </c>
      <c r="E326" s="24">
        <v>4.7060185185185184E-2</v>
      </c>
      <c r="F326" s="53"/>
      <c r="G326" s="25">
        <f t="shared" ref="G326" si="1081">E326/D326</f>
        <v>3.3328743048998007E-3</v>
      </c>
      <c r="H326" s="17">
        <f>IF(B326="F",VLOOKUP(D326,Barem!$B$2:$C$11,2,1),VLOOKUP(D326,Barem!$B$12:$C$21,2,1))</f>
        <v>3</v>
      </c>
      <c r="I326" s="17">
        <f>IF(H326=0,0,IF(B326="F",VLOOKUP(G326,Barem!$G$2:$H$11,2,1),VLOOKUP(G326,Barem!$G$12:$H$21,2,1)))</f>
        <v>3</v>
      </c>
      <c r="J326" s="23">
        <v>1</v>
      </c>
      <c r="K326" s="18">
        <f>VLOOKUP($C326, Barem!$L:$N,3,0)</f>
        <v>0.2</v>
      </c>
      <c r="L326" s="18">
        <f>VLOOKUP($C326, Barem!$L:$O,4,0)</f>
        <v>0.5</v>
      </c>
      <c r="M326" s="18">
        <f>VLOOKUP($C326, Barem!$L:$P,5,0)</f>
        <v>0.3</v>
      </c>
      <c r="N326" s="50">
        <f t="shared" ref="N326" si="1082">IF(F326&gt;199,F326/1500,0)</f>
        <v>0</v>
      </c>
      <c r="O326" s="50">
        <f>IF(D326&gt;21,VLOOKUP(D326,Barem!$R$1:$S$39,2,1),0)</f>
        <v>0</v>
      </c>
      <c r="P326" s="46">
        <f>IF(D326&lt;1,0,IF(B326="F",VLOOKUP(G326,Barem!$V$2:$X$12,2,1),VLOOKUP(G326,Barem!$V$13:$X$24,2,1)))</f>
        <v>0</v>
      </c>
      <c r="Q326" s="50">
        <f>VLOOKUP(A326,Participanti!A:C,3,0)</f>
        <v>0</v>
      </c>
      <c r="R326" s="40">
        <f t="shared" ref="R326" si="1083">H326*K326+I326*L326+J326*M326+N326+O326+P326+Q326</f>
        <v>2.4</v>
      </c>
      <c r="S326" s="44">
        <v>43767</v>
      </c>
      <c r="T326" s="17">
        <f t="shared" si="1067"/>
        <v>1</v>
      </c>
      <c r="U326" s="48">
        <f t="shared" ref="U326" si="1084">R326/D326</f>
        <v>0.16997167138810199</v>
      </c>
    </row>
    <row r="327" spans="1:21" hidden="1" x14ac:dyDescent="0.2">
      <c r="A327" s="22" t="s">
        <v>92</v>
      </c>
      <c r="B327" s="35" t="str">
        <f>VLOOKUP(A327,Participanti!A:B,2,0)</f>
        <v>M</v>
      </c>
      <c r="C327" s="23">
        <v>8</v>
      </c>
      <c r="D327" s="23">
        <v>15.03</v>
      </c>
      <c r="E327" s="24">
        <v>5.4710648148148154E-2</v>
      </c>
      <c r="F327" s="53"/>
      <c r="G327" s="25">
        <f t="shared" ref="G327" si="1085">E327/D327</f>
        <v>3.6400963505088596E-3</v>
      </c>
      <c r="H327" s="17">
        <f>IF(B327="F",VLOOKUP(D327,Barem!$B$2:$C$11,2,1),VLOOKUP(D327,Barem!$B$12:$C$21,2,1))</f>
        <v>3.5</v>
      </c>
      <c r="I327" s="17">
        <f>IF(H327=0,0,IF(B327="F",VLOOKUP(G327,Barem!$G$2:$H$11,2,1),VLOOKUP(G327,Barem!$G$12:$H$21,2,1)))</f>
        <v>2.5</v>
      </c>
      <c r="J327" s="23">
        <v>2.5</v>
      </c>
      <c r="K327" s="18">
        <f>VLOOKUP($C327, Barem!$L:$N,3,0)</f>
        <v>0.2</v>
      </c>
      <c r="L327" s="18">
        <f>VLOOKUP($C327, Barem!$L:$O,4,0)</f>
        <v>0.5</v>
      </c>
      <c r="M327" s="18">
        <f>VLOOKUP($C327, Barem!$L:$P,5,0)</f>
        <v>0.3</v>
      </c>
      <c r="N327" s="50">
        <f t="shared" ref="N327" si="1086">IF(F327&gt;199,F327/1500,0)</f>
        <v>0</v>
      </c>
      <c r="O327" s="50">
        <f>IF(D327&gt;21,VLOOKUP(D327,Barem!$R$1:$S$39,2,1),0)</f>
        <v>0</v>
      </c>
      <c r="P327" s="46">
        <f>IF(D327&lt;1,0,IF(B327="F",VLOOKUP(G327,Barem!$V$2:$X$12,2,1),VLOOKUP(G327,Barem!$V$13:$X$24,2,1)))</f>
        <v>0</v>
      </c>
      <c r="Q327" s="50">
        <f>VLOOKUP(A327,Participanti!A:C,3,0)</f>
        <v>0</v>
      </c>
      <c r="R327" s="40">
        <f t="shared" ref="R327" si="1087">H327*K327+I327*L327+J327*M327+N327+O327+P327+Q327</f>
        <v>2.7</v>
      </c>
      <c r="S327" s="44">
        <v>43767</v>
      </c>
      <c r="T327" s="17">
        <f t="shared" si="1067"/>
        <v>1</v>
      </c>
      <c r="U327" s="48">
        <f t="shared" ref="U327" si="1088">R327/D327</f>
        <v>0.17964071856287428</v>
      </c>
    </row>
    <row r="328" spans="1:21" hidden="1" x14ac:dyDescent="0.2">
      <c r="A328" s="22" t="s">
        <v>70</v>
      </c>
      <c r="B328" s="35" t="str">
        <f>VLOOKUP(A328,Participanti!A:B,2,0)</f>
        <v>M</v>
      </c>
      <c r="C328" s="23">
        <v>8</v>
      </c>
      <c r="D328" s="23">
        <v>10.26</v>
      </c>
      <c r="E328" s="24">
        <v>3.5543981481481475E-2</v>
      </c>
      <c r="F328" s="53"/>
      <c r="G328" s="25">
        <f t="shared" ref="G328" si="1089">E328/D328</f>
        <v>3.4643256804562841E-3</v>
      </c>
      <c r="H328" s="17">
        <f>IF(B328="F",VLOOKUP(D328,Barem!$B$2:$C$11,2,1),VLOOKUP(D328,Barem!$B$12:$C$21,2,1))</f>
        <v>2.5</v>
      </c>
      <c r="I328" s="17">
        <f>IF(H328=0,0,IF(B328="F",VLOOKUP(G328,Barem!$G$2:$H$11,2,1),VLOOKUP(G328,Barem!$G$12:$H$21,2,1)))</f>
        <v>3</v>
      </c>
      <c r="J328" s="23">
        <v>1</v>
      </c>
      <c r="K328" s="18">
        <f>VLOOKUP($C328, Barem!$L:$N,3,0)</f>
        <v>0.2</v>
      </c>
      <c r="L328" s="18">
        <f>VLOOKUP($C328, Barem!$L:$O,4,0)</f>
        <v>0.5</v>
      </c>
      <c r="M328" s="18">
        <f>VLOOKUP($C328, Barem!$L:$P,5,0)</f>
        <v>0.3</v>
      </c>
      <c r="N328" s="50">
        <f t="shared" ref="N328" si="1090">IF(F328&gt;199,F328/1500,0)</f>
        <v>0</v>
      </c>
      <c r="O328" s="50">
        <f>IF(D328&gt;21,VLOOKUP(D328,Barem!$R$1:$S$39,2,1),0)</f>
        <v>0</v>
      </c>
      <c r="P328" s="46">
        <f>IF(D328&lt;1,0,IF(B328="F",VLOOKUP(G328,Barem!$V$2:$X$12,2,1),VLOOKUP(G328,Barem!$V$13:$X$24,2,1)))</f>
        <v>0</v>
      </c>
      <c r="Q328" s="50">
        <f>VLOOKUP(A328,Participanti!A:C,3,0)</f>
        <v>0</v>
      </c>
      <c r="R328" s="40">
        <f t="shared" ref="R328" si="1091">H328*K328+I328*L328+J328*M328+N328+O328+P328+Q328</f>
        <v>2.2999999999999998</v>
      </c>
      <c r="S328" s="44">
        <v>43767</v>
      </c>
      <c r="T328" s="17">
        <f t="shared" si="1067"/>
        <v>1</v>
      </c>
      <c r="U328" s="48">
        <f t="shared" ref="U328" si="1092">R328/D328</f>
        <v>0.22417153996101363</v>
      </c>
    </row>
    <row r="329" spans="1:21" hidden="1" x14ac:dyDescent="0.2">
      <c r="A329" s="22" t="s">
        <v>191</v>
      </c>
      <c r="B329" s="35" t="str">
        <f>VLOOKUP(A329,Participanti!A:B,2,0)</f>
        <v>M</v>
      </c>
      <c r="C329" s="23">
        <v>8</v>
      </c>
      <c r="D329" s="23">
        <v>21.07</v>
      </c>
      <c r="E329" s="24">
        <v>6.5937499999999996E-2</v>
      </c>
      <c r="F329" s="53"/>
      <c r="G329" s="25">
        <f t="shared" ref="G329" si="1093">E329/D329</f>
        <v>3.1294494542002844E-3</v>
      </c>
      <c r="H329" s="17">
        <f>IF(B329="F",VLOOKUP(D329,Barem!$B$2:$C$11,2,1),VLOOKUP(D329,Barem!$B$12:$C$21,2,1))</f>
        <v>5</v>
      </c>
      <c r="I329" s="17">
        <f>IF(H329=0,0,IF(B329="F",VLOOKUP(G329,Barem!$G$2:$H$11,2,1),VLOOKUP(G329,Barem!$G$12:$H$21,2,1)))</f>
        <v>4</v>
      </c>
      <c r="J329" s="23">
        <v>2.25</v>
      </c>
      <c r="K329" s="18">
        <f>VLOOKUP($C329, Barem!$L:$N,3,0)</f>
        <v>0.2</v>
      </c>
      <c r="L329" s="18">
        <f>VLOOKUP($C329, Barem!$L:$O,4,0)</f>
        <v>0.5</v>
      </c>
      <c r="M329" s="18">
        <f>VLOOKUP($C329, Barem!$L:$P,5,0)</f>
        <v>0.3</v>
      </c>
      <c r="N329" s="50">
        <f t="shared" ref="N329" si="1094">IF(F329&gt;199,F329/1500,0)</f>
        <v>0</v>
      </c>
      <c r="O329" s="50">
        <f>IF(D329&gt;21,VLOOKUP(D329,Barem!$R$1:$S$39,2,1),0)</f>
        <v>0</v>
      </c>
      <c r="P329" s="46">
        <f>IF(D329&lt;1,0,IF(B329="F",VLOOKUP(G329,Barem!$V$2:$X$12,2,1),VLOOKUP(G329,Barem!$V$13:$X$24,2,1)))</f>
        <v>0</v>
      </c>
      <c r="Q329" s="50">
        <f>VLOOKUP(A329,Participanti!A:C,3,0)</f>
        <v>0</v>
      </c>
      <c r="R329" s="40">
        <f t="shared" ref="R329" si="1095">H329*K329+I329*L329+J329*M329+N329+O329+P329+Q329</f>
        <v>3.6749999999999998</v>
      </c>
      <c r="S329" s="44">
        <v>43768</v>
      </c>
      <c r="T329" s="17">
        <f t="shared" si="1067"/>
        <v>1</v>
      </c>
      <c r="U329" s="48">
        <f t="shared" ref="U329" si="1096">R329/D329</f>
        <v>0.17441860465116277</v>
      </c>
    </row>
    <row r="330" spans="1:21" hidden="1" x14ac:dyDescent="0.2">
      <c r="A330" s="22" t="s">
        <v>76</v>
      </c>
      <c r="B330" s="35" t="str">
        <f>VLOOKUP(A330,Participanti!A:B,2,0)</f>
        <v>F</v>
      </c>
      <c r="C330" s="23">
        <v>9</v>
      </c>
      <c r="D330" s="23">
        <v>10</v>
      </c>
      <c r="E330" s="24">
        <v>4.1655092592592598E-2</v>
      </c>
      <c r="F330" s="53"/>
      <c r="G330" s="25">
        <f t="shared" ref="G330" si="1097">E330/D330</f>
        <v>4.1655092592592594E-3</v>
      </c>
      <c r="H330" s="17">
        <f>IF(B330="F",VLOOKUP(D330,Barem!$B$2:$C$11,2,1),VLOOKUP(D330,Barem!$B$12:$C$21,2,1))</f>
        <v>2.5</v>
      </c>
      <c r="I330" s="17">
        <f>IF(H330=0,0,IF(B330="F",VLOOKUP(G330,Barem!$G$2:$H$11,2,1),VLOOKUP(G330,Barem!$G$12:$H$21,2,1)))</f>
        <v>2</v>
      </c>
      <c r="J330" s="23">
        <v>0.5</v>
      </c>
      <c r="K330" s="18">
        <f>VLOOKUP($C330, Barem!$L:$N,3,0)</f>
        <v>0.2</v>
      </c>
      <c r="L330" s="18">
        <f>VLOOKUP($C330, Barem!$L:$O,4,0)</f>
        <v>0.3</v>
      </c>
      <c r="M330" s="18">
        <f>VLOOKUP($C330, Barem!$L:$P,5,0)</f>
        <v>0.5</v>
      </c>
      <c r="N330" s="50">
        <f t="shared" ref="N330" si="1098">IF(F330&gt;199,F330/1500,0)</f>
        <v>0</v>
      </c>
      <c r="O330" s="50">
        <f>IF(D330&gt;21,VLOOKUP(D330,Barem!$R$1:$S$39,2,1),0)</f>
        <v>0</v>
      </c>
      <c r="P330" s="46">
        <f>IF(D330&lt;1,0,IF(B330="F",VLOOKUP(G330,Barem!$V$2:$X$12,2,1),VLOOKUP(G330,Barem!$V$13:$X$24,2,1)))</f>
        <v>0</v>
      </c>
      <c r="Q330" s="50">
        <f>VLOOKUP(A330,Participanti!A:C,3,0)</f>
        <v>0</v>
      </c>
      <c r="R330" s="40">
        <f t="shared" ref="R330" si="1099">H330*K330+I330*L330+J330*M330+N330+O330+P330+Q330</f>
        <v>1.35</v>
      </c>
      <c r="S330" s="44">
        <v>43766</v>
      </c>
      <c r="T330" s="17">
        <f t="shared" ref="T330" si="1100">COUNTIFS(A:A,A330,C:C,C330)</f>
        <v>1</v>
      </c>
      <c r="U330" s="48">
        <f t="shared" ref="U330" si="1101">R330/D330</f>
        <v>0.13500000000000001</v>
      </c>
    </row>
    <row r="331" spans="1:21" hidden="1" x14ac:dyDescent="0.2">
      <c r="A331" s="22" t="s">
        <v>131</v>
      </c>
      <c r="B331" s="35" t="str">
        <f>VLOOKUP(A331,Participanti!A:B,2,0)</f>
        <v>M</v>
      </c>
      <c r="C331" s="23">
        <v>9</v>
      </c>
      <c r="D331" s="23">
        <v>10.199999999999999</v>
      </c>
      <c r="E331" s="24">
        <v>2.6064814814814815E-2</v>
      </c>
      <c r="F331" s="53"/>
      <c r="G331" s="25">
        <f t="shared" ref="G331" si="1102">E331/D331</f>
        <v>2.5553740014524328E-3</v>
      </c>
      <c r="H331" s="17">
        <f>IF(B331="F",VLOOKUP(D331,Barem!$B$2:$C$11,2,1),VLOOKUP(D331,Barem!$B$12:$C$21,2,1))</f>
        <v>2.5</v>
      </c>
      <c r="I331" s="17">
        <f>IF(H331=0,0,IF(B331="F",VLOOKUP(G331,Barem!$G$2:$H$11,2,1),VLOOKUP(G331,Barem!$G$12:$H$21,2,1)))</f>
        <v>5</v>
      </c>
      <c r="J331" s="23">
        <v>4.25</v>
      </c>
      <c r="K331" s="18">
        <f>VLOOKUP($C331, Barem!$L:$N,3,0)</f>
        <v>0.2</v>
      </c>
      <c r="L331" s="18">
        <f>VLOOKUP($C331, Barem!$L:$O,4,0)</f>
        <v>0.3</v>
      </c>
      <c r="M331" s="18">
        <f>VLOOKUP($C331, Barem!$L:$P,5,0)</f>
        <v>0.5</v>
      </c>
      <c r="N331" s="50">
        <f t="shared" ref="N331" si="1103">IF(F331&gt;199,F331/1500,0)</f>
        <v>0</v>
      </c>
      <c r="O331" s="50">
        <f>IF(D331&gt;21,VLOOKUP(D331,Barem!$R$1:$S$39,2,1),0)</f>
        <v>0</v>
      </c>
      <c r="P331" s="46">
        <f>IF(D331&lt;1,0,IF(B331="F",VLOOKUP(G331,Barem!$V$2:$X$12,2,1),VLOOKUP(G331,Barem!$V$13:$X$24,2,1)))</f>
        <v>1</v>
      </c>
      <c r="Q331" s="50">
        <f>VLOOKUP(A331,Participanti!A:C,3,0)</f>
        <v>0</v>
      </c>
      <c r="R331" s="40">
        <f t="shared" ref="R331" si="1104">H331*K331+I331*L331+J331*M331+N331+O331+P331+Q331</f>
        <v>5.125</v>
      </c>
      <c r="S331" s="44">
        <v>43767</v>
      </c>
      <c r="T331" s="17">
        <f t="shared" ref="T331" si="1105">COUNTIFS(A:A,A331,C:C,C331)</f>
        <v>1</v>
      </c>
      <c r="U331" s="48">
        <f t="shared" ref="U331" si="1106">R331/D331</f>
        <v>0.50245098039215685</v>
      </c>
    </row>
    <row r="332" spans="1:21" hidden="1" x14ac:dyDescent="0.2">
      <c r="A332" s="22" t="s">
        <v>60</v>
      </c>
      <c r="B332" s="35" t="str">
        <f>VLOOKUP(A332,Participanti!A:B,2,0)</f>
        <v>F</v>
      </c>
      <c r="C332" s="23">
        <v>9</v>
      </c>
      <c r="D332" s="23">
        <v>8.5</v>
      </c>
      <c r="E332" s="24">
        <v>4.3819444444444446E-2</v>
      </c>
      <c r="F332" s="53"/>
      <c r="G332" s="25">
        <f t="shared" ref="G332" si="1107">E332/D332</f>
        <v>5.1552287581699344E-3</v>
      </c>
      <c r="H332" s="17">
        <f>IF(B332="F",VLOOKUP(D332,Barem!$B$2:$C$11,2,1),VLOOKUP(D332,Barem!$B$12:$C$21,2,1))</f>
        <v>2</v>
      </c>
      <c r="I332" s="17">
        <f>IF(H332=0,0,IF(B332="F",VLOOKUP(G332,Barem!$G$2:$H$11,2,1),VLOOKUP(G332,Barem!$G$12:$H$21,2,1)))</f>
        <v>1</v>
      </c>
      <c r="J332" s="23">
        <v>2.25</v>
      </c>
      <c r="K332" s="18">
        <f>VLOOKUP($C332, Barem!$L:$N,3,0)</f>
        <v>0.2</v>
      </c>
      <c r="L332" s="18">
        <f>VLOOKUP($C332, Barem!$L:$O,4,0)</f>
        <v>0.3</v>
      </c>
      <c r="M332" s="18">
        <f>VLOOKUP($C332, Barem!$L:$P,5,0)</f>
        <v>0.5</v>
      </c>
      <c r="N332" s="50">
        <f t="shared" ref="N332" si="1108">IF(F332&gt;199,F332/1500,0)</f>
        <v>0</v>
      </c>
      <c r="O332" s="50">
        <f>IF(D332&gt;21,VLOOKUP(D332,Barem!$R$1:$S$39,2,1),0)</f>
        <v>0</v>
      </c>
      <c r="P332" s="46">
        <f>IF(D332&lt;1,0,IF(B332="F",VLOOKUP(G332,Barem!$V$2:$X$12,2,1),VLOOKUP(G332,Barem!$V$13:$X$24,2,1)))</f>
        <v>0</v>
      </c>
      <c r="Q332" s="50">
        <f>VLOOKUP(A332,Participanti!A:C,3,0)</f>
        <v>0.5</v>
      </c>
      <c r="R332" s="40">
        <f t="shared" ref="R332" si="1109">H332*K332+I332*L332+J332*M332+N332+O332+P332+Q332</f>
        <v>2.3250000000000002</v>
      </c>
      <c r="S332" s="44">
        <v>43767</v>
      </c>
      <c r="T332" s="17">
        <f t="shared" ref="T332" si="1110">COUNTIFS(A:A,A332,C:C,C332)</f>
        <v>1</v>
      </c>
      <c r="U332" s="48">
        <f t="shared" ref="U332" si="1111">R332/D332</f>
        <v>0.27352941176470591</v>
      </c>
    </row>
    <row r="333" spans="1:21" hidden="1" x14ac:dyDescent="0.2">
      <c r="A333" s="22" t="s">
        <v>93</v>
      </c>
      <c r="B333" s="35" t="str">
        <f>VLOOKUP(A333,Participanti!A:B,2,0)</f>
        <v>F</v>
      </c>
      <c r="C333" s="23">
        <v>9</v>
      </c>
      <c r="D333" s="23">
        <v>12</v>
      </c>
      <c r="E333" s="24">
        <v>6.6203703703703709E-2</v>
      </c>
      <c r="F333" s="53"/>
      <c r="G333" s="25">
        <f t="shared" ref="G333" si="1112">E333/D333</f>
        <v>5.516975308641976E-3</v>
      </c>
      <c r="H333" s="17">
        <f>IF(B333="F",VLOOKUP(D333,Barem!$B$2:$C$11,2,1),VLOOKUP(D333,Barem!$B$12:$C$21,2,1))</f>
        <v>3</v>
      </c>
      <c r="I333" s="17">
        <f>IF(H333=0,0,IF(B333="F",VLOOKUP(G333,Barem!$G$2:$H$11,2,1),VLOOKUP(G333,Barem!$G$12:$H$21,2,1)))</f>
        <v>1</v>
      </c>
      <c r="J333" s="23">
        <v>2.5</v>
      </c>
      <c r="K333" s="18">
        <f>VLOOKUP($C333, Barem!$L:$N,3,0)</f>
        <v>0.2</v>
      </c>
      <c r="L333" s="18">
        <f>VLOOKUP($C333, Barem!$L:$O,4,0)</f>
        <v>0.3</v>
      </c>
      <c r="M333" s="18">
        <f>VLOOKUP($C333, Barem!$L:$P,5,0)</f>
        <v>0.5</v>
      </c>
      <c r="N333" s="50">
        <f t="shared" ref="N333" si="1113">IF(F333&gt;199,F333/1500,0)</f>
        <v>0</v>
      </c>
      <c r="O333" s="50">
        <f>IF(D333&gt;21,VLOOKUP(D333,Barem!$R$1:$S$39,2,1),0)</f>
        <v>0</v>
      </c>
      <c r="P333" s="46">
        <f>IF(D333&lt;1,0,IF(B333="F",VLOOKUP(G333,Barem!$V$2:$X$12,2,1),VLOOKUP(G333,Barem!$V$13:$X$24,2,1)))</f>
        <v>0</v>
      </c>
      <c r="Q333" s="50">
        <f>VLOOKUP(A333,Participanti!A:C,3,0)</f>
        <v>0.75</v>
      </c>
      <c r="R333" s="40">
        <f t="shared" ref="R333" si="1114">H333*K333+I333*L333+J333*M333+N333+O333+P333+Q333</f>
        <v>2.9000000000000004</v>
      </c>
      <c r="S333" s="44">
        <v>43768</v>
      </c>
      <c r="T333" s="17">
        <f t="shared" ref="T333" si="1115">COUNTIFS(A:A,A333,C:C,C333)</f>
        <v>1</v>
      </c>
      <c r="U333" s="48">
        <f t="shared" ref="U333" si="1116">R333/D333</f>
        <v>0.2416666666666667</v>
      </c>
    </row>
    <row r="334" spans="1:21" hidden="1" x14ac:dyDescent="0.2">
      <c r="A334" s="22" t="s">
        <v>58</v>
      </c>
      <c r="B334" s="35" t="str">
        <f>VLOOKUP(A334,Participanti!A:B,2,0)</f>
        <v>M</v>
      </c>
      <c r="C334" s="23">
        <v>9</v>
      </c>
      <c r="D334" s="23">
        <v>8.1</v>
      </c>
      <c r="E334" s="24">
        <v>2.8009259259259262E-2</v>
      </c>
      <c r="F334" s="53"/>
      <c r="G334" s="25">
        <f t="shared" ref="G334" si="1117">E334/D334</f>
        <v>3.4579332418838596E-3</v>
      </c>
      <c r="H334" s="17">
        <f>IF(B334="F",VLOOKUP(D334,Barem!$B$2:$C$11,2,1),VLOOKUP(D334,Barem!$B$12:$C$21,2,1))</f>
        <v>2</v>
      </c>
      <c r="I334" s="17">
        <f>IF(H334=0,0,IF(B334="F",VLOOKUP(G334,Barem!$G$2:$H$11,2,1),VLOOKUP(G334,Barem!$G$12:$H$21,2,1)))</f>
        <v>3</v>
      </c>
      <c r="J334" s="23">
        <v>2.5</v>
      </c>
      <c r="K334" s="18">
        <f>VLOOKUP($C334, Barem!$L:$N,3,0)</f>
        <v>0.2</v>
      </c>
      <c r="L334" s="18">
        <f>VLOOKUP($C334, Barem!$L:$O,4,0)</f>
        <v>0.3</v>
      </c>
      <c r="M334" s="18">
        <f>VLOOKUP($C334, Barem!$L:$P,5,0)</f>
        <v>0.5</v>
      </c>
      <c r="N334" s="50">
        <f t="shared" ref="N334" si="1118">IF(F334&gt;199,F334/1500,0)</f>
        <v>0</v>
      </c>
      <c r="O334" s="50">
        <f>IF(D334&gt;21,VLOOKUP(D334,Barem!$R$1:$S$39,2,1),0)</f>
        <v>0</v>
      </c>
      <c r="P334" s="46">
        <f>IF(D334&lt;1,0,IF(B334="F",VLOOKUP(G334,Barem!$V$2:$X$12,2,1),VLOOKUP(G334,Barem!$V$13:$X$24,2,1)))</f>
        <v>0</v>
      </c>
      <c r="Q334" s="50">
        <f>VLOOKUP(A334,Participanti!A:C,3,0)</f>
        <v>0</v>
      </c>
      <c r="R334" s="40">
        <f t="shared" ref="R334" si="1119">H334*K334+I334*L334+J334*M334+N334+O334+P334+Q334</f>
        <v>2.5499999999999998</v>
      </c>
      <c r="S334" s="44">
        <v>43768</v>
      </c>
      <c r="T334" s="17">
        <f t="shared" ref="T334" si="1120">COUNTIFS(A:A,A334,C:C,C334)</f>
        <v>1</v>
      </c>
      <c r="U334" s="48">
        <f t="shared" ref="U334" si="1121">R334/D334</f>
        <v>0.31481481481481483</v>
      </c>
    </row>
    <row r="335" spans="1:21" hidden="1" x14ac:dyDescent="0.2">
      <c r="A335" s="22" t="s">
        <v>59</v>
      </c>
      <c r="B335" s="35" t="str">
        <f>VLOOKUP(A335,Participanti!A:B,2,0)</f>
        <v>M</v>
      </c>
      <c r="C335" s="23">
        <v>9</v>
      </c>
      <c r="D335" s="23">
        <v>11.98</v>
      </c>
      <c r="E335" s="24">
        <v>4.6585648148148147E-2</v>
      </c>
      <c r="F335" s="53"/>
      <c r="G335" s="25">
        <f t="shared" ref="G335" si="1122">E335/D335</f>
        <v>3.8886183763061893E-3</v>
      </c>
      <c r="H335" s="17">
        <f>IF(B335="F",VLOOKUP(D335,Barem!$B$2:$C$11,2,1),VLOOKUP(D335,Barem!$B$12:$C$21,2,1))</f>
        <v>2.5</v>
      </c>
      <c r="I335" s="17">
        <f>IF(H335=0,0,IF(B335="F",VLOOKUP(G335,Barem!$G$2:$H$11,2,1),VLOOKUP(G335,Barem!$G$12:$H$21,2,1)))</f>
        <v>1.5</v>
      </c>
      <c r="J335" s="23">
        <v>2.75</v>
      </c>
      <c r="K335" s="18">
        <f>VLOOKUP($C335, Barem!$L:$N,3,0)</f>
        <v>0.2</v>
      </c>
      <c r="L335" s="18">
        <f>VLOOKUP($C335, Barem!$L:$O,4,0)</f>
        <v>0.3</v>
      </c>
      <c r="M335" s="18">
        <f>VLOOKUP($C335, Barem!$L:$P,5,0)</f>
        <v>0.5</v>
      </c>
      <c r="N335" s="50">
        <f t="shared" ref="N335" si="1123">IF(F335&gt;199,F335/1500,0)</f>
        <v>0</v>
      </c>
      <c r="O335" s="50">
        <f>IF(D335&gt;21,VLOOKUP(D335,Barem!$R$1:$S$39,2,1),0)</f>
        <v>0</v>
      </c>
      <c r="P335" s="46">
        <f>IF(D335&lt;1,0,IF(B335="F",VLOOKUP(G335,Barem!$V$2:$X$12,2,1),VLOOKUP(G335,Barem!$V$13:$X$24,2,1)))</f>
        <v>0</v>
      </c>
      <c r="Q335" s="50">
        <f>VLOOKUP(A335,Participanti!A:C,3,0)</f>
        <v>0</v>
      </c>
      <c r="R335" s="40">
        <f t="shared" ref="R335" si="1124">H335*K335+I335*L335+J335*M335+N335+O335+P335+Q335</f>
        <v>2.3250000000000002</v>
      </c>
      <c r="S335" s="44">
        <v>43768</v>
      </c>
      <c r="T335" s="17">
        <f t="shared" ref="T335" si="1125">COUNTIFS(A:A,A335,C:C,C335)</f>
        <v>1</v>
      </c>
      <c r="U335" s="48">
        <f t="shared" ref="U335" si="1126">R335/D335</f>
        <v>0.19407345575959933</v>
      </c>
    </row>
    <row r="336" spans="1:21" hidden="1" x14ac:dyDescent="0.2">
      <c r="A336" s="22" t="s">
        <v>8</v>
      </c>
      <c r="B336" s="35" t="str">
        <f>VLOOKUP(A336,Participanti!A:B,2,0)</f>
        <v>M</v>
      </c>
      <c r="C336" s="23">
        <v>9</v>
      </c>
      <c r="D336" s="23">
        <v>11.42</v>
      </c>
      <c r="E336" s="24">
        <v>4.5821759259259263E-2</v>
      </c>
      <c r="F336" s="53"/>
      <c r="G336" s="25">
        <f t="shared" ref="G336" si="1127">E336/D336</f>
        <v>4.0124132451190252E-3</v>
      </c>
      <c r="H336" s="17">
        <f>IF(B336="F",VLOOKUP(D336,Barem!$B$2:$C$11,2,1),VLOOKUP(D336,Barem!$B$12:$C$21,2,1))</f>
        <v>2.5</v>
      </c>
      <c r="I336" s="17">
        <f>IF(H336=0,0,IF(B336="F",VLOOKUP(G336,Barem!$G$2:$H$11,2,1),VLOOKUP(G336,Barem!$G$12:$H$21,2,1)))</f>
        <v>1.5</v>
      </c>
      <c r="J336" s="23">
        <v>3.25</v>
      </c>
      <c r="K336" s="18">
        <f>VLOOKUP($C336, Barem!$L:$N,3,0)</f>
        <v>0.2</v>
      </c>
      <c r="L336" s="18">
        <f>VLOOKUP($C336, Barem!$L:$O,4,0)</f>
        <v>0.3</v>
      </c>
      <c r="M336" s="18">
        <f>VLOOKUP($C336, Barem!$L:$P,5,0)</f>
        <v>0.5</v>
      </c>
      <c r="N336" s="50">
        <f t="shared" ref="N336" si="1128">IF(F336&gt;199,F336/1500,0)</f>
        <v>0</v>
      </c>
      <c r="O336" s="50">
        <f>IF(D336&gt;21,VLOOKUP(D336,Barem!$R$1:$S$39,2,1),0)</f>
        <v>0</v>
      </c>
      <c r="P336" s="46">
        <f>IF(D336&lt;1,0,IF(B336="F",VLOOKUP(G336,Barem!$V$2:$X$12,2,1),VLOOKUP(G336,Barem!$V$13:$X$24,2,1)))</f>
        <v>0</v>
      </c>
      <c r="Q336" s="50">
        <f>VLOOKUP(A336,Participanti!A:C,3,0)</f>
        <v>0</v>
      </c>
      <c r="R336" s="40">
        <f t="shared" ref="R336" si="1129">H336*K336+I336*L336+J336*M336+N336+O336+P336+Q336</f>
        <v>2.5750000000000002</v>
      </c>
      <c r="S336" s="44">
        <v>43476</v>
      </c>
      <c r="T336" s="17">
        <f t="shared" ref="T336" si="1130">COUNTIFS(A:A,A336,C:C,C336)</f>
        <v>1</v>
      </c>
      <c r="U336" s="48">
        <f t="shared" ref="U336" si="1131">R336/D336</f>
        <v>0.22548161120840632</v>
      </c>
    </row>
    <row r="337" spans="1:21" hidden="1" x14ac:dyDescent="0.2">
      <c r="A337" s="22" t="s">
        <v>133</v>
      </c>
      <c r="B337" s="35" t="str">
        <f>VLOOKUP(A337,Participanti!A:B,2,0)</f>
        <v>M</v>
      </c>
      <c r="C337" s="23">
        <v>9</v>
      </c>
      <c r="D337" s="23">
        <v>15.1</v>
      </c>
      <c r="E337" s="24">
        <v>4.731481481481481E-2</v>
      </c>
      <c r="F337" s="53"/>
      <c r="G337" s="25">
        <f t="shared" ref="G337" si="1132">E337/D337</f>
        <v>3.1334314446897224E-3</v>
      </c>
      <c r="H337" s="17">
        <f>IF(B337="F",VLOOKUP(D337,Barem!$B$2:$C$11,2,1),VLOOKUP(D337,Barem!$B$12:$C$21,2,1))</f>
        <v>3.5</v>
      </c>
      <c r="I337" s="17">
        <f>IF(H337=0,0,IF(B337="F",VLOOKUP(G337,Barem!$G$2:$H$11,2,1),VLOOKUP(G337,Barem!$G$12:$H$21,2,1)))</f>
        <v>4</v>
      </c>
      <c r="J337" s="23">
        <v>1.75</v>
      </c>
      <c r="K337" s="18">
        <f>VLOOKUP($C337, Barem!$L:$N,3,0)</f>
        <v>0.2</v>
      </c>
      <c r="L337" s="18">
        <f>VLOOKUP($C337, Barem!$L:$O,4,0)</f>
        <v>0.3</v>
      </c>
      <c r="M337" s="18">
        <f>VLOOKUP($C337, Barem!$L:$P,5,0)</f>
        <v>0.5</v>
      </c>
      <c r="N337" s="50">
        <f t="shared" ref="N337" si="1133">IF(F337&gt;199,F337/1500,0)</f>
        <v>0</v>
      </c>
      <c r="O337" s="50">
        <f>IF(D337&gt;21,VLOOKUP(D337,Barem!$R$1:$S$39,2,1),0)</f>
        <v>0</v>
      </c>
      <c r="P337" s="46">
        <f>IF(D337&lt;1,0,IF(B337="F",VLOOKUP(G337,Barem!$V$2:$X$12,2,1),VLOOKUP(G337,Barem!$V$13:$X$24,2,1)))</f>
        <v>0</v>
      </c>
      <c r="Q337" s="50">
        <f>VLOOKUP(A337,Participanti!A:C,3,0)</f>
        <v>0</v>
      </c>
      <c r="R337" s="40">
        <f t="shared" ref="R337" si="1134">H337*K337+I337*L337+J337*M337+N337+O337+P337+Q337</f>
        <v>2.7749999999999999</v>
      </c>
      <c r="S337" s="44">
        <v>43476</v>
      </c>
      <c r="T337" s="17">
        <f t="shared" ref="T337" si="1135">COUNTIFS(A:A,A337,C:C,C337)</f>
        <v>1</v>
      </c>
      <c r="U337" s="48">
        <f t="shared" ref="U337" si="1136">R337/D337</f>
        <v>0.18377483443708609</v>
      </c>
    </row>
    <row r="338" spans="1:21" hidden="1" x14ac:dyDescent="0.2">
      <c r="A338" s="22" t="s">
        <v>66</v>
      </c>
      <c r="B338" s="35" t="str">
        <f>VLOOKUP(A338,Participanti!A:B,2,0)</f>
        <v>M</v>
      </c>
      <c r="C338" s="23">
        <v>9</v>
      </c>
      <c r="D338" s="23">
        <v>6</v>
      </c>
      <c r="E338" s="24">
        <v>1.8831018518518518E-2</v>
      </c>
      <c r="F338" s="53"/>
      <c r="G338" s="25">
        <f t="shared" ref="G338" si="1137">E338/D338</f>
        <v>3.1385030864197528E-3</v>
      </c>
      <c r="H338" s="17">
        <f>IF(B338="F",VLOOKUP(D338,Barem!$B$2:$C$11,2,1),VLOOKUP(D338,Barem!$B$12:$C$21,2,1))</f>
        <v>1.5</v>
      </c>
      <c r="I338" s="17">
        <f>IF(H338=0,0,IF(B338="F",VLOOKUP(G338,Barem!$G$2:$H$11,2,1),VLOOKUP(G338,Barem!$G$12:$H$21,2,1)))</f>
        <v>3.5</v>
      </c>
      <c r="J338" s="23">
        <v>1.25</v>
      </c>
      <c r="K338" s="18">
        <f>VLOOKUP($C338, Barem!$L:$N,3,0)</f>
        <v>0.2</v>
      </c>
      <c r="L338" s="18">
        <f>VLOOKUP($C338, Barem!$L:$O,4,0)</f>
        <v>0.3</v>
      </c>
      <c r="M338" s="18">
        <f>VLOOKUP($C338, Barem!$L:$P,5,0)</f>
        <v>0.5</v>
      </c>
      <c r="N338" s="50">
        <f t="shared" ref="N338" si="1138">IF(F338&gt;199,F338/1500,0)</f>
        <v>0</v>
      </c>
      <c r="O338" s="50">
        <f>IF(D338&gt;21,VLOOKUP(D338,Barem!$R$1:$S$39,2,1),0)</f>
        <v>0</v>
      </c>
      <c r="P338" s="46">
        <f>IF(D338&lt;1,0,IF(B338="F",VLOOKUP(G338,Barem!$V$2:$X$12,2,1),VLOOKUP(G338,Barem!$V$13:$X$24,2,1)))</f>
        <v>0</v>
      </c>
      <c r="Q338" s="50">
        <f>VLOOKUP(A338,Participanti!A:C,3,0)</f>
        <v>0</v>
      </c>
      <c r="R338" s="40">
        <f t="shared" ref="R338" si="1139">H338*K338+I338*L338+J338*M338+N338+O338+P338+Q338</f>
        <v>1.9750000000000001</v>
      </c>
      <c r="S338" s="44">
        <v>43476</v>
      </c>
      <c r="T338" s="17">
        <f t="shared" ref="T338" si="1140">COUNTIFS(A:A,A338,C:C,C338)</f>
        <v>1</v>
      </c>
      <c r="U338" s="48">
        <f t="shared" ref="U338" si="1141">R338/D338</f>
        <v>0.32916666666666666</v>
      </c>
    </row>
    <row r="339" spans="1:21" hidden="1" x14ac:dyDescent="0.2">
      <c r="A339" s="22" t="s">
        <v>67</v>
      </c>
      <c r="B339" s="35" t="str">
        <f>VLOOKUP(A339,Participanti!A:B,2,0)</f>
        <v>M</v>
      </c>
      <c r="C339" s="23">
        <v>9</v>
      </c>
      <c r="D339" s="23">
        <v>18.14</v>
      </c>
      <c r="E339" s="24">
        <v>7.0520833333333324E-2</v>
      </c>
      <c r="F339" s="53"/>
      <c r="G339" s="25">
        <f t="shared" ref="G339" si="1142">E339/D339</f>
        <v>3.8875872840867321E-3</v>
      </c>
      <c r="H339" s="17">
        <f>IF(B339="F",VLOOKUP(D339,Barem!$B$2:$C$11,2,1),VLOOKUP(D339,Barem!$B$12:$C$21,2,1))</f>
        <v>4</v>
      </c>
      <c r="I339" s="17">
        <f>IF(H339=0,0,IF(B339="F",VLOOKUP(G339,Barem!$G$2:$H$11,2,1),VLOOKUP(G339,Barem!$G$12:$H$21,2,1)))</f>
        <v>1.5</v>
      </c>
      <c r="J339" s="23">
        <v>1.5</v>
      </c>
      <c r="K339" s="18">
        <f>VLOOKUP($C339, Barem!$L:$N,3,0)</f>
        <v>0.2</v>
      </c>
      <c r="L339" s="18">
        <f>VLOOKUP($C339, Barem!$L:$O,4,0)</f>
        <v>0.3</v>
      </c>
      <c r="M339" s="18">
        <f>VLOOKUP($C339, Barem!$L:$P,5,0)</f>
        <v>0.5</v>
      </c>
      <c r="N339" s="50">
        <f t="shared" ref="N339" si="1143">IF(F339&gt;199,F339/1500,0)</f>
        <v>0</v>
      </c>
      <c r="O339" s="50">
        <f>IF(D339&gt;21,VLOOKUP(D339,Barem!$R$1:$S$39,2,1),0)</f>
        <v>0</v>
      </c>
      <c r="P339" s="46">
        <f>IF(D339&lt;1,0,IF(B339="F",VLOOKUP(G339,Barem!$V$2:$X$12,2,1),VLOOKUP(G339,Barem!$V$13:$X$24,2,1)))</f>
        <v>0</v>
      </c>
      <c r="Q339" s="50">
        <f>VLOOKUP(A339,Participanti!A:C,3,0)</f>
        <v>0</v>
      </c>
      <c r="R339" s="40">
        <f t="shared" ref="R339" si="1144">H339*K339+I339*L339+J339*M339+N339+O339+P339+Q339</f>
        <v>2</v>
      </c>
      <c r="S339" s="44">
        <v>43771</v>
      </c>
      <c r="T339" s="17">
        <f t="shared" ref="T339" si="1145">COUNTIFS(A:A,A339,C:C,C339)</f>
        <v>1</v>
      </c>
      <c r="U339" s="48">
        <f t="shared" ref="U339" si="1146">R339/D339</f>
        <v>0.11025358324145534</v>
      </c>
    </row>
    <row r="340" spans="1:21" hidden="1" x14ac:dyDescent="0.2">
      <c r="A340" s="22" t="s">
        <v>138</v>
      </c>
      <c r="B340" s="35" t="str">
        <f>VLOOKUP(A340,Participanti!A:B,2,0)</f>
        <v>M</v>
      </c>
      <c r="C340" s="23">
        <v>9</v>
      </c>
      <c r="D340" s="23">
        <v>21</v>
      </c>
      <c r="E340" s="24">
        <v>0.12013888888888889</v>
      </c>
      <c r="F340" s="53">
        <v>900</v>
      </c>
      <c r="G340" s="25">
        <f t="shared" ref="G340" si="1147">E340/D340</f>
        <v>5.7208994708994711E-3</v>
      </c>
      <c r="H340" s="17">
        <f>IF(B340="F",VLOOKUP(D340,Barem!$B$2:$C$11,2,1),VLOOKUP(D340,Barem!$B$12:$C$21,2,1))</f>
        <v>5</v>
      </c>
      <c r="I340" s="17">
        <f>IF(H340=0,0,IF(B340="F",VLOOKUP(G340,Barem!$G$2:$H$11,2,1),VLOOKUP(G340,Barem!$G$12:$H$21,2,1)))</f>
        <v>0</v>
      </c>
      <c r="J340" s="23">
        <v>3</v>
      </c>
      <c r="K340" s="18">
        <f>VLOOKUP($C340, Barem!$L:$N,3,0)</f>
        <v>0.2</v>
      </c>
      <c r="L340" s="18">
        <f>VLOOKUP($C340, Barem!$L:$O,4,0)</f>
        <v>0.3</v>
      </c>
      <c r="M340" s="18">
        <f>VLOOKUP($C340, Barem!$L:$P,5,0)</f>
        <v>0.5</v>
      </c>
      <c r="N340" s="50">
        <f t="shared" ref="N340" si="1148">IF(F340&gt;199,F340/1500,0)</f>
        <v>0.6</v>
      </c>
      <c r="O340" s="50">
        <f>IF(D340&gt;21,VLOOKUP(D340,Barem!$R$1:$S$39,2,1),0)</f>
        <v>0</v>
      </c>
      <c r="P340" s="46">
        <f>IF(D340&lt;1,0,IF(B340="F",VLOOKUP(G340,Barem!$V$2:$X$12,2,1),VLOOKUP(G340,Barem!$V$13:$X$24,2,1)))</f>
        <v>0</v>
      </c>
      <c r="Q340" s="50">
        <f>VLOOKUP(A340,Participanti!A:C,3,0)</f>
        <v>0</v>
      </c>
      <c r="R340" s="40">
        <f t="shared" ref="R340" si="1149">H340*K340+I340*L340+J340*M340+N340+O340+P340+Q340</f>
        <v>3.1</v>
      </c>
      <c r="S340" s="44">
        <v>43771</v>
      </c>
      <c r="T340" s="17">
        <f t="shared" ref="T340" si="1150">COUNTIFS(A:A,A340,C:C,C340)</f>
        <v>1</v>
      </c>
      <c r="U340" s="48">
        <f t="shared" ref="U340" si="1151">R340/D340</f>
        <v>0.14761904761904762</v>
      </c>
    </row>
    <row r="341" spans="1:21" hidden="1" x14ac:dyDescent="0.2">
      <c r="A341" s="22" t="s">
        <v>75</v>
      </c>
      <c r="B341" s="35" t="str">
        <f>VLOOKUP(A341,Participanti!A:B,2,0)</f>
        <v>M</v>
      </c>
      <c r="C341" s="23">
        <v>9</v>
      </c>
      <c r="D341" s="23">
        <v>21.09</v>
      </c>
      <c r="E341" s="24">
        <v>7.076388888888889E-2</v>
      </c>
      <c r="F341" s="53"/>
      <c r="G341" s="25">
        <f t="shared" ref="G341" si="1152">E341/D341</f>
        <v>3.35532901322375E-3</v>
      </c>
      <c r="H341" s="17">
        <f>IF(B341="F",VLOOKUP(D341,Barem!$B$2:$C$11,2,1),VLOOKUP(D341,Barem!$B$12:$C$21,2,1))</f>
        <v>5</v>
      </c>
      <c r="I341" s="17">
        <f>IF(H341=0,0,IF(B341="F",VLOOKUP(G341,Barem!$G$2:$H$11,2,1),VLOOKUP(G341,Barem!$G$12:$H$21,2,1)))</f>
        <v>3</v>
      </c>
      <c r="J341" s="23">
        <v>2.25</v>
      </c>
      <c r="K341" s="18">
        <f>VLOOKUP($C341, Barem!$L:$N,3,0)</f>
        <v>0.2</v>
      </c>
      <c r="L341" s="18">
        <f>VLOOKUP($C341, Barem!$L:$O,4,0)</f>
        <v>0.3</v>
      </c>
      <c r="M341" s="18">
        <f>VLOOKUP($C341, Barem!$L:$P,5,0)</f>
        <v>0.5</v>
      </c>
      <c r="N341" s="50">
        <f t="shared" ref="N341" si="1153">IF(F341&gt;199,F341/1500,0)</f>
        <v>0</v>
      </c>
      <c r="O341" s="50">
        <f>IF(D341&gt;21,VLOOKUP(D341,Barem!$R$1:$S$39,2,1),0)</f>
        <v>0</v>
      </c>
      <c r="P341" s="46">
        <f>IF(D341&lt;1,0,IF(B341="F",VLOOKUP(G341,Barem!$V$2:$X$12,2,1),VLOOKUP(G341,Barem!$V$13:$X$24,2,1)))</f>
        <v>0</v>
      </c>
      <c r="Q341" s="50">
        <f>VLOOKUP(A341,Participanti!A:C,3,0)</f>
        <v>0</v>
      </c>
      <c r="R341" s="40">
        <f t="shared" ref="R341" si="1154">H341*K341+I341*L341+J341*M341+N341+O341+P341+Q341</f>
        <v>3.0249999999999999</v>
      </c>
      <c r="S341" s="44">
        <v>43771</v>
      </c>
      <c r="T341" s="17">
        <f t="shared" ref="T341" si="1155">COUNTIFS(A:A,A341,C:C,C341)</f>
        <v>1</v>
      </c>
      <c r="U341" s="48">
        <f t="shared" ref="U341" si="1156">R341/D341</f>
        <v>0.14343290659080132</v>
      </c>
    </row>
    <row r="342" spans="1:21" hidden="1" x14ac:dyDescent="0.2">
      <c r="A342" s="22" t="s">
        <v>57</v>
      </c>
      <c r="B342" s="35" t="str">
        <f>VLOOKUP(A342,Participanti!A:B,2,0)</f>
        <v>M</v>
      </c>
      <c r="C342" s="23">
        <v>9</v>
      </c>
      <c r="D342" s="23">
        <v>15.82</v>
      </c>
      <c r="E342" s="24">
        <v>5.5115740740740743E-2</v>
      </c>
      <c r="F342" s="53"/>
      <c r="G342" s="25">
        <f t="shared" ref="G342" si="1157">E342/D342</f>
        <v>3.4839279861403755E-3</v>
      </c>
      <c r="H342" s="17">
        <f>IF(B342="F",VLOOKUP(D342,Barem!$B$2:$C$11,2,1),VLOOKUP(D342,Barem!$B$12:$C$21,2,1))</f>
        <v>3.5</v>
      </c>
      <c r="I342" s="17">
        <f>IF(H342=0,0,IF(B342="F",VLOOKUP(G342,Barem!$G$2:$H$11,2,1),VLOOKUP(G342,Barem!$G$12:$H$21,2,1)))</f>
        <v>2.5</v>
      </c>
      <c r="J342" s="23">
        <v>2.5</v>
      </c>
      <c r="K342" s="18">
        <f>VLOOKUP($C342, Barem!$L:$N,3,0)</f>
        <v>0.2</v>
      </c>
      <c r="L342" s="18">
        <f>VLOOKUP($C342, Barem!$L:$O,4,0)</f>
        <v>0.3</v>
      </c>
      <c r="M342" s="18">
        <f>VLOOKUP($C342, Barem!$L:$P,5,0)</f>
        <v>0.5</v>
      </c>
      <c r="N342" s="50">
        <f t="shared" ref="N342" si="1158">IF(F342&gt;199,F342/1500,0)</f>
        <v>0</v>
      </c>
      <c r="O342" s="50">
        <f>IF(D342&gt;21,VLOOKUP(D342,Barem!$R$1:$S$39,2,1),0)</f>
        <v>0</v>
      </c>
      <c r="P342" s="46">
        <f>IF(D342&lt;1,0,IF(B342="F",VLOOKUP(G342,Barem!$V$2:$X$12,2,1),VLOOKUP(G342,Barem!$V$13:$X$24,2,1)))</f>
        <v>0</v>
      </c>
      <c r="Q342" s="50">
        <f>VLOOKUP(A342,Participanti!A:C,3,0)</f>
        <v>0</v>
      </c>
      <c r="R342" s="40">
        <f t="shared" ref="R342" si="1159">H342*K342+I342*L342+J342*M342+N342+O342+P342+Q342</f>
        <v>2.7</v>
      </c>
      <c r="S342" s="44">
        <v>43771</v>
      </c>
      <c r="T342" s="17">
        <f t="shared" ref="T342" si="1160">COUNTIFS(A:A,A342,C:C,C342)</f>
        <v>1</v>
      </c>
      <c r="U342" s="48">
        <f t="shared" ref="U342" si="1161">R342/D342</f>
        <v>0.17067003792667509</v>
      </c>
    </row>
    <row r="343" spans="1:21" hidden="1" x14ac:dyDescent="0.2">
      <c r="A343" s="22" t="s">
        <v>134</v>
      </c>
      <c r="B343" s="35" t="str">
        <f>VLOOKUP(A343,Participanti!A:B,2,0)</f>
        <v>M</v>
      </c>
      <c r="C343" s="23">
        <v>9</v>
      </c>
      <c r="D343" s="23">
        <v>7.11</v>
      </c>
      <c r="E343" s="24">
        <v>2.6620370370370374E-2</v>
      </c>
      <c r="F343" s="53"/>
      <c r="G343" s="25">
        <f t="shared" ref="G343" si="1162">E343/D343</f>
        <v>3.7440745949888009E-3</v>
      </c>
      <c r="H343" s="17">
        <f>IF(B343="F",VLOOKUP(D343,Barem!$B$2:$C$11,2,1),VLOOKUP(D343,Barem!$B$12:$C$21,2,1))</f>
        <v>2</v>
      </c>
      <c r="I343" s="17">
        <f>IF(H343=0,0,IF(B343="F",VLOOKUP(G343,Barem!$G$2:$H$11,2,1),VLOOKUP(G343,Barem!$G$12:$H$21,2,1)))</f>
        <v>2</v>
      </c>
      <c r="J343" s="23">
        <v>1.25</v>
      </c>
      <c r="K343" s="18">
        <f>VLOOKUP($C343, Barem!$L:$N,3,0)</f>
        <v>0.2</v>
      </c>
      <c r="L343" s="18">
        <f>VLOOKUP($C343, Barem!$L:$O,4,0)</f>
        <v>0.3</v>
      </c>
      <c r="M343" s="18">
        <f>VLOOKUP($C343, Barem!$L:$P,5,0)</f>
        <v>0.5</v>
      </c>
      <c r="N343" s="50">
        <f t="shared" ref="N343" si="1163">IF(F343&gt;199,F343/1500,0)</f>
        <v>0</v>
      </c>
      <c r="O343" s="50">
        <f>IF(D343&gt;21,VLOOKUP(D343,Barem!$R$1:$S$39,2,1),0)</f>
        <v>0</v>
      </c>
      <c r="P343" s="46">
        <f>IF(D343&lt;1,0,IF(B343="F",VLOOKUP(G343,Barem!$V$2:$X$12,2,1),VLOOKUP(G343,Barem!$V$13:$X$24,2,1)))</f>
        <v>0</v>
      </c>
      <c r="Q343" s="50">
        <f>VLOOKUP(A343,Participanti!A:C,3,0)</f>
        <v>0</v>
      </c>
      <c r="R343" s="40">
        <f t="shared" ref="R343" si="1164">H343*K343+I343*L343+J343*M343+N343+O343+P343+Q343</f>
        <v>1.625</v>
      </c>
      <c r="S343" s="44">
        <v>43772</v>
      </c>
      <c r="T343" s="17">
        <f t="shared" ref="T343" si="1165">COUNTIFS(A:A,A343,C:C,C343)</f>
        <v>1</v>
      </c>
      <c r="U343" s="48">
        <f t="shared" ref="U343" si="1166">R343/D343</f>
        <v>0.22855133614627285</v>
      </c>
    </row>
    <row r="344" spans="1:21" hidden="1" x14ac:dyDescent="0.2">
      <c r="A344" s="22" t="s">
        <v>107</v>
      </c>
      <c r="B344" s="35" t="str">
        <f>VLOOKUP(A344,Participanti!A:B,2,0)</f>
        <v>M</v>
      </c>
      <c r="C344" s="23">
        <v>9</v>
      </c>
      <c r="D344" s="23">
        <v>11</v>
      </c>
      <c r="E344" s="24">
        <v>4.1770833333333333E-2</v>
      </c>
      <c r="F344" s="53"/>
      <c r="G344" s="25">
        <f t="shared" ref="G344" si="1167">E344/D344</f>
        <v>3.797348484848485E-3</v>
      </c>
      <c r="H344" s="17">
        <f>IF(B344="F",VLOOKUP(D344,Barem!$B$2:$C$11,2,1),VLOOKUP(D344,Barem!$B$12:$C$21,2,1))</f>
        <v>2.5</v>
      </c>
      <c r="I344" s="17">
        <f>IF(H344=0,0,IF(B344="F",VLOOKUP(G344,Barem!$G$2:$H$11,2,1),VLOOKUP(G344,Barem!$G$12:$H$21,2,1)))</f>
        <v>2</v>
      </c>
      <c r="J344" s="23">
        <v>3.5</v>
      </c>
      <c r="K344" s="18">
        <f>VLOOKUP($C344, Barem!$L:$N,3,0)</f>
        <v>0.2</v>
      </c>
      <c r="L344" s="18">
        <f>VLOOKUP($C344, Barem!$L:$O,4,0)</f>
        <v>0.3</v>
      </c>
      <c r="M344" s="18">
        <f>VLOOKUP($C344, Barem!$L:$P,5,0)</f>
        <v>0.5</v>
      </c>
      <c r="N344" s="50">
        <f t="shared" ref="N344" si="1168">IF(F344&gt;199,F344/1500,0)</f>
        <v>0</v>
      </c>
      <c r="O344" s="50">
        <f>IF(D344&gt;21,VLOOKUP(D344,Barem!$R$1:$S$39,2,1),0)</f>
        <v>0</v>
      </c>
      <c r="P344" s="46">
        <f>IF(D344&lt;1,0,IF(B344="F",VLOOKUP(G344,Barem!$V$2:$X$12,2,1),VLOOKUP(G344,Barem!$V$13:$X$24,2,1)))</f>
        <v>0</v>
      </c>
      <c r="Q344" s="50">
        <f>VLOOKUP(A344,Participanti!A:C,3,0)</f>
        <v>0</v>
      </c>
      <c r="R344" s="40">
        <f t="shared" ref="R344" si="1169">H344*K344+I344*L344+J344*M344+N344+O344+P344+Q344</f>
        <v>2.85</v>
      </c>
      <c r="S344" s="44">
        <v>43772</v>
      </c>
      <c r="T344" s="17">
        <f t="shared" ref="T344" si="1170">COUNTIFS(A:A,A344,C:C,C344)</f>
        <v>1</v>
      </c>
      <c r="U344" s="48">
        <f t="shared" ref="U344" si="1171">R344/D344</f>
        <v>0.25909090909090909</v>
      </c>
    </row>
    <row r="345" spans="1:21" hidden="1" x14ac:dyDescent="0.2">
      <c r="A345" s="22" t="s">
        <v>96</v>
      </c>
      <c r="B345" s="35" t="str">
        <f>VLOOKUP(A345,Participanti!A:B,2,0)</f>
        <v>M</v>
      </c>
      <c r="C345" s="23">
        <v>9</v>
      </c>
      <c r="D345" s="23">
        <v>21</v>
      </c>
      <c r="E345" s="24">
        <v>7.1435185185185185E-2</v>
      </c>
      <c r="F345" s="53"/>
      <c r="G345" s="25">
        <f t="shared" ref="G345" si="1172">E345/D345</f>
        <v>3.4016754850088185E-3</v>
      </c>
      <c r="H345" s="17">
        <f>IF(B345="F",VLOOKUP(D345,Barem!$B$2:$C$11,2,1),VLOOKUP(D345,Barem!$B$12:$C$21,2,1))</f>
        <v>5</v>
      </c>
      <c r="I345" s="17">
        <f>IF(H345=0,0,IF(B345="F",VLOOKUP(G345,Barem!$G$2:$H$11,2,1),VLOOKUP(G345,Barem!$G$12:$H$21,2,1)))</f>
        <v>3</v>
      </c>
      <c r="J345" s="23">
        <v>4.25</v>
      </c>
      <c r="K345" s="18">
        <f>VLOOKUP($C345, Barem!$L:$N,3,0)</f>
        <v>0.2</v>
      </c>
      <c r="L345" s="18">
        <f>VLOOKUP($C345, Barem!$L:$O,4,0)</f>
        <v>0.3</v>
      </c>
      <c r="M345" s="18">
        <f>VLOOKUP($C345, Barem!$L:$P,5,0)</f>
        <v>0.5</v>
      </c>
      <c r="N345" s="50">
        <f t="shared" ref="N345" si="1173">IF(F345&gt;199,F345/1500,0)</f>
        <v>0</v>
      </c>
      <c r="O345" s="50">
        <f>IF(D345&gt;21,VLOOKUP(D345,Barem!$R$1:$S$39,2,1),0)</f>
        <v>0</v>
      </c>
      <c r="P345" s="46">
        <f>IF(D345&lt;1,0,IF(B345="F",VLOOKUP(G345,Barem!$V$2:$X$12,2,1),VLOOKUP(G345,Barem!$V$13:$X$24,2,1)))</f>
        <v>0</v>
      </c>
      <c r="Q345" s="50">
        <f>VLOOKUP(A345,Participanti!A:C,3,0)</f>
        <v>0</v>
      </c>
      <c r="R345" s="40">
        <f t="shared" ref="R345" si="1174">H345*K345+I345*L345+J345*M345+N345+O345+P345+Q345</f>
        <v>4.0250000000000004</v>
      </c>
      <c r="S345" s="44">
        <v>43772</v>
      </c>
      <c r="T345" s="17">
        <f t="shared" ref="T345" si="1175">COUNTIFS(A:A,A345,C:C,C345)</f>
        <v>1</v>
      </c>
      <c r="U345" s="48">
        <f t="shared" ref="U345" si="1176">R345/D345</f>
        <v>0.19166666666666668</v>
      </c>
    </row>
    <row r="346" spans="1:21" hidden="1" x14ac:dyDescent="0.2">
      <c r="A346" s="22" t="s">
        <v>65</v>
      </c>
      <c r="B346" s="35" t="str">
        <f>VLOOKUP(A346,Participanti!A:B,2,0)</f>
        <v>M</v>
      </c>
      <c r="C346" s="23">
        <v>9</v>
      </c>
      <c r="D346" s="23">
        <v>31.3</v>
      </c>
      <c r="E346" s="24">
        <v>0.13446759259259258</v>
      </c>
      <c r="F346" s="53"/>
      <c r="G346" s="25">
        <f t="shared" ref="G346" si="1177">E346/D346</f>
        <v>4.2960892202106252E-3</v>
      </c>
      <c r="H346" s="17">
        <f>IF(B346="F",VLOOKUP(D346,Barem!$B$2:$C$11,2,1),VLOOKUP(D346,Barem!$B$12:$C$21,2,1))</f>
        <v>5</v>
      </c>
      <c r="I346" s="17">
        <f>IF(H346=0,0,IF(B346="F",VLOOKUP(G346,Barem!$G$2:$H$11,2,1),VLOOKUP(G346,Barem!$G$12:$H$21,2,1)))</f>
        <v>1</v>
      </c>
      <c r="J346" s="23">
        <v>2.5</v>
      </c>
      <c r="K346" s="18">
        <f>VLOOKUP($C346, Barem!$L:$N,3,0)</f>
        <v>0.2</v>
      </c>
      <c r="L346" s="18">
        <f>VLOOKUP($C346, Barem!$L:$O,4,0)</f>
        <v>0.3</v>
      </c>
      <c r="M346" s="18">
        <f>VLOOKUP($C346, Barem!$L:$P,5,0)</f>
        <v>0.5</v>
      </c>
      <c r="N346" s="50">
        <f t="shared" ref="N346" si="1178">IF(F346&gt;199,F346/1500,0)</f>
        <v>0</v>
      </c>
      <c r="O346" s="50">
        <f>IF(D346&gt;21,VLOOKUP(D346,Barem!$R$1:$S$39,2,1),0)</f>
        <v>0.1</v>
      </c>
      <c r="P346" s="46">
        <f>IF(D346&lt;1,0,IF(B346="F",VLOOKUP(G346,Barem!$V$2:$X$12,2,1),VLOOKUP(G346,Barem!$V$13:$X$24,2,1)))</f>
        <v>0</v>
      </c>
      <c r="Q346" s="50">
        <f>VLOOKUP(A346,Participanti!A:C,3,0)</f>
        <v>0</v>
      </c>
      <c r="R346" s="40">
        <f t="shared" ref="R346" si="1179">H346*K346+I346*L346+J346*M346+N346+O346+P346+Q346</f>
        <v>2.65</v>
      </c>
      <c r="S346" s="44">
        <v>43772</v>
      </c>
      <c r="T346" s="17">
        <f t="shared" ref="T346" si="1180">COUNTIFS(A:A,A346,C:C,C346)</f>
        <v>1</v>
      </c>
      <c r="U346" s="48">
        <f t="shared" ref="U346" si="1181">R346/D346</f>
        <v>8.4664536741214047E-2</v>
      </c>
    </row>
    <row r="347" spans="1:21" hidden="1" x14ac:dyDescent="0.2">
      <c r="A347" s="22" t="s">
        <v>3</v>
      </c>
      <c r="B347" s="35" t="str">
        <f>VLOOKUP(A347,Participanti!A:B,2,0)</f>
        <v>M</v>
      </c>
      <c r="C347" s="23">
        <v>9</v>
      </c>
      <c r="D347" s="23">
        <v>3.13</v>
      </c>
      <c r="E347" s="24">
        <v>2.3958333333333331E-2</v>
      </c>
      <c r="F347" s="53"/>
      <c r="G347" s="25">
        <f t="shared" ref="G347" si="1182">E347/D347</f>
        <v>7.6544195953141634E-3</v>
      </c>
      <c r="H347" s="17">
        <f>IF(B347="F",VLOOKUP(D347,Barem!$B$2:$C$11,2,1),VLOOKUP(D347,Barem!$B$12:$C$21,2,1))</f>
        <v>1</v>
      </c>
      <c r="I347" s="17">
        <f>IF(H347=0,0,IF(B347="F",VLOOKUP(G347,Barem!$G$2:$H$11,2,1),VLOOKUP(G347,Barem!$G$12:$H$21,2,1)))</f>
        <v>0</v>
      </c>
      <c r="J347" s="23">
        <v>3</v>
      </c>
      <c r="K347" s="18">
        <f>VLOOKUP($C347, Barem!$L:$N,3,0)</f>
        <v>0.2</v>
      </c>
      <c r="L347" s="18">
        <f>VLOOKUP($C347, Barem!$L:$O,4,0)</f>
        <v>0.3</v>
      </c>
      <c r="M347" s="18">
        <f>VLOOKUP($C347, Barem!$L:$P,5,0)</f>
        <v>0.5</v>
      </c>
      <c r="N347" s="50">
        <f t="shared" ref="N347" si="1183">IF(F347&gt;199,F347/1500,0)</f>
        <v>0</v>
      </c>
      <c r="O347" s="50">
        <f>IF(D347&gt;21,VLOOKUP(D347,Barem!$R$1:$S$39,2,1),0)</f>
        <v>0</v>
      </c>
      <c r="P347" s="46">
        <f>IF(D347&lt;1,0,IF(B347="F",VLOOKUP(G347,Barem!$V$2:$X$12,2,1),VLOOKUP(G347,Barem!$V$13:$X$24,2,1)))</f>
        <v>0</v>
      </c>
      <c r="Q347" s="50">
        <f>VLOOKUP(A347,Participanti!A:C,3,0)</f>
        <v>0</v>
      </c>
      <c r="R347" s="40">
        <f t="shared" ref="R347" si="1184">H347*K347+I347*L347+J347*M347+N347+O347+P347+Q347</f>
        <v>1.7</v>
      </c>
      <c r="S347" s="44">
        <v>43772</v>
      </c>
      <c r="T347" s="17">
        <f t="shared" ref="T347" si="1185">COUNTIFS(A:A,A347,C:C,C347)</f>
        <v>1</v>
      </c>
      <c r="U347" s="48">
        <f t="shared" ref="U347" si="1186">R347/D347</f>
        <v>0.54313099041533541</v>
      </c>
    </row>
    <row r="348" spans="1:21" hidden="1" x14ac:dyDescent="0.2">
      <c r="A348" s="22" t="s">
        <v>61</v>
      </c>
      <c r="B348" s="35" t="str">
        <f>VLOOKUP(A348,Participanti!A:B,2,0)</f>
        <v>M</v>
      </c>
      <c r="C348" s="23">
        <v>9</v>
      </c>
      <c r="D348" s="23">
        <v>12.01</v>
      </c>
      <c r="E348" s="24">
        <v>3.8912037037037037E-2</v>
      </c>
      <c r="F348" s="53"/>
      <c r="G348" s="25">
        <f t="shared" ref="G348" si="1187">E348/D348</f>
        <v>3.2399697782711937E-3</v>
      </c>
      <c r="H348" s="17">
        <f>IF(B348="F",VLOOKUP(D348,Barem!$B$2:$C$11,2,1),VLOOKUP(D348,Barem!$B$12:$C$21,2,1))</f>
        <v>3</v>
      </c>
      <c r="I348" s="17">
        <f>IF(H348=0,0,IF(B348="F",VLOOKUP(G348,Barem!$G$2:$H$11,2,1),VLOOKUP(G348,Barem!$G$12:$H$21,2,1)))</f>
        <v>3.5</v>
      </c>
      <c r="J348" s="23">
        <v>4</v>
      </c>
      <c r="K348" s="18">
        <f>VLOOKUP($C348, Barem!$L:$N,3,0)</f>
        <v>0.2</v>
      </c>
      <c r="L348" s="18">
        <f>VLOOKUP($C348, Barem!$L:$O,4,0)</f>
        <v>0.3</v>
      </c>
      <c r="M348" s="18">
        <f>VLOOKUP($C348, Barem!$L:$P,5,0)</f>
        <v>0.5</v>
      </c>
      <c r="N348" s="50">
        <f t="shared" ref="N348" si="1188">IF(F348&gt;199,F348/1500,0)</f>
        <v>0</v>
      </c>
      <c r="O348" s="50">
        <f>IF(D348&gt;21,VLOOKUP(D348,Barem!$R$1:$S$39,2,1),0)</f>
        <v>0</v>
      </c>
      <c r="P348" s="46">
        <f>IF(D348&lt;1,0,IF(B348="F",VLOOKUP(G348,Barem!$V$2:$X$12,2,1),VLOOKUP(G348,Barem!$V$13:$X$24,2,1)))</f>
        <v>0</v>
      </c>
      <c r="Q348" s="50">
        <f>VLOOKUP(A348,Participanti!A:C,3,0)</f>
        <v>0</v>
      </c>
      <c r="R348" s="40">
        <f t="shared" ref="R348" si="1189">H348*K348+I348*L348+J348*M348+N348+O348+P348+Q348</f>
        <v>3.6500000000000004</v>
      </c>
      <c r="S348" s="44">
        <v>43772</v>
      </c>
      <c r="T348" s="17">
        <f t="shared" ref="T348" si="1190">COUNTIFS(A:A,A348,C:C,C348)</f>
        <v>1</v>
      </c>
      <c r="U348" s="48">
        <f t="shared" ref="U348" si="1191">R348/D348</f>
        <v>0.30391340549542051</v>
      </c>
    </row>
    <row r="349" spans="1:21" hidden="1" x14ac:dyDescent="0.2">
      <c r="A349" s="22" t="s">
        <v>69</v>
      </c>
      <c r="B349" s="35" t="str">
        <f>VLOOKUP(A349,Participanti!A:B,2,0)</f>
        <v>M</v>
      </c>
      <c r="C349" s="23">
        <v>9</v>
      </c>
      <c r="D349" s="23">
        <v>10.43</v>
      </c>
      <c r="E349" s="24">
        <v>4.4965277777777778E-2</v>
      </c>
      <c r="F349" s="53"/>
      <c r="G349" s="25">
        <f t="shared" ref="G349" si="1192">E349/D349</f>
        <v>4.3111483967188668E-3</v>
      </c>
      <c r="H349" s="17">
        <f>IF(B349="F",VLOOKUP(D349,Barem!$B$2:$C$11,2,1),VLOOKUP(D349,Barem!$B$12:$C$21,2,1))</f>
        <v>2.5</v>
      </c>
      <c r="I349" s="17">
        <f>IF(H349=0,0,IF(B349="F",VLOOKUP(G349,Barem!$G$2:$H$11,2,1),VLOOKUP(G349,Barem!$G$12:$H$21,2,1)))</f>
        <v>1</v>
      </c>
      <c r="J349" s="23">
        <v>4</v>
      </c>
      <c r="K349" s="18">
        <f>VLOOKUP($C349, Barem!$L:$N,3,0)</f>
        <v>0.2</v>
      </c>
      <c r="L349" s="18">
        <f>VLOOKUP($C349, Barem!$L:$O,4,0)</f>
        <v>0.3</v>
      </c>
      <c r="M349" s="18">
        <f>VLOOKUP($C349, Barem!$L:$P,5,0)</f>
        <v>0.5</v>
      </c>
      <c r="N349" s="50">
        <f t="shared" ref="N349" si="1193">IF(F349&gt;199,F349/1500,0)</f>
        <v>0</v>
      </c>
      <c r="O349" s="50">
        <f>IF(D349&gt;21,VLOOKUP(D349,Barem!$R$1:$S$39,2,1),0)</f>
        <v>0</v>
      </c>
      <c r="P349" s="46">
        <f>IF(D349&lt;1,0,IF(B349="F",VLOOKUP(G349,Barem!$V$2:$X$12,2,1),VLOOKUP(G349,Barem!$V$13:$X$24,2,1)))</f>
        <v>0</v>
      </c>
      <c r="Q349" s="50">
        <f>VLOOKUP(A349,Participanti!A:C,3,0)</f>
        <v>0</v>
      </c>
      <c r="R349" s="40">
        <f t="shared" ref="R349" si="1194">H349*K349+I349*L349+J349*M349+N349+O349+P349+Q349</f>
        <v>2.8</v>
      </c>
      <c r="S349" s="44">
        <v>43772</v>
      </c>
      <c r="T349" s="17">
        <f t="shared" ref="T349" si="1195">COUNTIFS(A:A,A349,C:C,C349)</f>
        <v>1</v>
      </c>
      <c r="U349" s="48">
        <f t="shared" ref="U349" si="1196">R349/D349</f>
        <v>0.26845637583892618</v>
      </c>
    </row>
    <row r="350" spans="1:21" hidden="1" x14ac:dyDescent="0.2">
      <c r="A350" s="22" t="s">
        <v>146</v>
      </c>
      <c r="B350" s="35" t="str">
        <f>VLOOKUP(A350,Participanti!A:B,2,0)</f>
        <v>M</v>
      </c>
      <c r="C350" s="23">
        <v>9</v>
      </c>
      <c r="D350" s="23">
        <v>11</v>
      </c>
      <c r="E350" s="24">
        <v>3.050925925925926E-2</v>
      </c>
      <c r="F350" s="53"/>
      <c r="G350" s="25">
        <f t="shared" ref="G350" si="1197">E350/D350</f>
        <v>2.7735690235690235E-3</v>
      </c>
      <c r="H350" s="17">
        <f>IF(B350="F",VLOOKUP(D350,Barem!$B$2:$C$11,2,1),VLOOKUP(D350,Barem!$B$12:$C$21,2,1))</f>
        <v>2.5</v>
      </c>
      <c r="I350" s="17">
        <f>IF(H350=0,0,IF(B350="F",VLOOKUP(G350,Barem!$G$2:$H$11,2,1),VLOOKUP(G350,Barem!$G$12:$H$21,2,1)))</f>
        <v>5</v>
      </c>
      <c r="J350" s="23">
        <v>3.25</v>
      </c>
      <c r="K350" s="18">
        <f>VLOOKUP($C350, Barem!$L:$N,3,0)</f>
        <v>0.2</v>
      </c>
      <c r="L350" s="18">
        <f>VLOOKUP($C350, Barem!$L:$O,4,0)</f>
        <v>0.3</v>
      </c>
      <c r="M350" s="18">
        <f>VLOOKUP($C350, Barem!$L:$P,5,0)</f>
        <v>0.5</v>
      </c>
      <c r="N350" s="50">
        <f t="shared" ref="N350" si="1198">IF(F350&gt;199,F350/1500,0)</f>
        <v>0</v>
      </c>
      <c r="O350" s="50">
        <f>IF(D350&gt;21,VLOOKUP(D350,Barem!$R$1:$S$39,2,1),0)</f>
        <v>0</v>
      </c>
      <c r="P350" s="46">
        <f>IF(D350&lt;1,0,IF(B350="F",VLOOKUP(G350,Barem!$V$2:$X$12,2,1),VLOOKUP(G350,Barem!$V$13:$X$24,2,1)))</f>
        <v>0.2</v>
      </c>
      <c r="Q350" s="50">
        <f>VLOOKUP(A350,Participanti!A:C,3,0)</f>
        <v>0</v>
      </c>
      <c r="R350" s="40">
        <f t="shared" ref="R350" si="1199">H350*K350+I350*L350+J350*M350+N350+O350+P350+Q350</f>
        <v>3.8250000000000002</v>
      </c>
      <c r="S350" s="44">
        <v>43772</v>
      </c>
      <c r="T350" s="17">
        <f t="shared" ref="T350" si="1200">COUNTIFS(A:A,A350,C:C,C350)</f>
        <v>1</v>
      </c>
      <c r="U350" s="48">
        <f t="shared" ref="U350" si="1201">R350/D350</f>
        <v>0.34772727272727272</v>
      </c>
    </row>
    <row r="351" spans="1:21" hidden="1" x14ac:dyDescent="0.2">
      <c r="A351" s="22" t="s">
        <v>63</v>
      </c>
      <c r="B351" s="35" t="str">
        <f>VLOOKUP(A351,Participanti!A:B,2,0)</f>
        <v>M</v>
      </c>
      <c r="C351" s="23">
        <v>9</v>
      </c>
      <c r="D351" s="23">
        <v>26.39</v>
      </c>
      <c r="E351" s="24">
        <v>0.1042013888888889</v>
      </c>
      <c r="F351" s="53">
        <v>503</v>
      </c>
      <c r="G351" s="25">
        <f t="shared" ref="G351" si="1202">E351/D351</f>
        <v>3.9485179571386473E-3</v>
      </c>
      <c r="H351" s="17">
        <f>IF(B351="F",VLOOKUP(D351,Barem!$B$2:$C$11,2,1),VLOOKUP(D351,Barem!$B$12:$C$21,2,1))</f>
        <v>5</v>
      </c>
      <c r="I351" s="17">
        <f>IF(H351=0,0,IF(B351="F",VLOOKUP(G351,Barem!$G$2:$H$11,2,1),VLOOKUP(G351,Barem!$G$12:$H$21,2,1)))</f>
        <v>1.5</v>
      </c>
      <c r="J351" s="23">
        <v>4</v>
      </c>
      <c r="K351" s="18">
        <f>VLOOKUP($C351, Barem!$L:$N,3,0)</f>
        <v>0.2</v>
      </c>
      <c r="L351" s="18">
        <f>VLOOKUP($C351, Barem!$L:$O,4,0)</f>
        <v>0.3</v>
      </c>
      <c r="M351" s="18">
        <f>VLOOKUP($C351, Barem!$L:$P,5,0)</f>
        <v>0.5</v>
      </c>
      <c r="N351" s="50">
        <f t="shared" ref="N351" si="1203">IF(F351&gt;199,F351/1500,0)</f>
        <v>0.33533333333333332</v>
      </c>
      <c r="O351" s="50">
        <f>IF(D351&gt;21,VLOOKUP(D351,Barem!$R$1:$S$39,2,1),0)</f>
        <v>0</v>
      </c>
      <c r="P351" s="46">
        <f>IF(D351&lt;1,0,IF(B351="F",VLOOKUP(G351,Barem!$V$2:$X$12,2,1),VLOOKUP(G351,Barem!$V$13:$X$24,2,1)))</f>
        <v>0</v>
      </c>
      <c r="Q351" s="50">
        <f>VLOOKUP(A351,Participanti!A:C,3,0)</f>
        <v>0</v>
      </c>
      <c r="R351" s="40">
        <f t="shared" ref="R351" si="1204">H351*K351+I351*L351+J351*M351+N351+O351+P351+Q351</f>
        <v>3.7853333333333334</v>
      </c>
      <c r="S351" s="44">
        <v>43772</v>
      </c>
      <c r="T351" s="17">
        <f t="shared" ref="T351" si="1205">COUNTIFS(A:A,A351,C:C,C351)</f>
        <v>1</v>
      </c>
      <c r="U351" s="48">
        <f t="shared" ref="U351" si="1206">R351/D351</f>
        <v>0.14343817102437792</v>
      </c>
    </row>
    <row r="352" spans="1:21" hidden="1" x14ac:dyDescent="0.2">
      <c r="A352" s="22" t="s">
        <v>186</v>
      </c>
      <c r="B352" s="35" t="str">
        <f>VLOOKUP(A352,Participanti!A:B,2,0)</f>
        <v>M</v>
      </c>
      <c r="C352" s="23">
        <v>9</v>
      </c>
      <c r="D352" s="23">
        <v>3.1</v>
      </c>
      <c r="E352" s="24">
        <v>1.0763888888888891E-2</v>
      </c>
      <c r="F352" s="53"/>
      <c r="G352" s="25">
        <f t="shared" ref="G352" si="1207">E352/D352</f>
        <v>3.4722222222222225E-3</v>
      </c>
      <c r="H352" s="17">
        <f>IF(B352="F",VLOOKUP(D352,Barem!$B$2:$C$11,2,1),VLOOKUP(D352,Barem!$B$12:$C$21,2,1))</f>
        <v>1</v>
      </c>
      <c r="I352" s="17">
        <f>IF(H352=0,0,IF(B352="F",VLOOKUP(G352,Barem!$G$2:$H$11,2,1),VLOOKUP(G352,Barem!$G$12:$H$21,2,1)))</f>
        <v>3</v>
      </c>
      <c r="J352" s="23">
        <v>1.75</v>
      </c>
      <c r="K352" s="18">
        <f>VLOOKUP($C352, Barem!$L:$N,3,0)</f>
        <v>0.2</v>
      </c>
      <c r="L352" s="18">
        <f>VLOOKUP($C352, Barem!$L:$O,4,0)</f>
        <v>0.3</v>
      </c>
      <c r="M352" s="18">
        <f>VLOOKUP($C352, Barem!$L:$P,5,0)</f>
        <v>0.5</v>
      </c>
      <c r="N352" s="50">
        <f t="shared" ref="N352" si="1208">IF(F352&gt;199,F352/1500,0)</f>
        <v>0</v>
      </c>
      <c r="O352" s="50">
        <f>IF(D352&gt;21,VLOOKUP(D352,Barem!$R$1:$S$39,2,1),0)</f>
        <v>0</v>
      </c>
      <c r="P352" s="46">
        <f>IF(D352&lt;1,0,IF(B352="F",VLOOKUP(G352,Barem!$V$2:$X$12,2,1),VLOOKUP(G352,Barem!$V$13:$X$24,2,1)))</f>
        <v>0</v>
      </c>
      <c r="Q352" s="50">
        <f>VLOOKUP(A352,Participanti!A:C,3,0)</f>
        <v>0</v>
      </c>
      <c r="R352" s="40">
        <f t="shared" ref="R352" si="1209">H352*K352+I352*L352+J352*M352+N352+O352+P352+Q352</f>
        <v>1.9749999999999999</v>
      </c>
      <c r="S352" s="44">
        <v>43772</v>
      </c>
      <c r="T352" s="17">
        <f t="shared" ref="T352" si="1210">COUNTIFS(A:A,A352,C:C,C352)</f>
        <v>1</v>
      </c>
      <c r="U352" s="48">
        <f t="shared" ref="U352" si="1211">R352/D352</f>
        <v>0.63709677419354838</v>
      </c>
    </row>
    <row r="353" spans="1:21" hidden="1" x14ac:dyDescent="0.2">
      <c r="A353" s="22" t="s">
        <v>54</v>
      </c>
      <c r="B353" s="35" t="str">
        <f>VLOOKUP(A353,Participanti!A:B,2,0)</f>
        <v>M</v>
      </c>
      <c r="C353" s="23">
        <v>9</v>
      </c>
      <c r="D353" s="23">
        <v>16.149999999999999</v>
      </c>
      <c r="E353" s="24">
        <v>6.7939814814814814E-2</v>
      </c>
      <c r="F353" s="53"/>
      <c r="G353" s="25">
        <f t="shared" ref="G353" si="1212">E353/D353</f>
        <v>4.2067996789359021E-3</v>
      </c>
      <c r="H353" s="17">
        <f>IF(B353="F",VLOOKUP(D353,Barem!$B$2:$C$11,2,1),VLOOKUP(D353,Barem!$B$12:$C$21,2,1))</f>
        <v>3.5</v>
      </c>
      <c r="I353" s="17">
        <f>IF(H353=0,0,IF(B353="F",VLOOKUP(G353,Barem!$G$2:$H$11,2,1),VLOOKUP(G353,Barem!$G$12:$H$21,2,1)))</f>
        <v>1</v>
      </c>
      <c r="J353" s="23">
        <v>1.5</v>
      </c>
      <c r="K353" s="18">
        <f>VLOOKUP($C353, Barem!$L:$N,3,0)</f>
        <v>0.2</v>
      </c>
      <c r="L353" s="18">
        <f>VLOOKUP($C353, Barem!$L:$O,4,0)</f>
        <v>0.3</v>
      </c>
      <c r="M353" s="18">
        <f>VLOOKUP($C353, Barem!$L:$P,5,0)</f>
        <v>0.5</v>
      </c>
      <c r="N353" s="50">
        <f t="shared" ref="N353" si="1213">IF(F353&gt;199,F353/1500,0)</f>
        <v>0</v>
      </c>
      <c r="O353" s="50">
        <f>IF(D353&gt;21,VLOOKUP(D353,Barem!$R$1:$S$39,2,1),0)</f>
        <v>0</v>
      </c>
      <c r="P353" s="46">
        <f>IF(D353&lt;1,0,IF(B353="F",VLOOKUP(G353,Barem!$V$2:$X$12,2,1),VLOOKUP(G353,Barem!$V$13:$X$24,2,1)))</f>
        <v>0</v>
      </c>
      <c r="Q353" s="50">
        <f>VLOOKUP(A353,Participanti!A:C,3,0)</f>
        <v>0</v>
      </c>
      <c r="R353" s="40">
        <f t="shared" ref="R353" si="1214">H353*K353+I353*L353+J353*M353+N353+O353+P353+Q353</f>
        <v>1.75</v>
      </c>
      <c r="S353" s="44">
        <v>43773</v>
      </c>
      <c r="T353" s="17">
        <f t="shared" ref="T353" si="1215">COUNTIFS(A:A,A353,C:C,C353)</f>
        <v>1</v>
      </c>
      <c r="U353" s="48">
        <f t="shared" ref="U353" si="1216">R353/D353</f>
        <v>0.108359133126935</v>
      </c>
    </row>
    <row r="354" spans="1:21" hidden="1" x14ac:dyDescent="0.2">
      <c r="A354" s="22" t="s">
        <v>6</v>
      </c>
      <c r="B354" s="35" t="str">
        <f>VLOOKUP(A354,Participanti!A:B,2,0)</f>
        <v>F</v>
      </c>
      <c r="C354" s="23">
        <v>9</v>
      </c>
      <c r="D354" s="23">
        <v>12.5</v>
      </c>
      <c r="E354" s="24">
        <v>4.4756944444444446E-2</v>
      </c>
      <c r="F354" s="53"/>
      <c r="G354" s="25">
        <f t="shared" ref="G354" si="1217">E354/D354</f>
        <v>3.5805555555555556E-3</v>
      </c>
      <c r="H354" s="17">
        <f>IF(B354="F",VLOOKUP(D354,Barem!$B$2:$C$11,2,1),VLOOKUP(D354,Barem!$B$12:$C$21,2,1))</f>
        <v>3</v>
      </c>
      <c r="I354" s="17">
        <f>IF(H354=0,0,IF(B354="F",VLOOKUP(G354,Barem!$G$2:$H$11,2,1),VLOOKUP(G354,Barem!$G$12:$H$21,2,1)))</f>
        <v>3.5</v>
      </c>
      <c r="J354" s="23">
        <v>4</v>
      </c>
      <c r="K354" s="18">
        <f>VLOOKUP($C354, Barem!$L:$N,3,0)</f>
        <v>0.2</v>
      </c>
      <c r="L354" s="18">
        <f>VLOOKUP($C354, Barem!$L:$O,4,0)</f>
        <v>0.3</v>
      </c>
      <c r="M354" s="18">
        <f>VLOOKUP($C354, Barem!$L:$P,5,0)</f>
        <v>0.5</v>
      </c>
      <c r="N354" s="50">
        <f t="shared" ref="N354" si="1218">IF(F354&gt;199,F354/1500,0)</f>
        <v>0</v>
      </c>
      <c r="O354" s="50">
        <f>IF(D354&gt;21,VLOOKUP(D354,Barem!$R$1:$S$39,2,1),0)</f>
        <v>0</v>
      </c>
      <c r="P354" s="46">
        <f>IF(D354&lt;1,0,IF(B354="F",VLOOKUP(G354,Barem!$V$2:$X$12,2,1),VLOOKUP(G354,Barem!$V$13:$X$24,2,1)))</f>
        <v>0</v>
      </c>
      <c r="Q354" s="50">
        <f>VLOOKUP(A354,Participanti!A:C,3,0)</f>
        <v>0</v>
      </c>
      <c r="R354" s="40">
        <f t="shared" ref="R354" si="1219">H354*K354+I354*L354+J354*M354+N354+O354+P354+Q354</f>
        <v>3.6500000000000004</v>
      </c>
      <c r="S354" s="44">
        <v>43773</v>
      </c>
      <c r="T354" s="17">
        <f t="shared" ref="T354" si="1220">COUNTIFS(A:A,A354,C:C,C354)</f>
        <v>1</v>
      </c>
      <c r="U354" s="48">
        <f t="shared" ref="U354" si="1221">R354/D354</f>
        <v>0.29200000000000004</v>
      </c>
    </row>
    <row r="355" spans="1:21" hidden="1" x14ac:dyDescent="0.2">
      <c r="A355" s="22" t="s">
        <v>73</v>
      </c>
      <c r="B355" s="35" t="str">
        <f>VLOOKUP(A355,Participanti!A:B,2,0)</f>
        <v>M</v>
      </c>
      <c r="C355" s="23">
        <v>9</v>
      </c>
      <c r="D355" s="23">
        <v>81.5</v>
      </c>
      <c r="E355" s="24">
        <v>0.5805555555555556</v>
      </c>
      <c r="F355" s="53">
        <v>3265</v>
      </c>
      <c r="G355" s="25">
        <f t="shared" ref="G355" si="1222">E355/D355</f>
        <v>7.1233810497614188E-3</v>
      </c>
      <c r="H355" s="17">
        <f>IF(B355="F",VLOOKUP(D355,Barem!$B$2:$C$11,2,1),VLOOKUP(D355,Barem!$B$12:$C$21,2,1))</f>
        <v>5</v>
      </c>
      <c r="I355" s="17">
        <f>IF(H355=0,0,IF(B355="F",VLOOKUP(G355,Barem!$G$2:$H$11,2,1),VLOOKUP(G355,Barem!$G$12:$H$21,2,1)))</f>
        <v>0</v>
      </c>
      <c r="J355" s="23">
        <v>4</v>
      </c>
      <c r="K355" s="18">
        <f>VLOOKUP($C355, Barem!$L:$N,3,0)</f>
        <v>0.2</v>
      </c>
      <c r="L355" s="18">
        <f>VLOOKUP($C355, Barem!$L:$O,4,0)</f>
        <v>0.3</v>
      </c>
      <c r="M355" s="18">
        <f>VLOOKUP($C355, Barem!$L:$P,5,0)</f>
        <v>0.5</v>
      </c>
      <c r="N355" s="50">
        <f t="shared" ref="N355" si="1223">IF(F355&gt;199,F355/1500,0)</f>
        <v>2.1766666666666667</v>
      </c>
      <c r="O355" s="50">
        <f>IF(D355&gt;21,VLOOKUP(D355,Barem!$R$1:$S$39,2,1),0)</f>
        <v>0.8</v>
      </c>
      <c r="P355" s="46">
        <f>IF(D355&lt;1,0,IF(B355="F",VLOOKUP(G355,Barem!$V$2:$X$12,2,1),VLOOKUP(G355,Barem!$V$13:$X$24,2,1)))</f>
        <v>0</v>
      </c>
      <c r="Q355" s="50">
        <f>VLOOKUP(A355,Participanti!A:C,3,0)</f>
        <v>0</v>
      </c>
      <c r="R355" s="40">
        <f t="shared" ref="R355" si="1224">H355*K355+I355*L355+J355*M355+N355+O355+P355+Q355</f>
        <v>5.9766666666666666</v>
      </c>
      <c r="S355" s="44">
        <v>43773</v>
      </c>
      <c r="T355" s="17">
        <f t="shared" ref="T355" si="1225">COUNTIFS(A:A,A355,C:C,C355)</f>
        <v>1</v>
      </c>
      <c r="U355" s="48">
        <f t="shared" ref="U355" si="1226">R355/D355</f>
        <v>7.3333333333333334E-2</v>
      </c>
    </row>
    <row r="356" spans="1:21" hidden="1" x14ac:dyDescent="0.2">
      <c r="A356" s="22" t="s">
        <v>55</v>
      </c>
      <c r="B356" s="35" t="str">
        <f>VLOOKUP(A356,Participanti!A:B,2,0)</f>
        <v>F</v>
      </c>
      <c r="C356" s="23">
        <v>9</v>
      </c>
      <c r="D356" s="23">
        <v>21.05</v>
      </c>
      <c r="E356" s="24">
        <v>9.8032407407407415E-2</v>
      </c>
      <c r="F356" s="53"/>
      <c r="G356" s="25">
        <f t="shared" ref="G356" si="1227">E356/D356</f>
        <v>4.6571214920383573E-3</v>
      </c>
      <c r="H356" s="17">
        <f>IF(B356="F",VLOOKUP(D356,Barem!$B$2:$C$11,2,1),VLOOKUP(D356,Barem!$B$12:$C$21,2,1))</f>
        <v>5</v>
      </c>
      <c r="I356" s="17">
        <f>IF(H356=0,0,IF(B356="F",VLOOKUP(G356,Barem!$G$2:$H$11,2,1),VLOOKUP(G356,Barem!$G$12:$H$21,2,1)))</f>
        <v>1</v>
      </c>
      <c r="J356" s="23">
        <v>4.25</v>
      </c>
      <c r="K356" s="18">
        <f>VLOOKUP($C356, Barem!$L:$N,3,0)</f>
        <v>0.2</v>
      </c>
      <c r="L356" s="18">
        <f>VLOOKUP($C356, Barem!$L:$O,4,0)</f>
        <v>0.3</v>
      </c>
      <c r="M356" s="18">
        <f>VLOOKUP($C356, Barem!$L:$P,5,0)</f>
        <v>0.5</v>
      </c>
      <c r="N356" s="50">
        <f t="shared" ref="N356" si="1228">IF(F356&gt;199,F356/1500,0)</f>
        <v>0</v>
      </c>
      <c r="O356" s="50">
        <f>IF(D356&gt;21,VLOOKUP(D356,Barem!$R$1:$S$39,2,1),0)</f>
        <v>0</v>
      </c>
      <c r="P356" s="46">
        <f>IF(D356&lt;1,0,IF(B356="F",VLOOKUP(G356,Barem!$V$2:$X$12,2,1),VLOOKUP(G356,Barem!$V$13:$X$24,2,1)))</f>
        <v>0</v>
      </c>
      <c r="Q356" s="50">
        <f>VLOOKUP(A356,Participanti!A:C,3,0)</f>
        <v>0</v>
      </c>
      <c r="R356" s="40">
        <f t="shared" ref="R356" si="1229">H356*K356+I356*L356+J356*M356+N356+O356+P356+Q356</f>
        <v>3.4249999999999998</v>
      </c>
      <c r="S356" s="44">
        <v>43773</v>
      </c>
      <c r="T356" s="17">
        <f t="shared" ref="T356" si="1230">COUNTIFS(A:A,A356,C:C,C356)</f>
        <v>1</v>
      </c>
      <c r="U356" s="48">
        <f t="shared" ref="U356" si="1231">R356/D356</f>
        <v>0.16270783847980996</v>
      </c>
    </row>
    <row r="357" spans="1:21" hidden="1" x14ac:dyDescent="0.2">
      <c r="A357" s="22" t="s">
        <v>53</v>
      </c>
      <c r="B357" s="35" t="str">
        <f>VLOOKUP(A357,Participanti!A:B,2,0)</f>
        <v>F</v>
      </c>
      <c r="C357" s="23">
        <v>9</v>
      </c>
      <c r="D357" s="23">
        <v>9.35</v>
      </c>
      <c r="E357" s="24">
        <v>3.6840277777777777E-2</v>
      </c>
      <c r="F357" s="53"/>
      <c r="G357" s="25">
        <f t="shared" ref="G357" si="1232">E357/D357</f>
        <v>3.9401366607248961E-3</v>
      </c>
      <c r="H357" s="17">
        <f>IF(B357="F",VLOOKUP(D357,Barem!$B$2:$C$11,2,1),VLOOKUP(D357,Barem!$B$12:$C$21,2,1))</f>
        <v>2.5</v>
      </c>
      <c r="I357" s="17">
        <f>IF(H357=0,0,IF(B357="F",VLOOKUP(G357,Barem!$G$2:$H$11,2,1),VLOOKUP(G357,Barem!$G$12:$H$21,2,1)))</f>
        <v>2.5</v>
      </c>
      <c r="J357" s="23">
        <v>3.5</v>
      </c>
      <c r="K357" s="18">
        <f>VLOOKUP($C357, Barem!$L:$N,3,0)</f>
        <v>0.2</v>
      </c>
      <c r="L357" s="18">
        <f>VLOOKUP($C357, Barem!$L:$O,4,0)</f>
        <v>0.3</v>
      </c>
      <c r="M357" s="18">
        <f>VLOOKUP($C357, Barem!$L:$P,5,0)</f>
        <v>0.5</v>
      </c>
      <c r="N357" s="50">
        <f t="shared" ref="N357" si="1233">IF(F357&gt;199,F357/1500,0)</f>
        <v>0</v>
      </c>
      <c r="O357" s="50">
        <f>IF(D357&gt;21,VLOOKUP(D357,Barem!$R$1:$S$39,2,1),0)</f>
        <v>0</v>
      </c>
      <c r="P357" s="46">
        <f>IF(D357&lt;1,0,IF(B357="F",VLOOKUP(G357,Barem!$V$2:$X$12,2,1),VLOOKUP(G357,Barem!$V$13:$X$24,2,1)))</f>
        <v>0</v>
      </c>
      <c r="Q357" s="50">
        <f>VLOOKUP(A357,Participanti!A:C,3,0)</f>
        <v>0</v>
      </c>
      <c r="R357" s="40">
        <f t="shared" ref="R357" si="1234">H357*K357+I357*L357+J357*M357+N357+O357+P357+Q357</f>
        <v>3</v>
      </c>
      <c r="S357" s="44">
        <v>43773</v>
      </c>
      <c r="T357" s="17">
        <f t="shared" ref="T357" si="1235">COUNTIFS(A:A,A357,C:C,C357)</f>
        <v>1</v>
      </c>
      <c r="U357" s="48">
        <f t="shared" ref="U357" si="1236">R357/D357</f>
        <v>0.32085561497326204</v>
      </c>
    </row>
    <row r="358" spans="1:21" hidden="1" x14ac:dyDescent="0.2">
      <c r="A358" s="22" t="s">
        <v>70</v>
      </c>
      <c r="B358" s="35" t="str">
        <f>VLOOKUP(A358,Participanti!A:B,2,0)</f>
        <v>M</v>
      </c>
      <c r="C358" s="23">
        <v>9</v>
      </c>
      <c r="D358" s="23">
        <v>10.050000000000001</v>
      </c>
      <c r="E358" s="24">
        <v>3.577546296296296E-2</v>
      </c>
      <c r="F358" s="53"/>
      <c r="G358" s="25">
        <f t="shared" ref="G358" si="1237">E358/D358</f>
        <v>3.5597475585037769E-3</v>
      </c>
      <c r="H358" s="17">
        <f>IF(B358="F",VLOOKUP(D358,Barem!$B$2:$C$11,2,1),VLOOKUP(D358,Barem!$B$12:$C$21,2,1))</f>
        <v>2.5</v>
      </c>
      <c r="I358" s="17">
        <f>IF(H358=0,0,IF(B358="F",VLOOKUP(G358,Barem!$G$2:$H$11,2,1),VLOOKUP(G358,Barem!$G$12:$H$21,2,1)))</f>
        <v>2.5</v>
      </c>
      <c r="J358" s="23">
        <v>1</v>
      </c>
      <c r="K358" s="18">
        <f>VLOOKUP($C358, Barem!$L:$N,3,0)</f>
        <v>0.2</v>
      </c>
      <c r="L358" s="18">
        <f>VLOOKUP($C358, Barem!$L:$O,4,0)</f>
        <v>0.3</v>
      </c>
      <c r="M358" s="18">
        <f>VLOOKUP($C358, Barem!$L:$P,5,0)</f>
        <v>0.5</v>
      </c>
      <c r="N358" s="50">
        <f t="shared" ref="N358" si="1238">IF(F358&gt;199,F358/1500,0)</f>
        <v>0</v>
      </c>
      <c r="O358" s="50">
        <f>IF(D358&gt;21,VLOOKUP(D358,Barem!$R$1:$S$39,2,1),0)</f>
        <v>0</v>
      </c>
      <c r="P358" s="46">
        <f>IF(D358&lt;1,0,IF(B358="F",VLOOKUP(G358,Barem!$V$2:$X$12,2,1),VLOOKUP(G358,Barem!$V$13:$X$24,2,1)))</f>
        <v>0</v>
      </c>
      <c r="Q358" s="50">
        <f>VLOOKUP(A358,Participanti!A:C,3,0)</f>
        <v>0</v>
      </c>
      <c r="R358" s="40">
        <f t="shared" ref="R358" si="1239">H358*K358+I358*L358+J358*M358+N358+O358+P358+Q358</f>
        <v>1.75</v>
      </c>
      <c r="S358" s="44">
        <v>43769</v>
      </c>
      <c r="T358" s="17">
        <f t="shared" ref="T358" si="1240">COUNTIFS(A:A,A358,C:C,C358)</f>
        <v>1</v>
      </c>
      <c r="U358" s="48">
        <f t="shared" ref="U358" si="1241">R358/D358</f>
        <v>0.17412935323383083</v>
      </c>
    </row>
    <row r="359" spans="1:21" hidden="1" x14ac:dyDescent="0.2">
      <c r="A359" s="22" t="s">
        <v>52</v>
      </c>
      <c r="B359" s="35" t="str">
        <f>VLOOKUP(A359,Participanti!A:B,2,0)</f>
        <v>M</v>
      </c>
      <c r="C359" s="23">
        <v>9</v>
      </c>
      <c r="D359" s="23">
        <v>13.06</v>
      </c>
      <c r="E359" s="24">
        <v>4.387731481481482E-2</v>
      </c>
      <c r="F359" s="53"/>
      <c r="G359" s="25">
        <f t="shared" ref="G359" si="1242">E359/D359</f>
        <v>3.3596718847484549E-3</v>
      </c>
      <c r="H359" s="17">
        <f>IF(B359="F",VLOOKUP(D359,Barem!$B$2:$C$11,2,1),VLOOKUP(D359,Barem!$B$12:$C$21,2,1))</f>
        <v>3</v>
      </c>
      <c r="I359" s="17">
        <f>IF(H359=0,0,IF(B359="F",VLOOKUP(G359,Barem!$G$2:$H$11,2,1),VLOOKUP(G359,Barem!$G$12:$H$21,2,1)))</f>
        <v>3</v>
      </c>
      <c r="J359" s="23">
        <v>4</v>
      </c>
      <c r="K359" s="18">
        <f>VLOOKUP($C359, Barem!$L:$N,3,0)</f>
        <v>0.2</v>
      </c>
      <c r="L359" s="18">
        <f>VLOOKUP($C359, Barem!$L:$O,4,0)</f>
        <v>0.3</v>
      </c>
      <c r="M359" s="18">
        <f>VLOOKUP($C359, Barem!$L:$P,5,0)</f>
        <v>0.5</v>
      </c>
      <c r="N359" s="50">
        <f t="shared" ref="N359" si="1243">IF(F359&gt;199,F359/1500,0)</f>
        <v>0</v>
      </c>
      <c r="O359" s="50">
        <f>IF(D359&gt;21,VLOOKUP(D359,Barem!$R$1:$S$39,2,1),0)</f>
        <v>0</v>
      </c>
      <c r="P359" s="46">
        <f>IF(D359&lt;1,0,IF(B359="F",VLOOKUP(G359,Barem!$V$2:$X$12,2,1),VLOOKUP(G359,Barem!$V$13:$X$24,2,1)))</f>
        <v>0</v>
      </c>
      <c r="Q359" s="50">
        <f>VLOOKUP(A359,Participanti!A:C,3,0)</f>
        <v>0</v>
      </c>
      <c r="R359" s="40">
        <f t="shared" ref="R359" si="1244">H359*K359+I359*L359+J359*M359+N359+O359+P359+Q359</f>
        <v>3.5</v>
      </c>
      <c r="S359" s="44">
        <v>43773</v>
      </c>
      <c r="T359" s="17">
        <f t="shared" ref="T359" si="1245">COUNTIFS(A:A,A359,C:C,C359)</f>
        <v>1</v>
      </c>
      <c r="U359" s="48">
        <f t="shared" ref="U359" si="1246">R359/D359</f>
        <v>0.26799387442572742</v>
      </c>
    </row>
    <row r="360" spans="1:21" hidden="1" x14ac:dyDescent="0.2">
      <c r="A360" s="22" t="s">
        <v>62</v>
      </c>
      <c r="B360" s="35" t="str">
        <f>VLOOKUP(A360,Participanti!A:B,2,0)</f>
        <v>M</v>
      </c>
      <c r="C360" s="23">
        <v>9</v>
      </c>
      <c r="D360" s="23">
        <v>21.22</v>
      </c>
      <c r="E360" s="24">
        <v>8.5370370370370374E-2</v>
      </c>
      <c r="F360" s="53"/>
      <c r="G360" s="25">
        <f t="shared" ref="G360" si="1247">E360/D360</f>
        <v>4.023108877020282E-3</v>
      </c>
      <c r="H360" s="17">
        <f>IF(B360="F",VLOOKUP(D360,Barem!$B$2:$C$11,2,1),VLOOKUP(D360,Barem!$B$12:$C$21,2,1))</f>
        <v>5</v>
      </c>
      <c r="I360" s="17">
        <f>IF(H360=0,0,IF(B360="F",VLOOKUP(G360,Barem!$G$2:$H$11,2,1),VLOOKUP(G360,Barem!$G$12:$H$21,2,1)))</f>
        <v>1.5</v>
      </c>
      <c r="J360" s="23">
        <v>3.25</v>
      </c>
      <c r="K360" s="18">
        <f>VLOOKUP($C360, Barem!$L:$N,3,0)</f>
        <v>0.2</v>
      </c>
      <c r="L360" s="18">
        <f>VLOOKUP($C360, Barem!$L:$O,4,0)</f>
        <v>0.3</v>
      </c>
      <c r="M360" s="18">
        <f>VLOOKUP($C360, Barem!$L:$P,5,0)</f>
        <v>0.5</v>
      </c>
      <c r="N360" s="50">
        <f t="shared" ref="N360" si="1248">IF(F360&gt;199,F360/1500,0)</f>
        <v>0</v>
      </c>
      <c r="O360" s="50">
        <f>IF(D360&gt;21,VLOOKUP(D360,Barem!$R$1:$S$39,2,1),0)</f>
        <v>0</v>
      </c>
      <c r="P360" s="46">
        <f>IF(D360&lt;1,0,IF(B360="F",VLOOKUP(G360,Barem!$V$2:$X$12,2,1),VLOOKUP(G360,Barem!$V$13:$X$24,2,1)))</f>
        <v>0</v>
      </c>
      <c r="Q360" s="50">
        <f>VLOOKUP(A360,Participanti!A:C,3,0)</f>
        <v>0</v>
      </c>
      <c r="R360" s="40">
        <f t="shared" ref="R360" si="1249">H360*K360+I360*L360+J360*M360+N360+O360+P360+Q360</f>
        <v>3.0750000000000002</v>
      </c>
      <c r="S360" s="44">
        <v>43773</v>
      </c>
      <c r="T360" s="17">
        <f t="shared" ref="T360" si="1250">COUNTIFS(A:A,A360,C:C,C360)</f>
        <v>1</v>
      </c>
      <c r="U360" s="48">
        <f t="shared" ref="U360" si="1251">R360/D360</f>
        <v>0.14491046182846373</v>
      </c>
    </row>
    <row r="361" spans="1:21" hidden="1" x14ac:dyDescent="0.2">
      <c r="A361" s="22" t="s">
        <v>71</v>
      </c>
      <c r="B361" s="35" t="str">
        <f>VLOOKUP(A361,Participanti!A:B,2,0)</f>
        <v>M</v>
      </c>
      <c r="C361" s="23">
        <v>9</v>
      </c>
      <c r="D361" s="23">
        <v>10.039999999999999</v>
      </c>
      <c r="E361" s="24">
        <v>5.0300925925925923E-2</v>
      </c>
      <c r="F361" s="53"/>
      <c r="G361" s="25">
        <f t="shared" ref="G361" si="1252">E361/D361</f>
        <v>5.0100523830603509E-3</v>
      </c>
      <c r="H361" s="17">
        <f>IF(B361="F",VLOOKUP(D361,Barem!$B$2:$C$11,2,1),VLOOKUP(D361,Barem!$B$12:$C$21,2,1))</f>
        <v>2.5</v>
      </c>
      <c r="I361" s="17">
        <f>IF(H361=0,0,IF(B361="F",VLOOKUP(G361,Barem!$G$2:$H$11,2,1),VLOOKUP(G361,Barem!$G$12:$H$21,2,1)))</f>
        <v>0</v>
      </c>
      <c r="J361" s="23">
        <v>2</v>
      </c>
      <c r="K361" s="18">
        <f>VLOOKUP($C361, Barem!$L:$N,3,0)</f>
        <v>0.2</v>
      </c>
      <c r="L361" s="18">
        <f>VLOOKUP($C361, Barem!$L:$O,4,0)</f>
        <v>0.3</v>
      </c>
      <c r="M361" s="18">
        <f>VLOOKUP($C361, Barem!$L:$P,5,0)</f>
        <v>0.5</v>
      </c>
      <c r="N361" s="50">
        <f t="shared" ref="N361" si="1253">IF(F361&gt;199,F361/1500,0)</f>
        <v>0</v>
      </c>
      <c r="O361" s="50">
        <f>IF(D361&gt;21,VLOOKUP(D361,Barem!$R$1:$S$39,2,1),0)</f>
        <v>0</v>
      </c>
      <c r="P361" s="46">
        <f>IF(D361&lt;1,0,IF(B361="F",VLOOKUP(G361,Barem!$V$2:$X$12,2,1),VLOOKUP(G361,Barem!$V$13:$X$24,2,1)))</f>
        <v>0</v>
      </c>
      <c r="Q361" s="50">
        <f>VLOOKUP(A361,Participanti!A:C,3,0)</f>
        <v>0</v>
      </c>
      <c r="R361" s="40">
        <f t="shared" ref="R361" si="1254">H361*K361+I361*L361+J361*M361+N361+O361+P361+Q361</f>
        <v>1.5</v>
      </c>
      <c r="S361" s="44">
        <v>43773</v>
      </c>
      <c r="T361" s="17">
        <f t="shared" ref="T361" si="1255">COUNTIFS(A:A,A361,C:C,C361)</f>
        <v>1</v>
      </c>
      <c r="U361" s="48">
        <f t="shared" ref="U361" si="1256">R361/D361</f>
        <v>0.14940239043824702</v>
      </c>
    </row>
    <row r="362" spans="1:21" hidden="1" x14ac:dyDescent="0.2">
      <c r="A362" s="22" t="s">
        <v>135</v>
      </c>
      <c r="B362" s="35" t="str">
        <f>VLOOKUP(A362,Participanti!A:B,2,0)</f>
        <v>M</v>
      </c>
      <c r="C362" s="23">
        <v>9</v>
      </c>
      <c r="D362" s="23">
        <v>10.07</v>
      </c>
      <c r="E362" s="24">
        <v>4.1990740740740745E-2</v>
      </c>
      <c r="F362" s="53"/>
      <c r="G362" s="25">
        <f t="shared" ref="G362" si="1257">E362/D362</f>
        <v>4.1698848799146719E-3</v>
      </c>
      <c r="H362" s="17">
        <f>IF(B362="F",VLOOKUP(D362,Barem!$B$2:$C$11,2,1),VLOOKUP(D362,Barem!$B$12:$C$21,2,1))</f>
        <v>2.5</v>
      </c>
      <c r="I362" s="17">
        <f>IF(H362=0,0,IF(B362="F",VLOOKUP(G362,Barem!$G$2:$H$11,2,1),VLOOKUP(G362,Barem!$G$12:$H$21,2,1)))</f>
        <v>1.5</v>
      </c>
      <c r="J362" s="23">
        <v>1</v>
      </c>
      <c r="K362" s="18">
        <f>VLOOKUP($C362, Barem!$L:$N,3,0)</f>
        <v>0.2</v>
      </c>
      <c r="L362" s="18">
        <f>VLOOKUP($C362, Barem!$L:$O,4,0)</f>
        <v>0.3</v>
      </c>
      <c r="M362" s="18">
        <f>VLOOKUP($C362, Barem!$L:$P,5,0)</f>
        <v>0.5</v>
      </c>
      <c r="N362" s="50">
        <f t="shared" ref="N362" si="1258">IF(F362&gt;199,F362/1500,0)</f>
        <v>0</v>
      </c>
      <c r="O362" s="50">
        <f>IF(D362&gt;21,VLOOKUP(D362,Barem!$R$1:$S$39,2,1),0)</f>
        <v>0</v>
      </c>
      <c r="P362" s="46">
        <f>IF(D362&lt;1,0,IF(B362="F",VLOOKUP(G362,Barem!$V$2:$X$12,2,1),VLOOKUP(G362,Barem!$V$13:$X$24,2,1)))</f>
        <v>0</v>
      </c>
      <c r="Q362" s="50">
        <f>VLOOKUP(A362,Participanti!A:C,3,0)</f>
        <v>0</v>
      </c>
      <c r="R362" s="40">
        <f t="shared" ref="R362" si="1259">H362*K362+I362*L362+J362*M362+N362+O362+P362+Q362</f>
        <v>1.45</v>
      </c>
      <c r="S362" s="44">
        <v>43773</v>
      </c>
      <c r="T362" s="17">
        <f t="shared" ref="T362" si="1260">COUNTIFS(A:A,A362,C:C,C362)</f>
        <v>1</v>
      </c>
      <c r="U362" s="48">
        <f t="shared" ref="U362" si="1261">R362/D362</f>
        <v>0.14399205561072492</v>
      </c>
    </row>
    <row r="363" spans="1:21" hidden="1" x14ac:dyDescent="0.2">
      <c r="A363" s="22" t="s">
        <v>56</v>
      </c>
      <c r="B363" s="35" t="str">
        <f>VLOOKUP(A363,Participanti!A:B,2,0)</f>
        <v>F</v>
      </c>
      <c r="C363" s="23">
        <v>9</v>
      </c>
      <c r="D363" s="23">
        <v>11.11</v>
      </c>
      <c r="E363" s="24">
        <v>4.762731481481481E-2</v>
      </c>
      <c r="F363" s="53"/>
      <c r="G363" s="25">
        <f t="shared" ref="G363" si="1262">E363/D363</f>
        <v>4.2868870220355362E-3</v>
      </c>
      <c r="H363" s="17">
        <f>IF(B363="F",VLOOKUP(D363,Barem!$B$2:$C$11,2,1),VLOOKUP(D363,Barem!$B$12:$C$21,2,1))</f>
        <v>2.5</v>
      </c>
      <c r="I363" s="17">
        <f>IF(H363=0,0,IF(B363="F",VLOOKUP(G363,Barem!$G$2:$H$11,2,1),VLOOKUP(G363,Barem!$G$12:$H$21,2,1)))</f>
        <v>1.5</v>
      </c>
      <c r="J363" s="23">
        <v>4</v>
      </c>
      <c r="K363" s="18">
        <f>VLOOKUP($C363, Barem!$L:$N,3,0)</f>
        <v>0.2</v>
      </c>
      <c r="L363" s="18">
        <f>VLOOKUP($C363, Barem!$L:$O,4,0)</f>
        <v>0.3</v>
      </c>
      <c r="M363" s="18">
        <f>VLOOKUP($C363, Barem!$L:$P,5,0)</f>
        <v>0.5</v>
      </c>
      <c r="N363" s="50">
        <f t="shared" ref="N363" si="1263">IF(F363&gt;199,F363/1500,0)</f>
        <v>0</v>
      </c>
      <c r="O363" s="50">
        <f>IF(D363&gt;21,VLOOKUP(D363,Barem!$R$1:$S$39,2,1),0)</f>
        <v>0</v>
      </c>
      <c r="P363" s="46">
        <f>IF(D363&lt;1,0,IF(B363="F",VLOOKUP(G363,Barem!$V$2:$X$12,2,1),VLOOKUP(G363,Barem!$V$13:$X$24,2,1)))</f>
        <v>0</v>
      </c>
      <c r="Q363" s="50">
        <f>VLOOKUP(A363,Participanti!A:C,3,0)</f>
        <v>0</v>
      </c>
      <c r="R363" s="40">
        <f t="shared" ref="R363" si="1264">H363*K363+I363*L363+J363*M363+N363+O363+P363+Q363</f>
        <v>2.95</v>
      </c>
      <c r="S363" s="44">
        <v>43773</v>
      </c>
      <c r="T363" s="17">
        <f t="shared" ref="T363" si="1265">COUNTIFS(A:A,A363,C:C,C363)</f>
        <v>1</v>
      </c>
      <c r="U363" s="48">
        <f t="shared" ref="U363" si="1266">R363/D363</f>
        <v>0.26552655265526554</v>
      </c>
    </row>
    <row r="364" spans="1:21" hidden="1" x14ac:dyDescent="0.2">
      <c r="A364" s="22" t="s">
        <v>92</v>
      </c>
      <c r="B364" s="35" t="str">
        <f>VLOOKUP(A364,Participanti!A:B,2,0)</f>
        <v>M</v>
      </c>
      <c r="C364" s="23">
        <v>9</v>
      </c>
      <c r="D364" s="23">
        <v>85.22</v>
      </c>
      <c r="E364" s="24">
        <v>0.44305555555555554</v>
      </c>
      <c r="F364" s="53">
        <v>1626</v>
      </c>
      <c r="G364" s="25">
        <f t="shared" ref="G364" si="1267">E364/D364</f>
        <v>5.1989621632897859E-3</v>
      </c>
      <c r="H364" s="17">
        <f>IF(B364="F",VLOOKUP(D364,Barem!$B$2:$C$11,2,1),VLOOKUP(D364,Barem!$B$12:$C$21,2,1))</f>
        <v>5</v>
      </c>
      <c r="I364" s="17">
        <f>IF(H364=0,0,IF(B364="F",VLOOKUP(G364,Barem!$G$2:$H$11,2,1),VLOOKUP(G364,Barem!$G$12:$H$21,2,1)))</f>
        <v>0</v>
      </c>
      <c r="J364" s="23">
        <v>5</v>
      </c>
      <c r="K364" s="18">
        <f>VLOOKUP($C364, Barem!$L:$N,3,0)</f>
        <v>0.2</v>
      </c>
      <c r="L364" s="18">
        <f>VLOOKUP($C364, Barem!$L:$O,4,0)</f>
        <v>0.3</v>
      </c>
      <c r="M364" s="18">
        <f>VLOOKUP($C364, Barem!$L:$P,5,0)</f>
        <v>0.5</v>
      </c>
      <c r="N364" s="50">
        <f t="shared" ref="N364" si="1268">IF(F364&gt;199,F364/1500,0)</f>
        <v>1.0840000000000001</v>
      </c>
      <c r="O364" s="50">
        <f>IF(D364&gt;21,VLOOKUP(D364,Barem!$R$1:$S$39,2,1),0)</f>
        <v>0.9</v>
      </c>
      <c r="P364" s="46">
        <f>IF(D364&lt;1,0,IF(B364="F",VLOOKUP(G364,Barem!$V$2:$X$12,2,1),VLOOKUP(G364,Barem!$V$13:$X$24,2,1)))</f>
        <v>0</v>
      </c>
      <c r="Q364" s="50">
        <f>VLOOKUP(A364,Participanti!A:C,3,0)</f>
        <v>0</v>
      </c>
      <c r="R364" s="40">
        <f t="shared" ref="R364" si="1269">H364*K364+I364*L364+J364*M364+N364+O364+P364+Q364</f>
        <v>5.484</v>
      </c>
      <c r="S364" s="44">
        <v>43773</v>
      </c>
      <c r="T364" s="17">
        <f t="shared" ref="T364" si="1270">COUNTIFS(A:A,A364,C:C,C364)</f>
        <v>1</v>
      </c>
      <c r="U364" s="48">
        <f t="shared" ref="U364" si="1271">R364/D364</f>
        <v>6.4351091293123677E-2</v>
      </c>
    </row>
    <row r="365" spans="1:21" hidden="1" x14ac:dyDescent="0.2">
      <c r="A365" s="22" t="s">
        <v>140</v>
      </c>
      <c r="B365" s="35" t="str">
        <f>VLOOKUP(A365,Participanti!A:B,2,0)</f>
        <v>M</v>
      </c>
      <c r="C365" s="23">
        <v>9</v>
      </c>
      <c r="D365" s="23">
        <v>81.5</v>
      </c>
      <c r="E365" s="24">
        <v>0.72152777777777777</v>
      </c>
      <c r="F365" s="53">
        <v>3265</v>
      </c>
      <c r="G365" s="25">
        <f t="shared" ref="G365" si="1272">E365/D365</f>
        <v>8.8531015678254936E-3</v>
      </c>
      <c r="H365" s="17">
        <f>IF(B365="F",VLOOKUP(D365,Barem!$B$2:$C$11,2,1),VLOOKUP(D365,Barem!$B$12:$C$21,2,1))</f>
        <v>5</v>
      </c>
      <c r="I365" s="17">
        <f>IF(H365=0,0,IF(B365="F",VLOOKUP(G365,Barem!$G$2:$H$11,2,1),VLOOKUP(G365,Barem!$G$12:$H$21,2,1)))</f>
        <v>0</v>
      </c>
      <c r="J365" s="23">
        <v>5</v>
      </c>
      <c r="K365" s="18">
        <f>VLOOKUP($C365, Barem!$L:$N,3,0)</f>
        <v>0.2</v>
      </c>
      <c r="L365" s="18">
        <f>VLOOKUP($C365, Barem!$L:$O,4,0)</f>
        <v>0.3</v>
      </c>
      <c r="M365" s="18">
        <f>VLOOKUP($C365, Barem!$L:$P,5,0)</f>
        <v>0.5</v>
      </c>
      <c r="N365" s="50">
        <f t="shared" ref="N365" si="1273">IF(F365&gt;199,F365/1500,0)</f>
        <v>2.1766666666666667</v>
      </c>
      <c r="O365" s="50">
        <f>IF(D365&gt;21,VLOOKUP(D365,Barem!$R$1:$S$39,2,1),0)</f>
        <v>0.8</v>
      </c>
      <c r="P365" s="46">
        <f>IF(D365&lt;1,0,IF(B365="F",VLOOKUP(G365,Barem!$V$2:$X$12,2,1),VLOOKUP(G365,Barem!$V$13:$X$24,2,1)))</f>
        <v>0</v>
      </c>
      <c r="Q365" s="50">
        <f>VLOOKUP(A365,Participanti!A:C,3,0)</f>
        <v>0.5</v>
      </c>
      <c r="R365" s="40">
        <f t="shared" ref="R365" si="1274">H365*K365+I365*L365+J365*M365+N365+O365+P365+Q365</f>
        <v>6.9766666666666666</v>
      </c>
      <c r="S365" s="44">
        <v>43773</v>
      </c>
      <c r="T365" s="17">
        <f t="shared" ref="T365" si="1275">COUNTIFS(A:A,A365,C:C,C365)</f>
        <v>1</v>
      </c>
      <c r="U365" s="48">
        <f t="shared" ref="U365" si="1276">R365/D365</f>
        <v>8.5603271983640081E-2</v>
      </c>
    </row>
    <row r="366" spans="1:21" hidden="1" x14ac:dyDescent="0.2">
      <c r="A366" s="22" t="s">
        <v>54</v>
      </c>
      <c r="B366" s="35" t="str">
        <f>VLOOKUP(A366,Participanti!A:B,2,0)</f>
        <v>M</v>
      </c>
      <c r="C366" s="23">
        <v>10</v>
      </c>
      <c r="D366" s="23">
        <v>7.33</v>
      </c>
      <c r="E366" s="24">
        <v>3.8356481481481484E-2</v>
      </c>
      <c r="F366" s="53"/>
      <c r="G366" s="25">
        <f t="shared" ref="G366:G396" si="1277">E366/D366</f>
        <v>5.2328078419483608E-3</v>
      </c>
      <c r="H366" s="17">
        <f>IF(B366="F",VLOOKUP(D366,Barem!$B$2:$C$11,2,1),VLOOKUP(D366,Barem!$B$12:$C$21,2,1))</f>
        <v>2</v>
      </c>
      <c r="I366" s="17">
        <f>IF(H366=0,0,IF(B366="F",VLOOKUP(G366,Barem!$G$2:$H$11,2,1),VLOOKUP(G366,Barem!$G$12:$H$21,2,1)))</f>
        <v>0</v>
      </c>
      <c r="J366" s="23">
        <v>3.5</v>
      </c>
      <c r="K366" s="18">
        <f>VLOOKUP($C366, Barem!$L:$N,3,0)</f>
        <v>0.5</v>
      </c>
      <c r="L366" s="18">
        <f>VLOOKUP($C366, Barem!$L:$O,4,0)</f>
        <v>0.3</v>
      </c>
      <c r="M366" s="18">
        <f>VLOOKUP($C366, Barem!$L:$P,5,0)</f>
        <v>0.2</v>
      </c>
      <c r="N366" s="50">
        <f t="shared" ref="N366:N397" si="1278">IF(F366&gt;199,F366/1500,0)</f>
        <v>0</v>
      </c>
      <c r="O366" s="50">
        <f>IF(D366&gt;21,VLOOKUP(D366,Barem!$R$1:$S$39,2,1),0)</f>
        <v>0</v>
      </c>
      <c r="P366" s="46">
        <f>IF(D366&lt;1,0,IF(B366="F",VLOOKUP(G366,Barem!$V$2:$X$12,2,1),VLOOKUP(G366,Barem!$V$13:$X$24,2,1)))</f>
        <v>0</v>
      </c>
      <c r="Q366" s="50">
        <f>VLOOKUP(A366,Participanti!A:C,3,0)</f>
        <v>0</v>
      </c>
      <c r="R366" s="40">
        <f t="shared" ref="R366:R396" si="1279">H366*K366+I366*L366+J366*M366+N366+O366+P366+Q366</f>
        <v>1.7000000000000002</v>
      </c>
      <c r="S366" s="44">
        <v>43779</v>
      </c>
      <c r="T366" s="17">
        <f t="shared" ref="T366:T397" si="1280">COUNTIFS(A:A,A366,C:C,C366)</f>
        <v>1</v>
      </c>
      <c r="U366" s="48">
        <f t="shared" ref="U366:U396" si="1281">R366/D366</f>
        <v>0.23192360163710779</v>
      </c>
    </row>
    <row r="367" spans="1:21" hidden="1" x14ac:dyDescent="0.2">
      <c r="A367" s="22" t="s">
        <v>56</v>
      </c>
      <c r="B367" s="35" t="str">
        <f>VLOOKUP(A367,Participanti!A:B,2,0)</f>
        <v>F</v>
      </c>
      <c r="C367" s="23">
        <v>10</v>
      </c>
      <c r="D367" s="23">
        <v>8.99</v>
      </c>
      <c r="E367" s="24">
        <v>3.8043981481481477E-2</v>
      </c>
      <c r="F367" s="53"/>
      <c r="G367" s="25">
        <f t="shared" si="1277"/>
        <v>4.2318110657932678E-3</v>
      </c>
      <c r="H367" s="17">
        <f>IF(B367="F",VLOOKUP(D367,Barem!$B$2:$C$11,2,1),VLOOKUP(D367,Barem!$B$12:$C$21,2,1))</f>
        <v>2</v>
      </c>
      <c r="I367" s="17">
        <f>IF(H367=0,0,IF(B367="F",VLOOKUP(G367,Barem!$G$2:$H$11,2,1),VLOOKUP(G367,Barem!$G$12:$H$21,2,1)))</f>
        <v>1.5</v>
      </c>
      <c r="J367" s="23">
        <v>3.25</v>
      </c>
      <c r="K367" s="18">
        <f>VLOOKUP($C367, Barem!$L:$N,3,0)</f>
        <v>0.5</v>
      </c>
      <c r="L367" s="18">
        <f>VLOOKUP($C367, Barem!$L:$O,4,0)</f>
        <v>0.3</v>
      </c>
      <c r="M367" s="18">
        <f>VLOOKUP($C367, Barem!$L:$P,5,0)</f>
        <v>0.2</v>
      </c>
      <c r="N367" s="50">
        <f t="shared" si="1278"/>
        <v>0</v>
      </c>
      <c r="O367" s="50">
        <f>IF(D367&gt;21,VLOOKUP(D367,Barem!$R$1:$S$39,2,1),0)</f>
        <v>0</v>
      </c>
      <c r="P367" s="46">
        <f>IF(D367&lt;1,0,IF(B367="F",VLOOKUP(G367,Barem!$V$2:$X$12,2,1),VLOOKUP(G367,Barem!$V$13:$X$24,2,1)))</f>
        <v>0</v>
      </c>
      <c r="Q367" s="50">
        <f>VLOOKUP(A367,Participanti!A:C,3,0)</f>
        <v>0</v>
      </c>
      <c r="R367" s="40">
        <f t="shared" si="1279"/>
        <v>2.1</v>
      </c>
      <c r="S367" s="44">
        <v>43780</v>
      </c>
      <c r="T367" s="17">
        <f t="shared" si="1280"/>
        <v>1</v>
      </c>
      <c r="U367" s="48">
        <f t="shared" si="1281"/>
        <v>0.23359288097886541</v>
      </c>
    </row>
    <row r="368" spans="1:21" hidden="1" x14ac:dyDescent="0.2">
      <c r="A368" s="22" t="s">
        <v>133</v>
      </c>
      <c r="B368" s="35" t="str">
        <f>VLOOKUP(A368,Participanti!A:B,2,0)</f>
        <v>M</v>
      </c>
      <c r="C368" s="23">
        <v>10</v>
      </c>
      <c r="D368" s="23">
        <v>10.01</v>
      </c>
      <c r="E368" s="24">
        <v>3.3055555555555553E-2</v>
      </c>
      <c r="F368" s="53">
        <v>205</v>
      </c>
      <c r="G368" s="25">
        <f t="shared" si="1277"/>
        <v>3.302253302253302E-3</v>
      </c>
      <c r="H368" s="17">
        <f>IF(B368="F",VLOOKUP(D368,Barem!$B$2:$C$11,2,1),VLOOKUP(D368,Barem!$B$12:$C$21,2,1))</f>
        <v>2.5</v>
      </c>
      <c r="I368" s="17">
        <f>IF(H368=0,0,IF(B368="F",VLOOKUP(G368,Barem!$G$2:$H$11,2,1),VLOOKUP(G368,Barem!$G$12:$H$21,2,1)))</f>
        <v>3.5</v>
      </c>
      <c r="J368" s="23">
        <v>1</v>
      </c>
      <c r="K368" s="18">
        <f>VLOOKUP($C368, Barem!$L:$N,3,0)</f>
        <v>0.5</v>
      </c>
      <c r="L368" s="18">
        <f>VLOOKUP($C368, Barem!$L:$O,4,0)</f>
        <v>0.3</v>
      </c>
      <c r="M368" s="18">
        <f>VLOOKUP($C368, Barem!$L:$P,5,0)</f>
        <v>0.2</v>
      </c>
      <c r="N368" s="50">
        <f t="shared" si="1278"/>
        <v>0.13666666666666666</v>
      </c>
      <c r="O368" s="50">
        <f>IF(D368&gt;21,VLOOKUP(D368,Barem!$R$1:$S$39,2,1),0)</f>
        <v>0</v>
      </c>
      <c r="P368" s="46">
        <f>IF(D368&lt;1,0,IF(B368="F",VLOOKUP(G368,Barem!$V$2:$X$12,2,1),VLOOKUP(G368,Barem!$V$13:$X$24,2,1)))</f>
        <v>0</v>
      </c>
      <c r="Q368" s="50">
        <f>VLOOKUP(A368,Participanti!A:C,3,0)</f>
        <v>0</v>
      </c>
      <c r="R368" s="40">
        <f t="shared" si="1279"/>
        <v>2.6366666666666667</v>
      </c>
      <c r="S368" s="44">
        <v>43779</v>
      </c>
      <c r="T368" s="17">
        <f t="shared" si="1280"/>
        <v>1</v>
      </c>
      <c r="U368" s="48">
        <f t="shared" si="1281"/>
        <v>0.26340326340326342</v>
      </c>
    </row>
    <row r="369" spans="1:21" hidden="1" x14ac:dyDescent="0.2">
      <c r="A369" s="22" t="s">
        <v>69</v>
      </c>
      <c r="B369" s="35" t="str">
        <f>VLOOKUP(A369,Participanti!A:B,2,0)</f>
        <v>M</v>
      </c>
      <c r="C369" s="23">
        <v>10</v>
      </c>
      <c r="D369" s="23">
        <v>10.029999999999999</v>
      </c>
      <c r="E369" s="24">
        <v>4.1238425925925921E-2</v>
      </c>
      <c r="F369" s="53"/>
      <c r="G369" s="25">
        <f t="shared" si="1277"/>
        <v>4.1115080683874301E-3</v>
      </c>
      <c r="H369" s="17">
        <f>IF(B369="F",VLOOKUP(D369,Barem!$B$2:$C$11,2,1),VLOOKUP(D369,Barem!$B$12:$C$21,2,1))</f>
        <v>2.5</v>
      </c>
      <c r="I369" s="17">
        <f>IF(H369=0,0,IF(B369="F",VLOOKUP(G369,Barem!$G$2:$H$11,2,1),VLOOKUP(G369,Barem!$G$12:$H$21,2,1)))</f>
        <v>1.5</v>
      </c>
      <c r="J369" s="23">
        <v>3</v>
      </c>
      <c r="K369" s="18">
        <f>VLOOKUP($C369, Barem!$L:$N,3,0)</f>
        <v>0.5</v>
      </c>
      <c r="L369" s="18">
        <f>VLOOKUP($C369, Barem!$L:$O,4,0)</f>
        <v>0.3</v>
      </c>
      <c r="M369" s="18">
        <f>VLOOKUP($C369, Barem!$L:$P,5,0)</f>
        <v>0.2</v>
      </c>
      <c r="N369" s="50">
        <f t="shared" si="1278"/>
        <v>0</v>
      </c>
      <c r="O369" s="50">
        <f>IF(D369&gt;21,VLOOKUP(D369,Barem!$R$1:$S$39,2,1),0)</f>
        <v>0</v>
      </c>
      <c r="P369" s="46">
        <f>IF(D369&lt;1,0,IF(B369="F",VLOOKUP(G369,Barem!$V$2:$X$12,2,1),VLOOKUP(G369,Barem!$V$13:$X$24,2,1)))</f>
        <v>0</v>
      </c>
      <c r="Q369" s="50">
        <f>VLOOKUP(A369,Participanti!A:C,3,0)</f>
        <v>0</v>
      </c>
      <c r="R369" s="40">
        <f t="shared" si="1279"/>
        <v>2.2999999999999998</v>
      </c>
      <c r="S369" s="44">
        <v>43779</v>
      </c>
      <c r="T369" s="17">
        <f t="shared" si="1280"/>
        <v>1</v>
      </c>
      <c r="U369" s="48">
        <f t="shared" si="1281"/>
        <v>0.22931206380857427</v>
      </c>
    </row>
    <row r="370" spans="1:21" hidden="1" x14ac:dyDescent="0.2">
      <c r="A370" s="22" t="s">
        <v>71</v>
      </c>
      <c r="B370" s="35" t="str">
        <f>VLOOKUP(A370,Participanti!A:B,2,0)</f>
        <v>M</v>
      </c>
      <c r="C370" s="23">
        <v>10</v>
      </c>
      <c r="D370" s="23">
        <v>10.07</v>
      </c>
      <c r="E370" s="24">
        <v>3.8634259259259257E-2</v>
      </c>
      <c r="F370" s="53"/>
      <c r="G370" s="25">
        <f t="shared" si="1277"/>
        <v>3.8365699363713261E-3</v>
      </c>
      <c r="H370" s="17">
        <f>IF(B370="F",VLOOKUP(D370,Barem!$B$2:$C$11,2,1),VLOOKUP(D370,Barem!$B$12:$C$21,2,1))</f>
        <v>2.5</v>
      </c>
      <c r="I370" s="17">
        <f>IF(H370=0,0,IF(B370="F",VLOOKUP(G370,Barem!$G$2:$H$11,2,1),VLOOKUP(G370,Barem!$G$12:$H$21,2,1)))</f>
        <v>1.5</v>
      </c>
      <c r="J370" s="23">
        <v>2.5</v>
      </c>
      <c r="K370" s="18">
        <f>VLOOKUP($C370, Barem!$L:$N,3,0)</f>
        <v>0.5</v>
      </c>
      <c r="L370" s="18">
        <f>VLOOKUP($C370, Barem!$L:$O,4,0)</f>
        <v>0.3</v>
      </c>
      <c r="M370" s="18">
        <f>VLOOKUP($C370, Barem!$L:$P,5,0)</f>
        <v>0.2</v>
      </c>
      <c r="N370" s="50">
        <f t="shared" si="1278"/>
        <v>0</v>
      </c>
      <c r="O370" s="50">
        <f>IF(D370&gt;21,VLOOKUP(D370,Barem!$R$1:$S$39,2,1),0)</f>
        <v>0</v>
      </c>
      <c r="P370" s="46">
        <f>IF(D370&lt;1,0,IF(B370="F",VLOOKUP(G370,Barem!$V$2:$X$12,2,1),VLOOKUP(G370,Barem!$V$13:$X$24,2,1)))</f>
        <v>0</v>
      </c>
      <c r="Q370" s="50">
        <f>VLOOKUP(A370,Participanti!A:C,3,0)</f>
        <v>0</v>
      </c>
      <c r="R370" s="40">
        <f t="shared" si="1279"/>
        <v>2.2000000000000002</v>
      </c>
      <c r="S370" s="44">
        <v>43780</v>
      </c>
      <c r="T370" s="17">
        <f t="shared" si="1280"/>
        <v>1</v>
      </c>
      <c r="U370" s="48">
        <f t="shared" si="1281"/>
        <v>0.21847070506454819</v>
      </c>
    </row>
    <row r="371" spans="1:21" hidden="1" x14ac:dyDescent="0.2">
      <c r="A371" s="22" t="s">
        <v>57</v>
      </c>
      <c r="B371" s="35" t="str">
        <f>VLOOKUP(A371,Participanti!A:B,2,0)</f>
        <v>M</v>
      </c>
      <c r="C371" s="23">
        <v>10</v>
      </c>
      <c r="D371" s="23">
        <v>10.09</v>
      </c>
      <c r="E371" s="24">
        <v>2.8310185185185185E-2</v>
      </c>
      <c r="F371" s="53"/>
      <c r="G371" s="25">
        <f t="shared" si="1277"/>
        <v>2.8057666189479865E-3</v>
      </c>
      <c r="H371" s="17">
        <f>IF(B371="F",VLOOKUP(D371,Barem!$B$2:$C$11,2,1),VLOOKUP(D371,Barem!$B$12:$C$21,2,1))</f>
        <v>2.5</v>
      </c>
      <c r="I371" s="17">
        <f>IF(H371=0,0,IF(B371="F",VLOOKUP(G371,Barem!$G$2:$H$11,2,1),VLOOKUP(G371,Barem!$G$12:$H$21,2,1)))</f>
        <v>4.5</v>
      </c>
      <c r="J371" s="23">
        <v>3</v>
      </c>
      <c r="K371" s="18">
        <f>VLOOKUP($C371, Barem!$L:$N,3,0)</f>
        <v>0.5</v>
      </c>
      <c r="L371" s="18">
        <f>VLOOKUP($C371, Barem!$L:$O,4,0)</f>
        <v>0.3</v>
      </c>
      <c r="M371" s="18">
        <f>VLOOKUP($C371, Barem!$L:$P,5,0)</f>
        <v>0.2</v>
      </c>
      <c r="N371" s="50">
        <f t="shared" si="1278"/>
        <v>0</v>
      </c>
      <c r="O371" s="50">
        <f>IF(D371&gt;21,VLOOKUP(D371,Barem!$R$1:$S$39,2,1),0)</f>
        <v>0</v>
      </c>
      <c r="P371" s="46">
        <f>IF(D371&lt;1,0,IF(B371="F",VLOOKUP(G371,Barem!$V$2:$X$12,2,1),VLOOKUP(G371,Barem!$V$13:$X$24,2,1)))</f>
        <v>0</v>
      </c>
      <c r="Q371" s="50">
        <f>VLOOKUP(A371,Participanti!A:C,3,0)</f>
        <v>0</v>
      </c>
      <c r="R371" s="40">
        <f t="shared" si="1279"/>
        <v>3.1999999999999997</v>
      </c>
      <c r="S371" s="44">
        <v>43779</v>
      </c>
      <c r="T371" s="17">
        <f t="shared" si="1280"/>
        <v>1</v>
      </c>
      <c r="U371" s="48">
        <f t="shared" si="1281"/>
        <v>0.31714568880079286</v>
      </c>
    </row>
    <row r="372" spans="1:21" hidden="1" x14ac:dyDescent="0.2">
      <c r="A372" s="22" t="s">
        <v>186</v>
      </c>
      <c r="B372" s="35" t="str">
        <f>VLOOKUP(A372,Participanti!A:B,2,0)</f>
        <v>M</v>
      </c>
      <c r="C372" s="23">
        <v>10</v>
      </c>
      <c r="D372" s="23">
        <v>10.210000000000001</v>
      </c>
      <c r="E372" s="24">
        <v>3.8136574074074073E-2</v>
      </c>
      <c r="F372" s="53"/>
      <c r="G372" s="25">
        <f t="shared" si="1277"/>
        <v>3.7352178329161673E-3</v>
      </c>
      <c r="H372" s="17">
        <f>IF(B372="F",VLOOKUP(D372,Barem!$B$2:$C$11,2,1),VLOOKUP(D372,Barem!$B$12:$C$21,2,1))</f>
        <v>2.5</v>
      </c>
      <c r="I372" s="17">
        <f>IF(H372=0,0,IF(B372="F",VLOOKUP(G372,Barem!$G$2:$H$11,2,1),VLOOKUP(G372,Barem!$G$12:$H$21,2,1)))</f>
        <v>2</v>
      </c>
      <c r="J372" s="23">
        <v>2.5</v>
      </c>
      <c r="K372" s="18">
        <f>VLOOKUP($C372, Barem!$L:$N,3,0)</f>
        <v>0.5</v>
      </c>
      <c r="L372" s="18">
        <f>VLOOKUP($C372, Barem!$L:$O,4,0)</f>
        <v>0.3</v>
      </c>
      <c r="M372" s="18">
        <f>VLOOKUP($C372, Barem!$L:$P,5,0)</f>
        <v>0.2</v>
      </c>
      <c r="N372" s="50">
        <f t="shared" si="1278"/>
        <v>0</v>
      </c>
      <c r="O372" s="50">
        <f>IF(D372&gt;21,VLOOKUP(D372,Barem!$R$1:$S$39,2,1),0)</f>
        <v>0</v>
      </c>
      <c r="P372" s="46">
        <f>IF(D372&lt;1,0,IF(B372="F",VLOOKUP(G372,Barem!$V$2:$X$12,2,1),VLOOKUP(G372,Barem!$V$13:$X$24,2,1)))</f>
        <v>0</v>
      </c>
      <c r="Q372" s="50">
        <f>VLOOKUP(A372,Participanti!A:C,3,0)</f>
        <v>0</v>
      </c>
      <c r="R372" s="40">
        <f t="shared" si="1279"/>
        <v>2.35</v>
      </c>
      <c r="S372" s="44">
        <v>43778</v>
      </c>
      <c r="T372" s="17">
        <f t="shared" si="1280"/>
        <v>1</v>
      </c>
      <c r="U372" s="48">
        <f t="shared" si="1281"/>
        <v>0.23016650342801173</v>
      </c>
    </row>
    <row r="373" spans="1:21" hidden="1" x14ac:dyDescent="0.2">
      <c r="A373" s="22" t="s">
        <v>73</v>
      </c>
      <c r="B373" s="35" t="str">
        <f>VLOOKUP(A373,Participanti!A:B,2,0)</f>
        <v>M</v>
      </c>
      <c r="C373" s="23">
        <v>10</v>
      </c>
      <c r="D373" s="23">
        <v>10.28</v>
      </c>
      <c r="E373" s="24">
        <v>3.6701388888888888E-2</v>
      </c>
      <c r="F373" s="53"/>
      <c r="G373" s="25">
        <f t="shared" si="1277"/>
        <v>3.5701740164288801E-3</v>
      </c>
      <c r="H373" s="17">
        <f>IF(B373="F",VLOOKUP(D373,Barem!$B$2:$C$11,2,1),VLOOKUP(D373,Barem!$B$12:$C$21,2,1))</f>
        <v>2.5</v>
      </c>
      <c r="I373" s="17">
        <f>IF(H373=0,0,IF(B373="F",VLOOKUP(G373,Barem!$G$2:$H$11,2,1),VLOOKUP(G373,Barem!$G$12:$H$21,2,1)))</f>
        <v>2.5</v>
      </c>
      <c r="J373" s="23">
        <v>2.5</v>
      </c>
      <c r="K373" s="18">
        <f>VLOOKUP($C373, Barem!$L:$N,3,0)</f>
        <v>0.5</v>
      </c>
      <c r="L373" s="18">
        <f>VLOOKUP($C373, Barem!$L:$O,4,0)</f>
        <v>0.3</v>
      </c>
      <c r="M373" s="18">
        <f>VLOOKUP($C373, Barem!$L:$P,5,0)</f>
        <v>0.2</v>
      </c>
      <c r="N373" s="50">
        <f t="shared" si="1278"/>
        <v>0</v>
      </c>
      <c r="O373" s="50">
        <f>IF(D373&gt;21,VLOOKUP(D373,Barem!$R$1:$S$39,2,1),0)</f>
        <v>0</v>
      </c>
      <c r="P373" s="46">
        <f>IF(D373&lt;1,0,IF(B373="F",VLOOKUP(G373,Barem!$V$2:$X$12,2,1),VLOOKUP(G373,Barem!$V$13:$X$24,2,1)))</f>
        <v>0</v>
      </c>
      <c r="Q373" s="50">
        <f>VLOOKUP(A373,Participanti!A:C,3,0)</f>
        <v>0</v>
      </c>
      <c r="R373" s="40">
        <f t="shared" si="1279"/>
        <v>2.5</v>
      </c>
      <c r="S373" s="44">
        <v>43779</v>
      </c>
      <c r="T373" s="17">
        <f t="shared" si="1280"/>
        <v>1</v>
      </c>
      <c r="U373" s="48">
        <f t="shared" si="1281"/>
        <v>0.24319066147859925</v>
      </c>
    </row>
    <row r="374" spans="1:21" hidden="1" x14ac:dyDescent="0.2">
      <c r="A374" s="22" t="s">
        <v>59</v>
      </c>
      <c r="B374" s="35" t="str">
        <f>VLOOKUP(A374,Participanti!A:B,2,0)</f>
        <v>M</v>
      </c>
      <c r="C374" s="23">
        <v>10</v>
      </c>
      <c r="D374" s="23">
        <v>10.97</v>
      </c>
      <c r="E374" s="24">
        <v>4.1678240740740745E-2</v>
      </c>
      <c r="F374" s="53"/>
      <c r="G374" s="25">
        <f t="shared" si="1277"/>
        <v>3.7992926837502957E-3</v>
      </c>
      <c r="H374" s="17">
        <f>IF(B374="F",VLOOKUP(D374,Barem!$B$2:$C$11,2,1),VLOOKUP(D374,Barem!$B$12:$C$21,2,1))</f>
        <v>2.5</v>
      </c>
      <c r="I374" s="17">
        <f>IF(H374=0,0,IF(B374="F",VLOOKUP(G374,Barem!$G$2:$H$11,2,1),VLOOKUP(G374,Barem!$G$12:$H$21,2,1)))</f>
        <v>2</v>
      </c>
      <c r="J374" s="23">
        <v>3</v>
      </c>
      <c r="K374" s="18">
        <f>VLOOKUP($C374, Barem!$L:$N,3,0)</f>
        <v>0.5</v>
      </c>
      <c r="L374" s="18">
        <f>VLOOKUP($C374, Barem!$L:$O,4,0)</f>
        <v>0.3</v>
      </c>
      <c r="M374" s="18">
        <f>VLOOKUP($C374, Barem!$L:$P,5,0)</f>
        <v>0.2</v>
      </c>
      <c r="N374" s="50">
        <f t="shared" si="1278"/>
        <v>0</v>
      </c>
      <c r="O374" s="50">
        <f>IF(D374&gt;21,VLOOKUP(D374,Barem!$R$1:$S$39,2,1),0)</f>
        <v>0</v>
      </c>
      <c r="P374" s="46">
        <f>IF(D374&lt;1,0,IF(B374="F",VLOOKUP(G374,Barem!$V$2:$X$12,2,1),VLOOKUP(G374,Barem!$V$13:$X$24,2,1)))</f>
        <v>0</v>
      </c>
      <c r="Q374" s="50">
        <f>VLOOKUP(A374,Participanti!A:C,3,0)</f>
        <v>0</v>
      </c>
      <c r="R374" s="40">
        <f t="shared" si="1279"/>
        <v>2.4500000000000002</v>
      </c>
      <c r="S374" s="44">
        <v>43776</v>
      </c>
      <c r="T374" s="17">
        <f t="shared" si="1280"/>
        <v>1</v>
      </c>
      <c r="U374" s="48">
        <f t="shared" si="1281"/>
        <v>0.22333637192342753</v>
      </c>
    </row>
    <row r="375" spans="1:21" hidden="1" x14ac:dyDescent="0.2">
      <c r="A375" s="22" t="s">
        <v>93</v>
      </c>
      <c r="B375" s="35" t="str">
        <f>VLOOKUP(A375,Participanti!A:B,2,0)</f>
        <v>F</v>
      </c>
      <c r="C375" s="23">
        <v>10</v>
      </c>
      <c r="D375" s="23">
        <v>12.01</v>
      </c>
      <c r="E375" s="24">
        <v>6.3136574074074081E-2</v>
      </c>
      <c r="F375" s="53"/>
      <c r="G375" s="25">
        <f t="shared" si="1277"/>
        <v>5.2570003392234874E-3</v>
      </c>
      <c r="H375" s="17">
        <f>IF(B375="F",VLOOKUP(D375,Barem!$B$2:$C$11,2,1),VLOOKUP(D375,Barem!$B$12:$C$21,2,1))</f>
        <v>3</v>
      </c>
      <c r="I375" s="17">
        <f>IF(H375=0,0,IF(B375="F",VLOOKUP(G375,Barem!$G$2:$H$11,2,1),VLOOKUP(G375,Barem!$G$12:$H$21,2,1)))</f>
        <v>1</v>
      </c>
      <c r="J375" s="23">
        <v>2.5</v>
      </c>
      <c r="K375" s="18">
        <f>VLOOKUP($C375, Barem!$L:$N,3,0)</f>
        <v>0.5</v>
      </c>
      <c r="L375" s="18">
        <f>VLOOKUP($C375, Barem!$L:$O,4,0)</f>
        <v>0.3</v>
      </c>
      <c r="M375" s="18">
        <f>VLOOKUP($C375, Barem!$L:$P,5,0)</f>
        <v>0.2</v>
      </c>
      <c r="N375" s="50">
        <f t="shared" si="1278"/>
        <v>0</v>
      </c>
      <c r="O375" s="50">
        <f>IF(D375&gt;21,VLOOKUP(D375,Barem!$R$1:$S$39,2,1),0)</f>
        <v>0</v>
      </c>
      <c r="P375" s="46">
        <f>IF(D375&lt;1,0,IF(B375="F",VLOOKUP(G375,Barem!$V$2:$X$12,2,1),VLOOKUP(G375,Barem!$V$13:$X$24,2,1)))</f>
        <v>0</v>
      </c>
      <c r="Q375" s="50">
        <f>VLOOKUP(A375,Participanti!A:C,3,0)</f>
        <v>0.75</v>
      </c>
      <c r="R375" s="40">
        <f t="shared" si="1279"/>
        <v>3.05</v>
      </c>
      <c r="S375" s="44">
        <v>43776</v>
      </c>
      <c r="T375" s="17">
        <f t="shared" si="1280"/>
        <v>1</v>
      </c>
      <c r="U375" s="48">
        <f t="shared" si="1281"/>
        <v>0.25395503746877601</v>
      </c>
    </row>
    <row r="376" spans="1:21" hidden="1" x14ac:dyDescent="0.2">
      <c r="A376" s="22" t="s">
        <v>55</v>
      </c>
      <c r="B376" s="35" t="str">
        <f>VLOOKUP(A376,Participanti!A:B,2,0)</f>
        <v>F</v>
      </c>
      <c r="C376" s="23">
        <v>10</v>
      </c>
      <c r="D376" s="23">
        <v>12.06</v>
      </c>
      <c r="E376" s="24">
        <v>5.2488425925925924E-2</v>
      </c>
      <c r="F376" s="53"/>
      <c r="G376" s="25">
        <f t="shared" si="1277"/>
        <v>4.3522741232111042E-3</v>
      </c>
      <c r="H376" s="17">
        <f>IF(B376="F",VLOOKUP(D376,Barem!$B$2:$C$11,2,1),VLOOKUP(D376,Barem!$B$12:$C$21,2,1))</f>
        <v>3</v>
      </c>
      <c r="I376" s="17">
        <f>IF(H376=0,0,IF(B376="F",VLOOKUP(G376,Barem!$G$2:$H$11,2,1),VLOOKUP(G376,Barem!$G$12:$H$21,2,1)))</f>
        <v>1.5</v>
      </c>
      <c r="J376" s="23">
        <v>1.25</v>
      </c>
      <c r="K376" s="18">
        <f>VLOOKUP($C376, Barem!$L:$N,3,0)</f>
        <v>0.5</v>
      </c>
      <c r="L376" s="18">
        <f>VLOOKUP($C376, Barem!$L:$O,4,0)</f>
        <v>0.3</v>
      </c>
      <c r="M376" s="18">
        <f>VLOOKUP($C376, Barem!$L:$P,5,0)</f>
        <v>0.2</v>
      </c>
      <c r="N376" s="50">
        <f t="shared" si="1278"/>
        <v>0</v>
      </c>
      <c r="O376" s="50">
        <f>IF(D376&gt;21,VLOOKUP(D376,Barem!$R$1:$S$39,2,1),0)</f>
        <v>0</v>
      </c>
      <c r="P376" s="46">
        <f>IF(D376&lt;1,0,IF(B376="F",VLOOKUP(G376,Barem!$V$2:$X$12,2,1),VLOOKUP(G376,Barem!$V$13:$X$24,2,1)))</f>
        <v>0</v>
      </c>
      <c r="Q376" s="50">
        <f>VLOOKUP(A376,Participanti!A:C,3,0)</f>
        <v>0</v>
      </c>
      <c r="R376" s="40">
        <f t="shared" si="1279"/>
        <v>2.2000000000000002</v>
      </c>
      <c r="S376" s="44">
        <v>43780</v>
      </c>
      <c r="T376" s="17">
        <f t="shared" si="1280"/>
        <v>1</v>
      </c>
      <c r="U376" s="48">
        <f t="shared" si="1281"/>
        <v>0.1824212271973466</v>
      </c>
    </row>
    <row r="377" spans="1:21" hidden="1" x14ac:dyDescent="0.2">
      <c r="A377" s="22" t="s">
        <v>53</v>
      </c>
      <c r="B377" s="35" t="str">
        <f>VLOOKUP(A377,Participanti!A:B,2,0)</f>
        <v>F</v>
      </c>
      <c r="C377" s="23">
        <v>10</v>
      </c>
      <c r="D377" s="23">
        <v>12.09</v>
      </c>
      <c r="E377" s="24">
        <v>4.2916666666666665E-2</v>
      </c>
      <c r="F377" s="53"/>
      <c r="G377" s="25">
        <f t="shared" si="1277"/>
        <v>3.5497656465398402E-3</v>
      </c>
      <c r="H377" s="17">
        <f>IF(B377="F",VLOOKUP(D377,Barem!$B$2:$C$11,2,1),VLOOKUP(D377,Barem!$B$12:$C$21,2,1))</f>
        <v>3</v>
      </c>
      <c r="I377" s="17">
        <f>IF(H377=0,0,IF(B377="F",VLOOKUP(G377,Barem!$G$2:$H$11,2,1),VLOOKUP(G377,Barem!$G$12:$H$21,2,1)))</f>
        <v>3.5</v>
      </c>
      <c r="J377" s="23">
        <v>3.25</v>
      </c>
      <c r="K377" s="18">
        <f>VLOOKUP($C377, Barem!$L:$N,3,0)</f>
        <v>0.5</v>
      </c>
      <c r="L377" s="18">
        <f>VLOOKUP($C377, Barem!$L:$O,4,0)</f>
        <v>0.3</v>
      </c>
      <c r="M377" s="18">
        <f>VLOOKUP($C377, Barem!$L:$P,5,0)</f>
        <v>0.2</v>
      </c>
      <c r="N377" s="50">
        <f t="shared" si="1278"/>
        <v>0</v>
      </c>
      <c r="O377" s="50">
        <f>IF(D377&gt;21,VLOOKUP(D377,Barem!$R$1:$S$39,2,1),0)</f>
        <v>0</v>
      </c>
      <c r="P377" s="46">
        <f>IF(D377&lt;1,0,IF(B377="F",VLOOKUP(G377,Barem!$V$2:$X$12,2,1),VLOOKUP(G377,Barem!$V$13:$X$24,2,1)))</f>
        <v>0</v>
      </c>
      <c r="Q377" s="50">
        <f>VLOOKUP(A377,Participanti!A:C,3,0)</f>
        <v>0</v>
      </c>
      <c r="R377" s="40">
        <f t="shared" si="1279"/>
        <v>3.1999999999999997</v>
      </c>
      <c r="S377" s="44">
        <v>43779</v>
      </c>
      <c r="T377" s="17">
        <f t="shared" si="1280"/>
        <v>1</v>
      </c>
      <c r="U377" s="48">
        <f t="shared" si="1281"/>
        <v>0.26468155500413565</v>
      </c>
    </row>
    <row r="378" spans="1:21" hidden="1" x14ac:dyDescent="0.2">
      <c r="A378" s="22" t="s">
        <v>62</v>
      </c>
      <c r="B378" s="35" t="str">
        <f>VLOOKUP(A378,Participanti!A:B,2,0)</f>
        <v>M</v>
      </c>
      <c r="C378" s="23">
        <v>10</v>
      </c>
      <c r="D378" s="23">
        <v>12.88</v>
      </c>
      <c r="E378" s="24">
        <v>4.9236111111111112E-2</v>
      </c>
      <c r="F378" s="53"/>
      <c r="G378" s="25">
        <f t="shared" si="1277"/>
        <v>3.8226794340924775E-3</v>
      </c>
      <c r="H378" s="17">
        <f>IF(B378="F",VLOOKUP(D378,Barem!$B$2:$C$11,2,1),VLOOKUP(D378,Barem!$B$12:$C$21,2,1))</f>
        <v>3</v>
      </c>
      <c r="I378" s="17">
        <f>IF(H378=0,0,IF(B378="F",VLOOKUP(G378,Barem!$G$2:$H$11,2,1),VLOOKUP(G378,Barem!$G$12:$H$21,2,1)))</f>
        <v>2</v>
      </c>
      <c r="J378" s="23">
        <v>2.5</v>
      </c>
      <c r="K378" s="18">
        <f>VLOOKUP($C378, Barem!$L:$N,3,0)</f>
        <v>0.5</v>
      </c>
      <c r="L378" s="18">
        <f>VLOOKUP($C378, Barem!$L:$O,4,0)</f>
        <v>0.3</v>
      </c>
      <c r="M378" s="18">
        <f>VLOOKUP($C378, Barem!$L:$P,5,0)</f>
        <v>0.2</v>
      </c>
      <c r="N378" s="50">
        <f t="shared" si="1278"/>
        <v>0</v>
      </c>
      <c r="O378" s="50">
        <f>IF(D378&gt;21,VLOOKUP(D378,Barem!$R$1:$S$39,2,1),0)</f>
        <v>0</v>
      </c>
      <c r="P378" s="46">
        <f>IF(D378&lt;1,0,IF(B378="F",VLOOKUP(G378,Barem!$V$2:$X$12,2,1),VLOOKUP(G378,Barem!$V$13:$X$24,2,1)))</f>
        <v>0</v>
      </c>
      <c r="Q378" s="50">
        <f>VLOOKUP(A378,Participanti!A:C,3,0)</f>
        <v>0</v>
      </c>
      <c r="R378" s="40">
        <f t="shared" si="1279"/>
        <v>2.6</v>
      </c>
      <c r="S378" s="44">
        <v>43779</v>
      </c>
      <c r="T378" s="17">
        <f t="shared" si="1280"/>
        <v>1</v>
      </c>
      <c r="U378" s="48">
        <f t="shared" si="1281"/>
        <v>0.20186335403726707</v>
      </c>
    </row>
    <row r="379" spans="1:21" hidden="1" x14ac:dyDescent="0.2">
      <c r="A379" s="22" t="s">
        <v>75</v>
      </c>
      <c r="B379" s="35" t="str">
        <f>VLOOKUP(A379,Participanti!A:B,2,0)</f>
        <v>M</v>
      </c>
      <c r="C379" s="23">
        <v>10</v>
      </c>
      <c r="D379" s="23">
        <v>12.89</v>
      </c>
      <c r="E379" s="24">
        <v>4.2997685185185187E-2</v>
      </c>
      <c r="F379" s="53"/>
      <c r="G379" s="25">
        <f t="shared" si="1277"/>
        <v>3.335739735080309E-3</v>
      </c>
      <c r="H379" s="17">
        <f>IF(B379="F",VLOOKUP(D379,Barem!$B$2:$C$11,2,1),VLOOKUP(D379,Barem!$B$12:$C$21,2,1))</f>
        <v>3</v>
      </c>
      <c r="I379" s="17">
        <f>IF(H379=0,0,IF(B379="F",VLOOKUP(G379,Barem!$G$2:$H$11,2,1),VLOOKUP(G379,Barem!$G$12:$H$21,2,1)))</f>
        <v>3</v>
      </c>
      <c r="J379" s="23">
        <v>2.75</v>
      </c>
      <c r="K379" s="18">
        <f>VLOOKUP($C379, Barem!$L:$N,3,0)</f>
        <v>0.5</v>
      </c>
      <c r="L379" s="18">
        <f>VLOOKUP($C379, Barem!$L:$O,4,0)</f>
        <v>0.3</v>
      </c>
      <c r="M379" s="18">
        <f>VLOOKUP($C379, Barem!$L:$P,5,0)</f>
        <v>0.2</v>
      </c>
      <c r="N379" s="50">
        <f t="shared" si="1278"/>
        <v>0</v>
      </c>
      <c r="O379" s="50">
        <f>IF(D379&gt;21,VLOOKUP(D379,Barem!$R$1:$S$39,2,1),0)</f>
        <v>0</v>
      </c>
      <c r="P379" s="46">
        <f>IF(D379&lt;1,0,IF(B379="F",VLOOKUP(G379,Barem!$V$2:$X$12,2,1),VLOOKUP(G379,Barem!$V$13:$X$24,2,1)))</f>
        <v>0</v>
      </c>
      <c r="Q379" s="50">
        <f>VLOOKUP(A379,Participanti!A:C,3,0)</f>
        <v>0</v>
      </c>
      <c r="R379" s="40">
        <f t="shared" si="1279"/>
        <v>2.95</v>
      </c>
      <c r="S379" s="44">
        <v>43780</v>
      </c>
      <c r="T379" s="17">
        <f t="shared" si="1280"/>
        <v>1</v>
      </c>
      <c r="U379" s="48">
        <f t="shared" si="1281"/>
        <v>0.22885958107059737</v>
      </c>
    </row>
    <row r="380" spans="1:21" hidden="1" x14ac:dyDescent="0.2">
      <c r="A380" s="22" t="s">
        <v>52</v>
      </c>
      <c r="B380" s="35" t="str">
        <f>VLOOKUP(A380,Participanti!A:B,2,0)</f>
        <v>M</v>
      </c>
      <c r="C380" s="23">
        <v>10</v>
      </c>
      <c r="D380" s="23">
        <v>13.16</v>
      </c>
      <c r="E380" s="24">
        <v>4.2430555555555555E-2</v>
      </c>
      <c r="F380" s="53"/>
      <c r="G380" s="25">
        <f t="shared" si="1277"/>
        <v>3.224206349206349E-3</v>
      </c>
      <c r="H380" s="17">
        <f>IF(B380="F",VLOOKUP(D380,Barem!$B$2:$C$11,2,1),VLOOKUP(D380,Barem!$B$12:$C$21,2,1))</f>
        <v>3</v>
      </c>
      <c r="I380" s="17">
        <f>IF(H380=0,0,IF(B380="F",VLOOKUP(G380,Barem!$G$2:$H$11,2,1),VLOOKUP(G380,Barem!$G$12:$H$21,2,1)))</f>
        <v>3.5</v>
      </c>
      <c r="J380" s="23">
        <v>3</v>
      </c>
      <c r="K380" s="18">
        <f>VLOOKUP($C380, Barem!$L:$N,3,0)</f>
        <v>0.5</v>
      </c>
      <c r="L380" s="18">
        <f>VLOOKUP($C380, Barem!$L:$O,4,0)</f>
        <v>0.3</v>
      </c>
      <c r="M380" s="18">
        <f>VLOOKUP($C380, Barem!$L:$P,5,0)</f>
        <v>0.2</v>
      </c>
      <c r="N380" s="50">
        <f t="shared" si="1278"/>
        <v>0</v>
      </c>
      <c r="O380" s="50">
        <f>IF(D380&gt;21,VLOOKUP(D380,Barem!$R$1:$S$39,2,1),0)</f>
        <v>0</v>
      </c>
      <c r="P380" s="46">
        <f>IF(D380&lt;1,0,IF(B380="F",VLOOKUP(G380,Barem!$V$2:$X$12,2,1),VLOOKUP(G380,Barem!$V$13:$X$24,2,1)))</f>
        <v>0</v>
      </c>
      <c r="Q380" s="50">
        <f>VLOOKUP(A380,Participanti!A:C,3,0)</f>
        <v>0</v>
      </c>
      <c r="R380" s="40">
        <f t="shared" si="1279"/>
        <v>3.15</v>
      </c>
      <c r="S380" s="44">
        <v>43780</v>
      </c>
      <c r="T380" s="17">
        <f t="shared" si="1280"/>
        <v>1</v>
      </c>
      <c r="U380" s="48">
        <f t="shared" si="1281"/>
        <v>0.23936170212765956</v>
      </c>
    </row>
    <row r="381" spans="1:21" hidden="1" x14ac:dyDescent="0.2">
      <c r="A381" s="22" t="s">
        <v>135</v>
      </c>
      <c r="B381" s="35" t="str">
        <f>VLOOKUP(A381,Participanti!A:B,2,0)</f>
        <v>M</v>
      </c>
      <c r="C381" s="23">
        <v>10</v>
      </c>
      <c r="D381" s="23">
        <v>13.31</v>
      </c>
      <c r="E381" s="24">
        <v>5.7962962962962959E-2</v>
      </c>
      <c r="F381" s="53"/>
      <c r="G381" s="25">
        <f t="shared" si="1277"/>
        <v>4.3548431978184038E-3</v>
      </c>
      <c r="H381" s="17">
        <f>IF(B381="F",VLOOKUP(D381,Barem!$B$2:$C$11,2,1),VLOOKUP(D381,Barem!$B$12:$C$21,2,1))</f>
        <v>3</v>
      </c>
      <c r="I381" s="17">
        <f>IF(H381=0,0,IF(B381="F",VLOOKUP(G381,Barem!$G$2:$H$11,2,1),VLOOKUP(G381,Barem!$G$12:$H$21,2,1)))</f>
        <v>1</v>
      </c>
      <c r="J381" s="23">
        <v>1.25</v>
      </c>
      <c r="K381" s="18">
        <f>VLOOKUP($C381, Barem!$L:$N,3,0)</f>
        <v>0.5</v>
      </c>
      <c r="L381" s="18">
        <f>VLOOKUP($C381, Barem!$L:$O,4,0)</f>
        <v>0.3</v>
      </c>
      <c r="M381" s="18">
        <f>VLOOKUP($C381, Barem!$L:$P,5,0)</f>
        <v>0.2</v>
      </c>
      <c r="N381" s="50">
        <f t="shared" si="1278"/>
        <v>0</v>
      </c>
      <c r="O381" s="50">
        <f>IF(D381&gt;21,VLOOKUP(D381,Barem!$R$1:$S$39,2,1),0)</f>
        <v>0</v>
      </c>
      <c r="P381" s="46">
        <f>IF(D381&lt;1,0,IF(B381="F",VLOOKUP(G381,Barem!$V$2:$X$12,2,1),VLOOKUP(G381,Barem!$V$13:$X$24,2,1)))</f>
        <v>0</v>
      </c>
      <c r="Q381" s="50">
        <f>VLOOKUP(A381,Participanti!A:C,3,0)</f>
        <v>0</v>
      </c>
      <c r="R381" s="40">
        <f t="shared" si="1279"/>
        <v>2.0499999999999998</v>
      </c>
      <c r="S381" s="44">
        <v>43779</v>
      </c>
      <c r="T381" s="17">
        <f t="shared" si="1280"/>
        <v>1</v>
      </c>
      <c r="U381" s="48">
        <f t="shared" si="1281"/>
        <v>0.15401953418482342</v>
      </c>
    </row>
    <row r="382" spans="1:21" hidden="1" x14ac:dyDescent="0.2">
      <c r="A382" s="22" t="s">
        <v>67</v>
      </c>
      <c r="B382" s="35" t="str">
        <f>VLOOKUP(A382,Participanti!A:B,2,0)</f>
        <v>M</v>
      </c>
      <c r="C382" s="23">
        <v>10</v>
      </c>
      <c r="D382" s="23">
        <v>14.04</v>
      </c>
      <c r="E382" s="24">
        <v>5.7372685185185186E-2</v>
      </c>
      <c r="F382" s="53"/>
      <c r="G382" s="25">
        <f t="shared" si="1277"/>
        <v>4.0863735886884035E-3</v>
      </c>
      <c r="H382" s="17">
        <f>IF(B382="F",VLOOKUP(D382,Barem!$B$2:$C$11,2,1),VLOOKUP(D382,Barem!$B$12:$C$21,2,1))</f>
        <v>3</v>
      </c>
      <c r="I382" s="17">
        <f>IF(H382=0,0,IF(B382="F",VLOOKUP(G382,Barem!$G$2:$H$11,2,1),VLOOKUP(G382,Barem!$G$12:$H$21,2,1)))</f>
        <v>1.5</v>
      </c>
      <c r="J382" s="23">
        <v>1.5</v>
      </c>
      <c r="K382" s="18">
        <f>VLOOKUP($C382, Barem!$L:$N,3,0)</f>
        <v>0.5</v>
      </c>
      <c r="L382" s="18">
        <f>VLOOKUP($C382, Barem!$L:$O,4,0)</f>
        <v>0.3</v>
      </c>
      <c r="M382" s="18">
        <f>VLOOKUP($C382, Barem!$L:$P,5,0)</f>
        <v>0.2</v>
      </c>
      <c r="N382" s="50">
        <f t="shared" si="1278"/>
        <v>0</v>
      </c>
      <c r="O382" s="50">
        <f>IF(D382&gt;21,VLOOKUP(D382,Barem!$R$1:$S$39,2,1),0)</f>
        <v>0</v>
      </c>
      <c r="P382" s="46">
        <f>IF(D382&lt;1,0,IF(B382="F",VLOOKUP(G382,Barem!$V$2:$X$12,2,1),VLOOKUP(G382,Barem!$V$13:$X$24,2,1)))</f>
        <v>0</v>
      </c>
      <c r="Q382" s="50">
        <f>VLOOKUP(A382,Participanti!A:C,3,0)</f>
        <v>0</v>
      </c>
      <c r="R382" s="40">
        <f t="shared" si="1279"/>
        <v>2.25</v>
      </c>
      <c r="S382" s="44">
        <v>43778</v>
      </c>
      <c r="T382" s="17">
        <f t="shared" si="1280"/>
        <v>1</v>
      </c>
      <c r="U382" s="48">
        <f t="shared" si="1281"/>
        <v>0.16025641025641027</v>
      </c>
    </row>
    <row r="383" spans="1:21" hidden="1" x14ac:dyDescent="0.2">
      <c r="A383" s="22" t="s">
        <v>8</v>
      </c>
      <c r="B383" s="35" t="str">
        <f>VLOOKUP(A383,Participanti!A:B,2,0)</f>
        <v>M</v>
      </c>
      <c r="C383" s="23">
        <v>10</v>
      </c>
      <c r="D383" s="23">
        <v>14.38</v>
      </c>
      <c r="E383" s="24">
        <v>6.2199074074074073E-2</v>
      </c>
      <c r="F383" s="53"/>
      <c r="G383" s="25">
        <f t="shared" si="1277"/>
        <v>4.3253876268479884E-3</v>
      </c>
      <c r="H383" s="17">
        <f>IF(B383="F",VLOOKUP(D383,Barem!$B$2:$C$11,2,1),VLOOKUP(D383,Barem!$B$12:$C$21,2,1))</f>
        <v>3</v>
      </c>
      <c r="I383" s="17">
        <f>IF(H383=0,0,IF(B383="F",VLOOKUP(G383,Barem!$G$2:$H$11,2,1),VLOOKUP(G383,Barem!$G$12:$H$21,2,1)))</f>
        <v>1</v>
      </c>
      <c r="J383" s="23">
        <v>2.75</v>
      </c>
      <c r="K383" s="18">
        <f>VLOOKUP($C383, Barem!$L:$N,3,0)</f>
        <v>0.5</v>
      </c>
      <c r="L383" s="18">
        <f>VLOOKUP($C383, Barem!$L:$O,4,0)</f>
        <v>0.3</v>
      </c>
      <c r="M383" s="18">
        <f>VLOOKUP($C383, Barem!$L:$P,5,0)</f>
        <v>0.2</v>
      </c>
      <c r="N383" s="50">
        <f t="shared" si="1278"/>
        <v>0</v>
      </c>
      <c r="O383" s="50">
        <f>IF(D383&gt;21,VLOOKUP(D383,Barem!$R$1:$S$39,2,1),0)</f>
        <v>0</v>
      </c>
      <c r="P383" s="46">
        <f>IF(D383&lt;1,0,IF(B383="F",VLOOKUP(G383,Barem!$V$2:$X$12,2,1),VLOOKUP(G383,Barem!$V$13:$X$24,2,1)))</f>
        <v>0</v>
      </c>
      <c r="Q383" s="50">
        <f>VLOOKUP(A383,Participanti!A:C,3,0)</f>
        <v>0</v>
      </c>
      <c r="R383" s="40">
        <f t="shared" si="1279"/>
        <v>2.35</v>
      </c>
      <c r="S383" s="44">
        <v>43779</v>
      </c>
      <c r="T383" s="17">
        <f t="shared" si="1280"/>
        <v>1</v>
      </c>
      <c r="U383" s="48">
        <f t="shared" si="1281"/>
        <v>0.16342141863699583</v>
      </c>
    </row>
    <row r="384" spans="1:21" hidden="1" x14ac:dyDescent="0.2">
      <c r="A384" s="22" t="s">
        <v>92</v>
      </c>
      <c r="B384" s="35" t="str">
        <f>VLOOKUP(A384,Participanti!A:B,2,0)</f>
        <v>M</v>
      </c>
      <c r="C384" s="23">
        <v>10</v>
      </c>
      <c r="D384" s="23">
        <v>15.1</v>
      </c>
      <c r="E384" s="24">
        <v>6.5023148148148149E-2</v>
      </c>
      <c r="F384" s="53"/>
      <c r="G384" s="25">
        <f t="shared" si="1277"/>
        <v>4.3061687515329903E-3</v>
      </c>
      <c r="H384" s="17">
        <f>IF(B384="F",VLOOKUP(D384,Barem!$B$2:$C$11,2,1),VLOOKUP(D384,Barem!$B$12:$C$21,2,1))</f>
        <v>3.5</v>
      </c>
      <c r="I384" s="17">
        <f>IF(H384=0,0,IF(B384="F",VLOOKUP(G384,Barem!$G$2:$H$11,2,1),VLOOKUP(G384,Barem!$G$12:$H$21,2,1)))</f>
        <v>1</v>
      </c>
      <c r="J384" s="23">
        <v>3</v>
      </c>
      <c r="K384" s="18">
        <f>VLOOKUP($C384, Barem!$L:$N,3,0)</f>
        <v>0.5</v>
      </c>
      <c r="L384" s="18">
        <f>VLOOKUP($C384, Barem!$L:$O,4,0)</f>
        <v>0.3</v>
      </c>
      <c r="M384" s="18">
        <f>VLOOKUP($C384, Barem!$L:$P,5,0)</f>
        <v>0.2</v>
      </c>
      <c r="N384" s="50">
        <f t="shared" si="1278"/>
        <v>0</v>
      </c>
      <c r="O384" s="50">
        <f>IF(D384&gt;21,VLOOKUP(D384,Barem!$R$1:$S$39,2,1),0)</f>
        <v>0</v>
      </c>
      <c r="P384" s="46">
        <f>IF(D384&lt;1,0,IF(B384="F",VLOOKUP(G384,Barem!$V$2:$X$12,2,1),VLOOKUP(G384,Barem!$V$13:$X$24,2,1)))</f>
        <v>0</v>
      </c>
      <c r="Q384" s="50">
        <f>VLOOKUP(A384,Participanti!A:C,3,0)</f>
        <v>0</v>
      </c>
      <c r="R384" s="40">
        <f t="shared" si="1279"/>
        <v>2.65</v>
      </c>
      <c r="S384" s="44">
        <v>43776</v>
      </c>
      <c r="T384" s="17">
        <f t="shared" si="1280"/>
        <v>1</v>
      </c>
      <c r="U384" s="48">
        <f t="shared" si="1281"/>
        <v>0.17549668874172186</v>
      </c>
    </row>
    <row r="385" spans="1:21" hidden="1" x14ac:dyDescent="0.2">
      <c r="A385" s="22" t="s">
        <v>58</v>
      </c>
      <c r="B385" s="35" t="str">
        <f>VLOOKUP(A385,Participanti!A:B,2,0)</f>
        <v>M</v>
      </c>
      <c r="C385" s="23">
        <v>10</v>
      </c>
      <c r="D385" s="23">
        <v>15.21</v>
      </c>
      <c r="E385" s="24">
        <v>5.229166666666666E-2</v>
      </c>
      <c r="F385" s="53"/>
      <c r="G385" s="25">
        <f t="shared" si="1277"/>
        <v>3.4379793995178605E-3</v>
      </c>
      <c r="H385" s="17">
        <f>IF(B385="F",VLOOKUP(D385,Barem!$B$2:$C$11,2,1),VLOOKUP(D385,Barem!$B$12:$C$21,2,1))</f>
        <v>3.5</v>
      </c>
      <c r="I385" s="17">
        <f>IF(H385=0,0,IF(B385="F",VLOOKUP(G385,Barem!$G$2:$H$11,2,1),VLOOKUP(G385,Barem!$G$12:$H$21,2,1)))</f>
        <v>3</v>
      </c>
      <c r="J385" s="23">
        <v>1.25</v>
      </c>
      <c r="K385" s="18">
        <f>VLOOKUP($C385, Barem!$L:$N,3,0)</f>
        <v>0.5</v>
      </c>
      <c r="L385" s="18">
        <f>VLOOKUP($C385, Barem!$L:$O,4,0)</f>
        <v>0.3</v>
      </c>
      <c r="M385" s="18">
        <f>VLOOKUP($C385, Barem!$L:$P,5,0)</f>
        <v>0.2</v>
      </c>
      <c r="N385" s="50">
        <f t="shared" si="1278"/>
        <v>0</v>
      </c>
      <c r="O385" s="50">
        <f>IF(D385&gt;21,VLOOKUP(D385,Barem!$R$1:$S$39,2,1),0)</f>
        <v>0</v>
      </c>
      <c r="P385" s="46">
        <f>IF(D385&lt;1,0,IF(B385="F",VLOOKUP(G385,Barem!$V$2:$X$12,2,1),VLOOKUP(G385,Barem!$V$13:$X$24,2,1)))</f>
        <v>0</v>
      </c>
      <c r="Q385" s="50">
        <f>VLOOKUP(A385,Participanti!A:C,3,0)</f>
        <v>0</v>
      </c>
      <c r="R385" s="40">
        <f t="shared" si="1279"/>
        <v>2.9</v>
      </c>
      <c r="S385" s="44">
        <v>43779</v>
      </c>
      <c r="T385" s="17">
        <f t="shared" si="1280"/>
        <v>1</v>
      </c>
      <c r="U385" s="48">
        <f t="shared" si="1281"/>
        <v>0.19066403681788296</v>
      </c>
    </row>
    <row r="386" spans="1:21" hidden="1" x14ac:dyDescent="0.2">
      <c r="A386" s="22" t="s">
        <v>65</v>
      </c>
      <c r="B386" s="35" t="str">
        <f>VLOOKUP(A386,Participanti!A:B,2,0)</f>
        <v>M</v>
      </c>
      <c r="C386" s="23">
        <v>10</v>
      </c>
      <c r="D386" s="23">
        <v>15.55</v>
      </c>
      <c r="E386" s="24">
        <v>6.429398148148148E-2</v>
      </c>
      <c r="F386" s="53"/>
      <c r="G386" s="25">
        <f t="shared" si="1277"/>
        <v>4.1346611885197089E-3</v>
      </c>
      <c r="H386" s="17">
        <f>IF(B386="F",VLOOKUP(D386,Barem!$B$2:$C$11,2,1),VLOOKUP(D386,Barem!$B$12:$C$21,2,1))</f>
        <v>3.5</v>
      </c>
      <c r="I386" s="17">
        <f>IF(H386=0,0,IF(B386="F",VLOOKUP(G386,Barem!$G$2:$H$11,2,1),VLOOKUP(G386,Barem!$G$12:$H$21,2,1)))</f>
        <v>1.5</v>
      </c>
      <c r="J386" s="23">
        <v>3.5</v>
      </c>
      <c r="K386" s="18">
        <f>VLOOKUP($C386, Barem!$L:$N,3,0)</f>
        <v>0.5</v>
      </c>
      <c r="L386" s="18">
        <f>VLOOKUP($C386, Barem!$L:$O,4,0)</f>
        <v>0.3</v>
      </c>
      <c r="M386" s="18">
        <f>VLOOKUP($C386, Barem!$L:$P,5,0)</f>
        <v>0.2</v>
      </c>
      <c r="N386" s="50">
        <f t="shared" si="1278"/>
        <v>0</v>
      </c>
      <c r="O386" s="50">
        <f>IF(D386&gt;21,VLOOKUP(D386,Barem!$R$1:$S$39,2,1),0)</f>
        <v>0</v>
      </c>
      <c r="P386" s="46">
        <f>IF(D386&lt;1,0,IF(B386="F",VLOOKUP(G386,Barem!$V$2:$X$12,2,1),VLOOKUP(G386,Barem!$V$13:$X$24,2,1)))</f>
        <v>0</v>
      </c>
      <c r="Q386" s="50">
        <f>VLOOKUP(A386,Participanti!A:C,3,0)</f>
        <v>0</v>
      </c>
      <c r="R386" s="40">
        <f t="shared" si="1279"/>
        <v>2.9000000000000004</v>
      </c>
      <c r="S386" s="44">
        <v>43779</v>
      </c>
      <c r="T386" s="17">
        <f t="shared" si="1280"/>
        <v>1</v>
      </c>
      <c r="U386" s="48">
        <f t="shared" si="1281"/>
        <v>0.18649517684887462</v>
      </c>
    </row>
    <row r="387" spans="1:21" hidden="1" x14ac:dyDescent="0.2">
      <c r="A387" s="22" t="s">
        <v>66</v>
      </c>
      <c r="B387" s="35" t="str">
        <f>VLOOKUP(A387,Participanti!A:B,2,0)</f>
        <v>M</v>
      </c>
      <c r="C387" s="23">
        <v>10</v>
      </c>
      <c r="D387" s="23">
        <v>16</v>
      </c>
      <c r="E387" s="24">
        <v>5.1620370370370372E-2</v>
      </c>
      <c r="F387" s="53"/>
      <c r="G387" s="25">
        <f t="shared" si="1277"/>
        <v>3.2262731481481483E-3</v>
      </c>
      <c r="H387" s="17">
        <f>IF(B387="F",VLOOKUP(D387,Barem!$B$2:$C$11,2,1),VLOOKUP(D387,Barem!$B$12:$C$21,2,1))</f>
        <v>3.5</v>
      </c>
      <c r="I387" s="17">
        <f>IF(H387=0,0,IF(B387="F",VLOOKUP(G387,Barem!$G$2:$H$11,2,1),VLOOKUP(G387,Barem!$G$12:$H$21,2,1)))</f>
        <v>3.5</v>
      </c>
      <c r="J387" s="23">
        <v>1</v>
      </c>
      <c r="K387" s="18">
        <f>VLOOKUP($C387, Barem!$L:$N,3,0)</f>
        <v>0.5</v>
      </c>
      <c r="L387" s="18">
        <f>VLOOKUP($C387, Barem!$L:$O,4,0)</f>
        <v>0.3</v>
      </c>
      <c r="M387" s="18">
        <f>VLOOKUP($C387, Barem!$L:$P,5,0)</f>
        <v>0.2</v>
      </c>
      <c r="N387" s="50">
        <f t="shared" si="1278"/>
        <v>0</v>
      </c>
      <c r="O387" s="50">
        <f>IF(D387&gt;21,VLOOKUP(D387,Barem!$R$1:$S$39,2,1),0)</f>
        <v>0</v>
      </c>
      <c r="P387" s="46">
        <f>IF(D387&lt;1,0,IF(B387="F",VLOOKUP(G387,Barem!$V$2:$X$12,2,1),VLOOKUP(G387,Barem!$V$13:$X$24,2,1)))</f>
        <v>0</v>
      </c>
      <c r="Q387" s="50">
        <f>VLOOKUP(A387,Participanti!A:C,3,0)</f>
        <v>0</v>
      </c>
      <c r="R387" s="40">
        <f t="shared" si="1279"/>
        <v>3</v>
      </c>
      <c r="S387" s="44">
        <v>43778</v>
      </c>
      <c r="T387" s="17">
        <f t="shared" si="1280"/>
        <v>1</v>
      </c>
      <c r="U387" s="48">
        <f t="shared" si="1281"/>
        <v>0.1875</v>
      </c>
    </row>
    <row r="388" spans="1:21" hidden="1" x14ac:dyDescent="0.2">
      <c r="A388" s="22" t="s">
        <v>142</v>
      </c>
      <c r="B388" s="35" t="str">
        <f>VLOOKUP(A388,Participanti!A:B,2,0)</f>
        <v>M</v>
      </c>
      <c r="C388" s="23">
        <v>10</v>
      </c>
      <c r="D388" s="23">
        <v>18.010000000000002</v>
      </c>
      <c r="E388" s="24">
        <v>7.0092592592592595E-2</v>
      </c>
      <c r="F388" s="53"/>
      <c r="G388" s="25">
        <f t="shared" si="1277"/>
        <v>3.8918707713821539E-3</v>
      </c>
      <c r="H388" s="17">
        <f>IF(B388="F",VLOOKUP(D388,Barem!$B$2:$C$11,2,1),VLOOKUP(D388,Barem!$B$12:$C$21,2,1))</f>
        <v>4</v>
      </c>
      <c r="I388" s="17">
        <f>IF(H388=0,0,IF(B388="F",VLOOKUP(G388,Barem!$G$2:$H$11,2,1),VLOOKUP(G388,Barem!$G$12:$H$21,2,1)))</f>
        <v>1.5</v>
      </c>
      <c r="J388" s="23">
        <v>0</v>
      </c>
      <c r="K388" s="18">
        <f>VLOOKUP($C388, Barem!$L:$N,3,0)</f>
        <v>0.5</v>
      </c>
      <c r="L388" s="18">
        <f>VLOOKUP($C388, Barem!$L:$O,4,0)</f>
        <v>0.3</v>
      </c>
      <c r="M388" s="18">
        <f>VLOOKUP($C388, Barem!$L:$P,5,0)</f>
        <v>0.2</v>
      </c>
      <c r="N388" s="50">
        <f t="shared" si="1278"/>
        <v>0</v>
      </c>
      <c r="O388" s="50">
        <f>IF(D388&gt;21,VLOOKUP(D388,Barem!$R$1:$S$39,2,1),0)</f>
        <v>0</v>
      </c>
      <c r="P388" s="46">
        <f>IF(D388&lt;1,0,IF(B388="F",VLOOKUP(G388,Barem!$V$2:$X$12,2,1),VLOOKUP(G388,Barem!$V$13:$X$24,2,1)))</f>
        <v>0</v>
      </c>
      <c r="Q388" s="50">
        <f>VLOOKUP(A388,Participanti!A:C,3,0)</f>
        <v>0</v>
      </c>
      <c r="R388" s="40">
        <f t="shared" si="1279"/>
        <v>2.4500000000000002</v>
      </c>
      <c r="S388" s="44">
        <v>43778</v>
      </c>
      <c r="T388" s="17">
        <f t="shared" si="1280"/>
        <v>1</v>
      </c>
      <c r="U388" s="48">
        <f t="shared" si="1281"/>
        <v>0.13603553581343697</v>
      </c>
    </row>
    <row r="389" spans="1:21" hidden="1" x14ac:dyDescent="0.2">
      <c r="A389" s="22" t="s">
        <v>70</v>
      </c>
      <c r="B389" s="35" t="str">
        <f>VLOOKUP(A389,Participanti!A:B,2,0)</f>
        <v>M</v>
      </c>
      <c r="C389" s="23">
        <v>10</v>
      </c>
      <c r="D389" s="23">
        <v>21.3</v>
      </c>
      <c r="E389" s="24">
        <v>8.2106481481481489E-2</v>
      </c>
      <c r="F389" s="53"/>
      <c r="G389" s="25">
        <f t="shared" si="1277"/>
        <v>3.8547643888019478E-3</v>
      </c>
      <c r="H389" s="17">
        <f>IF(B389="F",VLOOKUP(D389,Barem!$B$2:$C$11,2,1),VLOOKUP(D389,Barem!$B$12:$C$21,2,1))</f>
        <v>5</v>
      </c>
      <c r="I389" s="17">
        <f>IF(H389=0,0,IF(B389="F",VLOOKUP(G389,Barem!$G$2:$H$11,2,1),VLOOKUP(G389,Barem!$G$12:$H$21,2,1)))</f>
        <v>1.5</v>
      </c>
      <c r="J389" s="23">
        <v>3</v>
      </c>
      <c r="K389" s="18">
        <f>VLOOKUP($C389, Barem!$L:$N,3,0)</f>
        <v>0.5</v>
      </c>
      <c r="L389" s="18">
        <f>VLOOKUP($C389, Barem!$L:$O,4,0)</f>
        <v>0.3</v>
      </c>
      <c r="M389" s="18">
        <f>VLOOKUP($C389, Barem!$L:$P,5,0)</f>
        <v>0.2</v>
      </c>
      <c r="N389" s="50">
        <f t="shared" si="1278"/>
        <v>0</v>
      </c>
      <c r="O389" s="50">
        <f>IF(D389&gt;21,VLOOKUP(D389,Barem!$R$1:$S$39,2,1),0)</f>
        <v>0</v>
      </c>
      <c r="P389" s="46">
        <f>IF(D389&lt;1,0,IF(B389="F",VLOOKUP(G389,Barem!$V$2:$X$12,2,1),VLOOKUP(G389,Barem!$V$13:$X$24,2,1)))</f>
        <v>0</v>
      </c>
      <c r="Q389" s="50">
        <f>VLOOKUP(A389,Participanti!A:C,3,0)</f>
        <v>0</v>
      </c>
      <c r="R389" s="40">
        <f t="shared" si="1279"/>
        <v>3.5500000000000003</v>
      </c>
      <c r="S389" s="44">
        <v>43779</v>
      </c>
      <c r="T389" s="17">
        <f t="shared" si="1280"/>
        <v>1</v>
      </c>
      <c r="U389" s="48">
        <f t="shared" si="1281"/>
        <v>0.16666666666666669</v>
      </c>
    </row>
    <row r="390" spans="1:21" hidden="1" x14ac:dyDescent="0.2">
      <c r="A390" s="22" t="s">
        <v>61</v>
      </c>
      <c r="B390" s="35" t="str">
        <f>VLOOKUP(A390,Participanti!A:B,2,0)</f>
        <v>M</v>
      </c>
      <c r="C390" s="23">
        <v>10</v>
      </c>
      <c r="D390" s="23">
        <v>24.57</v>
      </c>
      <c r="E390" s="24">
        <v>0.1986111111111111</v>
      </c>
      <c r="F390" s="53">
        <v>1798</v>
      </c>
      <c r="G390" s="25">
        <f t="shared" si="1277"/>
        <v>8.0834803057025281E-3</v>
      </c>
      <c r="H390" s="17">
        <f>IF(B390="F",VLOOKUP(D390,Barem!$B$2:$C$11,2,1),VLOOKUP(D390,Barem!$B$12:$C$21,2,1))</f>
        <v>5</v>
      </c>
      <c r="I390" s="17">
        <f>IF(H390=0,0,IF(B390="F",VLOOKUP(G390,Barem!$G$2:$H$11,2,1),VLOOKUP(G390,Barem!$G$12:$H$21,2,1)))</f>
        <v>0</v>
      </c>
      <c r="J390" s="23">
        <v>5</v>
      </c>
      <c r="K390" s="18">
        <f>VLOOKUP($C390, Barem!$L:$N,3,0)</f>
        <v>0.5</v>
      </c>
      <c r="L390" s="18">
        <f>VLOOKUP($C390, Barem!$L:$O,4,0)</f>
        <v>0.3</v>
      </c>
      <c r="M390" s="18">
        <f>VLOOKUP($C390, Barem!$L:$P,5,0)</f>
        <v>0.2</v>
      </c>
      <c r="N390" s="50">
        <f t="shared" si="1278"/>
        <v>1.1986666666666668</v>
      </c>
      <c r="O390" s="50">
        <f>IF(D390&gt;21,VLOOKUP(D390,Barem!$R$1:$S$39,2,1),0)</f>
        <v>0</v>
      </c>
      <c r="P390" s="46">
        <f>IF(D390&lt;1,0,IF(B390="F",VLOOKUP(G390,Barem!$V$2:$X$12,2,1),VLOOKUP(G390,Barem!$V$13:$X$24,2,1)))</f>
        <v>0</v>
      </c>
      <c r="Q390" s="50">
        <f>VLOOKUP(A390,Participanti!A:C,3,0)</f>
        <v>0</v>
      </c>
      <c r="R390" s="40">
        <f t="shared" si="1279"/>
        <v>4.698666666666667</v>
      </c>
      <c r="S390" s="44">
        <v>43779</v>
      </c>
      <c r="T390" s="17">
        <f t="shared" si="1280"/>
        <v>1</v>
      </c>
      <c r="U390" s="48">
        <f t="shared" si="1281"/>
        <v>0.19123592456925792</v>
      </c>
    </row>
    <row r="391" spans="1:21" hidden="1" x14ac:dyDescent="0.2">
      <c r="A391" s="22" t="s">
        <v>140</v>
      </c>
      <c r="B391" s="35" t="str">
        <f>VLOOKUP(A391,Participanti!A:B,2,0)</f>
        <v>M</v>
      </c>
      <c r="C391" s="23">
        <v>10</v>
      </c>
      <c r="D391" s="23">
        <v>25.51</v>
      </c>
      <c r="E391" s="24">
        <v>0.19327546296296297</v>
      </c>
      <c r="F391" s="53">
        <v>985</v>
      </c>
      <c r="G391" s="25">
        <f t="shared" si="1277"/>
        <v>7.576458759818226E-3</v>
      </c>
      <c r="H391" s="17">
        <f>IF(B391="F",VLOOKUP(D391,Barem!$B$2:$C$11,2,1),VLOOKUP(D391,Barem!$B$12:$C$21,2,1))</f>
        <v>5</v>
      </c>
      <c r="I391" s="17">
        <f>IF(H391=0,0,IF(B391="F",VLOOKUP(G391,Barem!$G$2:$H$11,2,1),VLOOKUP(G391,Barem!$G$12:$H$21,2,1)))</f>
        <v>0</v>
      </c>
      <c r="J391" s="23">
        <v>4</v>
      </c>
      <c r="K391" s="18">
        <f>VLOOKUP($C391, Barem!$L:$N,3,0)</f>
        <v>0.5</v>
      </c>
      <c r="L391" s="18">
        <f>VLOOKUP($C391, Barem!$L:$O,4,0)</f>
        <v>0.3</v>
      </c>
      <c r="M391" s="18">
        <f>VLOOKUP($C391, Barem!$L:$P,5,0)</f>
        <v>0.2</v>
      </c>
      <c r="N391" s="50">
        <f t="shared" si="1278"/>
        <v>0.65666666666666662</v>
      </c>
      <c r="O391" s="50">
        <f>IF(D391&gt;21,VLOOKUP(D391,Barem!$R$1:$S$39,2,1),0)</f>
        <v>0</v>
      </c>
      <c r="P391" s="46">
        <f>IF(D391&lt;1,0,IF(B391="F",VLOOKUP(G391,Barem!$V$2:$X$12,2,1),VLOOKUP(G391,Barem!$V$13:$X$24,2,1)))</f>
        <v>0</v>
      </c>
      <c r="Q391" s="50">
        <f>VLOOKUP(A391,Participanti!A:C,3,0)</f>
        <v>0.5</v>
      </c>
      <c r="R391" s="40">
        <f t="shared" si="1279"/>
        <v>4.456666666666667</v>
      </c>
      <c r="S391" s="44">
        <v>43779</v>
      </c>
      <c r="T391" s="17">
        <f t="shared" si="1280"/>
        <v>1</v>
      </c>
      <c r="U391" s="48">
        <f t="shared" si="1281"/>
        <v>0.17470273095518099</v>
      </c>
    </row>
    <row r="392" spans="1:21" hidden="1" x14ac:dyDescent="0.2">
      <c r="A392" s="22" t="s">
        <v>63</v>
      </c>
      <c r="B392" s="35" t="str">
        <f>VLOOKUP(A392,Participanti!A:B,2,0)</f>
        <v>M</v>
      </c>
      <c r="C392" s="23">
        <v>10</v>
      </c>
      <c r="D392" s="23">
        <v>27.36</v>
      </c>
      <c r="E392" s="24">
        <v>0.10305555555555555</v>
      </c>
      <c r="F392" s="53">
        <v>421</v>
      </c>
      <c r="G392" s="25">
        <f t="shared" si="1277"/>
        <v>3.7666504223521765E-3</v>
      </c>
      <c r="H392" s="17">
        <f>IF(B392="F",VLOOKUP(D392,Barem!$B$2:$C$11,2,1),VLOOKUP(D392,Barem!$B$12:$C$21,2,1))</f>
        <v>5</v>
      </c>
      <c r="I392" s="17">
        <f>IF(H392=0,0,IF(B392="F",VLOOKUP(G392,Barem!$G$2:$H$11,2,1),VLOOKUP(G392,Barem!$G$12:$H$21,2,1)))</f>
        <v>2</v>
      </c>
      <c r="J392" s="23">
        <v>4.5</v>
      </c>
      <c r="K392" s="18">
        <f>VLOOKUP($C392, Barem!$L:$N,3,0)</f>
        <v>0.5</v>
      </c>
      <c r="L392" s="18">
        <f>VLOOKUP($C392, Barem!$L:$O,4,0)</f>
        <v>0.3</v>
      </c>
      <c r="M392" s="18">
        <f>VLOOKUP($C392, Barem!$L:$P,5,0)</f>
        <v>0.2</v>
      </c>
      <c r="N392" s="50">
        <f t="shared" si="1278"/>
        <v>0.28066666666666668</v>
      </c>
      <c r="O392" s="50">
        <f>IF(D392&gt;21,VLOOKUP(D392,Barem!$R$1:$S$39,2,1),0)</f>
        <v>0</v>
      </c>
      <c r="P392" s="46">
        <f>IF(D392&lt;1,0,IF(B392="F",VLOOKUP(G392,Barem!$V$2:$X$12,2,1),VLOOKUP(G392,Barem!$V$13:$X$24,2,1)))</f>
        <v>0</v>
      </c>
      <c r="Q392" s="50">
        <f>VLOOKUP(A392,Participanti!A:C,3,0)</f>
        <v>0</v>
      </c>
      <c r="R392" s="40">
        <f t="shared" si="1279"/>
        <v>4.2806666666666668</v>
      </c>
      <c r="S392" s="44">
        <v>43779</v>
      </c>
      <c r="T392" s="17">
        <f t="shared" si="1280"/>
        <v>1</v>
      </c>
      <c r="U392" s="48">
        <f t="shared" si="1281"/>
        <v>0.1564571150097466</v>
      </c>
    </row>
    <row r="393" spans="1:21" hidden="1" x14ac:dyDescent="0.2">
      <c r="A393" s="22" t="s">
        <v>130</v>
      </c>
      <c r="B393" s="35" t="str">
        <f>VLOOKUP(A393,Participanti!A:B,2,0)</f>
        <v>F</v>
      </c>
      <c r="C393" s="23">
        <v>10</v>
      </c>
      <c r="D393" s="23">
        <v>33.18</v>
      </c>
      <c r="E393" s="24">
        <v>0.30809027777777781</v>
      </c>
      <c r="F393" s="53">
        <v>1568</v>
      </c>
      <c r="G393" s="25">
        <f t="shared" si="1277"/>
        <v>9.2854212711807656E-3</v>
      </c>
      <c r="H393" s="17">
        <f>IF(B393="F",VLOOKUP(D393,Barem!$B$2:$C$11,2,1),VLOOKUP(D393,Barem!$B$12:$C$21,2,1))</f>
        <v>5</v>
      </c>
      <c r="I393" s="17">
        <f>IF(H393=0,0,IF(B393="F",VLOOKUP(G393,Barem!$G$2:$H$11,2,1),VLOOKUP(G393,Barem!$G$12:$H$21,2,1)))</f>
        <v>0</v>
      </c>
      <c r="J393" s="23">
        <v>4.25</v>
      </c>
      <c r="K393" s="18">
        <f>VLOOKUP($C393, Barem!$L:$N,3,0)</f>
        <v>0.5</v>
      </c>
      <c r="L393" s="18">
        <f>VLOOKUP($C393, Barem!$L:$O,4,0)</f>
        <v>0.3</v>
      </c>
      <c r="M393" s="18">
        <f>VLOOKUP($C393, Barem!$L:$P,5,0)</f>
        <v>0.2</v>
      </c>
      <c r="N393" s="50">
        <f t="shared" si="1278"/>
        <v>1.0453333333333332</v>
      </c>
      <c r="O393" s="50">
        <f>IF(D393&gt;21,VLOOKUP(D393,Barem!$R$1:$S$39,2,1),0)</f>
        <v>0.1</v>
      </c>
      <c r="P393" s="46">
        <f>IF(D393&lt;1,0,IF(B393="F",VLOOKUP(G393,Barem!$V$2:$X$12,2,1),VLOOKUP(G393,Barem!$V$13:$X$24,2,1)))</f>
        <v>0</v>
      </c>
      <c r="Q393" s="50">
        <f>VLOOKUP(A393,Participanti!A:C,3,0)</f>
        <v>0</v>
      </c>
      <c r="R393" s="40">
        <f t="shared" si="1279"/>
        <v>4.495333333333333</v>
      </c>
      <c r="S393" s="44">
        <v>43780</v>
      </c>
      <c r="T393" s="17">
        <f t="shared" si="1280"/>
        <v>1</v>
      </c>
      <c r="U393" s="48">
        <f t="shared" si="1281"/>
        <v>0.13548322282499498</v>
      </c>
    </row>
    <row r="394" spans="1:21" hidden="1" x14ac:dyDescent="0.2">
      <c r="A394" s="22" t="s">
        <v>146</v>
      </c>
      <c r="B394" s="35" t="str">
        <f>VLOOKUP(A394,Participanti!A:B,2,0)</f>
        <v>M</v>
      </c>
      <c r="C394" s="23">
        <v>10</v>
      </c>
      <c r="D394" s="23">
        <v>42.37</v>
      </c>
      <c r="E394" s="24">
        <v>0.15</v>
      </c>
      <c r="F394" s="53">
        <v>391</v>
      </c>
      <c r="G394" s="25">
        <f t="shared" si="1277"/>
        <v>3.540240736370073E-3</v>
      </c>
      <c r="H394" s="17">
        <f>IF(B394="F",VLOOKUP(D394,Barem!$B$2:$C$11,2,1),VLOOKUP(D394,Barem!$B$12:$C$21,2,1))</f>
        <v>5</v>
      </c>
      <c r="I394" s="17">
        <f>IF(H394=0,0,IF(B394="F",VLOOKUP(G394,Barem!$G$2:$H$11,2,1),VLOOKUP(G394,Barem!$G$12:$H$21,2,1)))</f>
        <v>2.5</v>
      </c>
      <c r="J394" s="23">
        <v>4</v>
      </c>
      <c r="K394" s="18">
        <f>VLOOKUP($C394, Barem!$L:$N,3,0)</f>
        <v>0.5</v>
      </c>
      <c r="L394" s="18">
        <f>VLOOKUP($C394, Barem!$L:$O,4,0)</f>
        <v>0.3</v>
      </c>
      <c r="M394" s="18">
        <f>VLOOKUP($C394, Barem!$L:$P,5,0)</f>
        <v>0.2</v>
      </c>
      <c r="N394" s="50">
        <f t="shared" si="1278"/>
        <v>0.26066666666666666</v>
      </c>
      <c r="O394" s="50">
        <f>IF(D394&gt;21,VLOOKUP(D394,Barem!$R$1:$S$39,2,1),0)</f>
        <v>0.3</v>
      </c>
      <c r="P394" s="46">
        <f>IF(D394&lt;1,0,IF(B394="F",VLOOKUP(G394,Barem!$V$2:$X$12,2,1),VLOOKUP(G394,Barem!$V$13:$X$24,2,1)))</f>
        <v>0</v>
      </c>
      <c r="Q394" s="50">
        <f>VLOOKUP(A394,Participanti!A:C,3,0)</f>
        <v>0</v>
      </c>
      <c r="R394" s="40">
        <f t="shared" si="1279"/>
        <v>4.610666666666666</v>
      </c>
      <c r="S394" s="44">
        <v>43779</v>
      </c>
      <c r="T394" s="17">
        <f t="shared" si="1280"/>
        <v>1</v>
      </c>
      <c r="U394" s="48">
        <f t="shared" si="1281"/>
        <v>0.10881913303437966</v>
      </c>
    </row>
    <row r="395" spans="1:21" hidden="1" x14ac:dyDescent="0.2">
      <c r="A395" s="22" t="s">
        <v>6</v>
      </c>
      <c r="B395" s="35" t="str">
        <f>VLOOKUP(A395,Participanti!A:B,2,0)</f>
        <v>F</v>
      </c>
      <c r="C395" s="23">
        <v>10</v>
      </c>
      <c r="D395" s="23">
        <v>42.57</v>
      </c>
      <c r="E395" s="24">
        <v>0.1532523148148148</v>
      </c>
      <c r="F395" s="53">
        <v>391</v>
      </c>
      <c r="G395" s="25">
        <f t="shared" si="1277"/>
        <v>3.6000073952270331E-3</v>
      </c>
      <c r="H395" s="17">
        <f>IF(B395="F",VLOOKUP(D395,Barem!$B$2:$C$11,2,1),VLOOKUP(D395,Barem!$B$12:$C$21,2,1))</f>
        <v>5</v>
      </c>
      <c r="I395" s="17">
        <f>IF(H395=0,0,IF(B395="F",VLOOKUP(G395,Barem!$G$2:$H$11,2,1),VLOOKUP(G395,Barem!$G$12:$H$21,2,1)))</f>
        <v>3.5</v>
      </c>
      <c r="J395" s="23">
        <v>5</v>
      </c>
      <c r="K395" s="18">
        <f>VLOOKUP($C395, Barem!$L:$N,3,0)</f>
        <v>0.5</v>
      </c>
      <c r="L395" s="18">
        <f>VLOOKUP($C395, Barem!$L:$O,4,0)</f>
        <v>0.3</v>
      </c>
      <c r="M395" s="18">
        <f>VLOOKUP($C395, Barem!$L:$P,5,0)</f>
        <v>0.2</v>
      </c>
      <c r="N395" s="50">
        <f t="shared" si="1278"/>
        <v>0.26066666666666666</v>
      </c>
      <c r="O395" s="50">
        <f>IF(D395&gt;21,VLOOKUP(D395,Barem!$R$1:$S$39,2,1),0)</f>
        <v>0.3</v>
      </c>
      <c r="P395" s="46">
        <f>IF(D395&lt;1,0,IF(B395="F",VLOOKUP(G395,Barem!$V$2:$X$12,2,1),VLOOKUP(G395,Barem!$V$13:$X$24,2,1)))</f>
        <v>0</v>
      </c>
      <c r="Q395" s="50">
        <f>VLOOKUP(A395,Participanti!A:C,3,0)</f>
        <v>0</v>
      </c>
      <c r="R395" s="40">
        <f t="shared" si="1279"/>
        <v>5.110666666666666</v>
      </c>
      <c r="S395" s="44">
        <v>43780</v>
      </c>
      <c r="T395" s="17">
        <f t="shared" si="1280"/>
        <v>1</v>
      </c>
      <c r="U395" s="48">
        <f t="shared" si="1281"/>
        <v>0.12005324563464097</v>
      </c>
    </row>
    <row r="396" spans="1:21" hidden="1" x14ac:dyDescent="0.2">
      <c r="A396" s="22" t="s">
        <v>96</v>
      </c>
      <c r="B396" s="35" t="str">
        <f>VLOOKUP(A396,Participanti!A:B,2,0)</f>
        <v>M</v>
      </c>
      <c r="C396" s="23">
        <v>10</v>
      </c>
      <c r="D396" s="23">
        <v>50</v>
      </c>
      <c r="E396" s="24">
        <v>0.23959490740740741</v>
      </c>
      <c r="F396" s="53"/>
      <c r="G396" s="25">
        <f t="shared" si="1277"/>
        <v>4.7918981481481484E-3</v>
      </c>
      <c r="H396" s="17">
        <f>IF(B396="F",VLOOKUP(D396,Barem!$B$2:$C$11,2,1),VLOOKUP(D396,Barem!$B$12:$C$21,2,1))</f>
        <v>5</v>
      </c>
      <c r="I396" s="17">
        <f>IF(H396=0,0,IF(B396="F",VLOOKUP(G396,Barem!$G$2:$H$11,2,1),VLOOKUP(G396,Barem!$G$12:$H$21,2,1)))</f>
        <v>1</v>
      </c>
      <c r="J396" s="23">
        <v>4.25</v>
      </c>
      <c r="K396" s="18">
        <f>VLOOKUP($C396, Barem!$L:$N,3,0)</f>
        <v>0.5</v>
      </c>
      <c r="L396" s="18">
        <f>VLOOKUP($C396, Barem!$L:$O,4,0)</f>
        <v>0.3</v>
      </c>
      <c r="M396" s="18">
        <f>VLOOKUP($C396, Barem!$L:$P,5,0)</f>
        <v>0.2</v>
      </c>
      <c r="N396" s="50">
        <f t="shared" si="1278"/>
        <v>0</v>
      </c>
      <c r="O396" s="50">
        <f>IF(D396&gt;21,VLOOKUP(D396,Barem!$R$1:$S$39,2,1),0)</f>
        <v>0.4</v>
      </c>
      <c r="P396" s="46">
        <f>IF(D396&lt;1,0,IF(B396="F",VLOOKUP(G396,Barem!$V$2:$X$12,2,1),VLOOKUP(G396,Barem!$V$13:$X$24,2,1)))</f>
        <v>0</v>
      </c>
      <c r="Q396" s="50">
        <f>VLOOKUP(A396,Participanti!A:C,3,0)</f>
        <v>0</v>
      </c>
      <c r="R396" s="40">
        <f t="shared" si="1279"/>
        <v>4.05</v>
      </c>
      <c r="S396" s="44">
        <v>43775</v>
      </c>
      <c r="T396" s="17">
        <f t="shared" si="1280"/>
        <v>1</v>
      </c>
      <c r="U396" s="48">
        <f t="shared" si="1281"/>
        <v>8.1000000000000003E-2</v>
      </c>
    </row>
    <row r="397" spans="1:21" hidden="1" x14ac:dyDescent="0.2">
      <c r="A397" s="89" t="s">
        <v>3</v>
      </c>
      <c r="B397" s="35" t="str">
        <f>VLOOKUP(A397,Participanti!A:B,2,0)</f>
        <v>M</v>
      </c>
      <c r="C397" s="23">
        <v>10</v>
      </c>
      <c r="D397" s="23"/>
      <c r="E397" s="24"/>
      <c r="F397" s="53"/>
      <c r="G397" s="25"/>
      <c r="H397" s="17"/>
      <c r="I397" s="17"/>
      <c r="J397" s="23"/>
      <c r="K397" s="18">
        <f>VLOOKUP($C397, Barem!$L:$N,3,0)</f>
        <v>0.5</v>
      </c>
      <c r="L397" s="18">
        <f>VLOOKUP($C397, Barem!$L:$O,4,0)</f>
        <v>0.3</v>
      </c>
      <c r="M397" s="18">
        <f>VLOOKUP($C397, Barem!$L:$P,5,0)</f>
        <v>0.2</v>
      </c>
      <c r="N397" s="50">
        <f t="shared" si="1278"/>
        <v>0</v>
      </c>
      <c r="O397" s="50">
        <f>IF(D397&gt;21,VLOOKUP(D397,Barem!$R$1:$S$39,2,1),0)</f>
        <v>0</v>
      </c>
      <c r="P397" s="46">
        <f>IF(D397&lt;1,0,IF(B397="F",VLOOKUP(G397,Barem!$V$2:$X$12,2,1),VLOOKUP(G397,Barem!$V$13:$X$24,2,1)))</f>
        <v>0</v>
      </c>
      <c r="Q397" s="50">
        <f>VLOOKUP(A397,Participanti!A:C,3,0)</f>
        <v>0</v>
      </c>
      <c r="R397" s="40">
        <v>1.5</v>
      </c>
      <c r="S397" s="44"/>
      <c r="T397" s="17">
        <f t="shared" si="1280"/>
        <v>1</v>
      </c>
      <c r="U397" s="48"/>
    </row>
    <row r="398" spans="1:21" hidden="1" x14ac:dyDescent="0.2">
      <c r="A398" s="22" t="s">
        <v>96</v>
      </c>
      <c r="B398" s="35" t="str">
        <f>VLOOKUP(A398,Participanti!A:B,2,0)</f>
        <v>M</v>
      </c>
      <c r="C398" s="23">
        <v>11</v>
      </c>
      <c r="D398" s="23">
        <v>21.1</v>
      </c>
      <c r="E398" s="24">
        <v>6.9050925925925918E-2</v>
      </c>
      <c r="F398" s="53"/>
      <c r="G398" s="25">
        <f t="shared" ref="G398" si="1282">E398/D398</f>
        <v>3.2725557310865363E-3</v>
      </c>
      <c r="H398" s="17">
        <f>IF(B398="F",VLOOKUP(D398,Barem!$B$2:$C$11,2,1),VLOOKUP(D398,Barem!$B$12:$C$21,2,1))</f>
        <v>5</v>
      </c>
      <c r="I398" s="17">
        <f>IF(H398=0,0,IF(B398="F",VLOOKUP(G398,Barem!$G$2:$H$11,2,1),VLOOKUP(G398,Barem!$G$12:$H$21,2,1)))</f>
        <v>3.5</v>
      </c>
      <c r="J398" s="23">
        <v>3</v>
      </c>
      <c r="K398" s="18">
        <f>VLOOKUP($C398, Barem!$L:$N,3,0)</f>
        <v>0.3</v>
      </c>
      <c r="L398" s="18">
        <f>VLOOKUP($C398, Barem!$L:$O,4,0)</f>
        <v>0.5</v>
      </c>
      <c r="M398" s="18">
        <f>VLOOKUP($C398, Barem!$L:$P,5,0)</f>
        <v>0.2</v>
      </c>
      <c r="N398" s="50">
        <f t="shared" ref="N398" si="1283">IF(F398&gt;199,F398/1500,0)</f>
        <v>0</v>
      </c>
      <c r="O398" s="50">
        <f>IF(D398&gt;21,VLOOKUP(D398,Barem!$R$1:$S$39,2,1),0)</f>
        <v>0</v>
      </c>
      <c r="P398" s="46">
        <f>IF(D398&lt;1,0,IF(B398="F",VLOOKUP(G398,Barem!$V$2:$X$12,2,1),VLOOKUP(G398,Barem!$V$13:$X$24,2,1)))</f>
        <v>0</v>
      </c>
      <c r="Q398" s="50">
        <f>VLOOKUP(A398,Participanti!A:C,3,0)</f>
        <v>0</v>
      </c>
      <c r="R398" s="40">
        <f t="shared" ref="R398:R425" si="1284">H398*K398+I398*L398+J398*M398+N398+O398+P398+Q398</f>
        <v>3.85</v>
      </c>
      <c r="S398" s="44">
        <v>43781</v>
      </c>
      <c r="T398" s="17">
        <f t="shared" ref="T398:T413" si="1285">COUNTIFS(A:A,A398,C:C,C398)</f>
        <v>1</v>
      </c>
      <c r="U398" s="48">
        <f t="shared" ref="U398" si="1286">R398/D398</f>
        <v>0.18246445497630331</v>
      </c>
    </row>
    <row r="399" spans="1:21" hidden="1" x14ac:dyDescent="0.2">
      <c r="A399" s="22" t="s">
        <v>70</v>
      </c>
      <c r="B399" s="35" t="str">
        <f>VLOOKUP(A399,Participanti!A:B,2,0)</f>
        <v>M</v>
      </c>
      <c r="C399" s="23">
        <v>11</v>
      </c>
      <c r="D399" s="23">
        <v>10.01</v>
      </c>
      <c r="E399" s="24">
        <v>3.4270833333333334E-2</v>
      </c>
      <c r="F399" s="53"/>
      <c r="G399" s="25">
        <f t="shared" ref="G399" si="1287">E399/D399</f>
        <v>3.423659673659674E-3</v>
      </c>
      <c r="H399" s="17">
        <f>IF(B399="F",VLOOKUP(D399,Barem!$B$2:$C$11,2,1),VLOOKUP(D399,Barem!$B$12:$C$21,2,1))</f>
        <v>2.5</v>
      </c>
      <c r="I399" s="17">
        <f>IF(H399=0,0,IF(B399="F",VLOOKUP(G399,Barem!$G$2:$H$11,2,1),VLOOKUP(G399,Barem!$G$12:$H$21,2,1)))</f>
        <v>3</v>
      </c>
      <c r="J399" s="23">
        <v>1.25</v>
      </c>
      <c r="K399" s="18">
        <f>VLOOKUP($C399, Barem!$L:$N,3,0)</f>
        <v>0.3</v>
      </c>
      <c r="L399" s="18">
        <f>VLOOKUP($C399, Barem!$L:$O,4,0)</f>
        <v>0.5</v>
      </c>
      <c r="M399" s="18">
        <f>VLOOKUP($C399, Barem!$L:$P,5,0)</f>
        <v>0.2</v>
      </c>
      <c r="N399" s="50">
        <f t="shared" ref="N399" si="1288">IF(F399&gt;199,F399/1500,0)</f>
        <v>0</v>
      </c>
      <c r="O399" s="50">
        <f>IF(D399&gt;21,VLOOKUP(D399,Barem!$R$1:$S$39,2,1),0)</f>
        <v>0</v>
      </c>
      <c r="P399" s="46">
        <f>IF(D399&lt;1,0,IF(B399="F",VLOOKUP(G399,Barem!$V$2:$X$12,2,1),VLOOKUP(G399,Barem!$V$13:$X$24,2,1)))</f>
        <v>0</v>
      </c>
      <c r="Q399" s="50">
        <f>VLOOKUP(A399,Participanti!A:C,3,0)</f>
        <v>0</v>
      </c>
      <c r="R399" s="40">
        <f t="shared" si="1284"/>
        <v>2.5</v>
      </c>
      <c r="S399" s="44">
        <v>43781</v>
      </c>
      <c r="T399" s="17">
        <f t="shared" si="1285"/>
        <v>1</v>
      </c>
      <c r="U399" s="48">
        <f t="shared" ref="U399" si="1289">R399/D399</f>
        <v>0.24975024975024976</v>
      </c>
    </row>
    <row r="400" spans="1:21" hidden="1" x14ac:dyDescent="0.2">
      <c r="A400" s="22" t="s">
        <v>92</v>
      </c>
      <c r="B400" s="35" t="str">
        <f>VLOOKUP(A400,Participanti!A:B,2,0)</f>
        <v>M</v>
      </c>
      <c r="C400" s="23">
        <v>11</v>
      </c>
      <c r="D400" s="23">
        <v>23</v>
      </c>
      <c r="E400" s="24">
        <v>8.7361111111111112E-2</v>
      </c>
      <c r="F400" s="53"/>
      <c r="G400" s="25">
        <f t="shared" ref="G400" si="1290">E400/D400</f>
        <v>3.7983091787439612E-3</v>
      </c>
      <c r="H400" s="17">
        <f>IF(B400="F",VLOOKUP(D400,Barem!$B$2:$C$11,2,1),VLOOKUP(D400,Barem!$B$12:$C$21,2,1))</f>
        <v>5</v>
      </c>
      <c r="I400" s="17">
        <f>IF(H400=0,0,IF(B400="F",VLOOKUP(G400,Barem!$G$2:$H$11,2,1),VLOOKUP(G400,Barem!$G$12:$H$21,2,1)))</f>
        <v>2</v>
      </c>
      <c r="J400" s="23">
        <v>2</v>
      </c>
      <c r="K400" s="18">
        <f>VLOOKUP($C400, Barem!$L:$N,3,0)</f>
        <v>0.3</v>
      </c>
      <c r="L400" s="18">
        <f>VLOOKUP($C400, Barem!$L:$O,4,0)</f>
        <v>0.5</v>
      </c>
      <c r="M400" s="18">
        <f>VLOOKUP($C400, Barem!$L:$P,5,0)</f>
        <v>0.2</v>
      </c>
      <c r="N400" s="50">
        <f t="shared" ref="N400" si="1291">IF(F400&gt;199,F400/1500,0)</f>
        <v>0</v>
      </c>
      <c r="O400" s="50">
        <f>IF(D400&gt;21,VLOOKUP(D400,Barem!$R$1:$S$39,2,1),0)</f>
        <v>0</v>
      </c>
      <c r="P400" s="46">
        <f>IF(D400&lt;1,0,IF(B400="F",VLOOKUP(G400,Barem!$V$2:$X$12,2,1),VLOOKUP(G400,Barem!$V$13:$X$24,2,1)))</f>
        <v>0</v>
      </c>
      <c r="Q400" s="50">
        <f>VLOOKUP(A400,Participanti!A:C,3,0)</f>
        <v>0</v>
      </c>
      <c r="R400" s="40">
        <f t="shared" si="1284"/>
        <v>2.9</v>
      </c>
      <c r="S400" s="44">
        <v>43781</v>
      </c>
      <c r="T400" s="17">
        <f t="shared" si="1285"/>
        <v>1</v>
      </c>
      <c r="U400" s="48">
        <f t="shared" ref="U400" si="1292">R400/D400</f>
        <v>0.12608695652173912</v>
      </c>
    </row>
    <row r="401" spans="1:21" hidden="1" x14ac:dyDescent="0.2">
      <c r="A401" s="22" t="s">
        <v>93</v>
      </c>
      <c r="B401" s="35" t="str">
        <f>VLOOKUP(A401,Participanti!A:B,2,0)</f>
        <v>F</v>
      </c>
      <c r="C401" s="23">
        <v>11</v>
      </c>
      <c r="D401" s="23">
        <v>12.01</v>
      </c>
      <c r="E401" s="24">
        <v>5.7847222222222223E-2</v>
      </c>
      <c r="F401" s="53"/>
      <c r="G401" s="25">
        <f t="shared" ref="G401" si="1293">E401/D401</f>
        <v>4.8165880284947726E-3</v>
      </c>
      <c r="H401" s="17">
        <f>IF(B401="F",VLOOKUP(D401,Barem!$B$2:$C$11,2,1),VLOOKUP(D401,Barem!$B$12:$C$21,2,1))</f>
        <v>3</v>
      </c>
      <c r="I401" s="17">
        <f>IF(H401=0,0,IF(B401="F",VLOOKUP(G401,Barem!$G$2:$H$11,2,1),VLOOKUP(G401,Barem!$G$12:$H$21,2,1)))</f>
        <v>1</v>
      </c>
      <c r="J401" s="23">
        <v>2.5</v>
      </c>
      <c r="K401" s="18">
        <f>VLOOKUP($C401, Barem!$L:$N,3,0)</f>
        <v>0.3</v>
      </c>
      <c r="L401" s="18">
        <f>VLOOKUP($C401, Barem!$L:$O,4,0)</f>
        <v>0.5</v>
      </c>
      <c r="M401" s="18">
        <f>VLOOKUP($C401, Barem!$L:$P,5,0)</f>
        <v>0.2</v>
      </c>
      <c r="N401" s="50">
        <f t="shared" ref="N401" si="1294">IF(F401&gt;199,F401/1500,0)</f>
        <v>0</v>
      </c>
      <c r="O401" s="50">
        <f>IF(D401&gt;21,VLOOKUP(D401,Barem!$R$1:$S$39,2,1),0)</f>
        <v>0</v>
      </c>
      <c r="P401" s="46">
        <f>IF(D401&lt;1,0,IF(B401="F",VLOOKUP(G401,Barem!$V$2:$X$12,2,1),VLOOKUP(G401,Barem!$V$13:$X$24,2,1)))</f>
        <v>0</v>
      </c>
      <c r="Q401" s="50">
        <f>VLOOKUP(A401,Participanti!A:C,3,0)</f>
        <v>0.75</v>
      </c>
      <c r="R401" s="40">
        <f t="shared" si="1284"/>
        <v>2.65</v>
      </c>
      <c r="S401" s="44">
        <v>43783</v>
      </c>
      <c r="T401" s="17">
        <f t="shared" si="1285"/>
        <v>1</v>
      </c>
      <c r="U401" s="48">
        <f t="shared" ref="U401" si="1295">R401/D401</f>
        <v>0.22064945878434639</v>
      </c>
    </row>
    <row r="402" spans="1:21" hidden="1" x14ac:dyDescent="0.2">
      <c r="A402" s="22" t="s">
        <v>58</v>
      </c>
      <c r="B402" s="35" t="str">
        <f>VLOOKUP(A402,Participanti!A:B,2,0)</f>
        <v>M</v>
      </c>
      <c r="C402" s="23">
        <v>11</v>
      </c>
      <c r="D402" s="23">
        <v>10.25</v>
      </c>
      <c r="E402" s="24">
        <v>3.7523148148148146E-2</v>
      </c>
      <c r="F402" s="53"/>
      <c r="G402" s="25">
        <f t="shared" ref="G402" si="1296">E402/D402</f>
        <v>3.660794941282746E-3</v>
      </c>
      <c r="H402" s="17">
        <f>IF(B402="F",VLOOKUP(D402,Barem!$B$2:$C$11,2,1),VLOOKUP(D402,Barem!$B$12:$C$21,2,1))</f>
        <v>2.5</v>
      </c>
      <c r="I402" s="17">
        <f>IF(H402=0,0,IF(B402="F",VLOOKUP(G402,Barem!$G$2:$H$11,2,1),VLOOKUP(G402,Barem!$G$12:$H$21,2,1)))</f>
        <v>2</v>
      </c>
      <c r="J402" s="23">
        <v>2.25</v>
      </c>
      <c r="K402" s="18">
        <f>VLOOKUP($C402, Barem!$L:$N,3,0)</f>
        <v>0.3</v>
      </c>
      <c r="L402" s="18">
        <f>VLOOKUP($C402, Barem!$L:$O,4,0)</f>
        <v>0.5</v>
      </c>
      <c r="M402" s="18">
        <f>VLOOKUP($C402, Barem!$L:$P,5,0)</f>
        <v>0.2</v>
      </c>
      <c r="N402" s="50">
        <f t="shared" ref="N402" si="1297">IF(F402&gt;199,F402/1500,0)</f>
        <v>0</v>
      </c>
      <c r="O402" s="50">
        <f>IF(D402&gt;21,VLOOKUP(D402,Barem!$R$1:$S$39,2,1),0)</f>
        <v>0</v>
      </c>
      <c r="P402" s="46">
        <f>IF(D402&lt;1,0,IF(B402="F",VLOOKUP(G402,Barem!$V$2:$X$12,2,1),VLOOKUP(G402,Barem!$V$13:$X$24,2,1)))</f>
        <v>0</v>
      </c>
      <c r="Q402" s="50">
        <f>VLOOKUP(A402,Participanti!A:C,3,0)</f>
        <v>0</v>
      </c>
      <c r="R402" s="40">
        <f t="shared" si="1284"/>
        <v>2.2000000000000002</v>
      </c>
      <c r="S402" s="44">
        <v>43783</v>
      </c>
      <c r="T402" s="17">
        <f t="shared" si="1285"/>
        <v>1</v>
      </c>
      <c r="U402" s="48">
        <f t="shared" ref="U402" si="1298">R402/D402</f>
        <v>0.21463414634146344</v>
      </c>
    </row>
    <row r="403" spans="1:21" hidden="1" x14ac:dyDescent="0.2">
      <c r="A403" s="22" t="s">
        <v>133</v>
      </c>
      <c r="B403" s="35" t="str">
        <f>VLOOKUP(A403,Participanti!A:B,2,0)</f>
        <v>M</v>
      </c>
      <c r="C403" s="23">
        <v>11</v>
      </c>
      <c r="D403" s="23">
        <v>20.010000000000002</v>
      </c>
      <c r="E403" s="24">
        <v>6.8831018518518514E-2</v>
      </c>
      <c r="F403" s="53">
        <v>538</v>
      </c>
      <c r="G403" s="25">
        <f t="shared" ref="G403" si="1299">E403/D403</f>
        <v>3.439831010420715E-3</v>
      </c>
      <c r="H403" s="17">
        <f>IF(B403="F",VLOOKUP(D403,Barem!$B$2:$C$11,2,1),VLOOKUP(D403,Barem!$B$12:$C$21,2,1))</f>
        <v>4.5</v>
      </c>
      <c r="I403" s="17">
        <f>IF(H403=0,0,IF(B403="F",VLOOKUP(G403,Barem!$G$2:$H$11,2,1),VLOOKUP(G403,Barem!$G$12:$H$21,2,1)))</f>
        <v>3</v>
      </c>
      <c r="J403" s="23">
        <v>2.75</v>
      </c>
      <c r="K403" s="18">
        <f>VLOOKUP($C403, Barem!$L:$N,3,0)</f>
        <v>0.3</v>
      </c>
      <c r="L403" s="18">
        <f>VLOOKUP($C403, Barem!$L:$O,4,0)</f>
        <v>0.5</v>
      </c>
      <c r="M403" s="18">
        <f>VLOOKUP($C403, Barem!$L:$P,5,0)</f>
        <v>0.2</v>
      </c>
      <c r="N403" s="50">
        <f t="shared" ref="N403" si="1300">IF(F403&gt;199,F403/1500,0)</f>
        <v>0.35866666666666669</v>
      </c>
      <c r="O403" s="50">
        <f>IF(D403&gt;21,VLOOKUP(D403,Barem!$R$1:$S$39,2,1),0)</f>
        <v>0</v>
      </c>
      <c r="P403" s="46">
        <f>IF(D403&lt;1,0,IF(B403="F",VLOOKUP(G403,Barem!$V$2:$X$12,2,1),VLOOKUP(G403,Barem!$V$13:$X$24,2,1)))</f>
        <v>0</v>
      </c>
      <c r="Q403" s="50">
        <f>VLOOKUP(A403,Participanti!A:C,3,0)</f>
        <v>0</v>
      </c>
      <c r="R403" s="40">
        <f t="shared" si="1284"/>
        <v>3.7586666666666662</v>
      </c>
      <c r="S403" s="44">
        <v>43783</v>
      </c>
      <c r="T403" s="17">
        <f t="shared" si="1285"/>
        <v>1</v>
      </c>
      <c r="U403" s="48">
        <f t="shared" ref="U403" si="1301">R403/D403</f>
        <v>0.18783941362652004</v>
      </c>
    </row>
    <row r="404" spans="1:21" hidden="1" x14ac:dyDescent="0.2">
      <c r="A404" s="22" t="s">
        <v>67</v>
      </c>
      <c r="B404" s="35" t="str">
        <f>VLOOKUP(A404,Participanti!A:B,2,0)</f>
        <v>M</v>
      </c>
      <c r="C404" s="23">
        <v>11</v>
      </c>
      <c r="D404" s="23">
        <v>14.08</v>
      </c>
      <c r="E404" s="24">
        <v>5.6099537037037038E-2</v>
      </c>
      <c r="F404" s="53"/>
      <c r="G404" s="25">
        <f t="shared" ref="G404" si="1302">E404/D404</f>
        <v>3.9843421191077437E-3</v>
      </c>
      <c r="H404" s="17">
        <f>IF(B404="F",VLOOKUP(D404,Barem!$B$2:$C$11,2,1),VLOOKUP(D404,Barem!$B$12:$C$21,2,1))</f>
        <v>3</v>
      </c>
      <c r="I404" s="17">
        <f>IF(H404=0,0,IF(B404="F",VLOOKUP(G404,Barem!$G$2:$H$11,2,1),VLOOKUP(G404,Barem!$G$12:$H$21,2,1)))</f>
        <v>1.5</v>
      </c>
      <c r="J404" s="23">
        <v>1.5</v>
      </c>
      <c r="K404" s="18">
        <f>VLOOKUP($C404, Barem!$L:$N,3,0)</f>
        <v>0.3</v>
      </c>
      <c r="L404" s="18">
        <f>VLOOKUP($C404, Barem!$L:$O,4,0)</f>
        <v>0.5</v>
      </c>
      <c r="M404" s="18">
        <f>VLOOKUP($C404, Barem!$L:$P,5,0)</f>
        <v>0.2</v>
      </c>
      <c r="N404" s="50">
        <f t="shared" ref="N404" si="1303">IF(F404&gt;199,F404/1500,0)</f>
        <v>0</v>
      </c>
      <c r="O404" s="50">
        <f>IF(D404&gt;21,VLOOKUP(D404,Barem!$R$1:$S$39,2,1),0)</f>
        <v>0</v>
      </c>
      <c r="P404" s="46">
        <f>IF(D404&lt;1,0,IF(B404="F",VLOOKUP(G404,Barem!$V$2:$X$12,2,1),VLOOKUP(G404,Barem!$V$13:$X$24,2,1)))</f>
        <v>0</v>
      </c>
      <c r="Q404" s="50">
        <f>VLOOKUP(A404,Participanti!A:C,3,0)</f>
        <v>0</v>
      </c>
      <c r="R404" s="40">
        <f t="shared" si="1284"/>
        <v>1.95</v>
      </c>
      <c r="S404" s="44">
        <v>43785</v>
      </c>
      <c r="T404" s="17">
        <f t="shared" si="1285"/>
        <v>1</v>
      </c>
      <c r="U404" s="48">
        <f t="shared" ref="U404" si="1304">R404/D404</f>
        <v>0.13849431818181818</v>
      </c>
    </row>
    <row r="405" spans="1:21" hidden="1" x14ac:dyDescent="0.2">
      <c r="A405" s="22" t="s">
        <v>76</v>
      </c>
      <c r="B405" s="35" t="str">
        <f>VLOOKUP(A405,Participanti!A:B,2,0)</f>
        <v>F</v>
      </c>
      <c r="C405" s="23">
        <v>11</v>
      </c>
      <c r="D405" s="23">
        <v>5.13</v>
      </c>
      <c r="E405" s="24">
        <v>2.1782407407407407E-2</v>
      </c>
      <c r="F405" s="53"/>
      <c r="G405" s="25">
        <f t="shared" ref="G405" si="1305">E405/D405</f>
        <v>4.2460833152840952E-3</v>
      </c>
      <c r="H405" s="17">
        <f>IF(B405="F",VLOOKUP(D405,Barem!$B$2:$C$11,2,1),VLOOKUP(D405,Barem!$B$12:$C$21,2,1))</f>
        <v>1.5</v>
      </c>
      <c r="I405" s="17">
        <f>IF(H405=0,0,IF(B405="F",VLOOKUP(G405,Barem!$G$2:$H$11,2,1),VLOOKUP(G405,Barem!$G$12:$H$21,2,1)))</f>
        <v>1.5</v>
      </c>
      <c r="J405" s="23">
        <v>1</v>
      </c>
      <c r="K405" s="18">
        <f>VLOOKUP($C405, Barem!$L:$N,3,0)</f>
        <v>0.3</v>
      </c>
      <c r="L405" s="18">
        <f>VLOOKUP($C405, Barem!$L:$O,4,0)</f>
        <v>0.5</v>
      </c>
      <c r="M405" s="18">
        <f>VLOOKUP($C405, Barem!$L:$P,5,0)</f>
        <v>0.2</v>
      </c>
      <c r="N405" s="50">
        <f t="shared" ref="N405" si="1306">IF(F405&gt;199,F405/1500,0)</f>
        <v>0</v>
      </c>
      <c r="O405" s="50">
        <f>IF(D405&gt;21,VLOOKUP(D405,Barem!$R$1:$S$39,2,1),0)</f>
        <v>0</v>
      </c>
      <c r="P405" s="46">
        <f>IF(D405&lt;1,0,IF(B405="F",VLOOKUP(G405,Barem!$V$2:$X$12,2,1),VLOOKUP(G405,Barem!$V$13:$X$24,2,1)))</f>
        <v>0</v>
      </c>
      <c r="Q405" s="50">
        <f>VLOOKUP(A405,Participanti!A:C,3,0)</f>
        <v>0</v>
      </c>
      <c r="R405" s="40">
        <f t="shared" si="1284"/>
        <v>1.4</v>
      </c>
      <c r="S405" s="44">
        <v>43786</v>
      </c>
      <c r="T405" s="17">
        <f t="shared" si="1285"/>
        <v>1</v>
      </c>
      <c r="U405" s="48">
        <f t="shared" ref="U405" si="1307">R405/D405</f>
        <v>0.27290448343079921</v>
      </c>
    </row>
    <row r="406" spans="1:21" hidden="1" x14ac:dyDescent="0.2">
      <c r="A406" s="22" t="s">
        <v>140</v>
      </c>
      <c r="B406" s="35" t="str">
        <f>VLOOKUP(A406,Participanti!A:B,2,0)</f>
        <v>M</v>
      </c>
      <c r="C406" s="23">
        <v>11</v>
      </c>
      <c r="D406" s="23">
        <v>24</v>
      </c>
      <c r="E406" s="24">
        <v>0.20269675925925926</v>
      </c>
      <c r="F406" s="53">
        <v>1468</v>
      </c>
      <c r="G406" s="25">
        <f t="shared" ref="G406" si="1308">E406/D406</f>
        <v>8.4456983024691363E-3</v>
      </c>
      <c r="H406" s="17">
        <f>IF(B406="F",VLOOKUP(D406,Barem!$B$2:$C$11,2,1),VLOOKUP(D406,Barem!$B$12:$C$21,2,1))</f>
        <v>5</v>
      </c>
      <c r="I406" s="17">
        <f>IF(H406=0,0,IF(B406="F",VLOOKUP(G406,Barem!$G$2:$H$11,2,1),VLOOKUP(G406,Barem!$G$12:$H$21,2,1)))</f>
        <v>0</v>
      </c>
      <c r="J406" s="23">
        <v>4</v>
      </c>
      <c r="K406" s="18">
        <f>VLOOKUP($C406, Barem!$L:$N,3,0)</f>
        <v>0.3</v>
      </c>
      <c r="L406" s="18">
        <f>VLOOKUP($C406, Barem!$L:$O,4,0)</f>
        <v>0.5</v>
      </c>
      <c r="M406" s="18">
        <f>VLOOKUP($C406, Barem!$L:$P,5,0)</f>
        <v>0.2</v>
      </c>
      <c r="N406" s="50">
        <f t="shared" ref="N406" si="1309">IF(F406&gt;199,F406/1500,0)</f>
        <v>0.97866666666666668</v>
      </c>
      <c r="O406" s="50">
        <f>IF(D406&gt;21,VLOOKUP(D406,Barem!$R$1:$S$39,2,1),0)</f>
        <v>0</v>
      </c>
      <c r="P406" s="46">
        <f>IF(D406&lt;1,0,IF(B406="F",VLOOKUP(G406,Barem!$V$2:$X$12,2,1),VLOOKUP(G406,Barem!$V$13:$X$24,2,1)))</f>
        <v>0</v>
      </c>
      <c r="Q406" s="50">
        <f>VLOOKUP(A406,Participanti!A:C,3,0)</f>
        <v>0.5</v>
      </c>
      <c r="R406" s="40">
        <f t="shared" si="1284"/>
        <v>3.7786666666666666</v>
      </c>
      <c r="S406" s="44">
        <v>43786</v>
      </c>
      <c r="T406" s="17">
        <f t="shared" si="1285"/>
        <v>1</v>
      </c>
      <c r="U406" s="48">
        <f t="shared" ref="U406" si="1310">R406/D406</f>
        <v>0.15744444444444444</v>
      </c>
    </row>
    <row r="407" spans="1:21" hidden="1" x14ac:dyDescent="0.2">
      <c r="A407" s="22" t="s">
        <v>59</v>
      </c>
      <c r="B407" s="35" t="str">
        <f>VLOOKUP(A407,Participanti!A:B,2,0)</f>
        <v>M</v>
      </c>
      <c r="C407" s="23">
        <v>11</v>
      </c>
      <c r="D407" s="23">
        <v>6.46</v>
      </c>
      <c r="E407" s="24">
        <v>2.4548611111111115E-2</v>
      </c>
      <c r="F407" s="53"/>
      <c r="G407" s="25">
        <f t="shared" ref="G407" si="1311">E407/D407</f>
        <v>3.8000945992432067E-3</v>
      </c>
      <c r="H407" s="17">
        <f>IF(B407="F",VLOOKUP(D407,Barem!$B$2:$C$11,2,1),VLOOKUP(D407,Barem!$B$12:$C$21,2,1))</f>
        <v>1.5</v>
      </c>
      <c r="I407" s="17">
        <f>IF(H407=0,0,IF(B407="F",VLOOKUP(G407,Barem!$G$2:$H$11,2,1),VLOOKUP(G407,Barem!$G$12:$H$21,2,1)))</f>
        <v>2</v>
      </c>
      <c r="J407" s="23">
        <v>2</v>
      </c>
      <c r="K407" s="18">
        <f>VLOOKUP($C407, Barem!$L:$N,3,0)</f>
        <v>0.3</v>
      </c>
      <c r="L407" s="18">
        <f>VLOOKUP($C407, Barem!$L:$O,4,0)</f>
        <v>0.5</v>
      </c>
      <c r="M407" s="18">
        <f>VLOOKUP($C407, Barem!$L:$P,5,0)</f>
        <v>0.2</v>
      </c>
      <c r="N407" s="50">
        <f t="shared" ref="N407" si="1312">IF(F407&gt;199,F407/1500,0)</f>
        <v>0</v>
      </c>
      <c r="O407" s="50">
        <f>IF(D407&gt;21,VLOOKUP(D407,Barem!$R$1:$S$39,2,1),0)</f>
        <v>0</v>
      </c>
      <c r="P407" s="46">
        <f>IF(D407&lt;1,0,IF(B407="F",VLOOKUP(G407,Barem!$V$2:$X$12,2,1),VLOOKUP(G407,Barem!$V$13:$X$24,2,1)))</f>
        <v>0</v>
      </c>
      <c r="Q407" s="50">
        <f>VLOOKUP(A407,Participanti!A:C,3,0)</f>
        <v>0</v>
      </c>
      <c r="R407" s="40">
        <f t="shared" si="1284"/>
        <v>1.85</v>
      </c>
      <c r="S407" s="44">
        <v>43786</v>
      </c>
      <c r="T407" s="17">
        <f t="shared" si="1285"/>
        <v>1</v>
      </c>
      <c r="U407" s="48">
        <f t="shared" ref="U407" si="1313">R407/D407</f>
        <v>0.2863777089783282</v>
      </c>
    </row>
    <row r="408" spans="1:21" hidden="1" x14ac:dyDescent="0.2">
      <c r="A408" s="22" t="s">
        <v>107</v>
      </c>
      <c r="B408" s="35" t="str">
        <f>VLOOKUP(A408,Participanti!A:B,2,0)</f>
        <v>M</v>
      </c>
      <c r="C408" s="23">
        <v>11</v>
      </c>
      <c r="D408" s="23">
        <v>10.02</v>
      </c>
      <c r="E408" s="24">
        <v>3.516203703703704E-2</v>
      </c>
      <c r="F408" s="53"/>
      <c r="G408" s="25">
        <f t="shared" ref="G408" si="1314">E408/D408</f>
        <v>3.5091853330376289E-3</v>
      </c>
      <c r="H408" s="17">
        <f>IF(B408="F",VLOOKUP(D408,Barem!$B$2:$C$11,2,1),VLOOKUP(D408,Barem!$B$12:$C$21,2,1))</f>
        <v>2.5</v>
      </c>
      <c r="I408" s="17">
        <f>IF(H408=0,0,IF(B408="F",VLOOKUP(G408,Barem!$G$2:$H$11,2,1),VLOOKUP(G408,Barem!$G$12:$H$21,2,1)))</f>
        <v>2.5</v>
      </c>
      <c r="J408" s="23">
        <v>1</v>
      </c>
      <c r="K408" s="18">
        <f>VLOOKUP($C408, Barem!$L:$N,3,0)</f>
        <v>0.3</v>
      </c>
      <c r="L408" s="18">
        <f>VLOOKUP($C408, Barem!$L:$O,4,0)</f>
        <v>0.5</v>
      </c>
      <c r="M408" s="18">
        <f>VLOOKUP($C408, Barem!$L:$P,5,0)</f>
        <v>0.2</v>
      </c>
      <c r="N408" s="50">
        <f t="shared" ref="N408" si="1315">IF(F408&gt;199,F408/1500,0)</f>
        <v>0</v>
      </c>
      <c r="O408" s="50">
        <f>IF(D408&gt;21,VLOOKUP(D408,Barem!$R$1:$S$39,2,1),0)</f>
        <v>0</v>
      </c>
      <c r="P408" s="46">
        <f>IF(D408&lt;1,0,IF(B408="F",VLOOKUP(G408,Barem!$V$2:$X$12,2,1),VLOOKUP(G408,Barem!$V$13:$X$24,2,1)))</f>
        <v>0</v>
      </c>
      <c r="Q408" s="50">
        <f>VLOOKUP(A408,Participanti!A:C,3,0)</f>
        <v>0</v>
      </c>
      <c r="R408" s="40">
        <f t="shared" si="1284"/>
        <v>2.2000000000000002</v>
      </c>
      <c r="S408" s="44">
        <v>43786</v>
      </c>
      <c r="T408" s="17">
        <f t="shared" si="1285"/>
        <v>1</v>
      </c>
      <c r="U408" s="48">
        <f t="shared" ref="U408" si="1316">R408/D408</f>
        <v>0.219560878243513</v>
      </c>
    </row>
    <row r="409" spans="1:21" hidden="1" x14ac:dyDescent="0.2">
      <c r="A409" s="22" t="s">
        <v>61</v>
      </c>
      <c r="B409" s="35" t="str">
        <f>VLOOKUP(A409,Participanti!A:B,2,0)</f>
        <v>M</v>
      </c>
      <c r="C409" s="23">
        <v>11</v>
      </c>
      <c r="D409" s="23">
        <v>12.01</v>
      </c>
      <c r="E409" s="24">
        <v>3.6631944444444446E-2</v>
      </c>
      <c r="F409" s="53"/>
      <c r="G409" s="25">
        <f t="shared" ref="G409" si="1317">E409/D409</f>
        <v>3.0501202701452494E-3</v>
      </c>
      <c r="H409" s="17">
        <f>IF(B409="F",VLOOKUP(D409,Barem!$B$2:$C$11,2,1),VLOOKUP(D409,Barem!$B$12:$C$21,2,1))</f>
        <v>3</v>
      </c>
      <c r="I409" s="17">
        <f>IF(H409=0,0,IF(B409="F",VLOOKUP(G409,Barem!$G$2:$H$11,2,1),VLOOKUP(G409,Barem!$G$12:$H$21,2,1)))</f>
        <v>4</v>
      </c>
      <c r="J409" s="23">
        <v>4.25</v>
      </c>
      <c r="K409" s="18">
        <f>VLOOKUP($C409, Barem!$L:$N,3,0)</f>
        <v>0.3</v>
      </c>
      <c r="L409" s="18">
        <f>VLOOKUP($C409, Barem!$L:$O,4,0)</f>
        <v>0.5</v>
      </c>
      <c r="M409" s="18">
        <f>VLOOKUP($C409, Barem!$L:$P,5,0)</f>
        <v>0.2</v>
      </c>
      <c r="N409" s="50">
        <f t="shared" ref="N409" si="1318">IF(F409&gt;199,F409/1500,0)</f>
        <v>0</v>
      </c>
      <c r="O409" s="50">
        <f>IF(D409&gt;21,VLOOKUP(D409,Barem!$R$1:$S$39,2,1),0)</f>
        <v>0</v>
      </c>
      <c r="P409" s="46">
        <f>IF(D409&lt;1,0,IF(B409="F",VLOOKUP(G409,Barem!$V$2:$X$12,2,1),VLOOKUP(G409,Barem!$V$13:$X$24,2,1)))</f>
        <v>0</v>
      </c>
      <c r="Q409" s="50">
        <f>VLOOKUP(A409,Participanti!A:C,3,0)</f>
        <v>0</v>
      </c>
      <c r="R409" s="40">
        <f t="shared" si="1284"/>
        <v>3.75</v>
      </c>
      <c r="S409" s="44">
        <v>43786</v>
      </c>
      <c r="T409" s="17">
        <f t="shared" si="1285"/>
        <v>1</v>
      </c>
      <c r="U409" s="48">
        <f t="shared" ref="U409" si="1319">R409/D409</f>
        <v>0.31223980016652791</v>
      </c>
    </row>
    <row r="410" spans="1:21" hidden="1" x14ac:dyDescent="0.2">
      <c r="A410" s="22" t="s">
        <v>69</v>
      </c>
      <c r="B410" s="35" t="str">
        <f>VLOOKUP(A410,Participanti!A:B,2,0)</f>
        <v>M</v>
      </c>
      <c r="C410" s="23">
        <v>11</v>
      </c>
      <c r="D410" s="23">
        <v>5</v>
      </c>
      <c r="E410" s="24">
        <v>1.7453703703703704E-2</v>
      </c>
      <c r="F410" s="53"/>
      <c r="G410" s="25">
        <f t="shared" ref="G410" si="1320">E410/D410</f>
        <v>3.4907407407407409E-3</v>
      </c>
      <c r="H410" s="17">
        <f>IF(B410="F",VLOOKUP(D410,Barem!$B$2:$C$11,2,1),VLOOKUP(D410,Barem!$B$12:$C$21,2,1))</f>
        <v>1.5</v>
      </c>
      <c r="I410" s="17">
        <f>IF(H410=0,0,IF(B410="F",VLOOKUP(G410,Barem!$G$2:$H$11,2,1),VLOOKUP(G410,Barem!$G$12:$H$21,2,1)))</f>
        <v>2.5</v>
      </c>
      <c r="J410" s="23">
        <v>3.25</v>
      </c>
      <c r="K410" s="18">
        <f>VLOOKUP($C410, Barem!$L:$N,3,0)</f>
        <v>0.3</v>
      </c>
      <c r="L410" s="18">
        <f>VLOOKUP($C410, Barem!$L:$O,4,0)</f>
        <v>0.5</v>
      </c>
      <c r="M410" s="18">
        <f>VLOOKUP($C410, Barem!$L:$P,5,0)</f>
        <v>0.2</v>
      </c>
      <c r="N410" s="50">
        <f t="shared" ref="N410" si="1321">IF(F410&gt;199,F410/1500,0)</f>
        <v>0</v>
      </c>
      <c r="O410" s="50">
        <f>IF(D410&gt;21,VLOOKUP(D410,Barem!$R$1:$S$39,2,1),0)</f>
        <v>0</v>
      </c>
      <c r="P410" s="46">
        <f>IF(D410&lt;1,0,IF(B410="F",VLOOKUP(G410,Barem!$V$2:$X$12,2,1),VLOOKUP(G410,Barem!$V$13:$X$24,2,1)))</f>
        <v>0</v>
      </c>
      <c r="Q410" s="50">
        <f>VLOOKUP(A410,Participanti!A:C,3,0)</f>
        <v>0</v>
      </c>
      <c r="R410" s="40">
        <f t="shared" si="1284"/>
        <v>2.35</v>
      </c>
      <c r="S410" s="44">
        <v>43786</v>
      </c>
      <c r="T410" s="17">
        <f t="shared" si="1285"/>
        <v>1</v>
      </c>
      <c r="U410" s="48">
        <f t="shared" ref="U410" si="1322">R410/D410</f>
        <v>0.47000000000000003</v>
      </c>
    </row>
    <row r="411" spans="1:21" hidden="1" x14ac:dyDescent="0.2">
      <c r="A411" s="22" t="s">
        <v>142</v>
      </c>
      <c r="B411" s="35" t="str">
        <f>VLOOKUP(A411,Participanti!A:B,2,0)</f>
        <v>M</v>
      </c>
      <c r="C411" s="23">
        <v>11</v>
      </c>
      <c r="D411" s="23">
        <v>19.03</v>
      </c>
      <c r="E411" s="24">
        <v>7.4872685185185181E-2</v>
      </c>
      <c r="F411" s="53"/>
      <c r="G411" s="25">
        <f t="shared" ref="G411" si="1323">E411/D411</f>
        <v>3.9344553434148806E-3</v>
      </c>
      <c r="H411" s="17">
        <f>IF(B411="F",VLOOKUP(D411,Barem!$B$2:$C$11,2,1),VLOOKUP(D411,Barem!$B$12:$C$21,2,1))</f>
        <v>4.5</v>
      </c>
      <c r="I411" s="17">
        <f>IF(H411=0,0,IF(B411="F",VLOOKUP(G411,Barem!$G$2:$H$11,2,1),VLOOKUP(G411,Barem!$G$12:$H$21,2,1)))</f>
        <v>1.5</v>
      </c>
      <c r="J411" s="23">
        <v>0</v>
      </c>
      <c r="K411" s="18">
        <f>VLOOKUP($C411, Barem!$L:$N,3,0)</f>
        <v>0.3</v>
      </c>
      <c r="L411" s="18">
        <f>VLOOKUP($C411, Barem!$L:$O,4,0)</f>
        <v>0.5</v>
      </c>
      <c r="M411" s="18">
        <f>VLOOKUP($C411, Barem!$L:$P,5,0)</f>
        <v>0.2</v>
      </c>
      <c r="N411" s="50">
        <f t="shared" ref="N411" si="1324">IF(F411&gt;199,F411/1500,0)</f>
        <v>0</v>
      </c>
      <c r="O411" s="50">
        <f>IF(D411&gt;21,VLOOKUP(D411,Barem!$R$1:$S$39,2,1),0)</f>
        <v>0</v>
      </c>
      <c r="P411" s="46">
        <f>IF(D411&lt;1,0,IF(B411="F",VLOOKUP(G411,Barem!$V$2:$X$12,2,1),VLOOKUP(G411,Barem!$V$13:$X$24,2,1)))</f>
        <v>0</v>
      </c>
      <c r="Q411" s="50">
        <f>VLOOKUP(A411,Participanti!A:C,3,0)</f>
        <v>0</v>
      </c>
      <c r="R411" s="40">
        <f t="shared" si="1284"/>
        <v>2.0999999999999996</v>
      </c>
      <c r="S411" s="44">
        <v>43786</v>
      </c>
      <c r="T411" s="17">
        <f t="shared" si="1285"/>
        <v>1</v>
      </c>
      <c r="U411" s="48">
        <f t="shared" ref="U411" si="1325">R411/D411</f>
        <v>0.11035207566999472</v>
      </c>
    </row>
    <row r="412" spans="1:21" hidden="1" x14ac:dyDescent="0.2">
      <c r="A412" s="22" t="s">
        <v>65</v>
      </c>
      <c r="B412" s="35" t="str">
        <f>VLOOKUP(A412,Participanti!A:B,2,0)</f>
        <v>M</v>
      </c>
      <c r="C412" s="23">
        <v>11</v>
      </c>
      <c r="D412" s="23">
        <v>31.28</v>
      </c>
      <c r="E412" s="24">
        <v>0.13305555555555557</v>
      </c>
      <c r="F412" s="53"/>
      <c r="G412" s="25">
        <f t="shared" ref="G412" si="1326">E412/D412</f>
        <v>4.2536942313157146E-3</v>
      </c>
      <c r="H412" s="17">
        <f>IF(B412="F",VLOOKUP(D412,Barem!$B$2:$C$11,2,1),VLOOKUP(D412,Barem!$B$12:$C$21,2,1))</f>
        <v>5</v>
      </c>
      <c r="I412" s="17">
        <f>IF(H412=0,0,IF(B412="F",VLOOKUP(G412,Barem!$G$2:$H$11,2,1),VLOOKUP(G412,Barem!$G$12:$H$21,2,1)))</f>
        <v>1</v>
      </c>
      <c r="J412" s="23">
        <v>1</v>
      </c>
      <c r="K412" s="18">
        <f>VLOOKUP($C412, Barem!$L:$N,3,0)</f>
        <v>0.3</v>
      </c>
      <c r="L412" s="18">
        <f>VLOOKUP($C412, Barem!$L:$O,4,0)</f>
        <v>0.5</v>
      </c>
      <c r="M412" s="18">
        <f>VLOOKUP($C412, Barem!$L:$P,5,0)</f>
        <v>0.2</v>
      </c>
      <c r="N412" s="50">
        <f t="shared" ref="N412" si="1327">IF(F412&gt;199,F412/1500,0)</f>
        <v>0</v>
      </c>
      <c r="O412" s="50">
        <f>IF(D412&gt;21,VLOOKUP(D412,Barem!$R$1:$S$39,2,1),0)</f>
        <v>0.1</v>
      </c>
      <c r="P412" s="46">
        <f>IF(D412&lt;1,0,IF(B412="F",VLOOKUP(G412,Barem!$V$2:$X$12,2,1),VLOOKUP(G412,Barem!$V$13:$X$24,2,1)))</f>
        <v>0</v>
      </c>
      <c r="Q412" s="50">
        <f>VLOOKUP(A412,Participanti!A:C,3,0)</f>
        <v>0</v>
      </c>
      <c r="R412" s="40">
        <f t="shared" si="1284"/>
        <v>2.3000000000000003</v>
      </c>
      <c r="S412" s="44">
        <v>43786</v>
      </c>
      <c r="T412" s="17">
        <f t="shared" si="1285"/>
        <v>1</v>
      </c>
      <c r="U412" s="48">
        <f t="shared" ref="U412" si="1328">R412/D412</f>
        <v>7.3529411764705885E-2</v>
      </c>
    </row>
    <row r="413" spans="1:21" hidden="1" x14ac:dyDescent="0.2">
      <c r="A413" s="22" t="s">
        <v>128</v>
      </c>
      <c r="B413" s="35" t="str">
        <f>VLOOKUP(A413,Participanti!A:B,2,0)</f>
        <v>M</v>
      </c>
      <c r="C413" s="23">
        <v>11</v>
      </c>
      <c r="D413" s="23">
        <v>15.42</v>
      </c>
      <c r="E413" s="24">
        <v>5.376157407407408E-2</v>
      </c>
      <c r="F413" s="53"/>
      <c r="G413" s="25">
        <f t="shared" ref="G413" si="1329">E413/D413</f>
        <v>3.4864834029879428E-3</v>
      </c>
      <c r="H413" s="17">
        <f>IF(B413="F",VLOOKUP(D413,Barem!$B$2:$C$11,2,1),VLOOKUP(D413,Barem!$B$12:$C$21,2,1))</f>
        <v>3.5</v>
      </c>
      <c r="I413" s="17">
        <f>IF(H413=0,0,IF(B413="F",VLOOKUP(G413,Barem!$G$2:$H$11,2,1),VLOOKUP(G413,Barem!$G$12:$H$21,2,1)))</f>
        <v>2.5</v>
      </c>
      <c r="J413" s="23">
        <v>2.25</v>
      </c>
      <c r="K413" s="18">
        <f>VLOOKUP($C413, Barem!$L:$N,3,0)</f>
        <v>0.3</v>
      </c>
      <c r="L413" s="18">
        <f>VLOOKUP($C413, Barem!$L:$O,4,0)</f>
        <v>0.5</v>
      </c>
      <c r="M413" s="18">
        <f>VLOOKUP($C413, Barem!$L:$P,5,0)</f>
        <v>0.2</v>
      </c>
      <c r="N413" s="50">
        <f t="shared" ref="N413" si="1330">IF(F413&gt;199,F413/1500,0)</f>
        <v>0</v>
      </c>
      <c r="O413" s="50">
        <f>IF(D413&gt;21,VLOOKUP(D413,Barem!$R$1:$S$39,2,1),0)</f>
        <v>0</v>
      </c>
      <c r="P413" s="46">
        <f>IF(D413&lt;1,0,IF(B413="F",VLOOKUP(G413,Barem!$V$2:$X$12,2,1),VLOOKUP(G413,Barem!$V$13:$X$24,2,1)))</f>
        <v>0</v>
      </c>
      <c r="Q413" s="50">
        <f>VLOOKUP(A413,Participanti!A:C,3,0)</f>
        <v>0</v>
      </c>
      <c r="R413" s="40">
        <f t="shared" si="1284"/>
        <v>2.75</v>
      </c>
      <c r="S413" s="44">
        <v>43786</v>
      </c>
      <c r="T413" s="17">
        <f t="shared" si="1285"/>
        <v>1</v>
      </c>
      <c r="U413" s="48">
        <f t="shared" ref="U413:U415" si="1331">R413/D413</f>
        <v>0.17833981841763943</v>
      </c>
    </row>
    <row r="414" spans="1:21" hidden="1" x14ac:dyDescent="0.2">
      <c r="A414" s="22" t="s">
        <v>135</v>
      </c>
      <c r="B414" s="35" t="str">
        <f>VLOOKUP(A414,Participanti!A:B,2,0)</f>
        <v>M</v>
      </c>
      <c r="C414" s="23">
        <v>11</v>
      </c>
      <c r="D414" s="23">
        <v>11.25</v>
      </c>
      <c r="E414" s="24">
        <v>5.0972222222222224E-2</v>
      </c>
      <c r="F414" s="53"/>
      <c r="G414" s="25">
        <f t="shared" ref="G414" si="1332">E414/D414</f>
        <v>4.530864197530864E-3</v>
      </c>
      <c r="H414" s="17">
        <f>IF(B414="F",VLOOKUP(D414,Barem!$B$2:$C$11,2,1),VLOOKUP(D414,Barem!$B$12:$C$21,2,1))</f>
        <v>2.5</v>
      </c>
      <c r="I414" s="17">
        <f>IF(H414=0,0,IF(B414="F",VLOOKUP(G414,Barem!$G$2:$H$11,2,1),VLOOKUP(G414,Barem!$G$12:$H$21,2,1)))</f>
        <v>1</v>
      </c>
      <c r="J414" s="23">
        <v>1.5</v>
      </c>
      <c r="K414" s="18">
        <f>VLOOKUP($C414, Barem!$L:$N,3,0)</f>
        <v>0.3</v>
      </c>
      <c r="L414" s="18">
        <f>VLOOKUP($C414, Barem!$L:$O,4,0)</f>
        <v>0.5</v>
      </c>
      <c r="M414" s="18">
        <f>VLOOKUP($C414, Barem!$L:$P,5,0)</f>
        <v>0.2</v>
      </c>
      <c r="N414" s="50">
        <f t="shared" ref="N414" si="1333">IF(F414&gt;199,F414/1500,0)</f>
        <v>0</v>
      </c>
      <c r="O414" s="50">
        <f>IF(D414&gt;21,VLOOKUP(D414,Barem!$R$1:$S$39,2,1),0)</f>
        <v>0</v>
      </c>
      <c r="P414" s="46">
        <f>IF(D414&lt;1,0,IF(B414="F",VLOOKUP(G414,Barem!$V$2:$X$12,2,1),VLOOKUP(G414,Barem!$V$13:$X$24,2,1)))</f>
        <v>0</v>
      </c>
      <c r="Q414" s="50">
        <f>VLOOKUP(A414,Participanti!A:C,3,0)</f>
        <v>0</v>
      </c>
      <c r="R414" s="40">
        <f t="shared" si="1284"/>
        <v>1.55</v>
      </c>
      <c r="S414" s="44">
        <v>43786</v>
      </c>
      <c r="T414" s="17">
        <f t="shared" ref="T414:T415" si="1334">COUNTIFS(A:A,A414,C:C,C414)</f>
        <v>1</v>
      </c>
      <c r="U414" s="48">
        <f t="shared" si="1331"/>
        <v>0.13777777777777778</v>
      </c>
    </row>
    <row r="415" spans="1:21" hidden="1" x14ac:dyDescent="0.2">
      <c r="A415" s="22" t="s">
        <v>62</v>
      </c>
      <c r="B415" s="35" t="str">
        <f>VLOOKUP(A415,Participanti!A:B,2,0)</f>
        <v>M</v>
      </c>
      <c r="C415" s="23">
        <v>11</v>
      </c>
      <c r="D415" s="23">
        <v>14.2</v>
      </c>
      <c r="E415" s="24">
        <v>5.9560185185185188E-2</v>
      </c>
      <c r="F415" s="53"/>
      <c r="G415" s="25">
        <f t="shared" ref="G415" si="1335">E415/D415</f>
        <v>4.1943792383933231E-3</v>
      </c>
      <c r="H415" s="17">
        <f>IF(B415="F",VLOOKUP(D415,Barem!$B$2:$C$11,2,1),VLOOKUP(D415,Barem!$B$12:$C$21,2,1))</f>
        <v>3</v>
      </c>
      <c r="I415" s="17">
        <f>IF(H415=0,0,IF(B415="F",VLOOKUP(G415,Barem!$G$2:$H$11,2,1),VLOOKUP(G415,Barem!$G$12:$H$21,2,1)))</f>
        <v>1</v>
      </c>
      <c r="J415" s="23">
        <v>2.5</v>
      </c>
      <c r="K415" s="18">
        <f>VLOOKUP($C415, Barem!$L:$N,3,0)</f>
        <v>0.3</v>
      </c>
      <c r="L415" s="18">
        <f>VLOOKUP($C415, Barem!$L:$O,4,0)</f>
        <v>0.5</v>
      </c>
      <c r="M415" s="18">
        <f>VLOOKUP($C415, Barem!$L:$P,5,0)</f>
        <v>0.2</v>
      </c>
      <c r="N415" s="50">
        <f t="shared" ref="N415" si="1336">IF(F415&gt;199,F415/1500,0)</f>
        <v>0</v>
      </c>
      <c r="O415" s="50">
        <f>IF(D415&gt;21,VLOOKUP(D415,Barem!$R$1:$S$39,2,1),0)</f>
        <v>0</v>
      </c>
      <c r="P415" s="46">
        <f>IF(D415&lt;1,0,IF(B415="F",VLOOKUP(G415,Barem!$V$2:$X$12,2,1),VLOOKUP(G415,Barem!$V$13:$X$24,2,1)))</f>
        <v>0</v>
      </c>
      <c r="Q415" s="50">
        <f>VLOOKUP(A415,Participanti!A:C,3,0)</f>
        <v>0</v>
      </c>
      <c r="R415" s="40">
        <f t="shared" si="1284"/>
        <v>1.9</v>
      </c>
      <c r="S415" s="44">
        <v>43786</v>
      </c>
      <c r="T415" s="17">
        <f t="shared" si="1334"/>
        <v>1</v>
      </c>
      <c r="U415" s="48">
        <f t="shared" si="1331"/>
        <v>0.13380281690140844</v>
      </c>
    </row>
    <row r="416" spans="1:21" hidden="1" x14ac:dyDescent="0.2">
      <c r="A416" s="22" t="s">
        <v>53</v>
      </c>
      <c r="B416" s="35" t="str">
        <f>VLOOKUP(A416,Participanti!A:B,2,0)</f>
        <v>F</v>
      </c>
      <c r="C416" s="23">
        <v>11</v>
      </c>
      <c r="D416" s="23">
        <v>5.01</v>
      </c>
      <c r="E416" s="24">
        <v>1.7013888888888887E-2</v>
      </c>
      <c r="F416" s="53"/>
      <c r="G416" s="25">
        <f t="shared" ref="G416" si="1337">E416/D416</f>
        <v>3.3959858061654467E-3</v>
      </c>
      <c r="H416" s="17">
        <f>IF(B416="F",VLOOKUP(D416,Barem!$B$2:$C$11,2,1),VLOOKUP(D416,Barem!$B$12:$C$21,2,1))</f>
        <v>1.5</v>
      </c>
      <c r="I416" s="17">
        <f>IF(H416=0,0,IF(B416="F",VLOOKUP(G416,Barem!$G$2:$H$11,2,1),VLOOKUP(G416,Barem!$G$12:$H$21,2,1)))</f>
        <v>4</v>
      </c>
      <c r="J416" s="23">
        <v>2.25</v>
      </c>
      <c r="K416" s="18">
        <f>VLOOKUP($C416, Barem!$L:$N,3,0)</f>
        <v>0.3</v>
      </c>
      <c r="L416" s="18">
        <f>VLOOKUP($C416, Barem!$L:$O,4,0)</f>
        <v>0.5</v>
      </c>
      <c r="M416" s="18">
        <f>VLOOKUP($C416, Barem!$L:$P,5,0)</f>
        <v>0.2</v>
      </c>
      <c r="N416" s="50">
        <f t="shared" ref="N416" si="1338">IF(F416&gt;199,F416/1500,0)</f>
        <v>0</v>
      </c>
      <c r="O416" s="50">
        <f>IF(D416&gt;21,VLOOKUP(D416,Barem!$R$1:$S$39,2,1),0)</f>
        <v>0</v>
      </c>
      <c r="P416" s="46">
        <f>IF(D416&lt;1,0,IF(B416="F",VLOOKUP(G416,Barem!$V$2:$X$12,2,1),VLOOKUP(G416,Barem!$V$13:$X$24,2,1)))</f>
        <v>0</v>
      </c>
      <c r="Q416" s="50">
        <f>VLOOKUP(A416,Participanti!A:C,3,0)</f>
        <v>0</v>
      </c>
      <c r="R416" s="40">
        <f t="shared" si="1284"/>
        <v>2.9000000000000004</v>
      </c>
      <c r="S416" s="44">
        <v>43787</v>
      </c>
      <c r="T416" s="17">
        <f t="shared" ref="T416" si="1339">COUNTIFS(A:A,A416,C:C,C416)</f>
        <v>1</v>
      </c>
      <c r="U416" s="48">
        <f t="shared" ref="U416" si="1340">R416/D416</f>
        <v>0.57884231536926156</v>
      </c>
    </row>
    <row r="417" spans="1:21" hidden="1" x14ac:dyDescent="0.2">
      <c r="A417" s="22" t="s">
        <v>8</v>
      </c>
      <c r="B417" s="35" t="str">
        <f>VLOOKUP(A417,Participanti!A:B,2,0)</f>
        <v>M</v>
      </c>
      <c r="C417" s="23">
        <v>11</v>
      </c>
      <c r="D417" s="23">
        <v>5</v>
      </c>
      <c r="E417" s="24">
        <v>1.3449074074074073E-2</v>
      </c>
      <c r="F417" s="53"/>
      <c r="G417" s="25">
        <f t="shared" ref="G417" si="1341">E417/D417</f>
        <v>2.6898148148148146E-3</v>
      </c>
      <c r="H417" s="17">
        <f>IF(B417="F",VLOOKUP(D417,Barem!$B$2:$C$11,2,1),VLOOKUP(D417,Barem!$B$12:$C$21,2,1))</f>
        <v>1.5</v>
      </c>
      <c r="I417" s="17">
        <f>IF(H417=0,0,IF(B417="F",VLOOKUP(G417,Barem!$G$2:$H$11,2,1),VLOOKUP(G417,Barem!$G$12:$H$21,2,1)))</f>
        <v>5</v>
      </c>
      <c r="J417" s="23">
        <v>3.75</v>
      </c>
      <c r="K417" s="18">
        <f>VLOOKUP($C417, Barem!$L:$N,3,0)</f>
        <v>0.3</v>
      </c>
      <c r="L417" s="18">
        <f>VLOOKUP($C417, Barem!$L:$O,4,0)</f>
        <v>0.5</v>
      </c>
      <c r="M417" s="18">
        <f>VLOOKUP($C417, Barem!$L:$P,5,0)</f>
        <v>0.2</v>
      </c>
      <c r="N417" s="50">
        <f t="shared" ref="N417" si="1342">IF(F417&gt;199,F417/1500,0)</f>
        <v>0</v>
      </c>
      <c r="O417" s="50">
        <f>IF(D417&gt;21,VLOOKUP(D417,Barem!$R$1:$S$39,2,1),0)</f>
        <v>0</v>
      </c>
      <c r="P417" s="46">
        <f>IF(D417&lt;1,0,IF(B417="F",VLOOKUP(G417,Barem!$V$2:$X$12,2,1),VLOOKUP(G417,Barem!$V$13:$X$24,2,1)))</f>
        <v>0.4</v>
      </c>
      <c r="Q417" s="50">
        <f>VLOOKUP(A417,Participanti!A:C,3,0)</f>
        <v>0</v>
      </c>
      <c r="R417" s="40">
        <f t="shared" si="1284"/>
        <v>4.1000000000000005</v>
      </c>
      <c r="S417" s="44">
        <v>43787</v>
      </c>
      <c r="T417" s="17">
        <f t="shared" ref="T417" si="1343">COUNTIFS(A:A,A417,C:C,C417)</f>
        <v>1</v>
      </c>
      <c r="U417" s="48">
        <f t="shared" ref="U417" si="1344">R417/D417</f>
        <v>0.82000000000000006</v>
      </c>
    </row>
    <row r="418" spans="1:21" hidden="1" x14ac:dyDescent="0.2">
      <c r="A418" s="22" t="s">
        <v>57</v>
      </c>
      <c r="B418" s="35" t="str">
        <f>VLOOKUP(A418,Participanti!A:B,2,0)</f>
        <v>M</v>
      </c>
      <c r="C418" s="23">
        <v>11</v>
      </c>
      <c r="D418" s="23">
        <v>10.5</v>
      </c>
      <c r="E418" s="24">
        <v>3.5520833333333328E-2</v>
      </c>
      <c r="F418" s="53"/>
      <c r="G418" s="25">
        <f t="shared" ref="G418" si="1345">E418/D418</f>
        <v>3.3829365079365075E-3</v>
      </c>
      <c r="H418" s="17">
        <f>IF(B418="F",VLOOKUP(D418,Barem!$B$2:$C$11,2,1),VLOOKUP(D418,Barem!$B$12:$C$21,2,1))</f>
        <v>2.5</v>
      </c>
      <c r="I418" s="17">
        <f>IF(H418=0,0,IF(B418="F",VLOOKUP(G418,Barem!$G$2:$H$11,2,1),VLOOKUP(G418,Barem!$G$12:$H$21,2,1)))</f>
        <v>3</v>
      </c>
      <c r="J418" s="23">
        <v>1</v>
      </c>
      <c r="K418" s="18">
        <f>VLOOKUP($C418, Barem!$L:$N,3,0)</f>
        <v>0.3</v>
      </c>
      <c r="L418" s="18">
        <f>VLOOKUP($C418, Barem!$L:$O,4,0)</f>
        <v>0.5</v>
      </c>
      <c r="M418" s="18">
        <f>VLOOKUP($C418, Barem!$L:$P,5,0)</f>
        <v>0.2</v>
      </c>
      <c r="N418" s="50">
        <f t="shared" ref="N418" si="1346">IF(F418&gt;199,F418/1500,0)</f>
        <v>0</v>
      </c>
      <c r="O418" s="50">
        <f>IF(D418&gt;21,VLOOKUP(D418,Barem!$R$1:$S$39,2,1),0)</f>
        <v>0</v>
      </c>
      <c r="P418" s="46">
        <f>IF(D418&lt;1,0,IF(B418="F",VLOOKUP(G418,Barem!$V$2:$X$12,2,1),VLOOKUP(G418,Barem!$V$13:$X$24,2,1)))</f>
        <v>0</v>
      </c>
      <c r="Q418" s="50">
        <f>VLOOKUP(A418,Participanti!A:C,3,0)</f>
        <v>0</v>
      </c>
      <c r="R418" s="40">
        <f t="shared" si="1284"/>
        <v>2.4500000000000002</v>
      </c>
      <c r="S418" s="44">
        <v>43787</v>
      </c>
      <c r="T418" s="17">
        <f t="shared" ref="T418" si="1347">COUNTIFS(A:A,A418,C:C,C418)</f>
        <v>1</v>
      </c>
      <c r="U418" s="48">
        <f t="shared" ref="U418" si="1348">R418/D418</f>
        <v>0.23333333333333334</v>
      </c>
    </row>
    <row r="419" spans="1:21" hidden="1" x14ac:dyDescent="0.2">
      <c r="A419" s="22" t="s">
        <v>6</v>
      </c>
      <c r="B419" s="35" t="str">
        <f>VLOOKUP(A419,Participanti!A:B,2,0)</f>
        <v>F</v>
      </c>
      <c r="C419" s="23">
        <v>11</v>
      </c>
      <c r="D419" s="23">
        <v>10.79</v>
      </c>
      <c r="E419" s="24">
        <v>3.8414351851851852E-2</v>
      </c>
      <c r="F419" s="53"/>
      <c r="G419" s="25">
        <f t="shared" ref="G419" si="1349">E419/D419</f>
        <v>3.5601808945182442E-3</v>
      </c>
      <c r="H419" s="17">
        <f>IF(B419="F",VLOOKUP(D419,Barem!$B$2:$C$11,2,1),VLOOKUP(D419,Barem!$B$12:$C$21,2,1))</f>
        <v>2.5</v>
      </c>
      <c r="I419" s="17">
        <f>IF(H419=0,0,IF(B419="F",VLOOKUP(G419,Barem!$G$2:$H$11,2,1),VLOOKUP(G419,Barem!$G$12:$H$21,2,1)))</f>
        <v>3.5</v>
      </c>
      <c r="J419" s="23">
        <v>3.5</v>
      </c>
      <c r="K419" s="18">
        <f>VLOOKUP($C419, Barem!$L:$N,3,0)</f>
        <v>0.3</v>
      </c>
      <c r="L419" s="18">
        <f>VLOOKUP($C419, Barem!$L:$O,4,0)</f>
        <v>0.5</v>
      </c>
      <c r="M419" s="18">
        <f>VLOOKUP($C419, Barem!$L:$P,5,0)</f>
        <v>0.2</v>
      </c>
      <c r="N419" s="50">
        <f t="shared" ref="N419" si="1350">IF(F419&gt;199,F419/1500,0)</f>
        <v>0</v>
      </c>
      <c r="O419" s="50">
        <f>IF(D419&gt;21,VLOOKUP(D419,Barem!$R$1:$S$39,2,1),0)</f>
        <v>0</v>
      </c>
      <c r="P419" s="46">
        <f>IF(D419&lt;1,0,IF(B419="F",VLOOKUP(G419,Barem!$V$2:$X$12,2,1),VLOOKUP(G419,Barem!$V$13:$X$24,2,1)))</f>
        <v>0</v>
      </c>
      <c r="Q419" s="50">
        <f>VLOOKUP(A419,Participanti!A:C,3,0)</f>
        <v>0</v>
      </c>
      <c r="R419" s="40">
        <f t="shared" si="1284"/>
        <v>3.2</v>
      </c>
      <c r="S419" s="44">
        <v>43787</v>
      </c>
      <c r="T419" s="17">
        <f t="shared" ref="T419" si="1351">COUNTIFS(A:A,A419,C:C,C419)</f>
        <v>1</v>
      </c>
      <c r="U419" s="48">
        <f t="shared" ref="U419" si="1352">R419/D419</f>
        <v>0.29657089898053757</v>
      </c>
    </row>
    <row r="420" spans="1:21" hidden="1" x14ac:dyDescent="0.2">
      <c r="A420" s="22" t="s">
        <v>146</v>
      </c>
      <c r="B420" s="35" t="str">
        <f>VLOOKUP(A420,Participanti!A:B,2,0)</f>
        <v>M</v>
      </c>
      <c r="C420" s="23">
        <v>11</v>
      </c>
      <c r="D420" s="23">
        <v>8.0500000000000007</v>
      </c>
      <c r="E420" s="24">
        <v>2.6087962962962966E-2</v>
      </c>
      <c r="F420" s="53"/>
      <c r="G420" s="25">
        <f t="shared" ref="G420" si="1353">E420/D420</f>
        <v>3.2407407407407406E-3</v>
      </c>
      <c r="H420" s="17">
        <f>IF(B420="F",VLOOKUP(D420,Barem!$B$2:$C$11,2,1),VLOOKUP(D420,Barem!$B$12:$C$21,2,1))</f>
        <v>2</v>
      </c>
      <c r="I420" s="17">
        <f>IF(H420=0,0,IF(B420="F",VLOOKUP(G420,Barem!$G$2:$H$11,2,1),VLOOKUP(G420,Barem!$G$12:$H$21,2,1)))</f>
        <v>3.5</v>
      </c>
      <c r="J420" s="23">
        <v>1</v>
      </c>
      <c r="K420" s="18">
        <f>VLOOKUP($C420, Barem!$L:$N,3,0)</f>
        <v>0.3</v>
      </c>
      <c r="L420" s="18">
        <f>VLOOKUP($C420, Barem!$L:$O,4,0)</f>
        <v>0.5</v>
      </c>
      <c r="M420" s="18">
        <f>VLOOKUP($C420, Barem!$L:$P,5,0)</f>
        <v>0.2</v>
      </c>
      <c r="N420" s="50">
        <f t="shared" ref="N420" si="1354">IF(F420&gt;199,F420/1500,0)</f>
        <v>0</v>
      </c>
      <c r="O420" s="50">
        <f>IF(D420&gt;21,VLOOKUP(D420,Barem!$R$1:$S$39,2,1),0)</f>
        <v>0</v>
      </c>
      <c r="P420" s="46">
        <f>IF(D420&lt;1,0,IF(B420="F",VLOOKUP(G420,Barem!$V$2:$X$12,2,1),VLOOKUP(G420,Barem!$V$13:$X$24,2,1)))</f>
        <v>0</v>
      </c>
      <c r="Q420" s="50">
        <f>VLOOKUP(A420,Participanti!A:C,3,0)</f>
        <v>0</v>
      </c>
      <c r="R420" s="40">
        <f t="shared" si="1284"/>
        <v>2.5500000000000003</v>
      </c>
      <c r="S420" s="44">
        <v>43787</v>
      </c>
      <c r="T420" s="17">
        <f t="shared" ref="T420" si="1355">COUNTIFS(A:A,A420,C:C,C420)</f>
        <v>1</v>
      </c>
      <c r="U420" s="48">
        <f t="shared" ref="U420" si="1356">R420/D420</f>
        <v>0.31677018633540371</v>
      </c>
    </row>
    <row r="421" spans="1:21" hidden="1" x14ac:dyDescent="0.2">
      <c r="A421" s="22" t="s">
        <v>130</v>
      </c>
      <c r="B421" s="35" t="str">
        <f>VLOOKUP(A421,Participanti!A:B,2,0)</f>
        <v>F</v>
      </c>
      <c r="C421" s="23">
        <v>11</v>
      </c>
      <c r="D421" s="23">
        <v>12.23</v>
      </c>
      <c r="E421" s="24">
        <v>4.4155092592592593E-2</v>
      </c>
      <c r="F421" s="53"/>
      <c r="G421" s="25">
        <f t="shared" ref="G421" si="1357">E421/D421</f>
        <v>3.6103918718391327E-3</v>
      </c>
      <c r="H421" s="17">
        <f>IF(B421="F",VLOOKUP(D421,Barem!$B$2:$C$11,2,1),VLOOKUP(D421,Barem!$B$12:$C$21,2,1))</f>
        <v>3</v>
      </c>
      <c r="I421" s="17">
        <f>IF(H421=0,0,IF(B421="F",VLOOKUP(G421,Barem!$G$2:$H$11,2,1),VLOOKUP(G421,Barem!$G$12:$H$21,2,1)))</f>
        <v>3.5</v>
      </c>
      <c r="J421" s="23">
        <v>3.25</v>
      </c>
      <c r="K421" s="18">
        <f>VLOOKUP($C421, Barem!$L:$N,3,0)</f>
        <v>0.3</v>
      </c>
      <c r="L421" s="18">
        <f>VLOOKUP($C421, Barem!$L:$O,4,0)</f>
        <v>0.5</v>
      </c>
      <c r="M421" s="18">
        <f>VLOOKUP($C421, Barem!$L:$P,5,0)</f>
        <v>0.2</v>
      </c>
      <c r="N421" s="50">
        <f t="shared" ref="N421" si="1358">IF(F421&gt;199,F421/1500,0)</f>
        <v>0</v>
      </c>
      <c r="O421" s="50">
        <f>IF(D421&gt;21,VLOOKUP(D421,Barem!$R$1:$S$39,2,1),0)</f>
        <v>0</v>
      </c>
      <c r="P421" s="46">
        <f>IF(D421&lt;1,0,IF(B421="F",VLOOKUP(G421,Barem!$V$2:$X$12,2,1),VLOOKUP(G421,Barem!$V$13:$X$24,2,1)))</f>
        <v>0</v>
      </c>
      <c r="Q421" s="50">
        <f>VLOOKUP(A421,Participanti!A:C,3,0)</f>
        <v>0</v>
      </c>
      <c r="R421" s="40">
        <f t="shared" si="1284"/>
        <v>3.3</v>
      </c>
      <c r="S421" s="44">
        <v>43787</v>
      </c>
      <c r="T421" s="17">
        <f t="shared" ref="T421" si="1359">COUNTIFS(A:A,A421,C:C,C421)</f>
        <v>1</v>
      </c>
      <c r="U421" s="48">
        <f t="shared" ref="U421" si="1360">R421/D421</f>
        <v>0.26982829108748974</v>
      </c>
    </row>
    <row r="422" spans="1:21" hidden="1" x14ac:dyDescent="0.2">
      <c r="A422" s="22" t="s">
        <v>54</v>
      </c>
      <c r="B422" s="35" t="str">
        <f>VLOOKUP(A422,Participanti!A:B,2,0)</f>
        <v>M</v>
      </c>
      <c r="C422" s="23">
        <v>11</v>
      </c>
      <c r="D422" s="23">
        <v>15.49</v>
      </c>
      <c r="E422" s="24">
        <v>6.1678240740740742E-2</v>
      </c>
      <c r="F422" s="53"/>
      <c r="G422" s="25">
        <f t="shared" ref="G422" si="1361">E422/D422</f>
        <v>3.9818102479496926E-3</v>
      </c>
      <c r="H422" s="17">
        <f>IF(B422="F",VLOOKUP(D422,Barem!$B$2:$C$11,2,1),VLOOKUP(D422,Barem!$B$12:$C$21,2,1))</f>
        <v>3.5</v>
      </c>
      <c r="I422" s="17">
        <f>IF(H422=0,0,IF(B422="F",VLOOKUP(G422,Barem!$G$2:$H$11,2,1),VLOOKUP(G422,Barem!$G$12:$H$21,2,1)))</f>
        <v>1.5</v>
      </c>
      <c r="J422" s="23">
        <v>2</v>
      </c>
      <c r="K422" s="18">
        <f>VLOOKUP($C422, Barem!$L:$N,3,0)</f>
        <v>0.3</v>
      </c>
      <c r="L422" s="18">
        <f>VLOOKUP($C422, Barem!$L:$O,4,0)</f>
        <v>0.5</v>
      </c>
      <c r="M422" s="18">
        <f>VLOOKUP($C422, Barem!$L:$P,5,0)</f>
        <v>0.2</v>
      </c>
      <c r="N422" s="50">
        <f t="shared" ref="N422" si="1362">IF(F422&gt;199,F422/1500,0)</f>
        <v>0</v>
      </c>
      <c r="O422" s="50">
        <f>IF(D422&gt;21,VLOOKUP(D422,Barem!$R$1:$S$39,2,1),0)</f>
        <v>0</v>
      </c>
      <c r="P422" s="46">
        <f>IF(D422&lt;1,0,IF(B422="F",VLOOKUP(G422,Barem!$V$2:$X$12,2,1),VLOOKUP(G422,Barem!$V$13:$X$24,2,1)))</f>
        <v>0</v>
      </c>
      <c r="Q422" s="50">
        <f>VLOOKUP(A422,Participanti!A:C,3,0)</f>
        <v>0</v>
      </c>
      <c r="R422" s="40">
        <f t="shared" si="1284"/>
        <v>2.2000000000000002</v>
      </c>
      <c r="S422" s="44">
        <v>43787</v>
      </c>
      <c r="T422" s="17">
        <f t="shared" ref="T422" si="1363">COUNTIFS(A:A,A422,C:C,C422)</f>
        <v>1</v>
      </c>
      <c r="U422" s="48">
        <f t="shared" ref="U422" si="1364">R422/D422</f>
        <v>0.14202711426726922</v>
      </c>
    </row>
    <row r="423" spans="1:21" hidden="1" x14ac:dyDescent="0.2">
      <c r="A423" s="22" t="s">
        <v>60</v>
      </c>
      <c r="B423" s="35" t="str">
        <f>VLOOKUP(A423,Participanti!A:B,2,0)</f>
        <v>F</v>
      </c>
      <c r="C423" s="23">
        <v>11</v>
      </c>
      <c r="D423" s="23">
        <v>8.9</v>
      </c>
      <c r="E423" s="24">
        <v>3.5509259259259261E-2</v>
      </c>
      <c r="F423" s="53"/>
      <c r="G423" s="25">
        <f t="shared" ref="G423" si="1365">E423/D423</f>
        <v>3.989804411152726E-3</v>
      </c>
      <c r="H423" s="17">
        <f>IF(B423="F",VLOOKUP(D423,Barem!$B$2:$C$11,2,1),VLOOKUP(D423,Barem!$B$12:$C$21,2,1))</f>
        <v>2</v>
      </c>
      <c r="I423" s="17">
        <f>IF(H423=0,0,IF(B423="F",VLOOKUP(G423,Barem!$G$2:$H$11,2,1),VLOOKUP(G423,Barem!$G$12:$H$21,2,1)))</f>
        <v>2.5</v>
      </c>
      <c r="J423" s="23">
        <v>2</v>
      </c>
      <c r="K423" s="18">
        <f>VLOOKUP($C423, Barem!$L:$N,3,0)</f>
        <v>0.3</v>
      </c>
      <c r="L423" s="18">
        <f>VLOOKUP($C423, Barem!$L:$O,4,0)</f>
        <v>0.5</v>
      </c>
      <c r="M423" s="18">
        <f>VLOOKUP($C423, Barem!$L:$P,5,0)</f>
        <v>0.2</v>
      </c>
      <c r="N423" s="50">
        <f t="shared" ref="N423" si="1366">IF(F423&gt;199,F423/1500,0)</f>
        <v>0</v>
      </c>
      <c r="O423" s="50">
        <f>IF(D423&gt;21,VLOOKUP(D423,Barem!$R$1:$S$39,2,1),0)</f>
        <v>0</v>
      </c>
      <c r="P423" s="46">
        <f>IF(D423&lt;1,0,IF(B423="F",VLOOKUP(G423,Barem!$V$2:$X$12,2,1),VLOOKUP(G423,Barem!$V$13:$X$24,2,1)))</f>
        <v>0</v>
      </c>
      <c r="Q423" s="50">
        <f>VLOOKUP(A423,Participanti!A:C,3,0)</f>
        <v>0.5</v>
      </c>
      <c r="R423" s="40">
        <f t="shared" si="1284"/>
        <v>2.75</v>
      </c>
      <c r="S423" s="44">
        <v>43787</v>
      </c>
      <c r="T423" s="17">
        <f t="shared" ref="T423" si="1367">COUNTIFS(A:A,A423,C:C,C423)</f>
        <v>1</v>
      </c>
      <c r="U423" s="48">
        <f t="shared" ref="U423" si="1368">R423/D423</f>
        <v>0.3089887640449438</v>
      </c>
    </row>
    <row r="424" spans="1:21" hidden="1" x14ac:dyDescent="0.2">
      <c r="A424" s="22" t="s">
        <v>75</v>
      </c>
      <c r="B424" s="35" t="str">
        <f>VLOOKUP(A424,Participanti!A:B,2,0)</f>
        <v>M</v>
      </c>
      <c r="C424" s="23">
        <v>11</v>
      </c>
      <c r="D424" s="23">
        <v>9</v>
      </c>
      <c r="E424" s="24">
        <v>3.2627314814814817E-2</v>
      </c>
      <c r="F424" s="53"/>
      <c r="G424" s="25">
        <f t="shared" ref="G424" si="1369">E424/D424</f>
        <v>3.6252572016460907E-3</v>
      </c>
      <c r="H424" s="17">
        <f>IF(B424="F",VLOOKUP(D424,Barem!$B$2:$C$11,2,1),VLOOKUP(D424,Barem!$B$12:$C$21,2,1))</f>
        <v>2</v>
      </c>
      <c r="I424" s="17">
        <f>IF(H424=0,0,IF(B424="F",VLOOKUP(G424,Barem!$G$2:$H$11,2,1),VLOOKUP(G424,Barem!$G$12:$H$21,2,1)))</f>
        <v>2.5</v>
      </c>
      <c r="J424" s="23">
        <v>2.25</v>
      </c>
      <c r="K424" s="18">
        <f>VLOOKUP($C424, Barem!$L:$N,3,0)</f>
        <v>0.3</v>
      </c>
      <c r="L424" s="18">
        <f>VLOOKUP($C424, Barem!$L:$O,4,0)</f>
        <v>0.5</v>
      </c>
      <c r="M424" s="18">
        <f>VLOOKUP($C424, Barem!$L:$P,5,0)</f>
        <v>0.2</v>
      </c>
      <c r="N424" s="50">
        <f t="shared" ref="N424" si="1370">IF(F424&gt;199,F424/1500,0)</f>
        <v>0</v>
      </c>
      <c r="O424" s="50">
        <f>IF(D424&gt;21,VLOOKUP(D424,Barem!$R$1:$S$39,2,1),0)</f>
        <v>0</v>
      </c>
      <c r="P424" s="46">
        <f>IF(D424&lt;1,0,IF(B424="F",VLOOKUP(G424,Barem!$V$2:$X$12,2,1),VLOOKUP(G424,Barem!$V$13:$X$24,2,1)))</f>
        <v>0</v>
      </c>
      <c r="Q424" s="50">
        <f>VLOOKUP(A424,Participanti!A:C,3,0)</f>
        <v>0</v>
      </c>
      <c r="R424" s="40">
        <f t="shared" si="1284"/>
        <v>2.3000000000000003</v>
      </c>
      <c r="S424" s="44">
        <v>43781</v>
      </c>
      <c r="T424" s="17">
        <f t="shared" ref="T424" si="1371">COUNTIFS(A:A,A424,C:C,C424)</f>
        <v>1</v>
      </c>
      <c r="U424" s="48">
        <f t="shared" ref="U424" si="1372">R424/D424</f>
        <v>0.25555555555555559</v>
      </c>
    </row>
    <row r="425" spans="1:21" hidden="1" x14ac:dyDescent="0.2">
      <c r="A425" s="22" t="s">
        <v>3</v>
      </c>
      <c r="B425" s="35" t="str">
        <f>VLOOKUP(A425,Participanti!A:B,2,0)</f>
        <v>M</v>
      </c>
      <c r="C425" s="23">
        <v>11</v>
      </c>
      <c r="D425" s="23">
        <v>10.68</v>
      </c>
      <c r="E425" s="24">
        <v>4.8518518518518516E-2</v>
      </c>
      <c r="F425" s="53"/>
      <c r="G425" s="25">
        <f t="shared" ref="G425" si="1373">E425/D425</f>
        <v>4.5429324455541686E-3</v>
      </c>
      <c r="H425" s="17">
        <f>IF(B425="F",VLOOKUP(D425,Barem!$B$2:$C$11,2,1),VLOOKUP(D425,Barem!$B$12:$C$21,2,1))</f>
        <v>2.5</v>
      </c>
      <c r="I425" s="17">
        <f>IF(H425=0,0,IF(B425="F",VLOOKUP(G425,Barem!$G$2:$H$11,2,1),VLOOKUP(G425,Barem!$G$12:$H$21,2,1)))</f>
        <v>1</v>
      </c>
      <c r="J425" s="23">
        <v>2.75</v>
      </c>
      <c r="K425" s="18">
        <f>VLOOKUP($C425, Barem!$L:$N,3,0)</f>
        <v>0.3</v>
      </c>
      <c r="L425" s="18">
        <f>VLOOKUP($C425, Barem!$L:$O,4,0)</f>
        <v>0.5</v>
      </c>
      <c r="M425" s="18">
        <f>VLOOKUP($C425, Barem!$L:$P,5,0)</f>
        <v>0.2</v>
      </c>
      <c r="N425" s="50">
        <f t="shared" ref="N425" si="1374">IF(F425&gt;199,F425/1500,0)</f>
        <v>0</v>
      </c>
      <c r="O425" s="50">
        <f>IF(D425&gt;21,VLOOKUP(D425,Barem!$R$1:$S$39,2,1),0)</f>
        <v>0</v>
      </c>
      <c r="P425" s="46">
        <f>IF(D425&lt;1,0,IF(B425="F",VLOOKUP(G425,Barem!$V$2:$X$12,2,1),VLOOKUP(G425,Barem!$V$13:$X$24,2,1)))</f>
        <v>0</v>
      </c>
      <c r="Q425" s="50">
        <f>VLOOKUP(A425,Participanti!A:C,3,0)</f>
        <v>0</v>
      </c>
      <c r="R425" s="40">
        <f t="shared" si="1284"/>
        <v>1.8</v>
      </c>
      <c r="S425" s="44">
        <v>43787</v>
      </c>
      <c r="T425" s="17">
        <f t="shared" ref="T425" si="1375">COUNTIFS(A:A,A425,C:C,C425)</f>
        <v>1</v>
      </c>
      <c r="U425" s="48">
        <f t="shared" ref="U425" si="1376">R425/D425</f>
        <v>0.16853932584269662</v>
      </c>
    </row>
    <row r="426" spans="1:21" hidden="1" x14ac:dyDescent="0.2">
      <c r="A426" s="22" t="s">
        <v>73</v>
      </c>
      <c r="B426" s="35" t="str">
        <f>VLOOKUP(A426,Participanti!A:B,2,0)</f>
        <v>M</v>
      </c>
      <c r="C426" s="23">
        <v>11</v>
      </c>
      <c r="D426" s="23">
        <v>11.97</v>
      </c>
      <c r="E426" s="24">
        <v>3.9837962962962964E-2</v>
      </c>
      <c r="F426" s="53"/>
      <c r="G426" s="25">
        <f t="shared" ref="G426" si="1377">E426/D426</f>
        <v>3.328150623472261E-3</v>
      </c>
      <c r="H426" s="17">
        <f>IF(B426="F",VLOOKUP(D426,Barem!$B$2:$C$11,2,1),VLOOKUP(D426,Barem!$B$12:$C$21,2,1))</f>
        <v>2.5</v>
      </c>
      <c r="I426" s="17">
        <f>IF(H426=0,0,IF(B426="F",VLOOKUP(G426,Barem!$G$2:$H$11,2,1),VLOOKUP(G426,Barem!$G$12:$H$21,2,1)))</f>
        <v>3</v>
      </c>
      <c r="J426" s="23">
        <v>4</v>
      </c>
      <c r="K426" s="18">
        <f>VLOOKUP($C426, Barem!$L:$N,3,0)</f>
        <v>0.3</v>
      </c>
      <c r="L426" s="18">
        <f>VLOOKUP($C426, Barem!$L:$O,4,0)</f>
        <v>0.5</v>
      </c>
      <c r="M426" s="18">
        <f>VLOOKUP($C426, Barem!$L:$P,5,0)</f>
        <v>0.2</v>
      </c>
      <c r="N426" s="50">
        <f t="shared" ref="N426" si="1378">IF(F426&gt;199,F426/1500,0)</f>
        <v>0</v>
      </c>
      <c r="O426" s="50">
        <f>IF(D426&gt;21,VLOOKUP(D426,Barem!$R$1:$S$39,2,1),0)</f>
        <v>0</v>
      </c>
      <c r="P426" s="46">
        <f>IF(D426&lt;1,0,IF(B426="F",VLOOKUP(G426,Barem!$V$2:$X$12,2,1),VLOOKUP(G426,Barem!$V$13:$X$24,2,1)))</f>
        <v>0</v>
      </c>
      <c r="Q426" s="50">
        <f>VLOOKUP(A426,Participanti!A:C,3,0)</f>
        <v>0</v>
      </c>
      <c r="R426" s="40">
        <f t="shared" ref="R426" si="1379">H426*K426+I426*L426+J426*M426+N426+O426+P426+Q426</f>
        <v>3.05</v>
      </c>
      <c r="S426" s="44">
        <v>43787</v>
      </c>
      <c r="T426" s="17">
        <f t="shared" ref="T426" si="1380">COUNTIFS(A:A,A426,C:C,C426)</f>
        <v>1</v>
      </c>
      <c r="U426" s="48">
        <f t="shared" ref="U426" si="1381">R426/D426</f>
        <v>0.25480367585630742</v>
      </c>
    </row>
    <row r="427" spans="1:21" hidden="1" x14ac:dyDescent="0.2">
      <c r="A427" s="22" t="s">
        <v>55</v>
      </c>
      <c r="B427" s="35" t="str">
        <f>VLOOKUP(A427,Participanti!A:B,2,0)</f>
        <v>F</v>
      </c>
      <c r="C427" s="23">
        <v>11</v>
      </c>
      <c r="D427" s="23">
        <v>14.8</v>
      </c>
      <c r="E427" s="24">
        <v>6.2650462962962963E-2</v>
      </c>
      <c r="F427" s="53"/>
      <c r="G427" s="25">
        <f t="shared" ref="G427" si="1382">E427/D427</f>
        <v>4.2331393893893891E-3</v>
      </c>
      <c r="H427" s="17">
        <f>IF(B427="F",VLOOKUP(D427,Barem!$B$2:$C$11,2,1),VLOOKUP(D427,Barem!$B$12:$C$21,2,1))</f>
        <v>3.5</v>
      </c>
      <c r="I427" s="17">
        <f>IF(H427=0,0,IF(B427="F",VLOOKUP(G427,Barem!$G$2:$H$11,2,1),VLOOKUP(G427,Barem!$G$12:$H$21,2,1)))</f>
        <v>1.5</v>
      </c>
      <c r="J427" s="23">
        <v>2.5</v>
      </c>
      <c r="K427" s="18">
        <f>VLOOKUP($C427, Barem!$L:$N,3,0)</f>
        <v>0.3</v>
      </c>
      <c r="L427" s="18">
        <f>VLOOKUP($C427, Barem!$L:$O,4,0)</f>
        <v>0.5</v>
      </c>
      <c r="M427" s="18">
        <f>VLOOKUP($C427, Barem!$L:$P,5,0)</f>
        <v>0.2</v>
      </c>
      <c r="N427" s="50">
        <f t="shared" ref="N427" si="1383">IF(F427&gt;199,F427/1500,0)</f>
        <v>0</v>
      </c>
      <c r="O427" s="50">
        <f>IF(D427&gt;21,VLOOKUP(D427,Barem!$R$1:$S$39,2,1),0)</f>
        <v>0</v>
      </c>
      <c r="P427" s="46">
        <f>IF(D427&lt;1,0,IF(B427="F",VLOOKUP(G427,Barem!$V$2:$X$12,2,1),VLOOKUP(G427,Barem!$V$13:$X$24,2,1)))</f>
        <v>0</v>
      </c>
      <c r="Q427" s="50">
        <f>VLOOKUP(A427,Participanti!A:C,3,0)</f>
        <v>0</v>
      </c>
      <c r="R427" s="40">
        <f t="shared" ref="R427" si="1384">H427*K427+I427*L427+J427*M427+N427+O427+P427+Q427</f>
        <v>2.2999999999999998</v>
      </c>
      <c r="S427" s="44">
        <v>43787</v>
      </c>
      <c r="T427" s="17">
        <f t="shared" ref="T427" si="1385">COUNTIFS(A:A,A427,C:C,C427)</f>
        <v>1</v>
      </c>
      <c r="U427" s="48">
        <f t="shared" ref="U427" si="1386">R427/D427</f>
        <v>0.15540540540540537</v>
      </c>
    </row>
    <row r="428" spans="1:21" hidden="1" x14ac:dyDescent="0.2">
      <c r="A428" s="22" t="s">
        <v>71</v>
      </c>
      <c r="B428" s="35" t="str">
        <f>VLOOKUP(A428,Participanti!A:B,2,0)</f>
        <v>M</v>
      </c>
      <c r="C428" s="23">
        <v>11</v>
      </c>
      <c r="D428" s="23">
        <v>15.13</v>
      </c>
      <c r="E428" s="24">
        <v>6.2685185185185191E-2</v>
      </c>
      <c r="F428" s="53"/>
      <c r="G428" s="25">
        <f t="shared" ref="G428" si="1387">E428/D428</f>
        <v>4.1431054319355709E-3</v>
      </c>
      <c r="H428" s="17">
        <f>IF(B428="F",VLOOKUP(D428,Barem!$B$2:$C$11,2,1),VLOOKUP(D428,Barem!$B$12:$C$21,2,1))</f>
        <v>3.5</v>
      </c>
      <c r="I428" s="17">
        <f>IF(H428=0,0,IF(B428="F",VLOOKUP(G428,Barem!$G$2:$H$11,2,1),VLOOKUP(G428,Barem!$G$12:$H$21,2,1)))</f>
        <v>1.5</v>
      </c>
      <c r="J428" s="23">
        <v>2.25</v>
      </c>
      <c r="K428" s="18">
        <f>VLOOKUP($C428, Barem!$L:$N,3,0)</f>
        <v>0.3</v>
      </c>
      <c r="L428" s="18">
        <f>VLOOKUP($C428, Barem!$L:$O,4,0)</f>
        <v>0.5</v>
      </c>
      <c r="M428" s="18">
        <f>VLOOKUP($C428, Barem!$L:$P,5,0)</f>
        <v>0.2</v>
      </c>
      <c r="N428" s="50">
        <f t="shared" ref="N428" si="1388">IF(F428&gt;199,F428/1500,0)</f>
        <v>0</v>
      </c>
      <c r="O428" s="50">
        <f>IF(D428&gt;21,VLOOKUP(D428,Barem!$R$1:$S$39,2,1),0)</f>
        <v>0</v>
      </c>
      <c r="P428" s="46">
        <f>IF(D428&lt;1,0,IF(B428="F",VLOOKUP(G428,Barem!$V$2:$X$12,2,1),VLOOKUP(G428,Barem!$V$13:$X$24,2,1)))</f>
        <v>0</v>
      </c>
      <c r="Q428" s="50">
        <f>VLOOKUP(A428,Participanti!A:C,3,0)</f>
        <v>0</v>
      </c>
      <c r="R428" s="40">
        <f t="shared" ref="R428" si="1389">H428*K428+I428*L428+J428*M428+N428+O428+P428+Q428</f>
        <v>2.25</v>
      </c>
      <c r="S428" s="44">
        <v>43787</v>
      </c>
      <c r="T428" s="17">
        <f t="shared" ref="T428" si="1390">COUNTIFS(A:A,A428,C:C,C428)</f>
        <v>1</v>
      </c>
      <c r="U428" s="48">
        <f t="shared" ref="U428" si="1391">R428/D428</f>
        <v>0.14871116986120289</v>
      </c>
    </row>
    <row r="429" spans="1:21" hidden="1" x14ac:dyDescent="0.2">
      <c r="A429" s="22" t="s">
        <v>52</v>
      </c>
      <c r="B429" s="35" t="str">
        <f>VLOOKUP(A429,Participanti!A:B,2,0)</f>
        <v>M</v>
      </c>
      <c r="C429" s="23">
        <v>11</v>
      </c>
      <c r="D429" s="23">
        <v>16.03</v>
      </c>
      <c r="E429" s="24">
        <v>5.5810185185185185E-2</v>
      </c>
      <c r="F429" s="53"/>
      <c r="G429" s="25">
        <f t="shared" ref="G429" si="1392">E429/D429</f>
        <v>3.4816085580277717E-3</v>
      </c>
      <c r="H429" s="17">
        <f>IF(B429="F",VLOOKUP(D429,Barem!$B$2:$C$11,2,1),VLOOKUP(D429,Barem!$B$12:$C$21,2,1))</f>
        <v>3.5</v>
      </c>
      <c r="I429" s="17">
        <f>IF(H429=0,0,IF(B429="F",VLOOKUP(G429,Barem!$G$2:$H$11,2,1),VLOOKUP(G429,Barem!$G$12:$H$21,2,1)))</f>
        <v>3</v>
      </c>
      <c r="J429" s="23">
        <v>3.75</v>
      </c>
      <c r="K429" s="18">
        <f>VLOOKUP($C429, Barem!$L:$N,3,0)</f>
        <v>0.3</v>
      </c>
      <c r="L429" s="18">
        <f>VLOOKUP($C429, Barem!$L:$O,4,0)</f>
        <v>0.5</v>
      </c>
      <c r="M429" s="18">
        <f>VLOOKUP($C429, Barem!$L:$P,5,0)</f>
        <v>0.2</v>
      </c>
      <c r="N429" s="50">
        <f t="shared" ref="N429" si="1393">IF(F429&gt;199,F429/1500,0)</f>
        <v>0</v>
      </c>
      <c r="O429" s="50">
        <f>IF(D429&gt;21,VLOOKUP(D429,Barem!$R$1:$S$39,2,1),0)</f>
        <v>0</v>
      </c>
      <c r="P429" s="46">
        <f>IF(D429&lt;1,0,IF(B429="F",VLOOKUP(G429,Barem!$V$2:$X$12,2,1),VLOOKUP(G429,Barem!$V$13:$X$24,2,1)))</f>
        <v>0</v>
      </c>
      <c r="Q429" s="50">
        <f>VLOOKUP(A429,Participanti!A:C,3,0)</f>
        <v>0</v>
      </c>
      <c r="R429" s="40">
        <f t="shared" ref="R429" si="1394">H429*K429+I429*L429+J429*M429+N429+O429+P429+Q429</f>
        <v>3.3</v>
      </c>
      <c r="S429" s="44">
        <v>43787</v>
      </c>
      <c r="T429" s="17">
        <f t="shared" ref="T429" si="1395">COUNTIFS(A:A,A429,C:C,C429)</f>
        <v>1</v>
      </c>
      <c r="U429" s="48">
        <f t="shared" ref="U429" si="1396">R429/D429</f>
        <v>0.20586400499064253</v>
      </c>
    </row>
    <row r="430" spans="1:21" hidden="1" x14ac:dyDescent="0.2">
      <c r="A430" s="22" t="s">
        <v>63</v>
      </c>
      <c r="B430" s="35" t="str">
        <f>VLOOKUP(A430,Participanti!A:B,2,0)</f>
        <v>M</v>
      </c>
      <c r="C430" s="23">
        <v>11</v>
      </c>
      <c r="D430" s="23">
        <v>15.34</v>
      </c>
      <c r="E430" s="24">
        <v>5.2013888888888887E-2</v>
      </c>
      <c r="F430" s="53">
        <v>211</v>
      </c>
      <c r="G430" s="25">
        <f t="shared" ref="G430" si="1397">E430/D430</f>
        <v>3.3907359119223525E-3</v>
      </c>
      <c r="H430" s="17">
        <f>IF(B430="F",VLOOKUP(D430,Barem!$B$2:$C$11,2,1),VLOOKUP(D430,Barem!$B$12:$C$21,2,1))</f>
        <v>3.5</v>
      </c>
      <c r="I430" s="17">
        <f>IF(H430=0,0,IF(B430="F",VLOOKUP(G430,Barem!$G$2:$H$11,2,1),VLOOKUP(G430,Barem!$G$12:$H$21,2,1)))</f>
        <v>3</v>
      </c>
      <c r="J430" s="23">
        <v>4.5</v>
      </c>
      <c r="K430" s="18">
        <f>VLOOKUP($C430, Barem!$L:$N,3,0)</f>
        <v>0.3</v>
      </c>
      <c r="L430" s="18">
        <f>VLOOKUP($C430, Barem!$L:$O,4,0)</f>
        <v>0.5</v>
      </c>
      <c r="M430" s="18">
        <f>VLOOKUP($C430, Barem!$L:$P,5,0)</f>
        <v>0.2</v>
      </c>
      <c r="N430" s="50">
        <f t="shared" ref="N430" si="1398">IF(F430&gt;199,F430/1500,0)</f>
        <v>0.14066666666666666</v>
      </c>
      <c r="O430" s="50">
        <f>IF(D430&gt;21,VLOOKUP(D430,Barem!$R$1:$S$39,2,1),0)</f>
        <v>0</v>
      </c>
      <c r="P430" s="46">
        <f>IF(D430&lt;1,0,IF(B430="F",VLOOKUP(G430,Barem!$V$2:$X$12,2,1),VLOOKUP(G430,Barem!$V$13:$X$24,2,1)))</f>
        <v>0</v>
      </c>
      <c r="Q430" s="50">
        <f>VLOOKUP(A430,Participanti!A:C,3,0)</f>
        <v>0</v>
      </c>
      <c r="R430" s="40">
        <f t="shared" ref="R430" si="1399">H430*K430+I430*L430+J430*M430+N430+O430+P430+Q430</f>
        <v>3.5906666666666665</v>
      </c>
      <c r="S430" s="44">
        <v>43787</v>
      </c>
      <c r="T430" s="17">
        <f t="shared" ref="T430" si="1400">COUNTIFS(A:A,A430,C:C,C430)</f>
        <v>1</v>
      </c>
      <c r="U430" s="48">
        <f t="shared" ref="U430" si="1401">R430/D430</f>
        <v>0.23407214254671879</v>
      </c>
    </row>
    <row r="431" spans="1:21" hidden="1" x14ac:dyDescent="0.2">
      <c r="A431" s="22" t="s">
        <v>56</v>
      </c>
      <c r="B431" s="35" t="str">
        <f>VLOOKUP(A431,Participanti!A:B,2,0)</f>
        <v>F</v>
      </c>
      <c r="C431" s="23">
        <v>11</v>
      </c>
      <c r="D431" s="23">
        <v>14.09</v>
      </c>
      <c r="E431" s="24">
        <v>6.368055555555556E-2</v>
      </c>
      <c r="F431" s="53"/>
      <c r="G431" s="25">
        <f t="shared" ref="G431" si="1402">E431/D431</f>
        <v>4.5195568172857036E-3</v>
      </c>
      <c r="H431" s="17">
        <f>IF(B431="F",VLOOKUP(D431,Barem!$B$2:$C$11,2,1),VLOOKUP(D431,Barem!$B$12:$C$21,2,1))</f>
        <v>3.5</v>
      </c>
      <c r="I431" s="17">
        <f>IF(H431=0,0,IF(B431="F",VLOOKUP(G431,Barem!$G$2:$H$11,2,1),VLOOKUP(G431,Barem!$G$12:$H$21,2,1)))</f>
        <v>1.5</v>
      </c>
      <c r="J431" s="23">
        <v>3.25</v>
      </c>
      <c r="K431" s="18">
        <f>VLOOKUP($C431, Barem!$L:$N,3,0)</f>
        <v>0.3</v>
      </c>
      <c r="L431" s="18">
        <f>VLOOKUP($C431, Barem!$L:$O,4,0)</f>
        <v>0.5</v>
      </c>
      <c r="M431" s="18">
        <f>VLOOKUP($C431, Barem!$L:$P,5,0)</f>
        <v>0.2</v>
      </c>
      <c r="N431" s="50">
        <f t="shared" ref="N431" si="1403">IF(F431&gt;199,F431/1500,0)</f>
        <v>0</v>
      </c>
      <c r="O431" s="50">
        <f>IF(D431&gt;21,VLOOKUP(D431,Barem!$R$1:$S$39,2,1),0)</f>
        <v>0</v>
      </c>
      <c r="P431" s="46">
        <f>IF(D431&lt;1,0,IF(B431="F",VLOOKUP(G431,Barem!$V$2:$X$12,2,1),VLOOKUP(G431,Barem!$V$13:$X$24,2,1)))</f>
        <v>0</v>
      </c>
      <c r="Q431" s="50">
        <f>VLOOKUP(A431,Participanti!A:C,3,0)</f>
        <v>0</v>
      </c>
      <c r="R431" s="40">
        <f t="shared" ref="R431" si="1404">H431*K431+I431*L431+J431*M431+N431+O431+P431+Q431</f>
        <v>2.4500000000000002</v>
      </c>
      <c r="S431" s="44">
        <v>43787</v>
      </c>
      <c r="T431" s="17">
        <f t="shared" ref="T431" si="1405">COUNTIFS(A:A,A431,C:C,C431)</f>
        <v>1</v>
      </c>
      <c r="U431" s="48">
        <f t="shared" ref="U431" si="1406">R431/D431</f>
        <v>0.17388218594748051</v>
      </c>
    </row>
    <row r="432" spans="1:21" hidden="1" x14ac:dyDescent="0.2">
      <c r="A432" s="22" t="s">
        <v>66</v>
      </c>
      <c r="B432" s="35" t="str">
        <f>VLOOKUP(A432,Participanti!A:B,2,0)</f>
        <v>M</v>
      </c>
      <c r="C432" s="23">
        <v>11</v>
      </c>
      <c r="D432" s="23">
        <v>16</v>
      </c>
      <c r="E432" s="24">
        <v>5.2199074074074071E-2</v>
      </c>
      <c r="F432" s="53">
        <v>153</v>
      </c>
      <c r="G432" s="25">
        <f t="shared" ref="G432" si="1407">E432/D432</f>
        <v>3.2624421296296295E-3</v>
      </c>
      <c r="H432" s="17">
        <f>IF(B432="F",VLOOKUP(D432,Barem!$B$2:$C$11,2,1),VLOOKUP(D432,Barem!$B$12:$C$21,2,1))</f>
        <v>3.5</v>
      </c>
      <c r="I432" s="17">
        <f>IF(H432=0,0,IF(B432="F",VLOOKUP(G432,Barem!$G$2:$H$11,2,1),VLOOKUP(G432,Barem!$G$12:$H$21,2,1)))</f>
        <v>3.5</v>
      </c>
      <c r="J432" s="23">
        <v>3</v>
      </c>
      <c r="K432" s="18">
        <f>VLOOKUP($C432, Barem!$L:$N,3,0)</f>
        <v>0.3</v>
      </c>
      <c r="L432" s="18">
        <f>VLOOKUP($C432, Barem!$L:$O,4,0)</f>
        <v>0.5</v>
      </c>
      <c r="M432" s="18">
        <f>VLOOKUP($C432, Barem!$L:$P,5,0)</f>
        <v>0.2</v>
      </c>
      <c r="N432" s="50">
        <f t="shared" ref="N432" si="1408">IF(F432&gt;199,F432/1500,0)</f>
        <v>0</v>
      </c>
      <c r="O432" s="50">
        <f>IF(D432&gt;21,VLOOKUP(D432,Barem!$R$1:$S$39,2,1),0)</f>
        <v>0</v>
      </c>
      <c r="P432" s="46">
        <f>IF(D432&lt;1,0,IF(B432="F",VLOOKUP(G432,Barem!$V$2:$X$12,2,1),VLOOKUP(G432,Barem!$V$13:$X$24,2,1)))</f>
        <v>0</v>
      </c>
      <c r="Q432" s="50">
        <f>VLOOKUP(A432,Participanti!A:C,3,0)</f>
        <v>0</v>
      </c>
      <c r="R432" s="40">
        <f t="shared" ref="R432" si="1409">H432*K432+I432*L432+J432*M432+N432+O432+P432+Q432</f>
        <v>3.4</v>
      </c>
      <c r="S432" s="44">
        <v>43784</v>
      </c>
      <c r="T432" s="17">
        <f t="shared" ref="T432" si="1410">COUNTIFS(A:A,A432,C:C,C432)</f>
        <v>1</v>
      </c>
      <c r="U432" s="48">
        <f t="shared" ref="U432" si="1411">R432/D432</f>
        <v>0.21249999999999999</v>
      </c>
    </row>
    <row r="433" spans="1:21" hidden="1" x14ac:dyDescent="0.2">
      <c r="A433" s="22" t="s">
        <v>92</v>
      </c>
      <c r="B433" s="35" t="str">
        <f>VLOOKUP(A433,Participanti!A:B,2,0)</f>
        <v>M</v>
      </c>
      <c r="C433" s="23">
        <v>12</v>
      </c>
      <c r="D433" s="23">
        <v>11.64</v>
      </c>
      <c r="E433" s="24">
        <v>4.1122685185185186E-2</v>
      </c>
      <c r="F433" s="53"/>
      <c r="G433" s="25">
        <f t="shared" ref="G433" si="1412">E433/D433</f>
        <v>3.5328767341224385E-3</v>
      </c>
      <c r="H433" s="17">
        <f>IF(B433="F",VLOOKUP(D433,Barem!$B$2:$C$11,2,1),VLOOKUP(D433,Barem!$B$12:$C$21,2,1))</f>
        <v>2.5</v>
      </c>
      <c r="I433" s="17">
        <f>IF(H433=0,0,IF(B433="F",VLOOKUP(G433,Barem!$G$2:$H$11,2,1),VLOOKUP(G433,Barem!$G$12:$H$21,2,1)))</f>
        <v>2.5</v>
      </c>
      <c r="J433" s="23">
        <v>2.25</v>
      </c>
      <c r="K433" s="18">
        <f>VLOOKUP($C433, Barem!$L:$N,3,0)</f>
        <v>0.3</v>
      </c>
      <c r="L433" s="18">
        <f>VLOOKUP($C433, Barem!$L:$O,4,0)</f>
        <v>0.2</v>
      </c>
      <c r="M433" s="18">
        <f>VLOOKUP($C433, Barem!$L:$P,5,0)</f>
        <v>0.5</v>
      </c>
      <c r="N433" s="50">
        <f t="shared" ref="N433" si="1413">IF(F433&gt;199,F433/1500,0)</f>
        <v>0</v>
      </c>
      <c r="O433" s="50">
        <f>IF(D433&gt;21,VLOOKUP(D433,Barem!$R$1:$S$39,2,1),0)</f>
        <v>0</v>
      </c>
      <c r="P433" s="46">
        <f>IF(D433&lt;1,0,IF(B433="F",VLOOKUP(G433,Barem!$V$2:$X$12,2,1),VLOOKUP(G433,Barem!$V$13:$X$24,2,1)))</f>
        <v>0</v>
      </c>
      <c r="Q433" s="50">
        <f>VLOOKUP(A433,Participanti!A:C,3,0)</f>
        <v>0</v>
      </c>
      <c r="R433" s="40">
        <f t="shared" ref="R433" si="1414">H433*K433+I433*L433+J433*M433+N433+O433+P433+Q433</f>
        <v>2.375</v>
      </c>
      <c r="S433" s="44">
        <v>43788</v>
      </c>
      <c r="T433" s="17">
        <f t="shared" ref="T433" si="1415">COUNTIFS(A:A,A433,C:C,C433)</f>
        <v>1</v>
      </c>
      <c r="U433" s="48">
        <f t="shared" ref="U433" si="1416">R433/D433</f>
        <v>0.20403780068728522</v>
      </c>
    </row>
    <row r="434" spans="1:21" hidden="1" x14ac:dyDescent="0.2">
      <c r="A434" s="22" t="s">
        <v>93</v>
      </c>
      <c r="B434" s="35" t="str">
        <f>VLOOKUP(A434,Participanti!A:B,2,0)</f>
        <v>F</v>
      </c>
      <c r="C434" s="23">
        <v>12</v>
      </c>
      <c r="D434" s="23">
        <v>12.1</v>
      </c>
      <c r="E434" s="24">
        <v>5.8645833333333335E-2</v>
      </c>
      <c r="F434" s="53"/>
      <c r="G434" s="25">
        <f t="shared" ref="G434" si="1417">E434/D434</f>
        <v>4.8467630853994493E-3</v>
      </c>
      <c r="H434" s="17">
        <f>IF(B434="F",VLOOKUP(D434,Barem!$B$2:$C$11,2,1),VLOOKUP(D434,Barem!$B$12:$C$21,2,1))</f>
        <v>3</v>
      </c>
      <c r="I434" s="17">
        <f>IF(H434=0,0,IF(B434="F",VLOOKUP(G434,Barem!$G$2:$H$11,2,1),VLOOKUP(G434,Barem!$G$12:$H$21,2,1)))</f>
        <v>1</v>
      </c>
      <c r="J434" s="23">
        <v>3</v>
      </c>
      <c r="K434" s="18">
        <f>VLOOKUP($C434, Barem!$L:$N,3,0)</f>
        <v>0.3</v>
      </c>
      <c r="L434" s="18">
        <f>VLOOKUP($C434, Barem!$L:$O,4,0)</f>
        <v>0.2</v>
      </c>
      <c r="M434" s="18">
        <f>VLOOKUP($C434, Barem!$L:$P,5,0)</f>
        <v>0.5</v>
      </c>
      <c r="N434" s="50">
        <f t="shared" ref="N434" si="1418">IF(F434&gt;199,F434/1500,0)</f>
        <v>0</v>
      </c>
      <c r="O434" s="50">
        <f>IF(D434&gt;21,VLOOKUP(D434,Barem!$R$1:$S$39,2,1),0)</f>
        <v>0</v>
      </c>
      <c r="P434" s="46">
        <f>IF(D434&lt;1,0,IF(B434="F",VLOOKUP(G434,Barem!$V$2:$X$12,2,1),VLOOKUP(G434,Barem!$V$13:$X$24,2,1)))</f>
        <v>0</v>
      </c>
      <c r="Q434" s="50">
        <f>VLOOKUP(A434,Participanti!A:C,3,0)</f>
        <v>0.75</v>
      </c>
      <c r="R434" s="40">
        <f t="shared" ref="R434" si="1419">H434*K434+I434*L434+J434*M434+N434+O434+P434+Q434</f>
        <v>3.3499999999999996</v>
      </c>
      <c r="S434" s="44">
        <v>43789</v>
      </c>
      <c r="T434" s="17">
        <f t="shared" ref="T434" si="1420">COUNTIFS(A:A,A434,C:C,C434)</f>
        <v>1</v>
      </c>
      <c r="U434" s="48">
        <f t="shared" ref="U434" si="1421">R434/D434</f>
        <v>0.27685950413223137</v>
      </c>
    </row>
    <row r="435" spans="1:21" hidden="1" x14ac:dyDescent="0.2">
      <c r="A435" s="22" t="s">
        <v>59</v>
      </c>
      <c r="B435" s="35" t="str">
        <f>VLOOKUP(A435,Participanti!A:B,2,0)</f>
        <v>M</v>
      </c>
      <c r="C435" s="23">
        <v>12</v>
      </c>
      <c r="D435" s="23">
        <v>10.78</v>
      </c>
      <c r="E435" s="24">
        <v>4.1550925925925929E-2</v>
      </c>
      <c r="F435" s="53"/>
      <c r="G435" s="25">
        <f t="shared" ref="G435" si="1422">E435/D435</f>
        <v>3.8544458187315337E-3</v>
      </c>
      <c r="H435" s="17">
        <f>IF(B435="F",VLOOKUP(D435,Barem!$B$2:$C$11,2,1),VLOOKUP(D435,Barem!$B$12:$C$21,2,1))</f>
        <v>2.5</v>
      </c>
      <c r="I435" s="17">
        <f>IF(H435=0,0,IF(B435="F",VLOOKUP(G435,Barem!$G$2:$H$11,2,1),VLOOKUP(G435,Barem!$G$12:$H$21,2,1)))</f>
        <v>1.5</v>
      </c>
      <c r="J435" s="23">
        <v>1.75</v>
      </c>
      <c r="K435" s="18">
        <f>VLOOKUP($C435, Barem!$L:$N,3,0)</f>
        <v>0.3</v>
      </c>
      <c r="L435" s="18">
        <f>VLOOKUP($C435, Barem!$L:$O,4,0)</f>
        <v>0.2</v>
      </c>
      <c r="M435" s="18">
        <f>VLOOKUP($C435, Barem!$L:$P,5,0)</f>
        <v>0.5</v>
      </c>
      <c r="N435" s="50">
        <f t="shared" ref="N435" si="1423">IF(F435&gt;199,F435/1500,0)</f>
        <v>0</v>
      </c>
      <c r="O435" s="50">
        <f>IF(D435&gt;21,VLOOKUP(D435,Barem!$R$1:$S$39,2,1),0)</f>
        <v>0</v>
      </c>
      <c r="P435" s="46">
        <f>IF(D435&lt;1,0,IF(B435="F",VLOOKUP(G435,Barem!$V$2:$X$12,2,1),VLOOKUP(G435,Barem!$V$13:$X$24,2,1)))</f>
        <v>0</v>
      </c>
      <c r="Q435" s="50">
        <f>VLOOKUP(A435,Participanti!A:C,3,0)</f>
        <v>0</v>
      </c>
      <c r="R435" s="40">
        <f t="shared" ref="R435" si="1424">H435*K435+I435*L435+J435*M435+N435+O435+P435+Q435</f>
        <v>1.925</v>
      </c>
      <c r="S435" s="44">
        <v>43789</v>
      </c>
      <c r="T435" s="17">
        <f t="shared" ref="T435" si="1425">COUNTIFS(A:A,A435,C:C,C435)</f>
        <v>1</v>
      </c>
      <c r="U435" s="48">
        <f t="shared" ref="U435" si="1426">R435/D435</f>
        <v>0.17857142857142858</v>
      </c>
    </row>
    <row r="436" spans="1:21" hidden="1" x14ac:dyDescent="0.2">
      <c r="A436" s="22" t="s">
        <v>96</v>
      </c>
      <c r="B436" s="35" t="str">
        <f>VLOOKUP(A436,Participanti!A:B,2,0)</f>
        <v>M</v>
      </c>
      <c r="C436" s="23">
        <v>12</v>
      </c>
      <c r="D436" s="23">
        <v>13</v>
      </c>
      <c r="E436" s="24">
        <v>5.033564814814815E-2</v>
      </c>
      <c r="F436" s="53"/>
      <c r="G436" s="25">
        <f t="shared" ref="G436" si="1427">E436/D436</f>
        <v>3.8719729344729348E-3</v>
      </c>
      <c r="H436" s="17">
        <f>IF(B436="F",VLOOKUP(D436,Barem!$B$2:$C$11,2,1),VLOOKUP(D436,Barem!$B$12:$C$21,2,1))</f>
        <v>3</v>
      </c>
      <c r="I436" s="17">
        <f>IF(H436=0,0,IF(B436="F",VLOOKUP(G436,Barem!$G$2:$H$11,2,1),VLOOKUP(G436,Barem!$G$12:$H$21,2,1)))</f>
        <v>1.5</v>
      </c>
      <c r="J436" s="23">
        <v>3.5</v>
      </c>
      <c r="K436" s="18">
        <f>VLOOKUP($C436, Barem!$L:$N,3,0)</f>
        <v>0.3</v>
      </c>
      <c r="L436" s="18">
        <f>VLOOKUP($C436, Barem!$L:$O,4,0)</f>
        <v>0.2</v>
      </c>
      <c r="M436" s="18">
        <f>VLOOKUP($C436, Barem!$L:$P,5,0)</f>
        <v>0.5</v>
      </c>
      <c r="N436" s="50">
        <f t="shared" ref="N436" si="1428">IF(F436&gt;199,F436/1500,0)</f>
        <v>0</v>
      </c>
      <c r="O436" s="50">
        <f>IF(D436&gt;21,VLOOKUP(D436,Barem!$R$1:$S$39,2,1),0)</f>
        <v>0</v>
      </c>
      <c r="P436" s="46">
        <f>IF(D436&lt;1,0,IF(B436="F",VLOOKUP(G436,Barem!$V$2:$X$12,2,1),VLOOKUP(G436,Barem!$V$13:$X$24,2,1)))</f>
        <v>0</v>
      </c>
      <c r="Q436" s="50">
        <f>VLOOKUP(A436,Participanti!A:C,3,0)</f>
        <v>0</v>
      </c>
      <c r="R436" s="40">
        <f t="shared" ref="R436" si="1429">H436*K436+I436*L436+J436*M436+N436+O436+P436+Q436</f>
        <v>2.95</v>
      </c>
      <c r="S436" s="44">
        <v>43790</v>
      </c>
      <c r="T436" s="17">
        <f t="shared" ref="T436" si="1430">COUNTIFS(A:A,A436,C:C,C436)</f>
        <v>1</v>
      </c>
      <c r="U436" s="48">
        <f t="shared" ref="U436" si="1431">R436/D436</f>
        <v>0.22692307692307695</v>
      </c>
    </row>
    <row r="437" spans="1:21" hidden="1" x14ac:dyDescent="0.2">
      <c r="A437" s="22" t="s">
        <v>133</v>
      </c>
      <c r="B437" s="35" t="str">
        <f>VLOOKUP(A437,Participanti!A:B,2,0)</f>
        <v>M</v>
      </c>
      <c r="C437" s="23">
        <v>12</v>
      </c>
      <c r="D437" s="23">
        <v>12.01</v>
      </c>
      <c r="E437" s="24">
        <v>4.0868055555555553E-2</v>
      </c>
      <c r="F437" s="53">
        <v>309</v>
      </c>
      <c r="G437" s="25">
        <f t="shared" ref="G437" si="1432">E437/D437</f>
        <v>3.4028355999629937E-3</v>
      </c>
      <c r="H437" s="17">
        <f>IF(B437="F",VLOOKUP(D437,Barem!$B$2:$C$11,2,1),VLOOKUP(D437,Barem!$B$12:$C$21,2,1))</f>
        <v>3</v>
      </c>
      <c r="I437" s="17">
        <f>IF(H437=0,0,IF(B437="F",VLOOKUP(G437,Barem!$G$2:$H$11,2,1),VLOOKUP(G437,Barem!$G$12:$H$21,2,1)))</f>
        <v>3</v>
      </c>
      <c r="J437" s="23">
        <v>1.5</v>
      </c>
      <c r="K437" s="18">
        <f>VLOOKUP($C437, Barem!$L:$N,3,0)</f>
        <v>0.3</v>
      </c>
      <c r="L437" s="18">
        <f>VLOOKUP($C437, Barem!$L:$O,4,0)</f>
        <v>0.2</v>
      </c>
      <c r="M437" s="18">
        <f>VLOOKUP($C437, Barem!$L:$P,5,0)</f>
        <v>0.5</v>
      </c>
      <c r="N437" s="50">
        <f t="shared" ref="N437" si="1433">IF(F437&gt;199,F437/1500,0)</f>
        <v>0.20599999999999999</v>
      </c>
      <c r="O437" s="50">
        <f>IF(D437&gt;21,VLOOKUP(D437,Barem!$R$1:$S$39,2,1),0)</f>
        <v>0</v>
      </c>
      <c r="P437" s="46">
        <f>IF(D437&lt;1,0,IF(B437="F",VLOOKUP(G437,Barem!$V$2:$X$12,2,1),VLOOKUP(G437,Barem!$V$13:$X$24,2,1)))</f>
        <v>0</v>
      </c>
      <c r="Q437" s="50">
        <f>VLOOKUP(A437,Participanti!A:C,3,0)</f>
        <v>0</v>
      </c>
      <c r="R437" s="40">
        <f t="shared" ref="R437" si="1434">H437*K437+I437*L437+J437*M437+N437+O437+P437+Q437</f>
        <v>2.456</v>
      </c>
      <c r="S437" s="44">
        <v>43792</v>
      </c>
      <c r="T437" s="17">
        <f t="shared" ref="T437" si="1435">COUNTIFS(A:A,A437,C:C,C437)</f>
        <v>1</v>
      </c>
      <c r="U437" s="48">
        <f t="shared" ref="U437" si="1436">R437/D437</f>
        <v>0.204496253122398</v>
      </c>
    </row>
    <row r="438" spans="1:21" hidden="1" x14ac:dyDescent="0.2">
      <c r="A438" s="22" t="s">
        <v>138</v>
      </c>
      <c r="B438" s="35" t="str">
        <f>VLOOKUP(A438,Participanti!A:B,2,0)</f>
        <v>M</v>
      </c>
      <c r="C438" s="23">
        <v>12</v>
      </c>
      <c r="D438" s="23">
        <v>4.18</v>
      </c>
      <c r="E438" s="24">
        <v>4.2303240740740738E-2</v>
      </c>
      <c r="F438" s="53">
        <v>707</v>
      </c>
      <c r="G438" s="25">
        <f t="shared" ref="G438" si="1437">E438/D438</f>
        <v>1.0120392521708311E-2</v>
      </c>
      <c r="H438" s="17">
        <f>IF(B438="F",VLOOKUP(D438,Barem!$B$2:$C$11,2,1),VLOOKUP(D438,Barem!$B$12:$C$21,2,1))</f>
        <v>1</v>
      </c>
      <c r="I438" s="17">
        <f>IF(H438=0,0,IF(B438="F",VLOOKUP(G438,Barem!$G$2:$H$11,2,1),VLOOKUP(G438,Barem!$G$12:$H$21,2,1)))</f>
        <v>0</v>
      </c>
      <c r="J438" s="23">
        <v>2</v>
      </c>
      <c r="K438" s="18">
        <f>VLOOKUP($C438, Barem!$L:$N,3,0)</f>
        <v>0.3</v>
      </c>
      <c r="L438" s="18">
        <f>VLOOKUP($C438, Barem!$L:$O,4,0)</f>
        <v>0.2</v>
      </c>
      <c r="M438" s="18">
        <f>VLOOKUP($C438, Barem!$L:$P,5,0)</f>
        <v>0.5</v>
      </c>
      <c r="N438" s="50">
        <f t="shared" ref="N438" si="1438">IF(F438&gt;199,F438/1500,0)</f>
        <v>0.47133333333333333</v>
      </c>
      <c r="O438" s="50">
        <f>IF(D438&gt;21,VLOOKUP(D438,Barem!$R$1:$S$39,2,1),0)</f>
        <v>0</v>
      </c>
      <c r="P438" s="46">
        <f>IF(D438&lt;1,0,IF(B438="F",VLOOKUP(G438,Barem!$V$2:$X$12,2,1),VLOOKUP(G438,Barem!$V$13:$X$24,2,1)))</f>
        <v>0</v>
      </c>
      <c r="Q438" s="50">
        <f>VLOOKUP(A438,Participanti!A:C,3,0)</f>
        <v>0</v>
      </c>
      <c r="R438" s="40">
        <f t="shared" ref="R438" si="1439">H438*K438+I438*L438+J438*M438+N438+O438+P438+Q438</f>
        <v>1.7713333333333334</v>
      </c>
      <c r="S438" s="44">
        <v>43792</v>
      </c>
      <c r="T438" s="17">
        <f t="shared" ref="T438" si="1440">COUNTIFS(A:A,A438,C:C,C438)</f>
        <v>1</v>
      </c>
      <c r="U438" s="48">
        <f t="shared" ref="U438" si="1441">R438/D438</f>
        <v>0.42376395534290279</v>
      </c>
    </row>
    <row r="439" spans="1:21" hidden="1" x14ac:dyDescent="0.2">
      <c r="A439" s="22" t="s">
        <v>58</v>
      </c>
      <c r="B439" s="35" t="str">
        <f>VLOOKUP(A439,Participanti!A:B,2,0)</f>
        <v>M</v>
      </c>
      <c r="C439" s="23">
        <v>12</v>
      </c>
      <c r="D439" s="23">
        <v>11.3</v>
      </c>
      <c r="E439" s="24">
        <v>3.876157407407408E-2</v>
      </c>
      <c r="F439" s="53"/>
      <c r="G439" s="25">
        <f t="shared" ref="G439" si="1442">E439/D439</f>
        <v>3.4302277941658478E-3</v>
      </c>
      <c r="H439" s="17">
        <f>IF(B439="F",VLOOKUP(D439,Barem!$B$2:$C$11,2,1),VLOOKUP(D439,Barem!$B$12:$C$21,2,1))</f>
        <v>2.5</v>
      </c>
      <c r="I439" s="17">
        <f>IF(H439=0,0,IF(B439="F",VLOOKUP(G439,Barem!$G$2:$H$11,2,1),VLOOKUP(G439,Barem!$G$12:$H$21,2,1)))</f>
        <v>3</v>
      </c>
      <c r="J439" s="23">
        <v>2</v>
      </c>
      <c r="K439" s="18">
        <f>VLOOKUP($C439, Barem!$L:$N,3,0)</f>
        <v>0.3</v>
      </c>
      <c r="L439" s="18">
        <f>VLOOKUP($C439, Barem!$L:$O,4,0)</f>
        <v>0.2</v>
      </c>
      <c r="M439" s="18">
        <f>VLOOKUP($C439, Barem!$L:$P,5,0)</f>
        <v>0.5</v>
      </c>
      <c r="N439" s="50">
        <f t="shared" ref="N439" si="1443">IF(F439&gt;199,F439/1500,0)</f>
        <v>0</v>
      </c>
      <c r="O439" s="50">
        <f>IF(D439&gt;21,VLOOKUP(D439,Barem!$R$1:$S$39,2,1),0)</f>
        <v>0</v>
      </c>
      <c r="P439" s="46">
        <f>IF(D439&lt;1,0,IF(B439="F",VLOOKUP(G439,Barem!$V$2:$X$12,2,1),VLOOKUP(G439,Barem!$V$13:$X$24,2,1)))</f>
        <v>0</v>
      </c>
      <c r="Q439" s="50">
        <f>VLOOKUP(A439,Participanti!A:C,3,0)</f>
        <v>0</v>
      </c>
      <c r="R439" s="40">
        <f t="shared" ref="R439" si="1444">H439*K439+I439*L439+J439*M439+N439+O439+P439+Q439</f>
        <v>2.35</v>
      </c>
      <c r="S439" s="44">
        <v>43792</v>
      </c>
      <c r="T439" s="17">
        <f t="shared" ref="T439" si="1445">COUNTIFS(A:A,A439,C:C,C439)</f>
        <v>1</v>
      </c>
      <c r="U439" s="48">
        <f t="shared" ref="U439" si="1446">R439/D439</f>
        <v>0.20796460176991149</v>
      </c>
    </row>
    <row r="440" spans="1:21" hidden="1" x14ac:dyDescent="0.2">
      <c r="A440" s="22" t="s">
        <v>54</v>
      </c>
      <c r="B440" s="35" t="str">
        <f>VLOOKUP(A440,Participanti!A:B,2,0)</f>
        <v>M</v>
      </c>
      <c r="C440" s="23">
        <v>12</v>
      </c>
      <c r="D440" s="23">
        <v>21.38</v>
      </c>
      <c r="E440" s="24">
        <v>8.6574074074074081E-2</v>
      </c>
      <c r="F440" s="53"/>
      <c r="G440" s="25">
        <f t="shared" ref="G440" si="1447">E440/D440</f>
        <v>4.0493018743720339E-3</v>
      </c>
      <c r="H440" s="17">
        <f>IF(B440="F",VLOOKUP(D440,Barem!$B$2:$C$11,2,1),VLOOKUP(D440,Barem!$B$12:$C$21,2,1))</f>
        <v>5</v>
      </c>
      <c r="I440" s="17">
        <f>IF(H440=0,0,IF(B440="F",VLOOKUP(G440,Barem!$G$2:$H$11,2,1),VLOOKUP(G440,Barem!$G$12:$H$21,2,1)))</f>
        <v>1.5</v>
      </c>
      <c r="J440" s="23">
        <v>3.25</v>
      </c>
      <c r="K440" s="18">
        <f>VLOOKUP($C440, Barem!$L:$N,3,0)</f>
        <v>0.3</v>
      </c>
      <c r="L440" s="18">
        <f>VLOOKUP($C440, Barem!$L:$O,4,0)</f>
        <v>0.2</v>
      </c>
      <c r="M440" s="18">
        <f>VLOOKUP($C440, Barem!$L:$P,5,0)</f>
        <v>0.5</v>
      </c>
      <c r="N440" s="50">
        <f t="shared" ref="N440" si="1448">IF(F440&gt;199,F440/1500,0)</f>
        <v>0</v>
      </c>
      <c r="O440" s="50">
        <f>IF(D440&gt;21,VLOOKUP(D440,Barem!$R$1:$S$39,2,1),0)</f>
        <v>0</v>
      </c>
      <c r="P440" s="46">
        <f>IF(D440&lt;1,0,IF(B440="F",VLOOKUP(G440,Barem!$V$2:$X$12,2,1),VLOOKUP(G440,Barem!$V$13:$X$24,2,1)))</f>
        <v>0</v>
      </c>
      <c r="Q440" s="50">
        <f>VLOOKUP(A440,Participanti!A:C,3,0)</f>
        <v>0</v>
      </c>
      <c r="R440" s="40">
        <f t="shared" ref="R440" si="1449">H440*K440+I440*L440+J440*M440+N440+O440+P440+Q440</f>
        <v>3.4249999999999998</v>
      </c>
      <c r="S440" s="44">
        <v>43792</v>
      </c>
      <c r="T440" s="17">
        <f t="shared" ref="T440" si="1450">COUNTIFS(A:A,A440,C:C,C440)</f>
        <v>1</v>
      </c>
      <c r="U440" s="48">
        <f t="shared" ref="U440" si="1451">R440/D440</f>
        <v>0.16019644527595883</v>
      </c>
    </row>
    <row r="441" spans="1:21" hidden="1" x14ac:dyDescent="0.2">
      <c r="A441" s="22" t="s">
        <v>75</v>
      </c>
      <c r="B441" s="35" t="str">
        <f>VLOOKUP(A441,Participanti!A:B,2,0)</f>
        <v>M</v>
      </c>
      <c r="C441" s="23">
        <v>12</v>
      </c>
      <c r="D441" s="23">
        <v>12.89</v>
      </c>
      <c r="E441" s="24">
        <v>4.2951388888888886E-2</v>
      </c>
      <c r="F441" s="53"/>
      <c r="G441" s="25">
        <f t="shared" ref="G441" si="1452">E441/D441</f>
        <v>3.3321480906818375E-3</v>
      </c>
      <c r="H441" s="17">
        <f>IF(B441="F",VLOOKUP(D441,Barem!$B$2:$C$11,2,1),VLOOKUP(D441,Barem!$B$12:$C$21,2,1))</f>
        <v>3</v>
      </c>
      <c r="I441" s="17">
        <f>IF(H441=0,0,IF(B441="F",VLOOKUP(G441,Barem!$G$2:$H$11,2,1),VLOOKUP(G441,Barem!$G$12:$H$21,2,1)))</f>
        <v>3</v>
      </c>
      <c r="J441" s="23">
        <v>0.5</v>
      </c>
      <c r="K441" s="18">
        <f>VLOOKUP($C441, Barem!$L:$N,3,0)</f>
        <v>0.3</v>
      </c>
      <c r="L441" s="18">
        <f>VLOOKUP($C441, Barem!$L:$O,4,0)</f>
        <v>0.2</v>
      </c>
      <c r="M441" s="18">
        <f>VLOOKUP($C441, Barem!$L:$P,5,0)</f>
        <v>0.5</v>
      </c>
      <c r="N441" s="50">
        <f t="shared" ref="N441" si="1453">IF(F441&gt;199,F441/1500,0)</f>
        <v>0</v>
      </c>
      <c r="O441" s="50">
        <f>IF(D441&gt;21,VLOOKUP(D441,Barem!$R$1:$S$39,2,1),0)</f>
        <v>0</v>
      </c>
      <c r="P441" s="46">
        <f>IF(D441&lt;1,0,IF(B441="F",VLOOKUP(G441,Barem!$V$2:$X$12,2,1),VLOOKUP(G441,Barem!$V$13:$X$24,2,1)))</f>
        <v>0</v>
      </c>
      <c r="Q441" s="50">
        <f>VLOOKUP(A441,Participanti!A:C,3,0)</f>
        <v>0</v>
      </c>
      <c r="R441" s="40">
        <f t="shared" ref="R441" si="1454">H441*K441+I441*L441+J441*M441+N441+O441+P441+Q441</f>
        <v>1.75</v>
      </c>
      <c r="S441" s="44">
        <v>43792</v>
      </c>
      <c r="T441" s="17">
        <f t="shared" ref="T441" si="1455">COUNTIFS(A:A,A441,C:C,C441)</f>
        <v>1</v>
      </c>
      <c r="U441" s="48">
        <f t="shared" ref="U441" si="1456">R441/D441</f>
        <v>0.13576415826221877</v>
      </c>
    </row>
    <row r="442" spans="1:21" hidden="1" x14ac:dyDescent="0.2">
      <c r="A442" s="22" t="s">
        <v>66</v>
      </c>
      <c r="B442" s="35" t="str">
        <f>VLOOKUP(A442,Participanti!A:B,2,0)</f>
        <v>M</v>
      </c>
      <c r="C442" s="23">
        <v>12</v>
      </c>
      <c r="D442" s="23">
        <v>16</v>
      </c>
      <c r="E442" s="24">
        <v>5.1793981481481483E-2</v>
      </c>
      <c r="F442" s="53"/>
      <c r="G442" s="25">
        <f t="shared" ref="G442" si="1457">E442/D442</f>
        <v>3.2371238425925927E-3</v>
      </c>
      <c r="H442" s="17">
        <f>IF(B442="F",VLOOKUP(D442,Barem!$B$2:$C$11,2,1),VLOOKUP(D442,Barem!$B$12:$C$21,2,1))</f>
        <v>3.5</v>
      </c>
      <c r="I442" s="17">
        <f>IF(H442=0,0,IF(B442="F",VLOOKUP(G442,Barem!$G$2:$H$11,2,1),VLOOKUP(G442,Barem!$G$12:$H$21,2,1)))</f>
        <v>3.5</v>
      </c>
      <c r="J442" s="23">
        <v>2.25</v>
      </c>
      <c r="K442" s="18">
        <f>VLOOKUP($C442, Barem!$L:$N,3,0)</f>
        <v>0.3</v>
      </c>
      <c r="L442" s="18">
        <f>VLOOKUP($C442, Barem!$L:$O,4,0)</f>
        <v>0.2</v>
      </c>
      <c r="M442" s="18">
        <f>VLOOKUP($C442, Barem!$L:$P,5,0)</f>
        <v>0.5</v>
      </c>
      <c r="N442" s="50">
        <f t="shared" ref="N442" si="1458">IF(F442&gt;199,F442/1500,0)</f>
        <v>0</v>
      </c>
      <c r="O442" s="50">
        <f>IF(D442&gt;21,VLOOKUP(D442,Barem!$R$1:$S$39,2,1),0)</f>
        <v>0</v>
      </c>
      <c r="P442" s="46">
        <f>IF(D442&lt;1,0,IF(B442="F",VLOOKUP(G442,Barem!$V$2:$X$12,2,1),VLOOKUP(G442,Barem!$V$13:$X$24,2,1)))</f>
        <v>0</v>
      </c>
      <c r="Q442" s="50">
        <f>VLOOKUP(A442,Participanti!A:C,3,0)</f>
        <v>0</v>
      </c>
      <c r="R442" s="40">
        <f t="shared" ref="R442" si="1459">H442*K442+I442*L442+J442*M442+N442+O442+P442+Q442</f>
        <v>2.875</v>
      </c>
      <c r="S442" s="44">
        <v>43792</v>
      </c>
      <c r="T442" s="17">
        <f t="shared" ref="T442" si="1460">COUNTIFS(A:A,A442,C:C,C442)</f>
        <v>1</v>
      </c>
      <c r="U442" s="48">
        <f t="shared" ref="U442" si="1461">R442/D442</f>
        <v>0.1796875</v>
      </c>
    </row>
    <row r="443" spans="1:21" hidden="1" x14ac:dyDescent="0.2">
      <c r="A443" s="22" t="s">
        <v>70</v>
      </c>
      <c r="B443" s="35" t="str">
        <f>VLOOKUP(A443,Participanti!A:B,2,0)</f>
        <v>M</v>
      </c>
      <c r="C443" s="23">
        <v>12</v>
      </c>
      <c r="D443" s="23">
        <v>10.210000000000001</v>
      </c>
      <c r="E443" s="24">
        <v>3.6689814814814821E-2</v>
      </c>
      <c r="F443" s="53"/>
      <c r="G443" s="25">
        <f t="shared" ref="G443" si="1462">E443/D443</f>
        <v>3.5935176116371026E-3</v>
      </c>
      <c r="H443" s="17">
        <f>IF(B443="F",VLOOKUP(D443,Barem!$B$2:$C$11,2,1),VLOOKUP(D443,Barem!$B$12:$C$21,2,1))</f>
        <v>2.5</v>
      </c>
      <c r="I443" s="17">
        <f>IF(H443=0,0,IF(B443="F",VLOOKUP(G443,Barem!$G$2:$H$11,2,1),VLOOKUP(G443,Barem!$G$12:$H$21,2,1)))</f>
        <v>2.5</v>
      </c>
      <c r="J443" s="23">
        <v>1.25</v>
      </c>
      <c r="K443" s="18">
        <f>VLOOKUP($C443, Barem!$L:$N,3,0)</f>
        <v>0.3</v>
      </c>
      <c r="L443" s="18">
        <f>VLOOKUP($C443, Barem!$L:$O,4,0)</f>
        <v>0.2</v>
      </c>
      <c r="M443" s="18">
        <f>VLOOKUP($C443, Barem!$L:$P,5,0)</f>
        <v>0.5</v>
      </c>
      <c r="N443" s="50">
        <f t="shared" ref="N443" si="1463">IF(F443&gt;199,F443/1500,0)</f>
        <v>0</v>
      </c>
      <c r="O443" s="50">
        <f>IF(D443&gt;21,VLOOKUP(D443,Barem!$R$1:$S$39,2,1),0)</f>
        <v>0</v>
      </c>
      <c r="P443" s="46">
        <f>IF(D443&lt;1,0,IF(B443="F",VLOOKUP(G443,Barem!$V$2:$X$12,2,1),VLOOKUP(G443,Barem!$V$13:$X$24,2,1)))</f>
        <v>0</v>
      </c>
      <c r="Q443" s="50">
        <f>VLOOKUP(A443,Participanti!A:C,3,0)</f>
        <v>0</v>
      </c>
      <c r="R443" s="40">
        <f t="shared" ref="R443" si="1464">H443*K443+I443*L443+J443*M443+N443+O443+P443+Q443</f>
        <v>1.875</v>
      </c>
      <c r="S443" s="44">
        <v>43793</v>
      </c>
      <c r="T443" s="17">
        <f t="shared" ref="T443" si="1465">COUNTIFS(A:A,A443,C:C,C443)</f>
        <v>1</v>
      </c>
      <c r="U443" s="48">
        <f t="shared" ref="U443" si="1466">R443/D443</f>
        <v>0.18364348677766892</v>
      </c>
    </row>
    <row r="444" spans="1:21" hidden="1" x14ac:dyDescent="0.2">
      <c r="A444" s="22" t="s">
        <v>57</v>
      </c>
      <c r="B444" s="35" t="str">
        <f>VLOOKUP(A444,Participanti!A:B,2,0)</f>
        <v>M</v>
      </c>
      <c r="C444" s="23">
        <v>12</v>
      </c>
      <c r="D444" s="23">
        <v>14.33</v>
      </c>
      <c r="E444" s="24">
        <v>4.8749999999999995E-2</v>
      </c>
      <c r="F444" s="53"/>
      <c r="G444" s="25">
        <f t="shared" ref="G444" si="1467">E444/D444</f>
        <v>3.4019539427773897E-3</v>
      </c>
      <c r="H444" s="17">
        <f>IF(B444="F",VLOOKUP(D444,Barem!$B$2:$C$11,2,1),VLOOKUP(D444,Barem!$B$12:$C$21,2,1))</f>
        <v>3</v>
      </c>
      <c r="I444" s="17">
        <f>IF(H444=0,0,IF(B444="F",VLOOKUP(G444,Barem!$G$2:$H$11,2,1),VLOOKUP(G444,Barem!$G$12:$H$21,2,1)))</f>
        <v>3</v>
      </c>
      <c r="J444" s="23">
        <v>0.75</v>
      </c>
      <c r="K444" s="18">
        <f>VLOOKUP($C444, Barem!$L:$N,3,0)</f>
        <v>0.3</v>
      </c>
      <c r="L444" s="18">
        <f>VLOOKUP($C444, Barem!$L:$O,4,0)</f>
        <v>0.2</v>
      </c>
      <c r="M444" s="18">
        <f>VLOOKUP($C444, Barem!$L:$P,5,0)</f>
        <v>0.5</v>
      </c>
      <c r="N444" s="50">
        <f t="shared" ref="N444" si="1468">IF(F444&gt;199,F444/1500,0)</f>
        <v>0</v>
      </c>
      <c r="O444" s="50">
        <f>IF(D444&gt;21,VLOOKUP(D444,Barem!$R$1:$S$39,2,1),0)</f>
        <v>0</v>
      </c>
      <c r="P444" s="46">
        <f>IF(D444&lt;1,0,IF(B444="F",VLOOKUP(G444,Barem!$V$2:$X$12,2,1),VLOOKUP(G444,Barem!$V$13:$X$24,2,1)))</f>
        <v>0</v>
      </c>
      <c r="Q444" s="50">
        <f>VLOOKUP(A444,Participanti!A:C,3,0)</f>
        <v>0</v>
      </c>
      <c r="R444" s="40">
        <f t="shared" ref="R444" si="1469">H444*K444+I444*L444+J444*M444+N444+O444+P444+Q444</f>
        <v>1.875</v>
      </c>
      <c r="S444" s="44">
        <v>43793</v>
      </c>
      <c r="T444" s="17">
        <f t="shared" ref="T444" si="1470">COUNTIFS(A:A,A444,C:C,C444)</f>
        <v>1</v>
      </c>
      <c r="U444" s="48">
        <f t="shared" ref="U444" si="1471">R444/D444</f>
        <v>0.13084438241451501</v>
      </c>
    </row>
    <row r="445" spans="1:21" hidden="1" x14ac:dyDescent="0.2">
      <c r="A445" s="22" t="s">
        <v>62</v>
      </c>
      <c r="B445" s="35" t="str">
        <f>VLOOKUP(A445,Participanti!A:B,2,0)</f>
        <v>M</v>
      </c>
      <c r="C445" s="23">
        <v>12</v>
      </c>
      <c r="D445" s="23">
        <v>12.43</v>
      </c>
      <c r="E445" s="24">
        <v>4.7291666666666669E-2</v>
      </c>
      <c r="F445" s="53"/>
      <c r="G445" s="25">
        <f t="shared" ref="G445" si="1472">E445/D445</f>
        <v>3.8046393134888714E-3</v>
      </c>
      <c r="H445" s="17">
        <f>IF(B445="F",VLOOKUP(D445,Barem!$B$2:$C$11,2,1),VLOOKUP(D445,Barem!$B$12:$C$21,2,1))</f>
        <v>3</v>
      </c>
      <c r="I445" s="17">
        <f>IF(H445=0,0,IF(B445="F",VLOOKUP(G445,Barem!$G$2:$H$11,2,1),VLOOKUP(G445,Barem!$G$12:$H$21,2,1)))</f>
        <v>2</v>
      </c>
      <c r="J445" s="23">
        <v>2.75</v>
      </c>
      <c r="K445" s="18">
        <f>VLOOKUP($C445, Barem!$L:$N,3,0)</f>
        <v>0.3</v>
      </c>
      <c r="L445" s="18">
        <f>VLOOKUP($C445, Barem!$L:$O,4,0)</f>
        <v>0.2</v>
      </c>
      <c r="M445" s="18">
        <f>VLOOKUP($C445, Barem!$L:$P,5,0)</f>
        <v>0.5</v>
      </c>
      <c r="N445" s="50">
        <f t="shared" ref="N445" si="1473">IF(F445&gt;199,F445/1500,0)</f>
        <v>0</v>
      </c>
      <c r="O445" s="50">
        <f>IF(D445&gt;21,VLOOKUP(D445,Barem!$R$1:$S$39,2,1),0)</f>
        <v>0</v>
      </c>
      <c r="P445" s="46">
        <f>IF(D445&lt;1,0,IF(B445="F",VLOOKUP(G445,Barem!$V$2:$X$12,2,1),VLOOKUP(G445,Barem!$V$13:$X$24,2,1)))</f>
        <v>0</v>
      </c>
      <c r="Q445" s="50">
        <f>VLOOKUP(A445,Participanti!A:C,3,0)</f>
        <v>0</v>
      </c>
      <c r="R445" s="40">
        <f t="shared" ref="R445" si="1474">H445*K445+I445*L445+J445*M445+N445+O445+P445+Q445</f>
        <v>2.6749999999999998</v>
      </c>
      <c r="S445" s="44">
        <v>43793</v>
      </c>
      <c r="T445" s="17">
        <f t="shared" ref="T445" si="1475">COUNTIFS(A:A,A445,C:C,C445)</f>
        <v>1</v>
      </c>
      <c r="U445" s="48">
        <f t="shared" ref="U445" si="1476">R445/D445</f>
        <v>0.21520514883346742</v>
      </c>
    </row>
    <row r="446" spans="1:21" hidden="1" x14ac:dyDescent="0.2">
      <c r="A446" s="22" t="s">
        <v>142</v>
      </c>
      <c r="B446" s="35" t="str">
        <f>VLOOKUP(A446,Participanti!A:B,2,0)</f>
        <v>M</v>
      </c>
      <c r="C446" s="23">
        <v>12</v>
      </c>
      <c r="D446" s="23">
        <v>19.04</v>
      </c>
      <c r="E446" s="24">
        <v>7.5474537037037034E-2</v>
      </c>
      <c r="F446" s="53"/>
      <c r="G446" s="25">
        <f t="shared" ref="G446" si="1477">E446/D446</f>
        <v>3.9639987939620296E-3</v>
      </c>
      <c r="H446" s="17">
        <f>IF(B446="F",VLOOKUP(D446,Barem!$B$2:$C$11,2,1),VLOOKUP(D446,Barem!$B$12:$C$21,2,1))</f>
        <v>4.5</v>
      </c>
      <c r="I446" s="17">
        <f>IF(H446=0,0,IF(B446="F",VLOOKUP(G446,Barem!$G$2:$H$11,2,1),VLOOKUP(G446,Barem!$G$12:$H$21,2,1)))</f>
        <v>1.5</v>
      </c>
      <c r="J446" s="23">
        <v>0</v>
      </c>
      <c r="K446" s="18">
        <f>VLOOKUP($C446, Barem!$L:$N,3,0)</f>
        <v>0.3</v>
      </c>
      <c r="L446" s="18">
        <f>VLOOKUP($C446, Barem!$L:$O,4,0)</f>
        <v>0.2</v>
      </c>
      <c r="M446" s="18">
        <f>VLOOKUP($C446, Barem!$L:$P,5,0)</f>
        <v>0.5</v>
      </c>
      <c r="N446" s="50">
        <f t="shared" ref="N446" si="1478">IF(F446&gt;199,F446/1500,0)</f>
        <v>0</v>
      </c>
      <c r="O446" s="50">
        <f>IF(D446&gt;21,VLOOKUP(D446,Barem!$R$1:$S$39,2,1),0)</f>
        <v>0</v>
      </c>
      <c r="P446" s="46">
        <f>IF(D446&lt;1,0,IF(B446="F",VLOOKUP(G446,Barem!$V$2:$X$12,2,1),VLOOKUP(G446,Barem!$V$13:$X$24,2,1)))</f>
        <v>0</v>
      </c>
      <c r="Q446" s="50">
        <f>VLOOKUP(A446,Participanti!A:C,3,0)</f>
        <v>0</v>
      </c>
      <c r="R446" s="40">
        <f t="shared" ref="R446" si="1479">H446*K446+I446*L446+J446*M446+N446+O446+P446+Q446</f>
        <v>1.65</v>
      </c>
      <c r="S446" s="44">
        <v>43793</v>
      </c>
      <c r="T446" s="17">
        <f t="shared" ref="T446" si="1480">COUNTIFS(A:A,A446,C:C,C446)</f>
        <v>1</v>
      </c>
      <c r="U446" s="48">
        <f t="shared" ref="U446" si="1481">R446/D446</f>
        <v>8.6659663865546216E-2</v>
      </c>
    </row>
    <row r="447" spans="1:21" hidden="1" x14ac:dyDescent="0.2">
      <c r="A447" s="22" t="s">
        <v>65</v>
      </c>
      <c r="B447" s="35" t="str">
        <f>VLOOKUP(A447,Participanti!A:B,2,0)</f>
        <v>M</v>
      </c>
      <c r="C447" s="23">
        <v>12</v>
      </c>
      <c r="D447" s="23">
        <v>21</v>
      </c>
      <c r="E447" s="24">
        <v>9.0405092592592592E-2</v>
      </c>
      <c r="F447" s="53"/>
      <c r="G447" s="25">
        <f t="shared" ref="G447" si="1482">E447/D447</f>
        <v>4.3050044091710758E-3</v>
      </c>
      <c r="H447" s="17">
        <f>IF(B447="F",VLOOKUP(D447,Barem!$B$2:$C$11,2,1),VLOOKUP(D447,Barem!$B$12:$C$21,2,1))</f>
        <v>5</v>
      </c>
      <c r="I447" s="17">
        <f>IF(H447=0,0,IF(B447="F",VLOOKUP(G447,Barem!$G$2:$H$11,2,1),VLOOKUP(G447,Barem!$G$12:$H$21,2,1)))</f>
        <v>1</v>
      </c>
      <c r="J447" s="23">
        <v>2</v>
      </c>
      <c r="K447" s="18">
        <f>VLOOKUP($C447, Barem!$L:$N,3,0)</f>
        <v>0.3</v>
      </c>
      <c r="L447" s="18">
        <f>VLOOKUP($C447, Barem!$L:$O,4,0)</f>
        <v>0.2</v>
      </c>
      <c r="M447" s="18">
        <f>VLOOKUP($C447, Barem!$L:$P,5,0)</f>
        <v>0.5</v>
      </c>
      <c r="N447" s="50">
        <f t="shared" ref="N447" si="1483">IF(F447&gt;199,F447/1500,0)</f>
        <v>0</v>
      </c>
      <c r="O447" s="50">
        <f>IF(D447&gt;21,VLOOKUP(D447,Barem!$R$1:$S$39,2,1),0)</f>
        <v>0</v>
      </c>
      <c r="P447" s="46">
        <f>IF(D447&lt;1,0,IF(B447="F",VLOOKUP(G447,Barem!$V$2:$X$12,2,1),VLOOKUP(G447,Barem!$V$13:$X$24,2,1)))</f>
        <v>0</v>
      </c>
      <c r="Q447" s="50">
        <f>VLOOKUP(A447,Participanti!A:C,3,0)</f>
        <v>0</v>
      </c>
      <c r="R447" s="40">
        <f t="shared" ref="R447" si="1484">H447*K447+I447*L447+J447*M447+N447+O447+P447+Q447</f>
        <v>2.7</v>
      </c>
      <c r="S447" s="44">
        <v>43793</v>
      </c>
      <c r="T447" s="17">
        <f t="shared" ref="T447" si="1485">COUNTIFS(A:A,A447,C:C,C447)</f>
        <v>1</v>
      </c>
      <c r="U447" s="48">
        <f t="shared" ref="U447" si="1486">R447/D447</f>
        <v>0.12857142857142859</v>
      </c>
    </row>
    <row r="448" spans="1:21" hidden="1" x14ac:dyDescent="0.2">
      <c r="A448" s="22" t="s">
        <v>146</v>
      </c>
      <c r="B448" s="35" t="str">
        <f>VLOOKUP(A448,Participanti!A:B,2,0)</f>
        <v>M</v>
      </c>
      <c r="C448" s="23">
        <v>12</v>
      </c>
      <c r="D448" s="23">
        <v>16.03</v>
      </c>
      <c r="E448" s="24">
        <v>4.9953703703703702E-2</v>
      </c>
      <c r="F448" s="53"/>
      <c r="G448" s="25">
        <f t="shared" ref="G448" si="1487">E448/D448</f>
        <v>3.1162634874425262E-3</v>
      </c>
      <c r="H448" s="17">
        <f>IF(B448="F",VLOOKUP(D448,Barem!$B$2:$C$11,2,1),VLOOKUP(D448,Barem!$B$12:$C$21,2,1))</f>
        <v>3.5</v>
      </c>
      <c r="I448" s="17">
        <f>IF(H448=0,0,IF(B448="F",VLOOKUP(G448,Barem!$G$2:$H$11,2,1),VLOOKUP(G448,Barem!$G$12:$H$21,2,1)))</f>
        <v>4</v>
      </c>
      <c r="J448" s="23">
        <v>2.75</v>
      </c>
      <c r="K448" s="18">
        <f>VLOOKUP($C448, Barem!$L:$N,3,0)</f>
        <v>0.3</v>
      </c>
      <c r="L448" s="18">
        <f>VLOOKUP($C448, Barem!$L:$O,4,0)</f>
        <v>0.2</v>
      </c>
      <c r="M448" s="18">
        <f>VLOOKUP($C448, Barem!$L:$P,5,0)</f>
        <v>0.5</v>
      </c>
      <c r="N448" s="50">
        <f t="shared" ref="N448" si="1488">IF(F448&gt;199,F448/1500,0)</f>
        <v>0</v>
      </c>
      <c r="O448" s="50">
        <f>IF(D448&gt;21,VLOOKUP(D448,Barem!$R$1:$S$39,2,1),0)</f>
        <v>0</v>
      </c>
      <c r="P448" s="46">
        <f>IF(D448&lt;1,0,IF(B448="F",VLOOKUP(G448,Barem!$V$2:$X$12,2,1),VLOOKUP(G448,Barem!$V$13:$X$24,2,1)))</f>
        <v>0</v>
      </c>
      <c r="Q448" s="50">
        <f>VLOOKUP(A448,Participanti!A:C,3,0)</f>
        <v>0</v>
      </c>
      <c r="R448" s="40">
        <f t="shared" ref="R448" si="1489">H448*K448+I448*L448+J448*M448+N448+O448+P448+Q448</f>
        <v>3.2250000000000001</v>
      </c>
      <c r="S448" s="44">
        <v>43793</v>
      </c>
      <c r="T448" s="17">
        <f t="shared" ref="T448" si="1490">COUNTIFS(A:A,A448,C:C,C448)</f>
        <v>1</v>
      </c>
      <c r="U448" s="48">
        <f t="shared" ref="U448" si="1491">R448/D448</f>
        <v>0.20118527760449156</v>
      </c>
    </row>
    <row r="449" spans="1:21" hidden="1" x14ac:dyDescent="0.2">
      <c r="A449" s="22" t="s">
        <v>63</v>
      </c>
      <c r="B449" s="35" t="str">
        <f>VLOOKUP(A449,Participanti!A:B,2,0)</f>
        <v>M</v>
      </c>
      <c r="C449" s="23">
        <v>12</v>
      </c>
      <c r="D449" s="23">
        <v>21.36</v>
      </c>
      <c r="E449" s="24">
        <v>7.4768518518518512E-2</v>
      </c>
      <c r="F449" s="53">
        <v>305</v>
      </c>
      <c r="G449" s="25">
        <f t="shared" ref="G449" si="1492">E449/D449</f>
        <v>3.5003988070467468E-3</v>
      </c>
      <c r="H449" s="17">
        <f>IF(B449="F",VLOOKUP(D449,Barem!$B$2:$C$11,2,1),VLOOKUP(D449,Barem!$B$12:$C$21,2,1))</f>
        <v>5</v>
      </c>
      <c r="I449" s="17">
        <f>IF(H449=0,0,IF(B449="F",VLOOKUP(G449,Barem!$G$2:$H$11,2,1),VLOOKUP(G449,Barem!$G$12:$H$21,2,1)))</f>
        <v>2.5</v>
      </c>
      <c r="J449" s="23">
        <v>4</v>
      </c>
      <c r="K449" s="18">
        <f>VLOOKUP($C449, Barem!$L:$N,3,0)</f>
        <v>0.3</v>
      </c>
      <c r="L449" s="18">
        <f>VLOOKUP($C449, Barem!$L:$O,4,0)</f>
        <v>0.2</v>
      </c>
      <c r="M449" s="18">
        <f>VLOOKUP($C449, Barem!$L:$P,5,0)</f>
        <v>0.5</v>
      </c>
      <c r="N449" s="50">
        <f t="shared" ref="N449" si="1493">IF(F449&gt;199,F449/1500,0)</f>
        <v>0.20333333333333334</v>
      </c>
      <c r="O449" s="50">
        <f>IF(D449&gt;21,VLOOKUP(D449,Barem!$R$1:$S$39,2,1),0)</f>
        <v>0</v>
      </c>
      <c r="P449" s="46">
        <f>IF(D449&lt;1,0,IF(B449="F",VLOOKUP(G449,Barem!$V$2:$X$12,2,1),VLOOKUP(G449,Barem!$V$13:$X$24,2,1)))</f>
        <v>0</v>
      </c>
      <c r="Q449" s="50">
        <f>VLOOKUP(A449,Participanti!A:C,3,0)</f>
        <v>0</v>
      </c>
      <c r="R449" s="40">
        <f t="shared" ref="R449" si="1494">H449*K449+I449*L449+J449*M449+N449+O449+P449+Q449</f>
        <v>4.2033333333333331</v>
      </c>
      <c r="S449" s="44">
        <v>43793</v>
      </c>
      <c r="T449" s="17">
        <f t="shared" ref="T449" si="1495">COUNTIFS(A:A,A449,C:C,C449)</f>
        <v>1</v>
      </c>
      <c r="U449" s="48">
        <f t="shared" ref="U449" si="1496">R449/D449</f>
        <v>0.19678526841448191</v>
      </c>
    </row>
    <row r="450" spans="1:21" hidden="1" x14ac:dyDescent="0.2">
      <c r="A450" s="22" t="s">
        <v>69</v>
      </c>
      <c r="B450" s="35" t="str">
        <f>VLOOKUP(A450,Participanti!A:B,2,0)</f>
        <v>M</v>
      </c>
      <c r="C450" s="23">
        <v>12</v>
      </c>
      <c r="D450" s="23">
        <v>12.03</v>
      </c>
      <c r="E450" s="24">
        <v>5.7638888888888885E-2</v>
      </c>
      <c r="F450" s="53"/>
      <c r="G450" s="25">
        <f t="shared" ref="G450" si="1497">E450/D450</f>
        <v>4.7912625842800403E-3</v>
      </c>
      <c r="H450" s="17">
        <f>IF(B450="F",VLOOKUP(D450,Barem!$B$2:$C$11,2,1),VLOOKUP(D450,Barem!$B$12:$C$21,2,1))</f>
        <v>3</v>
      </c>
      <c r="I450" s="17">
        <f>IF(H450=0,0,IF(B450="F",VLOOKUP(G450,Barem!$G$2:$H$11,2,1),VLOOKUP(G450,Barem!$G$12:$H$21,2,1)))</f>
        <v>1</v>
      </c>
      <c r="J450" s="23">
        <v>2.75</v>
      </c>
      <c r="K450" s="18">
        <f>VLOOKUP($C450, Barem!$L:$N,3,0)</f>
        <v>0.3</v>
      </c>
      <c r="L450" s="18">
        <f>VLOOKUP($C450, Barem!$L:$O,4,0)</f>
        <v>0.2</v>
      </c>
      <c r="M450" s="18">
        <f>VLOOKUP($C450, Barem!$L:$P,5,0)</f>
        <v>0.5</v>
      </c>
      <c r="N450" s="50">
        <f t="shared" ref="N450" si="1498">IF(F450&gt;199,F450/1500,0)</f>
        <v>0</v>
      </c>
      <c r="O450" s="50">
        <f>IF(D450&gt;21,VLOOKUP(D450,Barem!$R$1:$S$39,2,1),0)</f>
        <v>0</v>
      </c>
      <c r="P450" s="46">
        <f>IF(D450&lt;1,0,IF(B450="F",VLOOKUP(G450,Barem!$V$2:$X$12,2,1),VLOOKUP(G450,Barem!$V$13:$X$24,2,1)))</f>
        <v>0</v>
      </c>
      <c r="Q450" s="50">
        <f>VLOOKUP(A450,Participanti!A:C,3,0)</f>
        <v>0</v>
      </c>
      <c r="R450" s="40">
        <f t="shared" ref="R450" si="1499">H450*K450+I450*L450+J450*M450+N450+O450+P450+Q450</f>
        <v>2.4749999999999996</v>
      </c>
      <c r="S450" s="44">
        <v>43793</v>
      </c>
      <c r="T450" s="17">
        <f t="shared" ref="T450" si="1500">COUNTIFS(A:A,A450,C:C,C450)</f>
        <v>1</v>
      </c>
      <c r="U450" s="48">
        <f t="shared" ref="U450" si="1501">R450/D450</f>
        <v>0.20573566084788028</v>
      </c>
    </row>
    <row r="451" spans="1:21" hidden="1" x14ac:dyDescent="0.2">
      <c r="A451" s="22" t="s">
        <v>73</v>
      </c>
      <c r="B451" s="35" t="str">
        <f>VLOOKUP(A451,Participanti!A:B,2,0)</f>
        <v>M</v>
      </c>
      <c r="C451" s="23">
        <v>12</v>
      </c>
      <c r="D451" s="23">
        <v>10.53</v>
      </c>
      <c r="E451" s="24">
        <v>3.8819444444444441E-2</v>
      </c>
      <c r="F451" s="53"/>
      <c r="G451" s="25">
        <f t="shared" ref="G451" si="1502">E451/D451</f>
        <v>3.686556927297668E-3</v>
      </c>
      <c r="H451" s="17">
        <f>IF(B451="F",VLOOKUP(D451,Barem!$B$2:$C$11,2,1),VLOOKUP(D451,Barem!$B$12:$C$21,2,1))</f>
        <v>2.5</v>
      </c>
      <c r="I451" s="17">
        <f>IF(H451=0,0,IF(B451="F",VLOOKUP(G451,Barem!$G$2:$H$11,2,1),VLOOKUP(G451,Barem!$G$12:$H$21,2,1)))</f>
        <v>2</v>
      </c>
      <c r="J451" s="23">
        <v>2.5</v>
      </c>
      <c r="K451" s="18">
        <f>VLOOKUP($C451, Barem!$L:$N,3,0)</f>
        <v>0.3</v>
      </c>
      <c r="L451" s="18">
        <f>VLOOKUP($C451, Barem!$L:$O,4,0)</f>
        <v>0.2</v>
      </c>
      <c r="M451" s="18">
        <f>VLOOKUP($C451, Barem!$L:$P,5,0)</f>
        <v>0.5</v>
      </c>
      <c r="N451" s="50">
        <f t="shared" ref="N451" si="1503">IF(F451&gt;199,F451/1500,0)</f>
        <v>0</v>
      </c>
      <c r="O451" s="50">
        <f>IF(D451&gt;21,VLOOKUP(D451,Barem!$R$1:$S$39,2,1),0)</f>
        <v>0</v>
      </c>
      <c r="P451" s="46">
        <f>IF(D451&lt;1,0,IF(B451="F",VLOOKUP(G451,Barem!$V$2:$X$12,2,1),VLOOKUP(G451,Barem!$V$13:$X$24,2,1)))</f>
        <v>0</v>
      </c>
      <c r="Q451" s="50">
        <f>VLOOKUP(A451,Participanti!A:C,3,0)</f>
        <v>0</v>
      </c>
      <c r="R451" s="40">
        <f t="shared" ref="R451" si="1504">H451*K451+I451*L451+J451*M451+N451+O451+P451+Q451</f>
        <v>2.4</v>
      </c>
      <c r="S451" s="44">
        <v>43793</v>
      </c>
      <c r="T451" s="17">
        <f t="shared" ref="T451" si="1505">COUNTIFS(A:A,A451,C:C,C451)</f>
        <v>1</v>
      </c>
      <c r="U451" s="48">
        <f t="shared" ref="U451" si="1506">R451/D451</f>
        <v>0.22792022792022792</v>
      </c>
    </row>
    <row r="452" spans="1:21" hidden="1" x14ac:dyDescent="0.2">
      <c r="A452" s="22" t="s">
        <v>61</v>
      </c>
      <c r="B452" s="35" t="str">
        <f>VLOOKUP(A452,Participanti!A:B,2,0)</f>
        <v>M</v>
      </c>
      <c r="C452" s="23">
        <v>12</v>
      </c>
      <c r="D452" s="23">
        <v>19.010000000000002</v>
      </c>
      <c r="E452" s="24">
        <v>6.2858796296296301E-2</v>
      </c>
      <c r="F452" s="53"/>
      <c r="G452" s="25">
        <f t="shared" ref="G452" si="1507">E452/D452</f>
        <v>3.3066173748709255E-3</v>
      </c>
      <c r="H452" s="17">
        <f>IF(B452="F",VLOOKUP(D452,Barem!$B$2:$C$11,2,1),VLOOKUP(D452,Barem!$B$12:$C$21,2,1))</f>
        <v>4.5</v>
      </c>
      <c r="I452" s="17">
        <f>IF(H452=0,0,IF(B452="F",VLOOKUP(G452,Barem!$G$2:$H$11,2,1),VLOOKUP(G452,Barem!$G$12:$H$21,2,1)))</f>
        <v>3.5</v>
      </c>
      <c r="J452" s="23">
        <v>3.5</v>
      </c>
      <c r="K452" s="18">
        <f>VLOOKUP($C452, Barem!$L:$N,3,0)</f>
        <v>0.3</v>
      </c>
      <c r="L452" s="18">
        <f>VLOOKUP($C452, Barem!$L:$O,4,0)</f>
        <v>0.2</v>
      </c>
      <c r="M452" s="18">
        <f>VLOOKUP($C452, Barem!$L:$P,5,0)</f>
        <v>0.5</v>
      </c>
      <c r="N452" s="50">
        <f t="shared" ref="N452" si="1508">IF(F452&gt;199,F452/1500,0)</f>
        <v>0</v>
      </c>
      <c r="O452" s="50">
        <f>IF(D452&gt;21,VLOOKUP(D452,Barem!$R$1:$S$39,2,1),0)</f>
        <v>0</v>
      </c>
      <c r="P452" s="46">
        <f>IF(D452&lt;1,0,IF(B452="F",VLOOKUP(G452,Barem!$V$2:$X$12,2,1),VLOOKUP(G452,Barem!$V$13:$X$24,2,1)))</f>
        <v>0</v>
      </c>
      <c r="Q452" s="50">
        <f>VLOOKUP(A452,Participanti!A:C,3,0)</f>
        <v>0</v>
      </c>
      <c r="R452" s="40">
        <f t="shared" ref="R452" si="1509">H452*K452+I452*L452+J452*M452+N452+O452+P452+Q452</f>
        <v>3.8</v>
      </c>
      <c r="S452" s="44">
        <v>43793</v>
      </c>
      <c r="T452" s="17">
        <f t="shared" ref="T452" si="1510">COUNTIFS(A:A,A452,C:C,C452)</f>
        <v>1</v>
      </c>
      <c r="U452" s="48">
        <f t="shared" ref="U452" si="1511">R452/D452</f>
        <v>0.19989479221462386</v>
      </c>
    </row>
    <row r="453" spans="1:21" hidden="1" x14ac:dyDescent="0.2">
      <c r="A453" s="22" t="s">
        <v>8</v>
      </c>
      <c r="B453" s="35" t="str">
        <f>VLOOKUP(A453,Participanti!A:B,2,0)</f>
        <v>M</v>
      </c>
      <c r="C453" s="23">
        <v>12</v>
      </c>
      <c r="D453" s="23">
        <v>17</v>
      </c>
      <c r="E453" s="24">
        <v>6.6053240740740746E-2</v>
      </c>
      <c r="F453" s="53"/>
      <c r="G453" s="25">
        <f t="shared" ref="G453" si="1512">E453/D453</f>
        <v>3.8854847494553379E-3</v>
      </c>
      <c r="H453" s="17">
        <f>IF(B453="F",VLOOKUP(D453,Barem!$B$2:$C$11,2,1),VLOOKUP(D453,Barem!$B$12:$C$21,2,1))</f>
        <v>4</v>
      </c>
      <c r="I453" s="17">
        <f>IF(H453=0,0,IF(B453="F",VLOOKUP(G453,Barem!$G$2:$H$11,2,1),VLOOKUP(G453,Barem!$G$12:$H$21,2,1)))</f>
        <v>1.5</v>
      </c>
      <c r="J453" s="23">
        <v>3.5</v>
      </c>
      <c r="K453" s="18">
        <f>VLOOKUP($C453, Barem!$L:$N,3,0)</f>
        <v>0.3</v>
      </c>
      <c r="L453" s="18">
        <f>VLOOKUP($C453, Barem!$L:$O,4,0)</f>
        <v>0.2</v>
      </c>
      <c r="M453" s="18">
        <f>VLOOKUP($C453, Barem!$L:$P,5,0)</f>
        <v>0.5</v>
      </c>
      <c r="N453" s="50">
        <f t="shared" ref="N453" si="1513">IF(F453&gt;199,F453/1500,0)</f>
        <v>0</v>
      </c>
      <c r="O453" s="50">
        <f>IF(D453&gt;21,VLOOKUP(D453,Barem!$R$1:$S$39,2,1),0)</f>
        <v>0</v>
      </c>
      <c r="P453" s="46">
        <f>IF(D453&lt;1,0,IF(B453="F",VLOOKUP(G453,Barem!$V$2:$X$12,2,1),VLOOKUP(G453,Barem!$V$13:$X$24,2,1)))</f>
        <v>0</v>
      </c>
      <c r="Q453" s="50">
        <f>VLOOKUP(A453,Participanti!A:C,3,0)</f>
        <v>0</v>
      </c>
      <c r="R453" s="40">
        <f t="shared" ref="R453" si="1514">H453*K453+I453*L453+J453*M453+N453+O453+P453+Q453</f>
        <v>3.25</v>
      </c>
      <c r="S453" s="44">
        <v>43794</v>
      </c>
      <c r="T453" s="17">
        <f t="shared" ref="T453" si="1515">COUNTIFS(A:A,A453,C:C,C453)</f>
        <v>1</v>
      </c>
      <c r="U453" s="48">
        <f t="shared" ref="U453" si="1516">R453/D453</f>
        <v>0.19117647058823528</v>
      </c>
    </row>
    <row r="454" spans="1:21" hidden="1" x14ac:dyDescent="0.2">
      <c r="A454" s="22" t="s">
        <v>6</v>
      </c>
      <c r="B454" s="35" t="str">
        <f>VLOOKUP(A454,Participanti!A:B,2,0)</f>
        <v>F</v>
      </c>
      <c r="C454" s="23">
        <v>12</v>
      </c>
      <c r="D454" s="23">
        <v>15.15</v>
      </c>
      <c r="E454" s="24">
        <v>5.4027777777777779E-2</v>
      </c>
      <c r="F454" s="53"/>
      <c r="G454" s="25">
        <f t="shared" ref="G454" si="1517">E454/D454</f>
        <v>3.5661899523285663E-3</v>
      </c>
      <c r="H454" s="17">
        <f>IF(B454="F",VLOOKUP(D454,Barem!$B$2:$C$11,2,1),VLOOKUP(D454,Barem!$B$12:$C$21,2,1))</f>
        <v>3.5</v>
      </c>
      <c r="I454" s="17">
        <f>IF(H454=0,0,IF(B454="F",VLOOKUP(G454,Barem!$G$2:$H$11,2,1),VLOOKUP(G454,Barem!$G$12:$H$21,2,1)))</f>
        <v>3.5</v>
      </c>
      <c r="J454" s="23">
        <v>4</v>
      </c>
      <c r="K454" s="18">
        <f>VLOOKUP($C454, Barem!$L:$N,3,0)</f>
        <v>0.3</v>
      </c>
      <c r="L454" s="18">
        <f>VLOOKUP($C454, Barem!$L:$O,4,0)</f>
        <v>0.2</v>
      </c>
      <c r="M454" s="18">
        <f>VLOOKUP($C454, Barem!$L:$P,5,0)</f>
        <v>0.5</v>
      </c>
      <c r="N454" s="50">
        <f t="shared" ref="N454" si="1518">IF(F454&gt;199,F454/1500,0)</f>
        <v>0</v>
      </c>
      <c r="O454" s="50">
        <f>IF(D454&gt;21,VLOOKUP(D454,Barem!$R$1:$S$39,2,1),0)</f>
        <v>0</v>
      </c>
      <c r="P454" s="46">
        <f>IF(D454&lt;1,0,IF(B454="F",VLOOKUP(G454,Barem!$V$2:$X$12,2,1),VLOOKUP(G454,Barem!$V$13:$X$24,2,1)))</f>
        <v>0</v>
      </c>
      <c r="Q454" s="50">
        <f>VLOOKUP(A454,Participanti!A:C,3,0)</f>
        <v>0</v>
      </c>
      <c r="R454" s="40">
        <f t="shared" ref="R454" si="1519">H454*K454+I454*L454+J454*M454+N454+O454+P454+Q454</f>
        <v>3.75</v>
      </c>
      <c r="S454" s="44">
        <v>43794</v>
      </c>
      <c r="T454" s="17">
        <f t="shared" ref="T454" si="1520">COUNTIFS(A:A,A454,C:C,C454)</f>
        <v>1</v>
      </c>
      <c r="U454" s="48">
        <f t="shared" ref="U454" si="1521">R454/D454</f>
        <v>0.24752475247524752</v>
      </c>
    </row>
    <row r="455" spans="1:21" hidden="1" x14ac:dyDescent="0.2">
      <c r="A455" s="22" t="s">
        <v>130</v>
      </c>
      <c r="B455" s="35" t="str">
        <f>VLOOKUP(A455,Participanti!A:B,2,0)</f>
        <v>F</v>
      </c>
      <c r="C455" s="23">
        <v>12</v>
      </c>
      <c r="D455" s="23">
        <v>16</v>
      </c>
      <c r="E455" s="24">
        <v>6.1030092592592594E-2</v>
      </c>
      <c r="F455" s="53"/>
      <c r="G455" s="25">
        <f t="shared" ref="G455" si="1522">E455/D455</f>
        <v>3.8143807870370371E-3</v>
      </c>
      <c r="H455" s="17">
        <f>IF(B455="F",VLOOKUP(D455,Barem!$B$2:$C$11,2,1),VLOOKUP(D455,Barem!$B$12:$C$21,2,1))</f>
        <v>4</v>
      </c>
      <c r="I455" s="17">
        <f>IF(H455=0,0,IF(B455="F",VLOOKUP(G455,Barem!$G$2:$H$11,2,1),VLOOKUP(G455,Barem!$G$12:$H$21,2,1)))</f>
        <v>3</v>
      </c>
      <c r="J455" s="23">
        <v>3.75</v>
      </c>
      <c r="K455" s="18">
        <f>VLOOKUP($C455, Barem!$L:$N,3,0)</f>
        <v>0.3</v>
      </c>
      <c r="L455" s="18">
        <f>VLOOKUP($C455, Barem!$L:$O,4,0)</f>
        <v>0.2</v>
      </c>
      <c r="M455" s="18">
        <f>VLOOKUP($C455, Barem!$L:$P,5,0)</f>
        <v>0.5</v>
      </c>
      <c r="N455" s="50">
        <f t="shared" ref="N455" si="1523">IF(F455&gt;199,F455/1500,0)</f>
        <v>0</v>
      </c>
      <c r="O455" s="50">
        <f>IF(D455&gt;21,VLOOKUP(D455,Barem!$R$1:$S$39,2,1),0)</f>
        <v>0</v>
      </c>
      <c r="P455" s="46">
        <f>IF(D455&lt;1,0,IF(B455="F",VLOOKUP(G455,Barem!$V$2:$X$12,2,1),VLOOKUP(G455,Barem!$V$13:$X$24,2,1)))</f>
        <v>0</v>
      </c>
      <c r="Q455" s="50">
        <f>VLOOKUP(A455,Participanti!A:C,3,0)</f>
        <v>0</v>
      </c>
      <c r="R455" s="40">
        <f t="shared" ref="R455" si="1524">H455*K455+I455*L455+J455*M455+N455+O455+P455+Q455</f>
        <v>3.6749999999999998</v>
      </c>
      <c r="S455" s="44">
        <v>43794</v>
      </c>
      <c r="T455" s="17">
        <f t="shared" ref="T455" si="1525">COUNTIFS(A:A,A455,C:C,C455)</f>
        <v>1</v>
      </c>
      <c r="U455" s="48">
        <f t="shared" ref="U455" si="1526">R455/D455</f>
        <v>0.22968749999999999</v>
      </c>
    </row>
    <row r="456" spans="1:21" hidden="1" x14ac:dyDescent="0.2">
      <c r="A456" s="22" t="s">
        <v>53</v>
      </c>
      <c r="B456" s="35" t="str">
        <f>VLOOKUP(A456,Participanti!A:B,2,0)</f>
        <v>F</v>
      </c>
      <c r="C456" s="23">
        <v>12</v>
      </c>
      <c r="D456" s="23">
        <v>9.01</v>
      </c>
      <c r="E456" s="24">
        <v>3.170138888888889E-2</v>
      </c>
      <c r="F456" s="53"/>
      <c r="G456" s="25">
        <f t="shared" ref="G456" si="1527">E456/D456</f>
        <v>3.5184671352817857E-3</v>
      </c>
      <c r="H456" s="17">
        <f>IF(B456="F",VLOOKUP(D456,Barem!$B$2:$C$11,2,1),VLOOKUP(D456,Barem!$B$12:$C$21,2,1))</f>
        <v>2.5</v>
      </c>
      <c r="I456" s="17">
        <f>IF(H456=0,0,IF(B456="F",VLOOKUP(G456,Barem!$G$2:$H$11,2,1),VLOOKUP(G456,Barem!$G$12:$H$21,2,1)))</f>
        <v>3.5</v>
      </c>
      <c r="J456" s="23">
        <v>3</v>
      </c>
      <c r="K456" s="18">
        <f>VLOOKUP($C456, Barem!$L:$N,3,0)</f>
        <v>0.3</v>
      </c>
      <c r="L456" s="18">
        <f>VLOOKUP($C456, Barem!$L:$O,4,0)</f>
        <v>0.2</v>
      </c>
      <c r="M456" s="18">
        <f>VLOOKUP($C456, Barem!$L:$P,5,0)</f>
        <v>0.5</v>
      </c>
      <c r="N456" s="50">
        <f t="shared" ref="N456" si="1528">IF(F456&gt;199,F456/1500,0)</f>
        <v>0</v>
      </c>
      <c r="O456" s="50">
        <f>IF(D456&gt;21,VLOOKUP(D456,Barem!$R$1:$S$39,2,1),0)</f>
        <v>0</v>
      </c>
      <c r="P456" s="46">
        <f>IF(D456&lt;1,0,IF(B456="F",VLOOKUP(G456,Barem!$V$2:$X$12,2,1),VLOOKUP(G456,Barem!$V$13:$X$24,2,1)))</f>
        <v>0</v>
      </c>
      <c r="Q456" s="50">
        <f>VLOOKUP(A456,Participanti!A:C,3,0)</f>
        <v>0</v>
      </c>
      <c r="R456" s="40">
        <f t="shared" ref="R456" si="1529">H456*K456+I456*L456+J456*M456+N456+O456+P456+Q456</f>
        <v>2.95</v>
      </c>
      <c r="S456" s="44">
        <v>43794</v>
      </c>
      <c r="T456" s="17">
        <f t="shared" ref="T456" si="1530">COUNTIFS(A:A,A456,C:C,C456)</f>
        <v>1</v>
      </c>
      <c r="U456" s="48">
        <f t="shared" ref="U456" si="1531">R456/D456</f>
        <v>0.32741398446170922</v>
      </c>
    </row>
    <row r="457" spans="1:21" hidden="1" x14ac:dyDescent="0.2">
      <c r="A457" s="22" t="s">
        <v>3</v>
      </c>
      <c r="B457" s="35" t="str">
        <f>VLOOKUP(A457,Participanti!A:B,2,0)</f>
        <v>M</v>
      </c>
      <c r="C457" s="23">
        <v>12</v>
      </c>
      <c r="D457" s="23">
        <v>10.119999999999999</v>
      </c>
      <c r="E457" s="24">
        <v>3.3981481481481481E-2</v>
      </c>
      <c r="F457" s="53"/>
      <c r="G457" s="25">
        <f t="shared" ref="G457" si="1532">E457/D457</f>
        <v>3.3578539013321622E-3</v>
      </c>
      <c r="H457" s="17">
        <f>IF(B457="F",VLOOKUP(D457,Barem!$B$2:$C$11,2,1),VLOOKUP(D457,Barem!$B$12:$C$21,2,1))</f>
        <v>2.5</v>
      </c>
      <c r="I457" s="17">
        <f>IF(H457=0,0,IF(B457="F",VLOOKUP(G457,Barem!$G$2:$H$11,2,1),VLOOKUP(G457,Barem!$G$12:$H$21,2,1)))</f>
        <v>3</v>
      </c>
      <c r="J457" s="23">
        <v>3</v>
      </c>
      <c r="K457" s="18">
        <f>VLOOKUP($C457, Barem!$L:$N,3,0)</f>
        <v>0.3</v>
      </c>
      <c r="L457" s="18">
        <f>VLOOKUP($C457, Barem!$L:$O,4,0)</f>
        <v>0.2</v>
      </c>
      <c r="M457" s="18">
        <f>VLOOKUP($C457, Barem!$L:$P,5,0)</f>
        <v>0.5</v>
      </c>
      <c r="N457" s="50">
        <f t="shared" ref="N457" si="1533">IF(F457&gt;199,F457/1500,0)</f>
        <v>0</v>
      </c>
      <c r="O457" s="50">
        <f>IF(D457&gt;21,VLOOKUP(D457,Barem!$R$1:$S$39,2,1),0)</f>
        <v>0</v>
      </c>
      <c r="P457" s="46">
        <f>IF(D457&lt;1,0,IF(B457="F",VLOOKUP(G457,Barem!$V$2:$X$12,2,1),VLOOKUP(G457,Barem!$V$13:$X$24,2,1)))</f>
        <v>0</v>
      </c>
      <c r="Q457" s="50">
        <f>VLOOKUP(A457,Participanti!A:C,3,0)</f>
        <v>0</v>
      </c>
      <c r="R457" s="40">
        <f t="shared" ref="R457" si="1534">H457*K457+I457*L457+J457*M457+N457+O457+P457+Q457</f>
        <v>2.85</v>
      </c>
      <c r="S457" s="44">
        <v>43794</v>
      </c>
      <c r="T457" s="17">
        <f t="shared" ref="T457" si="1535">COUNTIFS(A:A,A457,C:C,C457)</f>
        <v>1</v>
      </c>
      <c r="U457" s="48">
        <f t="shared" ref="U457" si="1536">R457/D457</f>
        <v>0.28162055335968383</v>
      </c>
    </row>
    <row r="458" spans="1:21" hidden="1" x14ac:dyDescent="0.2">
      <c r="A458" s="22" t="s">
        <v>140</v>
      </c>
      <c r="B458" s="35" t="str">
        <f>VLOOKUP(A458,Participanti!A:B,2,0)</f>
        <v>M</v>
      </c>
      <c r="C458" s="23">
        <v>12</v>
      </c>
      <c r="D458" s="23">
        <v>60.27</v>
      </c>
      <c r="E458" s="24">
        <v>0.39696759259259262</v>
      </c>
      <c r="F458" s="53">
        <v>261</v>
      </c>
      <c r="G458" s="25">
        <f t="shared" ref="G458" si="1537">E458/D458</f>
        <v>6.5864873501342725E-3</v>
      </c>
      <c r="H458" s="17">
        <f>IF(B458="F",VLOOKUP(D458,Barem!$B$2:$C$11,2,1),VLOOKUP(D458,Barem!$B$12:$C$21,2,1))</f>
        <v>5</v>
      </c>
      <c r="I458" s="17">
        <f>IF(H458=0,0,IF(B458="F",VLOOKUP(G458,Barem!$G$2:$H$11,2,1),VLOOKUP(G458,Barem!$G$12:$H$21,2,1)))</f>
        <v>0</v>
      </c>
      <c r="J458" s="23">
        <v>4.5</v>
      </c>
      <c r="K458" s="18">
        <f>VLOOKUP($C458, Barem!$L:$N,3,0)</f>
        <v>0.3</v>
      </c>
      <c r="L458" s="18">
        <f>VLOOKUP($C458, Barem!$L:$O,4,0)</f>
        <v>0.2</v>
      </c>
      <c r="M458" s="18">
        <f>VLOOKUP($C458, Barem!$L:$P,5,0)</f>
        <v>0.5</v>
      </c>
      <c r="N458" s="50">
        <f t="shared" ref="N458" si="1538">IF(F458&gt;199,F458/1500,0)</f>
        <v>0.17399999999999999</v>
      </c>
      <c r="O458" s="50">
        <f>IF(D458&gt;21,VLOOKUP(D458,Barem!$R$1:$S$39,2,1),0)</f>
        <v>0.5</v>
      </c>
      <c r="P458" s="46">
        <f>IF(D458&lt;1,0,IF(B458="F",VLOOKUP(G458,Barem!$V$2:$X$12,2,1),VLOOKUP(G458,Barem!$V$13:$X$24,2,1)))</f>
        <v>0</v>
      </c>
      <c r="Q458" s="50">
        <f>VLOOKUP(A458,Participanti!A:C,3,0)</f>
        <v>0.5</v>
      </c>
      <c r="R458" s="40">
        <f t="shared" ref="R458" si="1539">H458*K458+I458*L458+J458*M458+N458+O458+P458+Q458</f>
        <v>4.9239999999999995</v>
      </c>
      <c r="S458" s="44">
        <v>43794</v>
      </c>
      <c r="T458" s="17">
        <f t="shared" ref="T458" si="1540">COUNTIFS(A:A,A458,C:C,C458)</f>
        <v>1</v>
      </c>
      <c r="U458" s="48">
        <f t="shared" ref="U458" si="1541">R458/D458</f>
        <v>8.1699021071843361E-2</v>
      </c>
    </row>
    <row r="459" spans="1:21" hidden="1" x14ac:dyDescent="0.2">
      <c r="A459" s="22" t="s">
        <v>55</v>
      </c>
      <c r="B459" s="35" t="str">
        <f>VLOOKUP(A459,Participanti!A:B,2,0)</f>
        <v>F</v>
      </c>
      <c r="C459" s="23">
        <v>12</v>
      </c>
      <c r="D459" s="23">
        <v>16.11</v>
      </c>
      <c r="E459" s="24">
        <v>7.1145833333333339E-2</v>
      </c>
      <c r="F459" s="53"/>
      <c r="G459" s="25">
        <f t="shared" ref="G459" si="1542">E459/D459</f>
        <v>4.4162528450237956E-3</v>
      </c>
      <c r="H459" s="17">
        <f>IF(B459="F",VLOOKUP(D459,Barem!$B$2:$C$11,2,1),VLOOKUP(D459,Barem!$B$12:$C$21,2,1))</f>
        <v>4</v>
      </c>
      <c r="I459" s="17">
        <f>IF(H459=0,0,IF(B459="F",VLOOKUP(G459,Barem!$G$2:$H$11,2,1),VLOOKUP(G459,Barem!$G$12:$H$21,2,1)))</f>
        <v>1.5</v>
      </c>
      <c r="J459" s="23">
        <v>3.5</v>
      </c>
      <c r="K459" s="18">
        <f>VLOOKUP($C459, Barem!$L:$N,3,0)</f>
        <v>0.3</v>
      </c>
      <c r="L459" s="18">
        <f>VLOOKUP($C459, Barem!$L:$O,4,0)</f>
        <v>0.2</v>
      </c>
      <c r="M459" s="18">
        <f>VLOOKUP($C459, Barem!$L:$P,5,0)</f>
        <v>0.5</v>
      </c>
      <c r="N459" s="50">
        <f t="shared" ref="N459" si="1543">IF(F459&gt;199,F459/1500,0)</f>
        <v>0</v>
      </c>
      <c r="O459" s="50">
        <f>IF(D459&gt;21,VLOOKUP(D459,Barem!$R$1:$S$39,2,1),0)</f>
        <v>0</v>
      </c>
      <c r="P459" s="46">
        <f>IF(D459&lt;1,0,IF(B459="F",VLOOKUP(G459,Barem!$V$2:$X$12,2,1),VLOOKUP(G459,Barem!$V$13:$X$24,2,1)))</f>
        <v>0</v>
      </c>
      <c r="Q459" s="50">
        <f>VLOOKUP(A459,Participanti!A:C,3,0)</f>
        <v>0</v>
      </c>
      <c r="R459" s="40">
        <f t="shared" ref="R459" si="1544">H459*K459+I459*L459+J459*M459+N459+O459+P459+Q459</f>
        <v>3.25</v>
      </c>
      <c r="S459" s="44">
        <v>43794</v>
      </c>
      <c r="T459" s="17">
        <f t="shared" ref="T459" si="1545">COUNTIFS(A:A,A459,C:C,C459)</f>
        <v>1</v>
      </c>
      <c r="U459" s="48">
        <f t="shared" ref="U459" si="1546">R459/D459</f>
        <v>0.20173805090006208</v>
      </c>
    </row>
    <row r="460" spans="1:21" hidden="1" x14ac:dyDescent="0.2">
      <c r="A460" s="22" t="s">
        <v>107</v>
      </c>
      <c r="B460" s="35" t="str">
        <f>VLOOKUP(A460,Participanti!A:B,2,0)</f>
        <v>M</v>
      </c>
      <c r="C460" s="23">
        <v>12</v>
      </c>
      <c r="D460" s="23">
        <v>25.12</v>
      </c>
      <c r="E460" s="24">
        <v>0.13217592592592592</v>
      </c>
      <c r="F460" s="53"/>
      <c r="G460" s="25">
        <f t="shared" ref="G460" si="1547">E460/D460</f>
        <v>5.2617804906817641E-3</v>
      </c>
      <c r="H460" s="17">
        <f>IF(B460="F",VLOOKUP(D460,Barem!$B$2:$C$11,2,1),VLOOKUP(D460,Barem!$B$12:$C$21,2,1))</f>
        <v>5</v>
      </c>
      <c r="I460" s="17">
        <f>IF(H460=0,0,IF(B460="F",VLOOKUP(G460,Barem!$G$2:$H$11,2,1),VLOOKUP(G460,Barem!$G$12:$H$21,2,1)))</f>
        <v>0</v>
      </c>
      <c r="J460" s="23">
        <v>2.5</v>
      </c>
      <c r="K460" s="18">
        <f>VLOOKUP($C460, Barem!$L:$N,3,0)</f>
        <v>0.3</v>
      </c>
      <c r="L460" s="18">
        <f>VLOOKUP($C460, Barem!$L:$O,4,0)</f>
        <v>0.2</v>
      </c>
      <c r="M460" s="18">
        <f>VLOOKUP($C460, Barem!$L:$P,5,0)</f>
        <v>0.5</v>
      </c>
      <c r="N460" s="50">
        <f t="shared" ref="N460" si="1548">IF(F460&gt;199,F460/1500,0)</f>
        <v>0</v>
      </c>
      <c r="O460" s="50">
        <f>IF(D460&gt;21,VLOOKUP(D460,Barem!$R$1:$S$39,2,1),0)</f>
        <v>0</v>
      </c>
      <c r="P460" s="46">
        <f>IF(D460&lt;1,0,IF(B460="F",VLOOKUP(G460,Barem!$V$2:$X$12,2,1),VLOOKUP(G460,Barem!$V$13:$X$24,2,1)))</f>
        <v>0</v>
      </c>
      <c r="Q460" s="50">
        <f>VLOOKUP(A460,Participanti!A:C,3,0)</f>
        <v>0</v>
      </c>
      <c r="R460" s="40">
        <f t="shared" ref="R460" si="1549">H460*K460+I460*L460+J460*M460+N460+O460+P460+Q460</f>
        <v>2.75</v>
      </c>
      <c r="S460" s="44">
        <v>43794</v>
      </c>
      <c r="T460" s="17">
        <f t="shared" ref="T460" si="1550">COUNTIFS(A:A,A460,C:C,C460)</f>
        <v>1</v>
      </c>
      <c r="U460" s="48">
        <f t="shared" ref="U460" si="1551">R460/D460</f>
        <v>0.10947452229299362</v>
      </c>
    </row>
    <row r="461" spans="1:21" hidden="1" x14ac:dyDescent="0.2">
      <c r="A461" s="22" t="s">
        <v>52</v>
      </c>
      <c r="B461" s="35" t="str">
        <f>VLOOKUP(A461,Participanti!A:B,2,0)</f>
        <v>M</v>
      </c>
      <c r="C461" s="23">
        <v>12</v>
      </c>
      <c r="D461" s="23">
        <v>12.01</v>
      </c>
      <c r="E461" s="24">
        <v>3.9907407407407412E-2</v>
      </c>
      <c r="F461" s="53"/>
      <c r="G461" s="25">
        <f t="shared" ref="G461" si="1552">E461/D461</f>
        <v>3.3228482437474951E-3</v>
      </c>
      <c r="H461" s="17">
        <f>IF(B461="F",VLOOKUP(D461,Barem!$B$2:$C$11,2,1),VLOOKUP(D461,Barem!$B$12:$C$21,2,1))</f>
        <v>3</v>
      </c>
      <c r="I461" s="17">
        <f>IF(H461=0,0,IF(B461="F",VLOOKUP(G461,Barem!$G$2:$H$11,2,1),VLOOKUP(G461,Barem!$G$12:$H$21,2,1)))</f>
        <v>3</v>
      </c>
      <c r="J461" s="23">
        <v>3.75</v>
      </c>
      <c r="K461" s="18">
        <f>VLOOKUP($C461, Barem!$L:$N,3,0)</f>
        <v>0.3</v>
      </c>
      <c r="L461" s="18">
        <f>VLOOKUP($C461, Barem!$L:$O,4,0)</f>
        <v>0.2</v>
      </c>
      <c r="M461" s="18">
        <f>VLOOKUP($C461, Barem!$L:$P,5,0)</f>
        <v>0.5</v>
      </c>
      <c r="N461" s="50">
        <f t="shared" ref="N461" si="1553">IF(F461&gt;199,F461/1500,0)</f>
        <v>0</v>
      </c>
      <c r="O461" s="50">
        <f>IF(D461&gt;21,VLOOKUP(D461,Barem!$R$1:$S$39,2,1),0)</f>
        <v>0</v>
      </c>
      <c r="P461" s="46">
        <f>IF(D461&lt;1,0,IF(B461="F",VLOOKUP(G461,Barem!$V$2:$X$12,2,1),VLOOKUP(G461,Barem!$V$13:$X$24,2,1)))</f>
        <v>0</v>
      </c>
      <c r="Q461" s="50">
        <f>VLOOKUP(A461,Participanti!A:C,3,0)</f>
        <v>0</v>
      </c>
      <c r="R461" s="40">
        <f t="shared" ref="R461" si="1554">H461*K461+I461*L461+J461*M461+N461+O461+P461+Q461</f>
        <v>3.375</v>
      </c>
      <c r="S461" s="44">
        <v>43794</v>
      </c>
      <c r="T461" s="17">
        <f t="shared" ref="T461" si="1555">COUNTIFS(A:A,A461,C:C,C461)</f>
        <v>1</v>
      </c>
      <c r="U461" s="48">
        <f t="shared" ref="U461" si="1556">R461/D461</f>
        <v>0.28101582014987508</v>
      </c>
    </row>
    <row r="462" spans="1:21" hidden="1" x14ac:dyDescent="0.2">
      <c r="A462" s="22" t="s">
        <v>71</v>
      </c>
      <c r="B462" s="35" t="str">
        <f>VLOOKUP(A462,Participanti!A:B,2,0)</f>
        <v>M</v>
      </c>
      <c r="C462" s="23">
        <v>12</v>
      </c>
      <c r="D462" s="23">
        <v>10.08</v>
      </c>
      <c r="E462" s="24">
        <v>4.2013888888888885E-2</v>
      </c>
      <c r="F462" s="53"/>
      <c r="G462" s="25">
        <f t="shared" ref="G462" si="1557">E462/D462</f>
        <v>4.1680445326278655E-3</v>
      </c>
      <c r="H462" s="17">
        <f>IF(B462="F",VLOOKUP(D462,Barem!$B$2:$C$11,2,1),VLOOKUP(D462,Barem!$B$12:$C$21,2,1))</f>
        <v>2.5</v>
      </c>
      <c r="I462" s="17">
        <f>IF(H462=0,0,IF(B462="F",VLOOKUP(G462,Barem!$G$2:$H$11,2,1),VLOOKUP(G462,Barem!$G$12:$H$21,2,1)))</f>
        <v>1.5</v>
      </c>
      <c r="J462" s="23">
        <v>2.75</v>
      </c>
      <c r="K462" s="18">
        <f>VLOOKUP($C462, Barem!$L:$N,3,0)</f>
        <v>0.3</v>
      </c>
      <c r="L462" s="18">
        <f>VLOOKUP($C462, Barem!$L:$O,4,0)</f>
        <v>0.2</v>
      </c>
      <c r="M462" s="18">
        <f>VLOOKUP($C462, Barem!$L:$P,5,0)</f>
        <v>0.5</v>
      </c>
      <c r="N462" s="50">
        <f t="shared" ref="N462" si="1558">IF(F462&gt;199,F462/1500,0)</f>
        <v>0</v>
      </c>
      <c r="O462" s="50">
        <f>IF(D462&gt;21,VLOOKUP(D462,Barem!$R$1:$S$39,2,1),0)</f>
        <v>0</v>
      </c>
      <c r="P462" s="46">
        <f>IF(D462&lt;1,0,IF(B462="F",VLOOKUP(G462,Barem!$V$2:$X$12,2,1),VLOOKUP(G462,Barem!$V$13:$X$24,2,1)))</f>
        <v>0</v>
      </c>
      <c r="Q462" s="50">
        <f>VLOOKUP(A462,Participanti!A:C,3,0)</f>
        <v>0</v>
      </c>
      <c r="R462" s="40">
        <f t="shared" ref="R462" si="1559">H462*K462+I462*L462+J462*M462+N462+O462+P462+Q462</f>
        <v>2.4249999999999998</v>
      </c>
      <c r="S462" s="44">
        <v>43794</v>
      </c>
      <c r="T462" s="17">
        <f t="shared" ref="T462" si="1560">COUNTIFS(A:A,A462,C:C,C462)</f>
        <v>1</v>
      </c>
      <c r="U462" s="48">
        <f t="shared" ref="U462" si="1561">R462/D462</f>
        <v>0.2405753968253968</v>
      </c>
    </row>
    <row r="463" spans="1:21" hidden="1" x14ac:dyDescent="0.2">
      <c r="A463" s="22" t="s">
        <v>128</v>
      </c>
      <c r="B463" s="35" t="str">
        <f>VLOOKUP(A463,Participanti!A:B,2,0)</f>
        <v>M</v>
      </c>
      <c r="C463" s="23">
        <v>12</v>
      </c>
      <c r="D463" s="23">
        <v>10</v>
      </c>
      <c r="E463" s="24">
        <v>3.8564814814814816E-2</v>
      </c>
      <c r="F463" s="53"/>
      <c r="G463" s="25">
        <f t="shared" ref="G463" si="1562">E463/D463</f>
        <v>3.8564814814814816E-3</v>
      </c>
      <c r="H463" s="17">
        <f>IF(B463="F",VLOOKUP(D463,Barem!$B$2:$C$11,2,1),VLOOKUP(D463,Barem!$B$12:$C$21,2,1))</f>
        <v>2.5</v>
      </c>
      <c r="I463" s="17">
        <f>IF(H463=0,0,IF(B463="F",VLOOKUP(G463,Barem!$G$2:$H$11,2,1),VLOOKUP(G463,Barem!$G$12:$H$21,2,1)))</f>
        <v>1.5</v>
      </c>
      <c r="J463" s="23">
        <v>1</v>
      </c>
      <c r="K463" s="18">
        <f>VLOOKUP($C463, Barem!$L:$N,3,0)</f>
        <v>0.3</v>
      </c>
      <c r="L463" s="18">
        <f>VLOOKUP($C463, Barem!$L:$O,4,0)</f>
        <v>0.2</v>
      </c>
      <c r="M463" s="18">
        <f>VLOOKUP($C463, Barem!$L:$P,5,0)</f>
        <v>0.5</v>
      </c>
      <c r="N463" s="50">
        <f t="shared" ref="N463" si="1563">IF(F463&gt;199,F463/1500,0)</f>
        <v>0</v>
      </c>
      <c r="O463" s="50">
        <f>IF(D463&gt;21,VLOOKUP(D463,Barem!$R$1:$S$39,2,1),0)</f>
        <v>0</v>
      </c>
      <c r="P463" s="46">
        <f>IF(D463&lt;1,0,IF(B463="F",VLOOKUP(G463,Barem!$V$2:$X$12,2,1),VLOOKUP(G463,Barem!$V$13:$X$24,2,1)))</f>
        <v>0</v>
      </c>
      <c r="Q463" s="50">
        <f>VLOOKUP(A463,Participanti!A:C,3,0)</f>
        <v>0</v>
      </c>
      <c r="R463" s="40">
        <f t="shared" ref="R463" si="1564">H463*K463+I463*L463+J463*M463+N463+O463+P463+Q463</f>
        <v>1.55</v>
      </c>
      <c r="S463" s="44">
        <v>43794</v>
      </c>
      <c r="T463" s="17">
        <f t="shared" ref="T463" si="1565">COUNTIFS(A:A,A463,C:C,C463)</f>
        <v>1</v>
      </c>
      <c r="U463" s="48">
        <f t="shared" ref="U463" si="1566">R463/D463</f>
        <v>0.155</v>
      </c>
    </row>
    <row r="464" spans="1:21" hidden="1" x14ac:dyDescent="0.2">
      <c r="A464" s="22" t="s">
        <v>56</v>
      </c>
      <c r="B464" s="35" t="str">
        <f>VLOOKUP(A464,Participanti!A:B,2,0)</f>
        <v>F</v>
      </c>
      <c r="C464" s="23">
        <v>12</v>
      </c>
      <c r="D464" s="23">
        <v>11.53</v>
      </c>
      <c r="E464" s="24">
        <v>5.2847222222222219E-2</v>
      </c>
      <c r="F464" s="53"/>
      <c r="G464" s="25">
        <f t="shared" ref="G464" si="1567">E464/D464</f>
        <v>4.5834537920400884E-3</v>
      </c>
      <c r="H464" s="17">
        <f>IF(B464="F",VLOOKUP(D464,Barem!$B$2:$C$11,2,1),VLOOKUP(D464,Barem!$B$12:$C$21,2,1))</f>
        <v>3</v>
      </c>
      <c r="I464" s="17">
        <f>IF(H464=0,0,IF(B464="F",VLOOKUP(G464,Barem!$G$2:$H$11,2,1),VLOOKUP(G464,Barem!$G$12:$H$21,2,1)))</f>
        <v>1</v>
      </c>
      <c r="J464" s="23">
        <v>3.5</v>
      </c>
      <c r="K464" s="18">
        <f>VLOOKUP($C464, Barem!$L:$N,3,0)</f>
        <v>0.3</v>
      </c>
      <c r="L464" s="18">
        <f>VLOOKUP($C464, Barem!$L:$O,4,0)</f>
        <v>0.2</v>
      </c>
      <c r="M464" s="18">
        <f>VLOOKUP($C464, Barem!$L:$P,5,0)</f>
        <v>0.5</v>
      </c>
      <c r="N464" s="50">
        <f t="shared" ref="N464" si="1568">IF(F464&gt;199,F464/1500,0)</f>
        <v>0</v>
      </c>
      <c r="O464" s="50">
        <f>IF(D464&gt;21,VLOOKUP(D464,Barem!$R$1:$S$39,2,1),0)</f>
        <v>0</v>
      </c>
      <c r="P464" s="46">
        <f>IF(D464&lt;1,0,IF(B464="F",VLOOKUP(G464,Barem!$V$2:$X$12,2,1),VLOOKUP(G464,Barem!$V$13:$X$24,2,1)))</f>
        <v>0</v>
      </c>
      <c r="Q464" s="50">
        <f>VLOOKUP(A464,Participanti!A:C,3,0)</f>
        <v>0</v>
      </c>
      <c r="R464" s="40">
        <f t="shared" ref="R464" si="1569">H464*K464+I464*L464+J464*M464+N464+O464+P464+Q464</f>
        <v>2.8499999999999996</v>
      </c>
      <c r="S464" s="44">
        <v>43794</v>
      </c>
      <c r="T464" s="17">
        <f t="shared" ref="T464" si="1570">COUNTIFS(A:A,A464,C:C,C464)</f>
        <v>1</v>
      </c>
      <c r="U464" s="48">
        <f t="shared" ref="U464" si="1571">R464/D464</f>
        <v>0.24718126626192541</v>
      </c>
    </row>
    <row r="465" spans="1:21" hidden="1" x14ac:dyDescent="0.2">
      <c r="A465" s="22" t="s">
        <v>135</v>
      </c>
      <c r="B465" s="35" t="str">
        <f>VLOOKUP(A465,Participanti!A:B,2,0)</f>
        <v>M</v>
      </c>
      <c r="C465" s="23">
        <v>12</v>
      </c>
      <c r="D465" s="23">
        <v>10.47</v>
      </c>
      <c r="E465" s="24">
        <v>4.7407407407407405E-2</v>
      </c>
      <c r="F465" s="53"/>
      <c r="G465" s="25">
        <f t="shared" ref="G465" si="1572">E465/D465</f>
        <v>4.5279281191411081E-3</v>
      </c>
      <c r="H465" s="17">
        <f>IF(B465="F",VLOOKUP(D465,Barem!$B$2:$C$11,2,1),VLOOKUP(D465,Barem!$B$12:$C$21,2,1))</f>
        <v>2.5</v>
      </c>
      <c r="I465" s="17">
        <f>IF(H465=0,0,IF(B465="F",VLOOKUP(G465,Barem!$G$2:$H$11,2,1),VLOOKUP(G465,Barem!$G$12:$H$21,2,1)))</f>
        <v>1</v>
      </c>
      <c r="J465" s="23">
        <v>2</v>
      </c>
      <c r="K465" s="18">
        <f>VLOOKUP($C465, Barem!$L:$N,3,0)</f>
        <v>0.3</v>
      </c>
      <c r="L465" s="18">
        <f>VLOOKUP($C465, Barem!$L:$O,4,0)</f>
        <v>0.2</v>
      </c>
      <c r="M465" s="18">
        <f>VLOOKUP($C465, Barem!$L:$P,5,0)</f>
        <v>0.5</v>
      </c>
      <c r="N465" s="50">
        <f t="shared" ref="N465" si="1573">IF(F465&gt;199,F465/1500,0)</f>
        <v>0</v>
      </c>
      <c r="O465" s="50">
        <f>IF(D465&gt;21,VLOOKUP(D465,Barem!$R$1:$S$39,2,1),0)</f>
        <v>0</v>
      </c>
      <c r="P465" s="46">
        <f>IF(D465&lt;1,0,IF(B465="F",VLOOKUP(G465,Barem!$V$2:$X$12,2,1),VLOOKUP(G465,Barem!$V$13:$X$24,2,1)))</f>
        <v>0</v>
      </c>
      <c r="Q465" s="50">
        <f>VLOOKUP(A465,Participanti!A:C,3,0)</f>
        <v>0</v>
      </c>
      <c r="R465" s="40">
        <f t="shared" ref="R465" si="1574">H465*K465+I465*L465+J465*M465+N465+O465+P465+Q465</f>
        <v>1.95</v>
      </c>
      <c r="S465" s="44">
        <v>43794</v>
      </c>
      <c r="T465" s="17">
        <f t="shared" ref="T465" si="1575">COUNTIFS(A:A,A465,C:C,C465)</f>
        <v>1</v>
      </c>
      <c r="U465" s="48">
        <f t="shared" ref="U465" si="1576">R465/D465</f>
        <v>0.18624641833810887</v>
      </c>
    </row>
    <row r="466" spans="1:21" hidden="1" x14ac:dyDescent="0.2">
      <c r="A466" s="22" t="s">
        <v>93</v>
      </c>
      <c r="B466" s="35" t="str">
        <f>VLOOKUP(A466,Participanti!A:B,2,0)</f>
        <v>F</v>
      </c>
      <c r="C466" s="23">
        <v>13</v>
      </c>
      <c r="D466" s="23">
        <v>13.3</v>
      </c>
      <c r="E466" s="24">
        <v>6.3877314814814817E-2</v>
      </c>
      <c r="F466" s="53"/>
      <c r="G466" s="25">
        <f t="shared" ref="G466" si="1577">E466/D466</f>
        <v>4.8028056251740465E-3</v>
      </c>
      <c r="H466" s="17">
        <f>IF(B466="F",VLOOKUP(D466,Barem!$B$2:$C$11,2,1),VLOOKUP(D466,Barem!$B$12:$C$21,2,1))</f>
        <v>3</v>
      </c>
      <c r="I466" s="17">
        <f>IF(H466=0,0,IF(B466="F",VLOOKUP(G466,Barem!$G$2:$H$11,2,1),VLOOKUP(G466,Barem!$G$12:$H$21,2,1)))</f>
        <v>1</v>
      </c>
      <c r="J466" s="23">
        <v>2.25</v>
      </c>
      <c r="K466" s="18">
        <f>VLOOKUP($C466, Barem!$L:$N,3,0)</f>
        <v>0.5</v>
      </c>
      <c r="L466" s="18">
        <f>VLOOKUP($C466, Barem!$L:$O,4,0)</f>
        <v>0.2</v>
      </c>
      <c r="M466" s="18">
        <f>VLOOKUP($C466, Barem!$L:$P,5,0)</f>
        <v>0.3</v>
      </c>
      <c r="N466" s="50">
        <f t="shared" ref="N466" si="1578">IF(F466&gt;199,F466/1500,0)</f>
        <v>0</v>
      </c>
      <c r="O466" s="50">
        <f>IF(D466&gt;21,VLOOKUP(D466,Barem!$R$1:$S$39,2,1),0)</f>
        <v>0</v>
      </c>
      <c r="P466" s="46">
        <f>IF(D466&lt;1,0,IF(B466="F",VLOOKUP(G466,Barem!$V$2:$X$12,2,1),VLOOKUP(G466,Barem!$V$13:$X$24,2,1)))</f>
        <v>0</v>
      </c>
      <c r="Q466" s="50">
        <f>VLOOKUP(A466,Participanti!A:C,3,0)</f>
        <v>0.75</v>
      </c>
      <c r="R466" s="40">
        <f t="shared" ref="R466" si="1579">H466*K466+I466*L466+J466*M466+N466+O466+P466+Q466</f>
        <v>3.125</v>
      </c>
      <c r="S466" s="44">
        <v>43794</v>
      </c>
      <c r="T466" s="17">
        <f t="shared" ref="T466" si="1580">COUNTIFS(A:A,A466,C:C,C466)</f>
        <v>1</v>
      </c>
      <c r="U466" s="48">
        <f t="shared" ref="U466" si="1581">R466/D466</f>
        <v>0.23496240601503759</v>
      </c>
    </row>
    <row r="467" spans="1:21" hidden="1" x14ac:dyDescent="0.2">
      <c r="A467" s="22" t="s">
        <v>96</v>
      </c>
      <c r="B467" s="35" t="str">
        <f>VLOOKUP(A467,Participanti!A:B,2,0)</f>
        <v>M</v>
      </c>
      <c r="C467" s="23">
        <v>13</v>
      </c>
      <c r="D467" s="23">
        <v>21.57</v>
      </c>
      <c r="E467" s="24">
        <v>8.3333333333333329E-2</v>
      </c>
      <c r="F467" s="53"/>
      <c r="G467" s="25">
        <f t="shared" ref="G467" si="1582">E467/D467</f>
        <v>3.8633905115129036E-3</v>
      </c>
      <c r="H467" s="17">
        <f>IF(B467="F",VLOOKUP(D467,Barem!$B$2:$C$11,2,1),VLOOKUP(D467,Barem!$B$12:$C$21,2,1))</f>
        <v>5</v>
      </c>
      <c r="I467" s="17">
        <f>IF(H467=0,0,IF(B467="F",VLOOKUP(G467,Barem!$G$2:$H$11,2,1),VLOOKUP(G467,Barem!$G$12:$H$21,2,1)))</f>
        <v>1.5</v>
      </c>
      <c r="J467" s="23">
        <v>3.25</v>
      </c>
      <c r="K467" s="18">
        <f>VLOOKUP($C467, Barem!$L:$N,3,0)</f>
        <v>0.5</v>
      </c>
      <c r="L467" s="18">
        <f>VLOOKUP($C467, Barem!$L:$O,4,0)</f>
        <v>0.2</v>
      </c>
      <c r="M467" s="18">
        <f>VLOOKUP($C467, Barem!$L:$P,5,0)</f>
        <v>0.3</v>
      </c>
      <c r="N467" s="50">
        <f t="shared" ref="N467" si="1583">IF(F467&gt;199,F467/1500,0)</f>
        <v>0</v>
      </c>
      <c r="O467" s="50">
        <f>IF(D467&gt;21,VLOOKUP(D467,Barem!$R$1:$S$39,2,1),0)</f>
        <v>0</v>
      </c>
      <c r="P467" s="46">
        <f>IF(D467&lt;1,0,IF(B467="F",VLOOKUP(G467,Barem!$V$2:$X$12,2,1),VLOOKUP(G467,Barem!$V$13:$X$24,2,1)))</f>
        <v>0</v>
      </c>
      <c r="Q467" s="50">
        <f>VLOOKUP(A467,Participanti!A:C,3,0)</f>
        <v>0</v>
      </c>
      <c r="R467" s="40">
        <f t="shared" ref="R467" si="1584">H467*K467+I467*L467+J467*M467+N467+O467+P467+Q467</f>
        <v>3.7749999999999999</v>
      </c>
      <c r="S467" s="44">
        <v>43796</v>
      </c>
      <c r="T467" s="17">
        <f t="shared" ref="T467" si="1585">COUNTIFS(A:A,A467,C:C,C467)</f>
        <v>1</v>
      </c>
      <c r="U467" s="48">
        <f t="shared" ref="U467" si="1586">R467/D467</f>
        <v>0.17501159017153453</v>
      </c>
    </row>
    <row r="468" spans="1:21" hidden="1" x14ac:dyDescent="0.2">
      <c r="A468" s="22" t="s">
        <v>130</v>
      </c>
      <c r="B468" s="35" t="str">
        <f>VLOOKUP(A468,Participanti!A:B,2,0)</f>
        <v>F</v>
      </c>
      <c r="C468" s="23">
        <v>13</v>
      </c>
      <c r="D468" s="23">
        <v>17.22</v>
      </c>
      <c r="E468" s="24">
        <v>5.9907407407407409E-2</v>
      </c>
      <c r="F468" s="53"/>
      <c r="G468" s="25">
        <f t="shared" ref="G468" si="1587">E468/D468</f>
        <v>3.4789435195939264E-3</v>
      </c>
      <c r="H468" s="17">
        <f>IF(B468="F",VLOOKUP(D468,Barem!$B$2:$C$11,2,1),VLOOKUP(D468,Barem!$B$12:$C$21,2,1))</f>
        <v>4</v>
      </c>
      <c r="I468" s="17">
        <f>IF(H468=0,0,IF(B468="F",VLOOKUP(G468,Barem!$G$2:$H$11,2,1),VLOOKUP(G468,Barem!$G$12:$H$21,2,1)))</f>
        <v>4</v>
      </c>
      <c r="J468" s="23">
        <v>3.75</v>
      </c>
      <c r="K468" s="18">
        <f>VLOOKUP($C468, Barem!$L:$N,3,0)</f>
        <v>0.5</v>
      </c>
      <c r="L468" s="18">
        <f>VLOOKUP($C468, Barem!$L:$O,4,0)</f>
        <v>0.2</v>
      </c>
      <c r="M468" s="18">
        <f>VLOOKUP($C468, Barem!$L:$P,5,0)</f>
        <v>0.3</v>
      </c>
      <c r="N468" s="50">
        <f t="shared" ref="N468" si="1588">IF(F468&gt;199,F468/1500,0)</f>
        <v>0</v>
      </c>
      <c r="O468" s="50">
        <f>IF(D468&gt;21,VLOOKUP(D468,Barem!$R$1:$S$39,2,1),0)</f>
        <v>0</v>
      </c>
      <c r="P468" s="46">
        <f>IF(D468&lt;1,0,IF(B468="F",VLOOKUP(G468,Barem!$V$2:$X$12,2,1),VLOOKUP(G468,Barem!$V$13:$X$24,2,1)))</f>
        <v>0</v>
      </c>
      <c r="Q468" s="50">
        <f>VLOOKUP(A468,Participanti!A:C,3,0)</f>
        <v>0</v>
      </c>
      <c r="R468" s="40">
        <f t="shared" ref="R468" si="1589">H468*K468+I468*L468+J468*M468+N468+O468+P468+Q468</f>
        <v>3.9249999999999998</v>
      </c>
      <c r="S468" s="44">
        <v>43798</v>
      </c>
      <c r="T468" s="17">
        <f t="shared" ref="T468" si="1590">COUNTIFS(A:A,A468,C:C,C468)</f>
        <v>1</v>
      </c>
      <c r="U468" s="48">
        <f t="shared" ref="U468" si="1591">R468/D468</f>
        <v>0.22793263646922185</v>
      </c>
    </row>
    <row r="469" spans="1:21" hidden="1" x14ac:dyDescent="0.2">
      <c r="A469" s="22" t="s">
        <v>133</v>
      </c>
      <c r="B469" s="35" t="str">
        <f>VLOOKUP(A469,Participanti!A:B,2,0)</f>
        <v>M</v>
      </c>
      <c r="C469" s="23">
        <v>13</v>
      </c>
      <c r="D469" s="23">
        <v>12.01</v>
      </c>
      <c r="E469" s="24">
        <v>4.0335648148148148E-2</v>
      </c>
      <c r="F469" s="53">
        <v>306</v>
      </c>
      <c r="G469" s="25">
        <f t="shared" ref="G469" si="1592">E469/D469</f>
        <v>3.3585052579640424E-3</v>
      </c>
      <c r="H469" s="17">
        <f>IF(B469="F",VLOOKUP(D469,Barem!$B$2:$C$11,2,1),VLOOKUP(D469,Barem!$B$12:$C$21,2,1))</f>
        <v>3</v>
      </c>
      <c r="I469" s="17">
        <f>IF(H469=0,0,IF(B469="F",VLOOKUP(G469,Barem!$G$2:$H$11,2,1),VLOOKUP(G469,Barem!$G$12:$H$21,2,1)))</f>
        <v>3</v>
      </c>
      <c r="J469" s="23">
        <v>2.5</v>
      </c>
      <c r="K469" s="18">
        <f>VLOOKUP($C469, Barem!$L:$N,3,0)</f>
        <v>0.5</v>
      </c>
      <c r="L469" s="18">
        <f>VLOOKUP($C469, Barem!$L:$O,4,0)</f>
        <v>0.2</v>
      </c>
      <c r="M469" s="18">
        <f>VLOOKUP($C469, Barem!$L:$P,5,0)</f>
        <v>0.3</v>
      </c>
      <c r="N469" s="50">
        <f t="shared" ref="N469" si="1593">IF(F469&gt;199,F469/1500,0)</f>
        <v>0.20399999999999999</v>
      </c>
      <c r="O469" s="50">
        <f>IF(D469&gt;21,VLOOKUP(D469,Barem!$R$1:$S$39,2,1),0)</f>
        <v>0</v>
      </c>
      <c r="P469" s="46">
        <f>IF(D469&lt;1,0,IF(B469="F",VLOOKUP(G469,Barem!$V$2:$X$12,2,1),VLOOKUP(G469,Barem!$V$13:$X$24,2,1)))</f>
        <v>0</v>
      </c>
      <c r="Q469" s="50">
        <f>VLOOKUP(A469,Participanti!A:C,3,0)</f>
        <v>0</v>
      </c>
      <c r="R469" s="40">
        <f t="shared" ref="R469" si="1594">H469*K469+I469*L469+J469*M469+N469+O469+P469+Q469</f>
        <v>3.0540000000000003</v>
      </c>
      <c r="S469" s="44">
        <v>43799</v>
      </c>
      <c r="T469" s="17">
        <f t="shared" ref="T469" si="1595">COUNTIFS(A:A,A469,C:C,C469)</f>
        <v>1</v>
      </c>
      <c r="U469" s="48">
        <f t="shared" ref="U469" si="1596">R469/D469</f>
        <v>0.25428809325562035</v>
      </c>
    </row>
    <row r="470" spans="1:21" hidden="1" x14ac:dyDescent="0.2">
      <c r="A470" s="22" t="s">
        <v>76</v>
      </c>
      <c r="B470" s="35" t="str">
        <f>VLOOKUP(A470,Participanti!A:B,2,0)</f>
        <v>F</v>
      </c>
      <c r="C470" s="23">
        <v>13</v>
      </c>
      <c r="D470" s="23">
        <v>10</v>
      </c>
      <c r="E470" s="24">
        <v>4.1782407407407407E-2</v>
      </c>
      <c r="F470" s="53"/>
      <c r="G470" s="25">
        <f t="shared" ref="G470" si="1597">E470/D470</f>
        <v>4.178240740740741E-3</v>
      </c>
      <c r="H470" s="17">
        <f>IF(B470="F",VLOOKUP(D470,Barem!$B$2:$C$11,2,1),VLOOKUP(D470,Barem!$B$12:$C$21,2,1))</f>
        <v>2.5</v>
      </c>
      <c r="I470" s="17">
        <f>IF(H470=0,0,IF(B470="F",VLOOKUP(G470,Barem!$G$2:$H$11,2,1),VLOOKUP(G470,Barem!$G$12:$H$21,2,1)))</f>
        <v>1.5</v>
      </c>
      <c r="J470" s="23">
        <v>1.5</v>
      </c>
      <c r="K470" s="18">
        <f>VLOOKUP($C470, Barem!$L:$N,3,0)</f>
        <v>0.5</v>
      </c>
      <c r="L470" s="18">
        <f>VLOOKUP($C470, Barem!$L:$O,4,0)</f>
        <v>0.2</v>
      </c>
      <c r="M470" s="18">
        <f>VLOOKUP($C470, Barem!$L:$P,5,0)</f>
        <v>0.3</v>
      </c>
      <c r="N470" s="50">
        <f t="shared" ref="N470" si="1598">IF(F470&gt;199,F470/1500,0)</f>
        <v>0</v>
      </c>
      <c r="O470" s="50">
        <f>IF(D470&gt;21,VLOOKUP(D470,Barem!$R$1:$S$39,2,1),0)</f>
        <v>0</v>
      </c>
      <c r="P470" s="46">
        <f>IF(D470&lt;1,0,IF(B470="F",VLOOKUP(G470,Barem!$V$2:$X$12,2,1),VLOOKUP(G470,Barem!$V$13:$X$24,2,1)))</f>
        <v>0</v>
      </c>
      <c r="Q470" s="50">
        <f>VLOOKUP(A470,Participanti!A:C,3,0)</f>
        <v>0</v>
      </c>
      <c r="R470" s="40">
        <f t="shared" ref="R470" si="1599">H470*K470+I470*L470+J470*M470+N470+O470+P470+Q470</f>
        <v>2</v>
      </c>
      <c r="S470" s="44">
        <v>43799</v>
      </c>
      <c r="T470" s="17">
        <f t="shared" ref="T470" si="1600">COUNTIFS(A:A,A470,C:C,C470)</f>
        <v>1</v>
      </c>
      <c r="U470" s="48">
        <f t="shared" ref="U470" si="1601">R470/D470</f>
        <v>0.2</v>
      </c>
    </row>
    <row r="471" spans="1:21" hidden="1" x14ac:dyDescent="0.2">
      <c r="A471" s="22" t="s">
        <v>75</v>
      </c>
      <c r="B471" s="35" t="str">
        <f>VLOOKUP(A471,Participanti!A:B,2,0)</f>
        <v>M</v>
      </c>
      <c r="C471" s="23">
        <v>13</v>
      </c>
      <c r="D471" s="23">
        <v>8.06</v>
      </c>
      <c r="E471" s="24">
        <v>2.8460648148148148E-2</v>
      </c>
      <c r="F471" s="53"/>
      <c r="G471" s="25">
        <f t="shared" ref="G471" si="1602">E471/D471</f>
        <v>3.531097785130043E-3</v>
      </c>
      <c r="H471" s="17">
        <f>IF(B471="F",VLOOKUP(D471,Barem!$B$2:$C$11,2,1),VLOOKUP(D471,Barem!$B$12:$C$21,2,1))</f>
        <v>2</v>
      </c>
      <c r="I471" s="17">
        <f>IF(H471=0,0,IF(B471="F",VLOOKUP(G471,Barem!$G$2:$H$11,2,1),VLOOKUP(G471,Barem!$G$12:$H$21,2,1)))</f>
        <v>2.5</v>
      </c>
      <c r="J471" s="23">
        <v>2</v>
      </c>
      <c r="K471" s="18">
        <f>VLOOKUP($C471, Barem!$L:$N,3,0)</f>
        <v>0.5</v>
      </c>
      <c r="L471" s="18">
        <f>VLOOKUP($C471, Barem!$L:$O,4,0)</f>
        <v>0.2</v>
      </c>
      <c r="M471" s="18">
        <f>VLOOKUP($C471, Barem!$L:$P,5,0)</f>
        <v>0.3</v>
      </c>
      <c r="N471" s="50">
        <f t="shared" ref="N471" si="1603">IF(F471&gt;199,F471/1500,0)</f>
        <v>0</v>
      </c>
      <c r="O471" s="50">
        <f>IF(D471&gt;21,VLOOKUP(D471,Barem!$R$1:$S$39,2,1),0)</f>
        <v>0</v>
      </c>
      <c r="P471" s="46">
        <f>IF(D471&lt;1,0,IF(B471="F",VLOOKUP(G471,Barem!$V$2:$X$12,2,1),VLOOKUP(G471,Barem!$V$13:$X$24,2,1)))</f>
        <v>0</v>
      </c>
      <c r="Q471" s="50">
        <f>VLOOKUP(A471,Participanti!A:C,3,0)</f>
        <v>0</v>
      </c>
      <c r="R471" s="40">
        <f t="shared" ref="R471" si="1604">H471*K471+I471*L471+J471*M471+N471+O471+P471+Q471</f>
        <v>2.1</v>
      </c>
      <c r="S471" s="44">
        <v>43799</v>
      </c>
      <c r="T471" s="17">
        <f t="shared" ref="T471" si="1605">COUNTIFS(A:A,A471,C:C,C471)</f>
        <v>1</v>
      </c>
      <c r="U471" s="48">
        <f t="shared" ref="U471" si="1606">R471/D471</f>
        <v>0.26054590570719605</v>
      </c>
    </row>
    <row r="472" spans="1:21" hidden="1" x14ac:dyDescent="0.2">
      <c r="A472" s="22" t="s">
        <v>60</v>
      </c>
      <c r="B472" s="35" t="str">
        <f>VLOOKUP(A472,Participanti!A:B,2,0)</f>
        <v>F</v>
      </c>
      <c r="C472" s="23">
        <v>13</v>
      </c>
      <c r="D472" s="23">
        <v>4.8</v>
      </c>
      <c r="E472" s="24">
        <v>2.1365740740740741E-2</v>
      </c>
      <c r="F472" s="53"/>
      <c r="G472" s="25">
        <f t="shared" ref="G472" si="1607">E472/D472</f>
        <v>4.451195987654321E-3</v>
      </c>
      <c r="H472" s="17">
        <f>IF(B472="F",VLOOKUP(D472,Barem!$B$2:$C$11,2,1),VLOOKUP(D472,Barem!$B$12:$C$21,2,1))</f>
        <v>1.5</v>
      </c>
      <c r="I472" s="17">
        <f>IF(H472=0,0,IF(B472="F",VLOOKUP(G472,Barem!$G$2:$H$11,2,1),VLOOKUP(G472,Barem!$G$12:$H$21,2,1)))</f>
        <v>1.5</v>
      </c>
      <c r="J472" s="23">
        <v>3</v>
      </c>
      <c r="K472" s="18">
        <f>VLOOKUP($C472, Barem!$L:$N,3,0)</f>
        <v>0.5</v>
      </c>
      <c r="L472" s="18">
        <f>VLOOKUP($C472, Barem!$L:$O,4,0)</f>
        <v>0.2</v>
      </c>
      <c r="M472" s="18">
        <f>VLOOKUP($C472, Barem!$L:$P,5,0)</f>
        <v>0.3</v>
      </c>
      <c r="N472" s="50">
        <f t="shared" ref="N472" si="1608">IF(F472&gt;199,F472/1500,0)</f>
        <v>0</v>
      </c>
      <c r="O472" s="50">
        <f>IF(D472&gt;21,VLOOKUP(D472,Barem!$R$1:$S$39,2,1),0)</f>
        <v>0</v>
      </c>
      <c r="P472" s="46">
        <f>IF(D472&lt;1,0,IF(B472="F",VLOOKUP(G472,Barem!$V$2:$X$12,2,1),VLOOKUP(G472,Barem!$V$13:$X$24,2,1)))</f>
        <v>0</v>
      </c>
      <c r="Q472" s="50">
        <f>VLOOKUP(A472,Participanti!A:C,3,0)</f>
        <v>0.5</v>
      </c>
      <c r="R472" s="40">
        <f t="shared" ref="R472" si="1609">H472*K472+I472*L472+J472*M472+N472+O472+P472+Q472</f>
        <v>2.4500000000000002</v>
      </c>
      <c r="S472" s="44">
        <v>43799</v>
      </c>
      <c r="T472" s="17">
        <f t="shared" ref="T472" si="1610">COUNTIFS(A:A,A472,C:C,C472)</f>
        <v>1</v>
      </c>
      <c r="U472" s="48">
        <f t="shared" ref="U472" si="1611">R472/D472</f>
        <v>0.51041666666666674</v>
      </c>
    </row>
    <row r="473" spans="1:21" hidden="1" x14ac:dyDescent="0.2">
      <c r="A473" s="22" t="s">
        <v>70</v>
      </c>
      <c r="B473" s="35" t="str">
        <f>VLOOKUP(A473,Participanti!A:B,2,0)</f>
        <v>M</v>
      </c>
      <c r="C473" s="23">
        <v>13</v>
      </c>
      <c r="D473" s="23">
        <v>10.199999999999999</v>
      </c>
      <c r="E473" s="24">
        <v>3.7349537037037035E-2</v>
      </c>
      <c r="F473" s="53"/>
      <c r="G473" s="25">
        <f t="shared" ref="G473" si="1612">E473/D473</f>
        <v>3.6617193173565724E-3</v>
      </c>
      <c r="H473" s="17">
        <f>IF(B473="F",VLOOKUP(D473,Barem!$B$2:$C$11,2,1),VLOOKUP(D473,Barem!$B$12:$C$21,2,1))</f>
        <v>2.5</v>
      </c>
      <c r="I473" s="17">
        <f>IF(H473=0,0,IF(B473="F",VLOOKUP(G473,Barem!$G$2:$H$11,2,1),VLOOKUP(G473,Barem!$G$12:$H$21,2,1)))</f>
        <v>2</v>
      </c>
      <c r="J473" s="23">
        <v>2.5</v>
      </c>
      <c r="K473" s="18">
        <f>VLOOKUP($C473, Barem!$L:$N,3,0)</f>
        <v>0.5</v>
      </c>
      <c r="L473" s="18">
        <f>VLOOKUP($C473, Barem!$L:$O,4,0)</f>
        <v>0.2</v>
      </c>
      <c r="M473" s="18">
        <f>VLOOKUP($C473, Barem!$L:$P,5,0)</f>
        <v>0.3</v>
      </c>
      <c r="N473" s="50">
        <f t="shared" ref="N473" si="1613">IF(F473&gt;199,F473/1500,0)</f>
        <v>0</v>
      </c>
      <c r="O473" s="50">
        <f>IF(D473&gt;21,VLOOKUP(D473,Barem!$R$1:$S$39,2,1),0)</f>
        <v>0</v>
      </c>
      <c r="P473" s="46">
        <f>IF(D473&lt;1,0,IF(B473="F",VLOOKUP(G473,Barem!$V$2:$X$12,2,1),VLOOKUP(G473,Barem!$V$13:$X$24,2,1)))</f>
        <v>0</v>
      </c>
      <c r="Q473" s="50">
        <f>VLOOKUP(A473,Participanti!A:C,3,0)</f>
        <v>0</v>
      </c>
      <c r="R473" s="40">
        <f t="shared" ref="R473" si="1614">H473*K473+I473*L473+J473*M473+N473+O473+P473+Q473</f>
        <v>2.4</v>
      </c>
      <c r="S473" s="44">
        <v>43800</v>
      </c>
      <c r="T473" s="17">
        <f t="shared" ref="T473" si="1615">COUNTIFS(A:A,A473,C:C,C473)</f>
        <v>1</v>
      </c>
      <c r="U473" s="48">
        <f t="shared" ref="U473" si="1616">R473/D473</f>
        <v>0.23529411764705882</v>
      </c>
    </row>
    <row r="474" spans="1:21" hidden="1" x14ac:dyDescent="0.2">
      <c r="A474" s="22" t="s">
        <v>59</v>
      </c>
      <c r="B474" s="35" t="str">
        <f>VLOOKUP(A474,Participanti!A:B,2,0)</f>
        <v>M</v>
      </c>
      <c r="C474" s="23">
        <v>13</v>
      </c>
      <c r="D474" s="23">
        <v>21.28</v>
      </c>
      <c r="E474" s="24">
        <v>8.4641203703703705E-2</v>
      </c>
      <c r="F474" s="53">
        <v>334</v>
      </c>
      <c r="G474" s="25">
        <f t="shared" ref="G474" si="1617">E474/D474</f>
        <v>3.9775001740462263E-3</v>
      </c>
      <c r="H474" s="17">
        <f>IF(B474="F",VLOOKUP(D474,Barem!$B$2:$C$11,2,1),VLOOKUP(D474,Barem!$B$12:$C$21,2,1))</f>
        <v>5</v>
      </c>
      <c r="I474" s="17">
        <f>IF(H474=0,0,IF(B474="F",VLOOKUP(G474,Barem!$G$2:$H$11,2,1),VLOOKUP(G474,Barem!$G$12:$H$21,2,1)))</f>
        <v>1.5</v>
      </c>
      <c r="J474" s="23">
        <v>2.75</v>
      </c>
      <c r="K474" s="18">
        <f>VLOOKUP($C474, Barem!$L:$N,3,0)</f>
        <v>0.5</v>
      </c>
      <c r="L474" s="18">
        <f>VLOOKUP($C474, Barem!$L:$O,4,0)</f>
        <v>0.2</v>
      </c>
      <c r="M474" s="18">
        <f>VLOOKUP($C474, Barem!$L:$P,5,0)</f>
        <v>0.3</v>
      </c>
      <c r="N474" s="50">
        <f t="shared" ref="N474" si="1618">IF(F474&gt;199,F474/1500,0)</f>
        <v>0.22266666666666668</v>
      </c>
      <c r="O474" s="50">
        <f>IF(D474&gt;21,VLOOKUP(D474,Barem!$R$1:$S$39,2,1),0)</f>
        <v>0</v>
      </c>
      <c r="P474" s="46">
        <f>IF(D474&lt;1,0,IF(B474="F",VLOOKUP(G474,Barem!$V$2:$X$12,2,1),VLOOKUP(G474,Barem!$V$13:$X$24,2,1)))</f>
        <v>0</v>
      </c>
      <c r="Q474" s="50">
        <f>VLOOKUP(A474,Participanti!A:C,3,0)</f>
        <v>0</v>
      </c>
      <c r="R474" s="40">
        <f t="shared" ref="R474" si="1619">H474*K474+I474*L474+J474*M474+N474+O474+P474+Q474</f>
        <v>3.8476666666666666</v>
      </c>
      <c r="S474" s="44">
        <v>43800</v>
      </c>
      <c r="T474" s="17">
        <f t="shared" ref="T474" si="1620">COUNTIFS(A:A,A474,C:C,C474)</f>
        <v>1</v>
      </c>
      <c r="U474" s="48">
        <f t="shared" ref="U474" si="1621">R474/D474</f>
        <v>0.18081140350877192</v>
      </c>
    </row>
    <row r="475" spans="1:21" hidden="1" x14ac:dyDescent="0.2">
      <c r="A475" s="22" t="s">
        <v>61</v>
      </c>
      <c r="B475" s="35" t="str">
        <f>VLOOKUP(A475,Participanti!A:B,2,0)</f>
        <v>M</v>
      </c>
      <c r="C475" s="23">
        <v>13</v>
      </c>
      <c r="D475" s="23">
        <v>22.01</v>
      </c>
      <c r="E475" s="24">
        <v>7.6365740740740748E-2</v>
      </c>
      <c r="F475" s="53"/>
      <c r="G475" s="25">
        <f t="shared" ref="G475" si="1622">E475/D475</f>
        <v>3.4695929459673215E-3</v>
      </c>
      <c r="H475" s="17">
        <f>IF(B475="F",VLOOKUP(D475,Barem!$B$2:$C$11,2,1),VLOOKUP(D475,Barem!$B$12:$C$21,2,1))</f>
        <v>5</v>
      </c>
      <c r="I475" s="17">
        <f>IF(H475=0,0,IF(B475="F",VLOOKUP(G475,Barem!$G$2:$H$11,2,1),VLOOKUP(G475,Barem!$G$12:$H$21,2,1)))</f>
        <v>3</v>
      </c>
      <c r="J475" s="23">
        <v>3.5</v>
      </c>
      <c r="K475" s="18">
        <f>VLOOKUP($C475, Barem!$L:$N,3,0)</f>
        <v>0.5</v>
      </c>
      <c r="L475" s="18">
        <f>VLOOKUP($C475, Barem!$L:$O,4,0)</f>
        <v>0.2</v>
      </c>
      <c r="M475" s="18">
        <f>VLOOKUP($C475, Barem!$L:$P,5,0)</f>
        <v>0.3</v>
      </c>
      <c r="N475" s="50">
        <f t="shared" ref="N475" si="1623">IF(F475&gt;199,F475/1500,0)</f>
        <v>0</v>
      </c>
      <c r="O475" s="50">
        <f>IF(D475&gt;21,VLOOKUP(D475,Barem!$R$1:$S$39,2,1),0)</f>
        <v>0</v>
      </c>
      <c r="P475" s="46">
        <f>IF(D475&lt;1,0,IF(B475="F",VLOOKUP(G475,Barem!$V$2:$X$12,2,1),VLOOKUP(G475,Barem!$V$13:$X$24,2,1)))</f>
        <v>0</v>
      </c>
      <c r="Q475" s="50">
        <f>VLOOKUP(A475,Participanti!A:C,3,0)</f>
        <v>0</v>
      </c>
      <c r="R475" s="40">
        <f t="shared" ref="R475" si="1624">H475*K475+I475*L475+J475*M475+N475+O475+P475+Q475</f>
        <v>4.1500000000000004</v>
      </c>
      <c r="S475" s="44">
        <v>43800</v>
      </c>
      <c r="T475" s="17">
        <f t="shared" ref="T475" si="1625">COUNTIFS(A:A,A475,C:C,C475)</f>
        <v>1</v>
      </c>
      <c r="U475" s="48">
        <f t="shared" ref="U475" si="1626">R475/D475</f>
        <v>0.18855065879145844</v>
      </c>
    </row>
    <row r="476" spans="1:21" hidden="1" x14ac:dyDescent="0.2">
      <c r="A476" s="22" t="s">
        <v>107</v>
      </c>
      <c r="B476" s="35" t="str">
        <f>VLOOKUP(A476,Participanti!A:B,2,0)</f>
        <v>M</v>
      </c>
      <c r="C476" s="23">
        <v>13</v>
      </c>
      <c r="D476" s="23">
        <v>7.06</v>
      </c>
      <c r="E476" s="24">
        <v>2.3645833333333335E-2</v>
      </c>
      <c r="F476" s="53"/>
      <c r="G476" s="25">
        <f t="shared" ref="G476" si="1627">E476/D476</f>
        <v>3.3492681775259682E-3</v>
      </c>
      <c r="H476" s="17">
        <f>IF(B476="F",VLOOKUP(D476,Barem!$B$2:$C$11,2,1),VLOOKUP(D476,Barem!$B$12:$C$21,2,1))</f>
        <v>2</v>
      </c>
      <c r="I476" s="17">
        <f>IF(H476=0,0,IF(B476="F",VLOOKUP(G476,Barem!$G$2:$H$11,2,1),VLOOKUP(G476,Barem!$G$12:$H$21,2,1)))</f>
        <v>3</v>
      </c>
      <c r="J476" s="23">
        <v>2.25</v>
      </c>
      <c r="K476" s="18">
        <f>VLOOKUP($C476, Barem!$L:$N,3,0)</f>
        <v>0.5</v>
      </c>
      <c r="L476" s="18">
        <f>VLOOKUP($C476, Barem!$L:$O,4,0)</f>
        <v>0.2</v>
      </c>
      <c r="M476" s="18">
        <f>VLOOKUP($C476, Barem!$L:$P,5,0)</f>
        <v>0.3</v>
      </c>
      <c r="N476" s="50">
        <f t="shared" ref="N476" si="1628">IF(F476&gt;199,F476/1500,0)</f>
        <v>0</v>
      </c>
      <c r="O476" s="50">
        <f>IF(D476&gt;21,VLOOKUP(D476,Barem!$R$1:$S$39,2,1),0)</f>
        <v>0</v>
      </c>
      <c r="P476" s="46">
        <f>IF(D476&lt;1,0,IF(B476="F",VLOOKUP(G476,Barem!$V$2:$X$12,2,1),VLOOKUP(G476,Barem!$V$13:$X$24,2,1)))</f>
        <v>0</v>
      </c>
      <c r="Q476" s="50">
        <f>VLOOKUP(A476,Participanti!A:C,3,0)</f>
        <v>0</v>
      </c>
      <c r="R476" s="40">
        <f t="shared" ref="R476" si="1629">H476*K476+I476*L476+J476*M476+N476+O476+P476+Q476</f>
        <v>2.2749999999999999</v>
      </c>
      <c r="S476" s="44">
        <v>43800</v>
      </c>
      <c r="T476" s="17">
        <f t="shared" ref="T476" si="1630">COUNTIFS(A:A,A476,C:C,C476)</f>
        <v>1</v>
      </c>
      <c r="U476" s="48">
        <f t="shared" ref="U476" si="1631">R476/D476</f>
        <v>0.32223796033994334</v>
      </c>
    </row>
    <row r="477" spans="1:21" hidden="1" x14ac:dyDescent="0.2">
      <c r="A477" s="22" t="s">
        <v>142</v>
      </c>
      <c r="B477" s="35" t="str">
        <f>VLOOKUP(A477,Participanti!A:B,2,0)</f>
        <v>M</v>
      </c>
      <c r="C477" s="23">
        <v>13</v>
      </c>
      <c r="D477" s="23">
        <v>21.1</v>
      </c>
      <c r="E477" s="24">
        <v>7.7777777777777779E-2</v>
      </c>
      <c r="F477" s="53"/>
      <c r="G477" s="25">
        <f t="shared" ref="G477" si="1632">E477/D477</f>
        <v>3.686150605581885E-3</v>
      </c>
      <c r="H477" s="17">
        <f>IF(B477="F",VLOOKUP(D477,Barem!$B$2:$C$11,2,1),VLOOKUP(D477,Barem!$B$12:$C$21,2,1))</f>
        <v>5</v>
      </c>
      <c r="I477" s="17">
        <f>IF(H477=0,0,IF(B477="F",VLOOKUP(G477,Barem!$G$2:$H$11,2,1),VLOOKUP(G477,Barem!$G$12:$H$21,2,1)))</f>
        <v>2</v>
      </c>
      <c r="J477" s="23">
        <v>0</v>
      </c>
      <c r="K477" s="18">
        <f>VLOOKUP($C477, Barem!$L:$N,3,0)</f>
        <v>0.5</v>
      </c>
      <c r="L477" s="18">
        <f>VLOOKUP($C477, Barem!$L:$O,4,0)</f>
        <v>0.2</v>
      </c>
      <c r="M477" s="18">
        <f>VLOOKUP($C477, Barem!$L:$P,5,0)</f>
        <v>0.3</v>
      </c>
      <c r="N477" s="50">
        <f t="shared" ref="N477" si="1633">IF(F477&gt;199,F477/1500,0)</f>
        <v>0</v>
      </c>
      <c r="O477" s="50">
        <f>IF(D477&gt;21,VLOOKUP(D477,Barem!$R$1:$S$39,2,1),0)</f>
        <v>0</v>
      </c>
      <c r="P477" s="46">
        <f>IF(D477&lt;1,0,IF(B477="F",VLOOKUP(G477,Barem!$V$2:$X$12,2,1),VLOOKUP(G477,Barem!$V$13:$X$24,2,1)))</f>
        <v>0</v>
      </c>
      <c r="Q477" s="50">
        <f>VLOOKUP(A477,Participanti!A:C,3,0)</f>
        <v>0</v>
      </c>
      <c r="R477" s="40">
        <f t="shared" ref="R477" si="1634">H477*K477+I477*L477+J477*M477+N477+O477+P477+Q477</f>
        <v>2.9</v>
      </c>
      <c r="S477" s="44">
        <v>43800</v>
      </c>
      <c r="T477" s="17">
        <f t="shared" ref="T477" si="1635">COUNTIFS(A:A,A477,C:C,C477)</f>
        <v>1</v>
      </c>
      <c r="U477" s="48">
        <f t="shared" ref="U477" si="1636">R477/D477</f>
        <v>0.13744075829383884</v>
      </c>
    </row>
    <row r="478" spans="1:21" hidden="1" x14ac:dyDescent="0.2">
      <c r="A478" s="22" t="s">
        <v>69</v>
      </c>
      <c r="B478" s="35" t="str">
        <f>VLOOKUP(A478,Participanti!A:B,2,0)</f>
        <v>M</v>
      </c>
      <c r="C478" s="23">
        <v>13</v>
      </c>
      <c r="D478" s="23">
        <v>10.83</v>
      </c>
      <c r="E478" s="24">
        <v>6.1493055555555558E-2</v>
      </c>
      <c r="F478" s="53">
        <v>381</v>
      </c>
      <c r="G478" s="25">
        <f t="shared" ref="G478" si="1637">E478/D478</f>
        <v>5.6780291371704115E-3</v>
      </c>
      <c r="H478" s="17">
        <f>IF(B478="F",VLOOKUP(D478,Barem!$B$2:$C$11,2,1),VLOOKUP(D478,Barem!$B$12:$C$21,2,1))</f>
        <v>2.5</v>
      </c>
      <c r="I478" s="17">
        <f>IF(H478=0,0,IF(B478="F",VLOOKUP(G478,Barem!$G$2:$H$11,2,1),VLOOKUP(G478,Barem!$G$12:$H$21,2,1)))</f>
        <v>0</v>
      </c>
      <c r="J478" s="23">
        <v>3.5</v>
      </c>
      <c r="K478" s="18">
        <f>VLOOKUP($C478, Barem!$L:$N,3,0)</f>
        <v>0.5</v>
      </c>
      <c r="L478" s="18">
        <f>VLOOKUP($C478, Barem!$L:$O,4,0)</f>
        <v>0.2</v>
      </c>
      <c r="M478" s="18">
        <f>VLOOKUP($C478, Barem!$L:$P,5,0)</f>
        <v>0.3</v>
      </c>
      <c r="N478" s="50">
        <f t="shared" ref="N478" si="1638">IF(F478&gt;199,F478/1500,0)</f>
        <v>0.254</v>
      </c>
      <c r="O478" s="50">
        <f>IF(D478&gt;21,VLOOKUP(D478,Barem!$R$1:$S$39,2,1),0)</f>
        <v>0</v>
      </c>
      <c r="P478" s="46">
        <f>IF(D478&lt;1,0,IF(B478="F",VLOOKUP(G478,Barem!$V$2:$X$12,2,1),VLOOKUP(G478,Barem!$V$13:$X$24,2,1)))</f>
        <v>0</v>
      </c>
      <c r="Q478" s="50">
        <f>VLOOKUP(A478,Participanti!A:C,3,0)</f>
        <v>0</v>
      </c>
      <c r="R478" s="40">
        <f t="shared" ref="R478" si="1639">H478*K478+I478*L478+J478*M478+N478+O478+P478+Q478</f>
        <v>2.5539999999999998</v>
      </c>
      <c r="S478" s="44">
        <v>43800</v>
      </c>
      <c r="T478" s="17">
        <f t="shared" ref="T478" si="1640">COUNTIFS(A:A,A478,C:C,C478)</f>
        <v>1</v>
      </c>
      <c r="U478" s="48">
        <f t="shared" ref="U478" si="1641">R478/D478</f>
        <v>0.23582640812557709</v>
      </c>
    </row>
    <row r="479" spans="1:21" hidden="1" x14ac:dyDescent="0.2">
      <c r="A479" s="22" t="s">
        <v>92</v>
      </c>
      <c r="B479" s="35" t="str">
        <f>VLOOKUP(A479,Participanti!A:B,2,0)</f>
        <v>M</v>
      </c>
      <c r="C479" s="23">
        <v>13</v>
      </c>
      <c r="D479" s="23">
        <v>36.03</v>
      </c>
      <c r="E479" s="24">
        <v>0.16056712962962963</v>
      </c>
      <c r="F479" s="53">
        <v>820</v>
      </c>
      <c r="G479" s="25">
        <f t="shared" ref="G479" si="1642">E479/D479</f>
        <v>4.4564843083438697E-3</v>
      </c>
      <c r="H479" s="17">
        <f>IF(B479="F",VLOOKUP(D479,Barem!$B$2:$C$11,2,1),VLOOKUP(D479,Barem!$B$12:$C$21,2,1))</f>
        <v>5</v>
      </c>
      <c r="I479" s="17">
        <f>IF(H479=0,0,IF(B479="F",VLOOKUP(G479,Barem!$G$2:$H$11,2,1),VLOOKUP(G479,Barem!$G$12:$H$21,2,1)))</f>
        <v>1</v>
      </c>
      <c r="J479" s="23">
        <v>3.5</v>
      </c>
      <c r="K479" s="18">
        <f>VLOOKUP($C479, Barem!$L:$N,3,0)</f>
        <v>0.5</v>
      </c>
      <c r="L479" s="18">
        <f>VLOOKUP($C479, Barem!$L:$O,4,0)</f>
        <v>0.2</v>
      </c>
      <c r="M479" s="18">
        <f>VLOOKUP($C479, Barem!$L:$P,5,0)</f>
        <v>0.3</v>
      </c>
      <c r="N479" s="50">
        <f t="shared" ref="N479" si="1643">IF(F479&gt;199,F479/1500,0)</f>
        <v>0.54666666666666663</v>
      </c>
      <c r="O479" s="50">
        <f>IF(D479&gt;21,VLOOKUP(D479,Barem!$R$1:$S$39,2,1),0)</f>
        <v>0.2</v>
      </c>
      <c r="P479" s="46">
        <f>IF(D479&lt;1,0,IF(B479="F",VLOOKUP(G479,Barem!$V$2:$X$12,2,1),VLOOKUP(G479,Barem!$V$13:$X$24,2,1)))</f>
        <v>0</v>
      </c>
      <c r="Q479" s="50">
        <f>VLOOKUP(A479,Participanti!A:C,3,0)</f>
        <v>0</v>
      </c>
      <c r="R479" s="40">
        <f t="shared" ref="R479" si="1644">H479*K479+I479*L479+J479*M479+N479+O479+P479+Q479</f>
        <v>4.496666666666667</v>
      </c>
      <c r="S479" s="44">
        <v>43800</v>
      </c>
      <c r="T479" s="17">
        <f t="shared" ref="T479" si="1645">COUNTIFS(A:A,A479,C:C,C479)</f>
        <v>1</v>
      </c>
      <c r="U479" s="48">
        <f t="shared" ref="U479" si="1646">R479/D479</f>
        <v>0.12480340457026552</v>
      </c>
    </row>
    <row r="480" spans="1:21" hidden="1" x14ac:dyDescent="0.2">
      <c r="A480" s="22" t="s">
        <v>73</v>
      </c>
      <c r="B480" s="35" t="str">
        <f>VLOOKUP(A480,Participanti!A:B,2,0)</f>
        <v>M</v>
      </c>
      <c r="C480" s="23">
        <v>13</v>
      </c>
      <c r="D480" s="23">
        <v>8.4700000000000006</v>
      </c>
      <c r="E480" s="24">
        <v>2.5185185185185185E-2</v>
      </c>
      <c r="F480" s="53"/>
      <c r="G480" s="25">
        <f t="shared" ref="G480" si="1647">E480/D480</f>
        <v>2.973457518912064E-3</v>
      </c>
      <c r="H480" s="17">
        <f>IF(B480="F",VLOOKUP(D480,Barem!$B$2:$C$11,2,1),VLOOKUP(D480,Barem!$B$12:$C$21,2,1))</f>
        <v>2</v>
      </c>
      <c r="I480" s="17">
        <f>IF(H480=0,0,IF(B480="F",VLOOKUP(G480,Barem!$G$2:$H$11,2,1),VLOOKUP(G480,Barem!$G$12:$H$21,2,1)))</f>
        <v>4</v>
      </c>
      <c r="J480" s="23">
        <v>2.5</v>
      </c>
      <c r="K480" s="18">
        <f>VLOOKUP($C480, Barem!$L:$N,3,0)</f>
        <v>0.5</v>
      </c>
      <c r="L480" s="18">
        <f>VLOOKUP($C480, Barem!$L:$O,4,0)</f>
        <v>0.2</v>
      </c>
      <c r="M480" s="18">
        <f>VLOOKUP($C480, Barem!$L:$P,5,0)</f>
        <v>0.3</v>
      </c>
      <c r="N480" s="50">
        <f t="shared" ref="N480" si="1648">IF(F480&gt;199,F480/1500,0)</f>
        <v>0</v>
      </c>
      <c r="O480" s="50">
        <f>IF(D480&gt;21,VLOOKUP(D480,Barem!$R$1:$S$39,2,1),0)</f>
        <v>0</v>
      </c>
      <c r="P480" s="46">
        <f>IF(D480&lt;1,0,IF(B480="F",VLOOKUP(G480,Barem!$V$2:$X$12,2,1),VLOOKUP(G480,Barem!$V$13:$X$24,2,1)))</f>
        <v>0</v>
      </c>
      <c r="Q480" s="50">
        <f>VLOOKUP(A480,Participanti!A:C,3,0)</f>
        <v>0</v>
      </c>
      <c r="R480" s="40">
        <f t="shared" ref="R480" si="1649">H480*K480+I480*L480+J480*M480+N480+O480+P480+Q480</f>
        <v>2.5499999999999998</v>
      </c>
      <c r="S480" s="44">
        <v>43800</v>
      </c>
      <c r="T480" s="17">
        <f t="shared" ref="T480" si="1650">COUNTIFS(A:A,A480,C:C,C480)</f>
        <v>1</v>
      </c>
      <c r="U480" s="48">
        <f t="shared" ref="U480" si="1651">R480/D480</f>
        <v>0.30106257378984647</v>
      </c>
    </row>
    <row r="481" spans="1:21" hidden="1" x14ac:dyDescent="0.2">
      <c r="A481" s="22" t="s">
        <v>54</v>
      </c>
      <c r="B481" s="35" t="str">
        <f>VLOOKUP(A481,Participanti!A:B,2,0)</f>
        <v>M</v>
      </c>
      <c r="C481" s="23">
        <v>13</v>
      </c>
      <c r="D481" s="23">
        <v>16.100000000000001</v>
      </c>
      <c r="E481" s="24">
        <v>6.5972222222222224E-2</v>
      </c>
      <c r="F481" s="53"/>
      <c r="G481" s="25">
        <f t="shared" ref="G481" si="1652">E481/D481</f>
        <v>4.097653554175293E-3</v>
      </c>
      <c r="H481" s="17">
        <f>IF(B481="F",VLOOKUP(D481,Barem!$B$2:$C$11,2,1),VLOOKUP(D481,Barem!$B$12:$C$21,2,1))</f>
        <v>3.5</v>
      </c>
      <c r="I481" s="17">
        <f>IF(H481=0,0,IF(B481="F",VLOOKUP(G481,Barem!$G$2:$H$11,2,1),VLOOKUP(G481,Barem!$G$12:$H$21,2,1)))</f>
        <v>1.5</v>
      </c>
      <c r="J481" s="23">
        <v>2.75</v>
      </c>
      <c r="K481" s="18">
        <f>VLOOKUP($C481, Barem!$L:$N,3,0)</f>
        <v>0.5</v>
      </c>
      <c r="L481" s="18">
        <f>VLOOKUP($C481, Barem!$L:$O,4,0)</f>
        <v>0.2</v>
      </c>
      <c r="M481" s="18">
        <f>VLOOKUP($C481, Barem!$L:$P,5,0)</f>
        <v>0.3</v>
      </c>
      <c r="N481" s="50">
        <f t="shared" ref="N481" si="1653">IF(F481&gt;199,F481/1500,0)</f>
        <v>0</v>
      </c>
      <c r="O481" s="50">
        <f>IF(D481&gt;21,VLOOKUP(D481,Barem!$R$1:$S$39,2,1),0)</f>
        <v>0</v>
      </c>
      <c r="P481" s="46">
        <f>IF(D481&lt;1,0,IF(B481="F",VLOOKUP(G481,Barem!$V$2:$X$12,2,1),VLOOKUP(G481,Barem!$V$13:$X$24,2,1)))</f>
        <v>0</v>
      </c>
      <c r="Q481" s="50">
        <f>VLOOKUP(A481,Participanti!A:C,3,0)</f>
        <v>0</v>
      </c>
      <c r="R481" s="40">
        <f t="shared" ref="R481" si="1654">H481*K481+I481*L481+J481*M481+N481+O481+P481+Q481</f>
        <v>2.875</v>
      </c>
      <c r="S481" s="44">
        <v>43800</v>
      </c>
      <c r="T481" s="17">
        <f t="shared" ref="T481" si="1655">COUNTIFS(A:A,A481,C:C,C481)</f>
        <v>1</v>
      </c>
      <c r="U481" s="48">
        <f t="shared" ref="U481" si="1656">R481/D481</f>
        <v>0.17857142857142855</v>
      </c>
    </row>
    <row r="482" spans="1:21" hidden="1" x14ac:dyDescent="0.2">
      <c r="A482" s="22" t="s">
        <v>186</v>
      </c>
      <c r="B482" s="35" t="str">
        <f>VLOOKUP(A482,Participanti!A:B,2,0)</f>
        <v>M</v>
      </c>
      <c r="C482" s="23">
        <v>13</v>
      </c>
      <c r="D482" s="23">
        <v>10.039999999999999</v>
      </c>
      <c r="E482" s="24">
        <v>4.2002314814814812E-2</v>
      </c>
      <c r="F482" s="53"/>
      <c r="G482" s="25">
        <f t="shared" ref="G482:G483" si="1657">E482/D482</f>
        <v>4.1834974915154199E-3</v>
      </c>
      <c r="H482" s="17">
        <f>IF(B482="F",VLOOKUP(D482,Barem!$B$2:$C$11,2,1),VLOOKUP(D482,Barem!$B$12:$C$21,2,1))</f>
        <v>2.5</v>
      </c>
      <c r="I482" s="17">
        <f>IF(H482=0,0,IF(B482="F",VLOOKUP(G482,Barem!$G$2:$H$11,2,1),VLOOKUP(G482,Barem!$G$12:$H$21,2,1)))</f>
        <v>1</v>
      </c>
      <c r="J482" s="23">
        <v>2.75</v>
      </c>
      <c r="K482" s="18">
        <f>VLOOKUP($C482, Barem!$L:$N,3,0)</f>
        <v>0.5</v>
      </c>
      <c r="L482" s="18">
        <f>VLOOKUP($C482, Barem!$L:$O,4,0)</f>
        <v>0.2</v>
      </c>
      <c r="M482" s="18">
        <f>VLOOKUP($C482, Barem!$L:$P,5,0)</f>
        <v>0.3</v>
      </c>
      <c r="N482" s="50">
        <f t="shared" ref="N482:N483" si="1658">IF(F482&gt;199,F482/1500,0)</f>
        <v>0</v>
      </c>
      <c r="O482" s="50">
        <f>IF(D482&gt;21,VLOOKUP(D482,Barem!$R$1:$S$39,2,1),0)</f>
        <v>0</v>
      </c>
      <c r="P482" s="46">
        <f>IF(D482&lt;1,0,IF(B482="F",VLOOKUP(G482,Barem!$V$2:$X$12,2,1),VLOOKUP(G482,Barem!$V$13:$X$24,2,1)))</f>
        <v>0</v>
      </c>
      <c r="Q482" s="50">
        <f>VLOOKUP(A482,Participanti!A:C,3,0)</f>
        <v>0</v>
      </c>
      <c r="R482" s="40">
        <f t="shared" ref="R482:R483" si="1659">H482*K482+I482*L482+J482*M482+N482+O482+P482+Q482</f>
        <v>2.2749999999999999</v>
      </c>
      <c r="S482" s="44">
        <v>43800</v>
      </c>
      <c r="T482" s="17">
        <f t="shared" ref="T482:T483" si="1660">COUNTIFS(A:A,A482,C:C,C482)</f>
        <v>1</v>
      </c>
      <c r="U482" s="48">
        <f t="shared" ref="U482:U483" si="1661">R482/D482</f>
        <v>0.22659362549800799</v>
      </c>
    </row>
    <row r="483" spans="1:21" hidden="1" x14ac:dyDescent="0.2">
      <c r="A483" s="22" t="s">
        <v>65</v>
      </c>
      <c r="B483" s="35" t="str">
        <f>VLOOKUP(A483,Participanti!A:B,2,0)</f>
        <v>M</v>
      </c>
      <c r="C483" s="23">
        <v>13</v>
      </c>
      <c r="D483" s="23">
        <v>20.100000000000001</v>
      </c>
      <c r="E483" s="24">
        <v>8.7222222222222215E-2</v>
      </c>
      <c r="F483" s="53"/>
      <c r="G483" s="25">
        <f t="shared" si="1657"/>
        <v>4.3394140409065774E-3</v>
      </c>
      <c r="H483" s="17">
        <f>IF(B483="F",VLOOKUP(D483,Barem!$B$2:$C$11,2,1),VLOOKUP(D483,Barem!$B$12:$C$21,2,1))</f>
        <v>4.5</v>
      </c>
      <c r="I483" s="17">
        <f>IF(H483=0,0,IF(B483="F",VLOOKUP(G483,Barem!$G$2:$H$11,2,1),VLOOKUP(G483,Barem!$G$12:$H$21,2,1)))</f>
        <v>1</v>
      </c>
      <c r="J483" s="23">
        <v>0.75</v>
      </c>
      <c r="K483" s="18">
        <f>VLOOKUP($C483, Barem!$L:$N,3,0)</f>
        <v>0.5</v>
      </c>
      <c r="L483" s="18">
        <f>VLOOKUP($C483, Barem!$L:$O,4,0)</f>
        <v>0.2</v>
      </c>
      <c r="M483" s="18">
        <f>VLOOKUP($C483, Barem!$L:$P,5,0)</f>
        <v>0.3</v>
      </c>
      <c r="N483" s="50">
        <f t="shared" si="1658"/>
        <v>0</v>
      </c>
      <c r="O483" s="50">
        <f>IF(D483&gt;21,VLOOKUP(D483,Barem!$R$1:$S$39,2,1),0)</f>
        <v>0</v>
      </c>
      <c r="P483" s="46">
        <f>IF(D483&lt;1,0,IF(B483="F",VLOOKUP(G483,Barem!$V$2:$X$12,2,1),VLOOKUP(G483,Barem!$V$13:$X$24,2,1)))</f>
        <v>0</v>
      </c>
      <c r="Q483" s="50">
        <f>VLOOKUP(A483,Participanti!A:C,3,0)</f>
        <v>0</v>
      </c>
      <c r="R483" s="40">
        <f t="shared" si="1659"/>
        <v>2.6750000000000003</v>
      </c>
      <c r="S483" s="44">
        <v>43800</v>
      </c>
      <c r="T483" s="17">
        <f t="shared" si="1660"/>
        <v>1</v>
      </c>
      <c r="U483" s="48">
        <f t="shared" si="1661"/>
        <v>0.13308457711442787</v>
      </c>
    </row>
    <row r="484" spans="1:21" hidden="1" x14ac:dyDescent="0.2">
      <c r="A484" s="22" t="s">
        <v>57</v>
      </c>
      <c r="B484" s="35" t="str">
        <f>VLOOKUP(A484,Participanti!A:B,2,0)</f>
        <v>M</v>
      </c>
      <c r="C484" s="23">
        <v>13</v>
      </c>
      <c r="D484" s="23">
        <v>16.010000000000002</v>
      </c>
      <c r="E484" s="24">
        <v>5.4155092592592595E-2</v>
      </c>
      <c r="F484" s="53">
        <v>242</v>
      </c>
      <c r="G484" s="25">
        <f t="shared" ref="G484" si="1662">E484/D484</f>
        <v>3.3825791750526288E-3</v>
      </c>
      <c r="H484" s="17">
        <f>IF(B484="F",VLOOKUP(D484,Barem!$B$2:$C$11,2,1),VLOOKUP(D484,Barem!$B$12:$C$21,2,1))</f>
        <v>3.5</v>
      </c>
      <c r="I484" s="17">
        <f>IF(H484=0,0,IF(B484="F",VLOOKUP(G484,Barem!$G$2:$H$11,2,1),VLOOKUP(G484,Barem!$G$12:$H$21,2,1)))</f>
        <v>3</v>
      </c>
      <c r="J484" s="23">
        <v>1</v>
      </c>
      <c r="K484" s="18">
        <f>VLOOKUP($C484, Barem!$L:$N,3,0)</f>
        <v>0.5</v>
      </c>
      <c r="L484" s="18">
        <f>VLOOKUP($C484, Barem!$L:$O,4,0)</f>
        <v>0.2</v>
      </c>
      <c r="M484" s="18">
        <f>VLOOKUP($C484, Barem!$L:$P,5,0)</f>
        <v>0.3</v>
      </c>
      <c r="N484" s="50">
        <f t="shared" ref="N484" si="1663">IF(F484&gt;199,F484/1500,0)</f>
        <v>0.16133333333333333</v>
      </c>
      <c r="O484" s="50">
        <f>IF(D484&gt;21,VLOOKUP(D484,Barem!$R$1:$S$39,2,1),0)</f>
        <v>0</v>
      </c>
      <c r="P484" s="46">
        <f>IF(D484&lt;1,0,IF(B484="F",VLOOKUP(G484,Barem!$V$2:$X$12,2,1),VLOOKUP(G484,Barem!$V$13:$X$24,2,1)))</f>
        <v>0</v>
      </c>
      <c r="Q484" s="50">
        <f>VLOOKUP(A484,Participanti!A:C,3,0)</f>
        <v>0</v>
      </c>
      <c r="R484" s="40">
        <f t="shared" ref="R484" si="1664">H484*K484+I484*L484+J484*M484+N484+O484+P484+Q484</f>
        <v>2.8113333333333332</v>
      </c>
      <c r="S484" s="44">
        <v>43800</v>
      </c>
      <c r="T484" s="17">
        <f t="shared" ref="T484" si="1665">COUNTIFS(A:A,A484,C:C,C484)</f>
        <v>1</v>
      </c>
      <c r="U484" s="48">
        <f t="shared" ref="U484" si="1666">R484/D484</f>
        <v>0.17559858421819693</v>
      </c>
    </row>
    <row r="485" spans="1:21" hidden="1" x14ac:dyDescent="0.2">
      <c r="A485" s="22" t="s">
        <v>135</v>
      </c>
      <c r="B485" s="35" t="str">
        <f>VLOOKUP(A485,Participanti!A:B,2,0)</f>
        <v>M</v>
      </c>
      <c r="C485" s="23">
        <v>13</v>
      </c>
      <c r="D485" s="23">
        <v>12.09</v>
      </c>
      <c r="E485" s="24">
        <v>5.710648148148148E-2</v>
      </c>
      <c r="F485" s="53"/>
      <c r="G485" s="25">
        <f t="shared" ref="G485" si="1667">E485/D485</f>
        <v>4.7234475997916855E-3</v>
      </c>
      <c r="H485" s="17">
        <f>IF(B485="F",VLOOKUP(D485,Barem!$B$2:$C$11,2,1),VLOOKUP(D485,Barem!$B$12:$C$21,2,1))</f>
        <v>3</v>
      </c>
      <c r="I485" s="17">
        <f>IF(H485=0,0,IF(B485="F",VLOOKUP(G485,Barem!$G$2:$H$11,2,1),VLOOKUP(G485,Barem!$G$12:$H$21,2,1)))</f>
        <v>1</v>
      </c>
      <c r="J485" s="23">
        <v>1.25</v>
      </c>
      <c r="K485" s="18">
        <f>VLOOKUP($C485, Barem!$L:$N,3,0)</f>
        <v>0.5</v>
      </c>
      <c r="L485" s="18">
        <f>VLOOKUP($C485, Barem!$L:$O,4,0)</f>
        <v>0.2</v>
      </c>
      <c r="M485" s="18">
        <f>VLOOKUP($C485, Barem!$L:$P,5,0)</f>
        <v>0.3</v>
      </c>
      <c r="N485" s="50">
        <f t="shared" ref="N485" si="1668">IF(F485&gt;199,F485/1500,0)</f>
        <v>0</v>
      </c>
      <c r="O485" s="50">
        <f>IF(D485&gt;21,VLOOKUP(D485,Barem!$R$1:$S$39,2,1),0)</f>
        <v>0</v>
      </c>
      <c r="P485" s="46">
        <f>IF(D485&lt;1,0,IF(B485="F",VLOOKUP(G485,Barem!$V$2:$X$12,2,1),VLOOKUP(G485,Barem!$V$13:$X$24,2,1)))</f>
        <v>0</v>
      </c>
      <c r="Q485" s="50">
        <f>VLOOKUP(A485,Participanti!A:C,3,0)</f>
        <v>0</v>
      </c>
      <c r="R485" s="40">
        <f t="shared" ref="R485" si="1669">H485*K485+I485*L485+J485*M485+N485+O485+P485+Q485</f>
        <v>2.0750000000000002</v>
      </c>
      <c r="S485" s="44">
        <v>43800</v>
      </c>
      <c r="T485" s="17">
        <f t="shared" ref="T485" si="1670">COUNTIFS(A:A,A485,C:C,C485)</f>
        <v>1</v>
      </c>
      <c r="U485" s="48">
        <f t="shared" ref="U485" si="1671">R485/D485</f>
        <v>0.17162944582299422</v>
      </c>
    </row>
    <row r="486" spans="1:21" hidden="1" x14ac:dyDescent="0.2">
      <c r="A486" s="22" t="s">
        <v>63</v>
      </c>
      <c r="B486" s="35" t="str">
        <f>VLOOKUP(A486,Participanti!A:B,2,0)</f>
        <v>M</v>
      </c>
      <c r="C486" s="23">
        <v>13</v>
      </c>
      <c r="D486" s="23">
        <v>50.96</v>
      </c>
      <c r="E486" s="24">
        <v>0.21395833333333333</v>
      </c>
      <c r="F486" s="53">
        <v>1511</v>
      </c>
      <c r="G486" s="25">
        <f t="shared" ref="G486" si="1672">E486/D486</f>
        <v>4.1985544217687078E-3</v>
      </c>
      <c r="H486" s="17">
        <f>IF(B486="F",VLOOKUP(D486,Barem!$B$2:$C$11,2,1),VLOOKUP(D486,Barem!$B$12:$C$21,2,1))</f>
        <v>5</v>
      </c>
      <c r="I486" s="17">
        <f>IF(H486=0,0,IF(B486="F",VLOOKUP(G486,Barem!$G$2:$H$11,2,1),VLOOKUP(G486,Barem!$G$12:$H$21,2,1)))</f>
        <v>1</v>
      </c>
      <c r="J486" s="23">
        <v>4.25</v>
      </c>
      <c r="K486" s="18">
        <f>VLOOKUP($C486, Barem!$L:$N,3,0)</f>
        <v>0.5</v>
      </c>
      <c r="L486" s="18">
        <f>VLOOKUP($C486, Barem!$L:$O,4,0)</f>
        <v>0.2</v>
      </c>
      <c r="M486" s="18">
        <f>VLOOKUP($C486, Barem!$L:$P,5,0)</f>
        <v>0.3</v>
      </c>
      <c r="N486" s="50">
        <f t="shared" ref="N486" si="1673">IF(F486&gt;199,F486/1500,0)</f>
        <v>1.0073333333333334</v>
      </c>
      <c r="O486" s="50">
        <f>IF(D486&gt;21,VLOOKUP(D486,Barem!$R$1:$S$39,2,1),0)</f>
        <v>0.4</v>
      </c>
      <c r="P486" s="46">
        <f>IF(D486&lt;1,0,IF(B486="F",VLOOKUP(G486,Barem!$V$2:$X$12,2,1),VLOOKUP(G486,Barem!$V$13:$X$24,2,1)))</f>
        <v>0</v>
      </c>
      <c r="Q486" s="50">
        <f>VLOOKUP(A486,Participanti!A:C,3,0)</f>
        <v>0</v>
      </c>
      <c r="R486" s="40">
        <f t="shared" ref="R486" si="1674">H486*K486+I486*L486+J486*M486+N486+O486+P486+Q486</f>
        <v>5.3823333333333334</v>
      </c>
      <c r="S486" s="44">
        <v>43800</v>
      </c>
      <c r="T486" s="17">
        <f t="shared" ref="T486" si="1675">COUNTIFS(A:A,A486,C:C,C486)</f>
        <v>1</v>
      </c>
      <c r="U486" s="48">
        <f t="shared" ref="U486" si="1676">R486/D486</f>
        <v>0.10561878597592883</v>
      </c>
    </row>
    <row r="487" spans="1:21" hidden="1" x14ac:dyDescent="0.2">
      <c r="A487" s="22" t="s">
        <v>8</v>
      </c>
      <c r="B487" s="35" t="str">
        <f>VLOOKUP(A487,Participanti!A:B,2,0)</f>
        <v>M</v>
      </c>
      <c r="C487" s="23">
        <v>13</v>
      </c>
      <c r="D487" s="23">
        <v>19.04</v>
      </c>
      <c r="E487" s="24">
        <v>7.525462962962963E-2</v>
      </c>
      <c r="F487" s="53"/>
      <c r="G487" s="25">
        <f t="shared" ref="G487" si="1677">E487/D487</f>
        <v>3.9524490351696235E-3</v>
      </c>
      <c r="H487" s="17">
        <f>IF(B487="F",VLOOKUP(D487,Barem!$B$2:$C$11,2,1),VLOOKUP(D487,Barem!$B$12:$C$21,2,1))</f>
        <v>4.5</v>
      </c>
      <c r="I487" s="17">
        <f>IF(H487=0,0,IF(B487="F",VLOOKUP(G487,Barem!$G$2:$H$11,2,1),VLOOKUP(G487,Barem!$G$12:$H$21,2,1)))</f>
        <v>1.5</v>
      </c>
      <c r="J487" s="23">
        <v>3.75</v>
      </c>
      <c r="K487" s="18">
        <f>VLOOKUP($C487, Barem!$L:$N,3,0)</f>
        <v>0.5</v>
      </c>
      <c r="L487" s="18">
        <f>VLOOKUP($C487, Barem!$L:$O,4,0)</f>
        <v>0.2</v>
      </c>
      <c r="M487" s="18">
        <f>VLOOKUP($C487, Barem!$L:$P,5,0)</f>
        <v>0.3</v>
      </c>
      <c r="N487" s="50">
        <f t="shared" ref="N487" si="1678">IF(F487&gt;199,F487/1500,0)</f>
        <v>0</v>
      </c>
      <c r="O487" s="50">
        <f>IF(D487&gt;21,VLOOKUP(D487,Barem!$R$1:$S$39,2,1),0)</f>
        <v>0</v>
      </c>
      <c r="P487" s="46">
        <f>IF(D487&lt;1,0,IF(B487="F",VLOOKUP(G487,Barem!$V$2:$X$12,2,1),VLOOKUP(G487,Barem!$V$13:$X$24,2,1)))</f>
        <v>0</v>
      </c>
      <c r="Q487" s="50">
        <f>VLOOKUP(A487,Participanti!A:C,3,0)</f>
        <v>0</v>
      </c>
      <c r="R487" s="40">
        <f t="shared" ref="R487" si="1679">H487*K487+I487*L487+J487*M487+N487+O487+P487+Q487</f>
        <v>3.6749999999999998</v>
      </c>
      <c r="S487" s="44">
        <v>43801</v>
      </c>
      <c r="T487" s="17">
        <f t="shared" ref="T487" si="1680">COUNTIFS(A:A,A487,C:C,C487)</f>
        <v>1</v>
      </c>
      <c r="U487" s="48">
        <f t="shared" ref="U487" si="1681">R487/D487</f>
        <v>0.19301470588235295</v>
      </c>
    </row>
    <row r="488" spans="1:21" hidden="1" x14ac:dyDescent="0.2">
      <c r="A488" s="22" t="s">
        <v>53</v>
      </c>
      <c r="B488" s="35" t="str">
        <f>VLOOKUP(A488,Participanti!A:B,2,0)</f>
        <v>F</v>
      </c>
      <c r="C488" s="23">
        <v>13</v>
      </c>
      <c r="D488" s="23">
        <v>21</v>
      </c>
      <c r="E488" s="24">
        <v>7.5335648148148152E-2</v>
      </c>
      <c r="F488" s="53"/>
      <c r="G488" s="25">
        <f t="shared" ref="G488" si="1682">E488/D488</f>
        <v>3.5874118165784832E-3</v>
      </c>
      <c r="H488" s="17">
        <f>IF(B488="F",VLOOKUP(D488,Barem!$B$2:$C$11,2,1),VLOOKUP(D488,Barem!$B$12:$C$21,2,1))</f>
        <v>5</v>
      </c>
      <c r="I488" s="17">
        <f>IF(H488=0,0,IF(B488="F",VLOOKUP(G488,Barem!$G$2:$H$11,2,1),VLOOKUP(G488,Barem!$G$12:$H$21,2,1)))</f>
        <v>3.5</v>
      </c>
      <c r="J488" s="23">
        <v>4</v>
      </c>
      <c r="K488" s="18">
        <f>VLOOKUP($C488, Barem!$L:$N,3,0)</f>
        <v>0.5</v>
      </c>
      <c r="L488" s="18">
        <f>VLOOKUP($C488, Barem!$L:$O,4,0)</f>
        <v>0.2</v>
      </c>
      <c r="M488" s="18">
        <f>VLOOKUP($C488, Barem!$L:$P,5,0)</f>
        <v>0.3</v>
      </c>
      <c r="N488" s="50">
        <f t="shared" ref="N488" si="1683">IF(F488&gt;199,F488/1500,0)</f>
        <v>0</v>
      </c>
      <c r="O488" s="50">
        <f>IF(D488&gt;21,VLOOKUP(D488,Barem!$R$1:$S$39,2,1),0)</f>
        <v>0</v>
      </c>
      <c r="P488" s="46">
        <f>IF(D488&lt;1,0,IF(B488="F",VLOOKUP(G488,Barem!$V$2:$X$12,2,1),VLOOKUP(G488,Barem!$V$13:$X$24,2,1)))</f>
        <v>0</v>
      </c>
      <c r="Q488" s="50">
        <f>VLOOKUP(A488,Participanti!A:C,3,0)</f>
        <v>0</v>
      </c>
      <c r="R488" s="40">
        <f t="shared" ref="R488" si="1684">H488*K488+I488*L488+J488*M488+N488+O488+P488+Q488</f>
        <v>4.4000000000000004</v>
      </c>
      <c r="S488" s="44">
        <v>43801</v>
      </c>
      <c r="T488" s="17">
        <f t="shared" ref="T488" si="1685">COUNTIFS(A:A,A488,C:C,C488)</f>
        <v>1</v>
      </c>
      <c r="U488" s="48">
        <f t="shared" ref="U488" si="1686">R488/D488</f>
        <v>0.20952380952380953</v>
      </c>
    </row>
    <row r="489" spans="1:21" hidden="1" x14ac:dyDescent="0.2">
      <c r="A489" s="22" t="s">
        <v>140</v>
      </c>
      <c r="B489" s="35" t="str">
        <f>VLOOKUP(A489,Participanti!A:B,2,0)</f>
        <v>M</v>
      </c>
      <c r="C489" s="23">
        <v>13</v>
      </c>
      <c r="D489" s="23">
        <v>24.5</v>
      </c>
      <c r="E489" s="24">
        <v>0.15079861111111112</v>
      </c>
      <c r="F489" s="53">
        <v>788</v>
      </c>
      <c r="G489" s="25">
        <f t="shared" ref="G489" si="1687">E489/D489</f>
        <v>6.1550453514739234E-3</v>
      </c>
      <c r="H489" s="17">
        <f>IF(B489="F",VLOOKUP(D489,Barem!$B$2:$C$11,2,1),VLOOKUP(D489,Barem!$B$12:$C$21,2,1))</f>
        <v>5</v>
      </c>
      <c r="I489" s="17">
        <f>IF(H489=0,0,IF(B489="F",VLOOKUP(G489,Barem!$G$2:$H$11,2,1),VLOOKUP(G489,Barem!$G$12:$H$21,2,1)))</f>
        <v>0</v>
      </c>
      <c r="J489" s="23">
        <v>5</v>
      </c>
      <c r="K489" s="18">
        <f>VLOOKUP($C489, Barem!$L:$N,3,0)</f>
        <v>0.5</v>
      </c>
      <c r="L489" s="18">
        <f>VLOOKUP($C489, Barem!$L:$O,4,0)</f>
        <v>0.2</v>
      </c>
      <c r="M489" s="18">
        <f>VLOOKUP($C489, Barem!$L:$P,5,0)</f>
        <v>0.3</v>
      </c>
      <c r="N489" s="50">
        <f t="shared" ref="N489" si="1688">IF(F489&gt;199,F489/1500,0)</f>
        <v>0.52533333333333332</v>
      </c>
      <c r="O489" s="50">
        <f>IF(D489&gt;21,VLOOKUP(D489,Barem!$R$1:$S$39,2,1),0)</f>
        <v>0</v>
      </c>
      <c r="P489" s="46">
        <f>IF(D489&lt;1,0,IF(B489="F",VLOOKUP(G489,Barem!$V$2:$X$12,2,1),VLOOKUP(G489,Barem!$V$13:$X$24,2,1)))</f>
        <v>0</v>
      </c>
      <c r="Q489" s="50">
        <f>VLOOKUP(A489,Participanti!A:C,3,0)</f>
        <v>0.5</v>
      </c>
      <c r="R489" s="40">
        <f t="shared" ref="R489" si="1689">H489*K489+I489*L489+J489*M489+N489+O489+P489+Q489</f>
        <v>5.0253333333333332</v>
      </c>
      <c r="S489" s="44">
        <v>43801</v>
      </c>
      <c r="T489" s="17">
        <f t="shared" ref="T489" si="1690">COUNTIFS(A:A,A489,C:C,C489)</f>
        <v>1</v>
      </c>
      <c r="U489" s="48">
        <f t="shared" ref="U489" si="1691">R489/D489</f>
        <v>0.2051156462585034</v>
      </c>
    </row>
    <row r="490" spans="1:21" hidden="1" x14ac:dyDescent="0.2">
      <c r="A490" s="22" t="s">
        <v>66</v>
      </c>
      <c r="B490" s="35" t="str">
        <f>VLOOKUP(A490,Participanti!A:B,2,0)</f>
        <v>M</v>
      </c>
      <c r="C490" s="23">
        <v>13</v>
      </c>
      <c r="D490" s="23">
        <v>18</v>
      </c>
      <c r="E490" s="24">
        <v>5.9108796296296291E-2</v>
      </c>
      <c r="F490" s="53"/>
      <c r="G490" s="25">
        <f t="shared" ref="G490" si="1692">E490/D490</f>
        <v>3.2838220164609052E-3</v>
      </c>
      <c r="H490" s="17">
        <f>IF(B490="F",VLOOKUP(D490,Barem!$B$2:$C$11,2,1),VLOOKUP(D490,Barem!$B$12:$C$21,2,1))</f>
        <v>4</v>
      </c>
      <c r="I490" s="17">
        <f>IF(H490=0,0,IF(B490="F",VLOOKUP(G490,Barem!$G$2:$H$11,2,1),VLOOKUP(G490,Barem!$G$12:$H$21,2,1)))</f>
        <v>3.5</v>
      </c>
      <c r="J490" s="23">
        <v>1</v>
      </c>
      <c r="K490" s="18">
        <f>VLOOKUP($C490, Barem!$L:$N,3,0)</f>
        <v>0.5</v>
      </c>
      <c r="L490" s="18">
        <f>VLOOKUP($C490, Barem!$L:$O,4,0)</f>
        <v>0.2</v>
      </c>
      <c r="M490" s="18">
        <f>VLOOKUP($C490, Barem!$L:$P,5,0)</f>
        <v>0.3</v>
      </c>
      <c r="N490" s="50">
        <f t="shared" ref="N490" si="1693">IF(F490&gt;199,F490/1500,0)</f>
        <v>0</v>
      </c>
      <c r="O490" s="50">
        <f>IF(D490&gt;21,VLOOKUP(D490,Barem!$R$1:$S$39,2,1),0)</f>
        <v>0</v>
      </c>
      <c r="P490" s="46">
        <f>IF(D490&lt;1,0,IF(B490="F",VLOOKUP(G490,Barem!$V$2:$X$12,2,1),VLOOKUP(G490,Barem!$V$13:$X$24,2,1)))</f>
        <v>0</v>
      </c>
      <c r="Q490" s="50">
        <f>VLOOKUP(A490,Participanti!A:C,3,0)</f>
        <v>0</v>
      </c>
      <c r="R490" s="40">
        <f t="shared" ref="R490" si="1694">H490*K490+I490*L490+J490*M490+N490+O490+P490+Q490</f>
        <v>3</v>
      </c>
      <c r="S490" s="44">
        <v>43798</v>
      </c>
      <c r="T490" s="17">
        <f t="shared" ref="T490" si="1695">COUNTIFS(A:A,A490,C:C,C490)</f>
        <v>1</v>
      </c>
      <c r="U490" s="48">
        <f t="shared" ref="U490" si="1696">R490/D490</f>
        <v>0.16666666666666666</v>
      </c>
    </row>
    <row r="491" spans="1:21" hidden="1" x14ac:dyDescent="0.2">
      <c r="A491" s="22" t="s">
        <v>58</v>
      </c>
      <c r="B491" s="35" t="str">
        <f>VLOOKUP(A491,Participanti!A:B,2,0)</f>
        <v>M</v>
      </c>
      <c r="C491" s="23">
        <v>13</v>
      </c>
      <c r="D491" s="23">
        <v>11.81</v>
      </c>
      <c r="E491" s="24">
        <v>4.1689814814814818E-2</v>
      </c>
      <c r="F491" s="53"/>
      <c r="G491" s="25">
        <f t="shared" ref="G491" si="1697">E491/D491</f>
        <v>3.5300435914322453E-3</v>
      </c>
      <c r="H491" s="17">
        <f>IF(B491="F",VLOOKUP(D491,Barem!$B$2:$C$11,2,1),VLOOKUP(D491,Barem!$B$12:$C$21,2,1))</f>
        <v>2.5</v>
      </c>
      <c r="I491" s="17">
        <f>IF(H491=0,0,IF(B491="F",VLOOKUP(G491,Barem!$G$2:$H$11,2,1),VLOOKUP(G491,Barem!$G$12:$H$21,2,1)))</f>
        <v>2.5</v>
      </c>
      <c r="J491" s="23">
        <v>2.25</v>
      </c>
      <c r="K491" s="18">
        <f>VLOOKUP($C491, Barem!$L:$N,3,0)</f>
        <v>0.5</v>
      </c>
      <c r="L491" s="18">
        <f>VLOOKUP($C491, Barem!$L:$O,4,0)</f>
        <v>0.2</v>
      </c>
      <c r="M491" s="18">
        <f>VLOOKUP($C491, Barem!$L:$P,5,0)</f>
        <v>0.3</v>
      </c>
      <c r="N491" s="50">
        <f t="shared" ref="N491" si="1698">IF(F491&gt;199,F491/1500,0)</f>
        <v>0</v>
      </c>
      <c r="O491" s="50">
        <f>IF(D491&gt;21,VLOOKUP(D491,Barem!$R$1:$S$39,2,1),0)</f>
        <v>0</v>
      </c>
      <c r="P491" s="46">
        <f>IF(D491&lt;1,0,IF(B491="F",VLOOKUP(G491,Barem!$V$2:$X$12,2,1),VLOOKUP(G491,Barem!$V$13:$X$24,2,1)))</f>
        <v>0</v>
      </c>
      <c r="Q491" s="50">
        <f>VLOOKUP(A491,Participanti!A:C,3,0)</f>
        <v>0</v>
      </c>
      <c r="R491" s="40">
        <f t="shared" ref="R491" si="1699">H491*K491+I491*L491+J491*M491+N491+O491+P491+Q491</f>
        <v>2.4249999999999998</v>
      </c>
      <c r="S491" s="44">
        <v>43798</v>
      </c>
      <c r="T491" s="17">
        <f t="shared" ref="T491" si="1700">COUNTIFS(A:A,A491,C:C,C491)</f>
        <v>1</v>
      </c>
      <c r="U491" s="48">
        <f t="shared" ref="U491" si="1701">R491/D491</f>
        <v>0.20533446232006772</v>
      </c>
    </row>
    <row r="492" spans="1:21" hidden="1" x14ac:dyDescent="0.2">
      <c r="A492" s="22" t="s">
        <v>3</v>
      </c>
      <c r="B492" s="35" t="str">
        <f>VLOOKUP(A492,Participanti!A:B,2,0)</f>
        <v>M</v>
      </c>
      <c r="C492" s="23">
        <v>13</v>
      </c>
      <c r="D492" s="23">
        <v>11</v>
      </c>
      <c r="E492" s="24">
        <v>3.2835648148148149E-2</v>
      </c>
      <c r="F492" s="53"/>
      <c r="G492" s="25">
        <f t="shared" ref="G492" si="1702">E492/D492</f>
        <v>2.9850589225589226E-3</v>
      </c>
      <c r="H492" s="17">
        <f>IF(B492="F",VLOOKUP(D492,Barem!$B$2:$C$11,2,1),VLOOKUP(D492,Barem!$B$12:$C$21,2,1))</f>
        <v>2.5</v>
      </c>
      <c r="I492" s="17">
        <f>IF(H492=0,0,IF(B492="F",VLOOKUP(G492,Barem!$G$2:$H$11,2,1),VLOOKUP(G492,Barem!$G$12:$H$21,2,1)))</f>
        <v>4</v>
      </c>
      <c r="J492" s="23">
        <v>3.75</v>
      </c>
      <c r="K492" s="18">
        <f>VLOOKUP($C492, Barem!$L:$N,3,0)</f>
        <v>0.5</v>
      </c>
      <c r="L492" s="18">
        <f>VLOOKUP($C492, Barem!$L:$O,4,0)</f>
        <v>0.2</v>
      </c>
      <c r="M492" s="18">
        <f>VLOOKUP($C492, Barem!$L:$P,5,0)</f>
        <v>0.3</v>
      </c>
      <c r="N492" s="50">
        <f t="shared" ref="N492" si="1703">IF(F492&gt;199,F492/1500,0)</f>
        <v>0</v>
      </c>
      <c r="O492" s="50">
        <f>IF(D492&gt;21,VLOOKUP(D492,Barem!$R$1:$S$39,2,1),0)</f>
        <v>0</v>
      </c>
      <c r="P492" s="46">
        <f>IF(D492&lt;1,0,IF(B492="F",VLOOKUP(G492,Barem!$V$2:$X$12,2,1),VLOOKUP(G492,Barem!$V$13:$X$24,2,1)))</f>
        <v>0</v>
      </c>
      <c r="Q492" s="50">
        <f>VLOOKUP(A492,Participanti!A:C,3,0)</f>
        <v>0</v>
      </c>
      <c r="R492" s="40">
        <f t="shared" ref="R492" si="1704">H492*K492+I492*L492+J492*M492+N492+O492+P492+Q492</f>
        <v>3.1749999999999998</v>
      </c>
      <c r="S492" s="44">
        <v>43801</v>
      </c>
      <c r="T492" s="17">
        <f t="shared" ref="T492" si="1705">COUNTIFS(A:A,A492,C:C,C492)</f>
        <v>1</v>
      </c>
      <c r="U492" s="48">
        <f t="shared" ref="U492" si="1706">R492/D492</f>
        <v>0.28863636363636364</v>
      </c>
    </row>
    <row r="493" spans="1:21" hidden="1" x14ac:dyDescent="0.2">
      <c r="A493" s="22" t="s">
        <v>62</v>
      </c>
      <c r="B493" s="35" t="str">
        <f>VLOOKUP(A493,Participanti!A:B,2,0)</f>
        <v>M</v>
      </c>
      <c r="C493" s="23">
        <v>13</v>
      </c>
      <c r="D493" s="23">
        <v>21</v>
      </c>
      <c r="E493" s="24">
        <v>7.9108796296296288E-2</v>
      </c>
      <c r="F493" s="53"/>
      <c r="G493" s="25">
        <f t="shared" ref="G493" si="1707">E493/D493</f>
        <v>3.7670855379188708E-3</v>
      </c>
      <c r="H493" s="17">
        <f>IF(B493="F",VLOOKUP(D493,Barem!$B$2:$C$11,2,1),VLOOKUP(D493,Barem!$B$12:$C$21,2,1))</f>
        <v>5</v>
      </c>
      <c r="I493" s="17">
        <f>IF(H493=0,0,IF(B493="F",VLOOKUP(G493,Barem!$G$2:$H$11,2,1),VLOOKUP(G493,Barem!$G$12:$H$21,2,1)))</f>
        <v>2</v>
      </c>
      <c r="J493" s="23">
        <v>3.5</v>
      </c>
      <c r="K493" s="18">
        <f>VLOOKUP($C493, Barem!$L:$N,3,0)</f>
        <v>0.5</v>
      </c>
      <c r="L493" s="18">
        <f>VLOOKUP($C493, Barem!$L:$O,4,0)</f>
        <v>0.2</v>
      </c>
      <c r="M493" s="18">
        <f>VLOOKUP($C493, Barem!$L:$P,5,0)</f>
        <v>0.3</v>
      </c>
      <c r="N493" s="50">
        <f t="shared" ref="N493" si="1708">IF(F493&gt;199,F493/1500,0)</f>
        <v>0</v>
      </c>
      <c r="O493" s="50">
        <f>IF(D493&gt;21,VLOOKUP(D493,Barem!$R$1:$S$39,2,1),0)</f>
        <v>0</v>
      </c>
      <c r="P493" s="46">
        <f>IF(D493&lt;1,0,IF(B493="F",VLOOKUP(G493,Barem!$V$2:$X$12,2,1),VLOOKUP(G493,Barem!$V$13:$X$24,2,1)))</f>
        <v>0</v>
      </c>
      <c r="Q493" s="50">
        <f>VLOOKUP(A493,Participanti!A:C,3,0)</f>
        <v>0</v>
      </c>
      <c r="R493" s="40">
        <f t="shared" ref="R493" si="1709">H493*K493+I493*L493+J493*M493+N493+O493+P493+Q493</f>
        <v>3.95</v>
      </c>
      <c r="S493" s="44">
        <v>43801</v>
      </c>
      <c r="T493" s="17">
        <f t="shared" ref="T493" si="1710">COUNTIFS(A:A,A493,C:C,C493)</f>
        <v>1</v>
      </c>
      <c r="U493" s="48">
        <f t="shared" ref="U493" si="1711">R493/D493</f>
        <v>0.18809523809523809</v>
      </c>
    </row>
    <row r="494" spans="1:21" hidden="1" x14ac:dyDescent="0.2">
      <c r="A494" s="22" t="s">
        <v>55</v>
      </c>
      <c r="B494" s="35" t="str">
        <f>VLOOKUP(A494,Participanti!A:B,2,0)</f>
        <v>F</v>
      </c>
      <c r="C494" s="23">
        <v>13</v>
      </c>
      <c r="D494" s="23">
        <v>11</v>
      </c>
      <c r="E494" s="24">
        <v>4.1076388888888891E-2</v>
      </c>
      <c r="F494" s="53"/>
      <c r="G494" s="25">
        <f t="shared" ref="G494" si="1712">E494/D494</f>
        <v>3.7342171717171719E-3</v>
      </c>
      <c r="H494" s="17">
        <f>IF(B494="F",VLOOKUP(D494,Barem!$B$2:$C$11,2,1),VLOOKUP(D494,Barem!$B$12:$C$21,2,1))</f>
        <v>2.5</v>
      </c>
      <c r="I494" s="17">
        <f>IF(H494=0,0,IF(B494="F",VLOOKUP(G494,Barem!$G$2:$H$11,2,1),VLOOKUP(G494,Barem!$G$12:$H$21,2,1)))</f>
        <v>3</v>
      </c>
      <c r="J494" s="23">
        <v>4</v>
      </c>
      <c r="K494" s="18">
        <f>VLOOKUP($C494, Barem!$L:$N,3,0)</f>
        <v>0.5</v>
      </c>
      <c r="L494" s="18">
        <f>VLOOKUP($C494, Barem!$L:$O,4,0)</f>
        <v>0.2</v>
      </c>
      <c r="M494" s="18">
        <f>VLOOKUP($C494, Barem!$L:$P,5,0)</f>
        <v>0.3</v>
      </c>
      <c r="N494" s="50">
        <f t="shared" ref="N494" si="1713">IF(F494&gt;199,F494/1500,0)</f>
        <v>0</v>
      </c>
      <c r="O494" s="50">
        <f>IF(D494&gt;21,VLOOKUP(D494,Barem!$R$1:$S$39,2,1),0)</f>
        <v>0</v>
      </c>
      <c r="P494" s="46">
        <f>IF(D494&lt;1,0,IF(B494="F",VLOOKUP(G494,Barem!$V$2:$X$12,2,1),VLOOKUP(G494,Barem!$V$13:$X$24,2,1)))</f>
        <v>0</v>
      </c>
      <c r="Q494" s="50">
        <f>VLOOKUP(A494,Participanti!A:C,3,0)</f>
        <v>0</v>
      </c>
      <c r="R494" s="40">
        <f t="shared" ref="R494" si="1714">H494*K494+I494*L494+J494*M494+N494+O494+P494+Q494</f>
        <v>3.05</v>
      </c>
      <c r="S494" s="44">
        <v>43801</v>
      </c>
      <c r="T494" s="17">
        <f t="shared" ref="T494" si="1715">COUNTIFS(A:A,A494,C:C,C494)</f>
        <v>1</v>
      </c>
      <c r="U494" s="48">
        <f t="shared" ref="U494" si="1716">R494/D494</f>
        <v>0.27727272727272728</v>
      </c>
    </row>
    <row r="495" spans="1:21" hidden="1" x14ac:dyDescent="0.2">
      <c r="A495" s="22" t="s">
        <v>56</v>
      </c>
      <c r="B495" s="35" t="str">
        <f>VLOOKUP(A495,Participanti!A:B,2,0)</f>
        <v>F</v>
      </c>
      <c r="C495" s="23">
        <v>13</v>
      </c>
      <c r="D495" s="23">
        <v>24.57</v>
      </c>
      <c r="E495" s="24">
        <v>0.11084490740740742</v>
      </c>
      <c r="F495" s="53"/>
      <c r="G495" s="25">
        <f t="shared" ref="G495" si="1717">E495/D495</f>
        <v>4.511392242873725E-3</v>
      </c>
      <c r="H495" s="17">
        <f>IF(B495="F",VLOOKUP(D495,Barem!$B$2:$C$11,2,1),VLOOKUP(D495,Barem!$B$12:$C$21,2,1))</f>
        <v>5</v>
      </c>
      <c r="I495" s="17">
        <f>IF(H495=0,0,IF(B495="F",VLOOKUP(G495,Barem!$G$2:$H$11,2,1),VLOOKUP(G495,Barem!$G$12:$H$21,2,1)))</f>
        <v>1.5</v>
      </c>
      <c r="J495" s="23">
        <v>5</v>
      </c>
      <c r="K495" s="18">
        <f>VLOOKUP($C495, Barem!$L:$N,3,0)</f>
        <v>0.5</v>
      </c>
      <c r="L495" s="18">
        <f>VLOOKUP($C495, Barem!$L:$O,4,0)</f>
        <v>0.2</v>
      </c>
      <c r="M495" s="18">
        <f>VLOOKUP($C495, Barem!$L:$P,5,0)</f>
        <v>0.3</v>
      </c>
      <c r="N495" s="50">
        <f t="shared" ref="N495" si="1718">IF(F495&gt;199,F495/1500,0)</f>
        <v>0</v>
      </c>
      <c r="O495" s="50">
        <f>IF(D495&gt;21,VLOOKUP(D495,Barem!$R$1:$S$39,2,1),0)</f>
        <v>0</v>
      </c>
      <c r="P495" s="46">
        <f>IF(D495&lt;1,0,IF(B495="F",VLOOKUP(G495,Barem!$V$2:$X$12,2,1),VLOOKUP(G495,Barem!$V$13:$X$24,2,1)))</f>
        <v>0</v>
      </c>
      <c r="Q495" s="50">
        <f>VLOOKUP(A495,Participanti!A:C,3,0)</f>
        <v>0</v>
      </c>
      <c r="R495" s="40">
        <f t="shared" ref="R495" si="1719">H495*K495+I495*L495+J495*M495+N495+O495+P495+Q495</f>
        <v>4.3</v>
      </c>
      <c r="S495" s="44">
        <v>43801</v>
      </c>
      <c r="T495" s="17">
        <f t="shared" ref="T495" si="1720">COUNTIFS(A:A,A495,C:C,C495)</f>
        <v>1</v>
      </c>
      <c r="U495" s="48">
        <f t="shared" ref="U495" si="1721">R495/D495</f>
        <v>0.17501017501017499</v>
      </c>
    </row>
    <row r="496" spans="1:21" hidden="1" x14ac:dyDescent="0.2">
      <c r="A496" s="22" t="s">
        <v>52</v>
      </c>
      <c r="B496" s="35" t="str">
        <f>VLOOKUP(A496,Participanti!A:B,2,0)</f>
        <v>M</v>
      </c>
      <c r="C496" s="23">
        <v>13</v>
      </c>
      <c r="D496" s="23">
        <v>18.2</v>
      </c>
      <c r="E496" s="24">
        <v>6.1886574074074073E-2</v>
      </c>
      <c r="F496" s="53"/>
      <c r="G496" s="25">
        <f t="shared" ref="G496" si="1722">E496/D496</f>
        <v>3.4003612128612128E-3</v>
      </c>
      <c r="H496" s="17">
        <f>IF(B496="F",VLOOKUP(D496,Barem!$B$2:$C$11,2,1),VLOOKUP(D496,Barem!$B$12:$C$21,2,1))</f>
        <v>4</v>
      </c>
      <c r="I496" s="17">
        <f>IF(H496=0,0,IF(B496="F",VLOOKUP(G496,Barem!$G$2:$H$11,2,1),VLOOKUP(G496,Barem!$G$12:$H$21,2,1)))</f>
        <v>3</v>
      </c>
      <c r="J496" s="23">
        <v>4</v>
      </c>
      <c r="K496" s="18">
        <f>VLOOKUP($C496, Barem!$L:$N,3,0)</f>
        <v>0.5</v>
      </c>
      <c r="L496" s="18">
        <f>VLOOKUP($C496, Barem!$L:$O,4,0)</f>
        <v>0.2</v>
      </c>
      <c r="M496" s="18">
        <f>VLOOKUP($C496, Barem!$L:$P,5,0)</f>
        <v>0.3</v>
      </c>
      <c r="N496" s="50">
        <f t="shared" ref="N496" si="1723">IF(F496&gt;199,F496/1500,0)</f>
        <v>0</v>
      </c>
      <c r="O496" s="50">
        <f>IF(D496&gt;21,VLOOKUP(D496,Barem!$R$1:$S$39,2,1),0)</f>
        <v>0</v>
      </c>
      <c r="P496" s="46">
        <f>IF(D496&lt;1,0,IF(B496="F",VLOOKUP(G496,Barem!$V$2:$X$12,2,1),VLOOKUP(G496,Barem!$V$13:$X$24,2,1)))</f>
        <v>0</v>
      </c>
      <c r="Q496" s="50">
        <f>VLOOKUP(A496,Participanti!A:C,3,0)</f>
        <v>0</v>
      </c>
      <c r="R496" s="40">
        <f t="shared" ref="R496" si="1724">H496*K496+I496*L496+J496*M496+N496+O496+P496+Q496</f>
        <v>3.8</v>
      </c>
      <c r="S496" s="44">
        <v>43801</v>
      </c>
      <c r="T496" s="17">
        <f t="shared" ref="T496" si="1725">COUNTIFS(A:A,A496,C:C,C496)</f>
        <v>1</v>
      </c>
      <c r="U496" s="48">
        <f t="shared" ref="U496" si="1726">R496/D496</f>
        <v>0.2087912087912088</v>
      </c>
    </row>
    <row r="497" spans="1:21" hidden="1" x14ac:dyDescent="0.2">
      <c r="A497" s="22" t="s">
        <v>6</v>
      </c>
      <c r="B497" s="35" t="str">
        <f>VLOOKUP(A497,Participanti!A:B,2,0)</f>
        <v>F</v>
      </c>
      <c r="C497" s="23">
        <v>13</v>
      </c>
      <c r="D497" s="23">
        <v>16.21</v>
      </c>
      <c r="E497" s="24">
        <v>5.9745370370370372E-2</v>
      </c>
      <c r="F497" s="53"/>
      <c r="G497" s="25">
        <f t="shared" ref="G497" si="1727">E497/D497</f>
        <v>3.685710695272694E-3</v>
      </c>
      <c r="H497" s="17">
        <f>IF(B497="F",VLOOKUP(D497,Barem!$B$2:$C$11,2,1),VLOOKUP(D497,Barem!$B$12:$C$21,2,1))</f>
        <v>4</v>
      </c>
      <c r="I497" s="17">
        <f>IF(H497=0,0,IF(B497="F",VLOOKUP(G497,Barem!$G$2:$H$11,2,1),VLOOKUP(G497,Barem!$G$12:$H$21,2,1)))</f>
        <v>3</v>
      </c>
      <c r="J497" s="23">
        <v>4.5</v>
      </c>
      <c r="K497" s="18">
        <f>VLOOKUP($C497, Barem!$L:$N,3,0)</f>
        <v>0.5</v>
      </c>
      <c r="L497" s="18">
        <f>VLOOKUP($C497, Barem!$L:$O,4,0)</f>
        <v>0.2</v>
      </c>
      <c r="M497" s="18">
        <f>VLOOKUP($C497, Barem!$L:$P,5,0)</f>
        <v>0.3</v>
      </c>
      <c r="N497" s="50">
        <f t="shared" ref="N497" si="1728">IF(F497&gt;199,F497/1500,0)</f>
        <v>0</v>
      </c>
      <c r="O497" s="50">
        <f>IF(D497&gt;21,VLOOKUP(D497,Barem!$R$1:$S$39,2,1),0)</f>
        <v>0</v>
      </c>
      <c r="P497" s="46">
        <f>IF(D497&lt;1,0,IF(B497="F",VLOOKUP(G497,Barem!$V$2:$X$12,2,1),VLOOKUP(G497,Barem!$V$13:$X$24,2,1)))</f>
        <v>0</v>
      </c>
      <c r="Q497" s="50">
        <f>VLOOKUP(A497,Participanti!A:C,3,0)</f>
        <v>0</v>
      </c>
      <c r="R497" s="40">
        <f t="shared" ref="R497" si="1729">H497*K497+I497*L497+J497*M497+N497+O497+P497+Q497</f>
        <v>3.95</v>
      </c>
      <c r="S497" s="44">
        <v>43801</v>
      </c>
      <c r="T497" s="17">
        <f t="shared" ref="T497" si="1730">COUNTIFS(A:A,A497,C:C,C497)</f>
        <v>1</v>
      </c>
      <c r="U497" s="48">
        <f t="shared" ref="U497" si="1731">R497/D497</f>
        <v>0.24367674275138804</v>
      </c>
    </row>
    <row r="498" spans="1:21" hidden="1" x14ac:dyDescent="0.2">
      <c r="A498" s="22" t="s">
        <v>146</v>
      </c>
      <c r="B498" s="35" t="str">
        <f>VLOOKUP(A498,Participanti!A:B,2,0)</f>
        <v>M</v>
      </c>
      <c r="C498" s="23">
        <v>13</v>
      </c>
      <c r="D498" s="23">
        <v>21</v>
      </c>
      <c r="E498" s="24">
        <v>6.0069444444444446E-2</v>
      </c>
      <c r="F498" s="53"/>
      <c r="G498" s="25">
        <f t="shared" ref="G498" si="1732">E498/D498</f>
        <v>2.8604497354497356E-3</v>
      </c>
      <c r="H498" s="17">
        <f>IF(B498="F",VLOOKUP(D498,Barem!$B$2:$C$11,2,1),VLOOKUP(D498,Barem!$B$12:$C$21,2,1))</f>
        <v>5</v>
      </c>
      <c r="I498" s="17">
        <f>IF(H498=0,0,IF(B498="F",VLOOKUP(G498,Barem!$G$2:$H$11,2,1),VLOOKUP(G498,Barem!$G$12:$H$21,2,1)))</f>
        <v>4.5</v>
      </c>
      <c r="J498" s="23">
        <v>4.5</v>
      </c>
      <c r="K498" s="18">
        <f>VLOOKUP($C498, Barem!$L:$N,3,0)</f>
        <v>0.5</v>
      </c>
      <c r="L498" s="18">
        <f>VLOOKUP($C498, Barem!$L:$O,4,0)</f>
        <v>0.2</v>
      </c>
      <c r="M498" s="18">
        <f>VLOOKUP($C498, Barem!$L:$P,5,0)</f>
        <v>0.3</v>
      </c>
      <c r="N498" s="50">
        <f t="shared" ref="N498" si="1733">IF(F498&gt;199,F498/1500,0)</f>
        <v>0</v>
      </c>
      <c r="O498" s="50">
        <f>IF(D498&gt;21,VLOOKUP(D498,Barem!$R$1:$S$39,2,1),0)</f>
        <v>0</v>
      </c>
      <c r="P498" s="46">
        <f>IF(D498&lt;1,0,IF(B498="F",VLOOKUP(G498,Barem!$V$2:$X$12,2,1),VLOOKUP(G498,Barem!$V$13:$X$24,2,1)))</f>
        <v>0</v>
      </c>
      <c r="Q498" s="50">
        <f>VLOOKUP(A498,Participanti!A:C,3,0)</f>
        <v>0</v>
      </c>
      <c r="R498" s="40">
        <f t="shared" ref="R498" si="1734">H498*K498+I498*L498+J498*M498+N498+O498+P498+Q498</f>
        <v>4.75</v>
      </c>
      <c r="S498" s="44">
        <v>43801</v>
      </c>
      <c r="T498" s="17">
        <f t="shared" ref="T498" si="1735">COUNTIFS(A:A,A498,C:C,C498)</f>
        <v>1</v>
      </c>
      <c r="U498" s="48">
        <f t="shared" ref="U498" si="1736">R498/D498</f>
        <v>0.22619047619047619</v>
      </c>
    </row>
    <row r="499" spans="1:21" hidden="1" x14ac:dyDescent="0.2">
      <c r="A499" s="22" t="s">
        <v>71</v>
      </c>
      <c r="B499" s="35" t="str">
        <f>VLOOKUP(A499,Participanti!A:B,2,0)</f>
        <v>M</v>
      </c>
      <c r="C499" s="23">
        <v>13</v>
      </c>
      <c r="D499" s="23">
        <v>21.57</v>
      </c>
      <c r="E499" s="24">
        <v>9.2870370370370367E-2</v>
      </c>
      <c r="F499" s="53"/>
      <c r="G499" s="25">
        <f t="shared" ref="G499" si="1737">E499/D499</f>
        <v>4.3055340922749357E-3</v>
      </c>
      <c r="H499" s="17">
        <f>IF(B499="F",VLOOKUP(D499,Barem!$B$2:$C$11,2,1),VLOOKUP(D499,Barem!$B$12:$C$21,2,1))</f>
        <v>5</v>
      </c>
      <c r="I499" s="17">
        <f>IF(H499=0,0,IF(B499="F",VLOOKUP(G499,Barem!$G$2:$H$11,2,1),VLOOKUP(G499,Barem!$G$12:$H$21,2,1)))</f>
        <v>1</v>
      </c>
      <c r="J499" s="23">
        <v>2.5</v>
      </c>
      <c r="K499" s="18">
        <f>VLOOKUP($C499, Barem!$L:$N,3,0)</f>
        <v>0.5</v>
      </c>
      <c r="L499" s="18">
        <f>VLOOKUP($C499, Barem!$L:$O,4,0)</f>
        <v>0.2</v>
      </c>
      <c r="M499" s="18">
        <f>VLOOKUP($C499, Barem!$L:$P,5,0)</f>
        <v>0.3</v>
      </c>
      <c r="N499" s="50">
        <f t="shared" ref="N499" si="1738">IF(F499&gt;199,F499/1500,0)</f>
        <v>0</v>
      </c>
      <c r="O499" s="50">
        <f>IF(D499&gt;21,VLOOKUP(D499,Barem!$R$1:$S$39,2,1),0)</f>
        <v>0</v>
      </c>
      <c r="P499" s="46">
        <f>IF(D499&lt;1,0,IF(B499="F",VLOOKUP(G499,Barem!$V$2:$X$12,2,1),VLOOKUP(G499,Barem!$V$13:$X$24,2,1)))</f>
        <v>0</v>
      </c>
      <c r="Q499" s="50">
        <f>VLOOKUP(A499,Participanti!A:C,3,0)</f>
        <v>0</v>
      </c>
      <c r="R499" s="40">
        <f t="shared" ref="R499" si="1739">H499*K499+I499*L499+J499*M499+N499+O499+P499+Q499</f>
        <v>3.45</v>
      </c>
      <c r="S499" s="44">
        <v>43801</v>
      </c>
      <c r="T499" s="17">
        <f t="shared" ref="T499" si="1740">COUNTIFS(A:A,A499,C:C,C499)</f>
        <v>1</v>
      </c>
      <c r="U499" s="48">
        <f t="shared" ref="U499" si="1741">R499/D499</f>
        <v>0.15994436717663421</v>
      </c>
    </row>
    <row r="500" spans="1:21" hidden="1" x14ac:dyDescent="0.2">
      <c r="A500" s="22" t="s">
        <v>133</v>
      </c>
      <c r="B500" s="35" t="str">
        <f>VLOOKUP(A500,Participanti!A:B,2,0)</f>
        <v>M</v>
      </c>
      <c r="C500" s="23">
        <v>14</v>
      </c>
      <c r="D500" s="23">
        <v>16.010000000000002</v>
      </c>
      <c r="E500" s="24">
        <v>5.3912037037037036E-2</v>
      </c>
      <c r="F500" s="53">
        <v>427</v>
      </c>
      <c r="G500" s="25">
        <f t="shared" ref="G500:G522" si="1742">E500/D500</f>
        <v>3.3673976912577783E-3</v>
      </c>
      <c r="H500" s="17">
        <f>IF(B500="F",VLOOKUP(D500,Barem!$B$2:$C$11,2,1),VLOOKUP(D500,Barem!$B$12:$C$21,2,1))</f>
        <v>3.5</v>
      </c>
      <c r="I500" s="17">
        <f>IF(H500=0,0,IF(B500="F",VLOOKUP(G500,Barem!$G$2:$H$11,2,1),VLOOKUP(G500,Barem!$G$12:$H$21,2,1)))</f>
        <v>3</v>
      </c>
      <c r="J500" s="23">
        <v>2</v>
      </c>
      <c r="K500" s="18">
        <f>VLOOKUP($C500, Barem!$L:$N,3,0)</f>
        <v>0.2</v>
      </c>
      <c r="L500" s="18">
        <f>VLOOKUP($C500, Barem!$L:$O,4,0)</f>
        <v>0.5</v>
      </c>
      <c r="M500" s="18">
        <f>VLOOKUP($C500, Barem!$L:$P,5,0)</f>
        <v>0.3</v>
      </c>
      <c r="N500" s="50">
        <f t="shared" ref="N500:N532" si="1743">IF(F500&gt;199,F500/1500,0)</f>
        <v>0.28466666666666668</v>
      </c>
      <c r="O500" s="50">
        <f>IF(D500&gt;21,VLOOKUP(D500,Barem!$R$1:$S$39,2,1),0)</f>
        <v>0</v>
      </c>
      <c r="P500" s="46">
        <f>IF(D500&lt;1,0,IF(B500="F",VLOOKUP(G500,Barem!$V$2:$X$12,2,1),VLOOKUP(G500,Barem!$V$13:$X$24,2,1)))</f>
        <v>0</v>
      </c>
      <c r="Q500" s="50">
        <f>VLOOKUP(A500,Participanti!A:C,3,0)</f>
        <v>0</v>
      </c>
      <c r="R500" s="40">
        <f t="shared" ref="R500:R522" si="1744">H500*K500+I500*L500+J500*M500+N500+O500+P500+Q500</f>
        <v>3.0846666666666671</v>
      </c>
      <c r="S500" s="44">
        <v>43801</v>
      </c>
      <c r="T500" s="17">
        <f t="shared" ref="T500:T532" si="1745">COUNTIFS(A:A,A500,C:C,C500)</f>
        <v>1</v>
      </c>
      <c r="U500" s="48">
        <f t="shared" ref="U500:U522" si="1746">R500/D500</f>
        <v>0.19267124713720593</v>
      </c>
    </row>
    <row r="501" spans="1:21" hidden="1" x14ac:dyDescent="0.2">
      <c r="A501" s="22" t="s">
        <v>58</v>
      </c>
      <c r="B501" s="35" t="str">
        <f>VLOOKUP(A501,Participanti!A:B,2,0)</f>
        <v>M</v>
      </c>
      <c r="C501" s="23">
        <v>14</v>
      </c>
      <c r="D501" s="23">
        <v>10.31</v>
      </c>
      <c r="E501" s="24">
        <v>3.6435185185185189E-2</v>
      </c>
      <c r="F501" s="53"/>
      <c r="G501" s="25">
        <f t="shared" si="1742"/>
        <v>3.533965585371987E-3</v>
      </c>
      <c r="H501" s="17">
        <f>IF(B501="F",VLOOKUP(D501,Barem!$B$2:$C$11,2,1),VLOOKUP(D501,Barem!$B$12:$C$21,2,1))</f>
        <v>2.5</v>
      </c>
      <c r="I501" s="17">
        <f>IF(H501=0,0,IF(B501="F",VLOOKUP(G501,Barem!$G$2:$H$11,2,1),VLOOKUP(G501,Barem!$G$12:$H$21,2,1)))</f>
        <v>2.5</v>
      </c>
      <c r="J501" s="23">
        <v>2.5</v>
      </c>
      <c r="K501" s="18">
        <f>VLOOKUP($C501, Barem!$L:$N,3,0)</f>
        <v>0.2</v>
      </c>
      <c r="L501" s="18">
        <f>VLOOKUP($C501, Barem!$L:$O,4,0)</f>
        <v>0.5</v>
      </c>
      <c r="M501" s="18">
        <f>VLOOKUP($C501, Barem!$L:$P,5,0)</f>
        <v>0.3</v>
      </c>
      <c r="N501" s="50">
        <f t="shared" si="1743"/>
        <v>0</v>
      </c>
      <c r="O501" s="50">
        <f>IF(D501&gt;21,VLOOKUP(D501,Barem!$R$1:$S$39,2,1),0)</f>
        <v>0</v>
      </c>
      <c r="P501" s="46">
        <f>IF(D501&lt;1,0,IF(B501="F",VLOOKUP(G501,Barem!$V$2:$X$12,2,1),VLOOKUP(G501,Barem!$V$13:$X$24,2,1)))</f>
        <v>0</v>
      </c>
      <c r="Q501" s="50">
        <f>VLOOKUP(A501,Participanti!A:C,3,0)</f>
        <v>0</v>
      </c>
      <c r="R501" s="40">
        <f t="shared" si="1744"/>
        <v>2.5</v>
      </c>
      <c r="S501" s="44">
        <v>43802</v>
      </c>
      <c r="T501" s="17">
        <f t="shared" si="1745"/>
        <v>1</v>
      </c>
      <c r="U501" s="48">
        <f t="shared" si="1746"/>
        <v>0.24248302618816681</v>
      </c>
    </row>
    <row r="502" spans="1:21" hidden="1" x14ac:dyDescent="0.2">
      <c r="A502" s="22" t="s">
        <v>93</v>
      </c>
      <c r="B502" s="35" t="str">
        <f>VLOOKUP(A502,Participanti!A:B,2,0)</f>
        <v>F</v>
      </c>
      <c r="C502" s="23">
        <v>14</v>
      </c>
      <c r="D502" s="23">
        <v>12.01</v>
      </c>
      <c r="E502" s="24">
        <v>5.67824074074074E-2</v>
      </c>
      <c r="F502" s="53"/>
      <c r="G502" s="25">
        <f t="shared" si="1742"/>
        <v>4.7279273444968692E-3</v>
      </c>
      <c r="H502" s="17">
        <f>IF(B502="F",VLOOKUP(D502,Barem!$B$2:$C$11,2,1),VLOOKUP(D502,Barem!$B$12:$C$21,2,1))</f>
        <v>3</v>
      </c>
      <c r="I502" s="17">
        <f>IF(H502=0,0,IF(B502="F",VLOOKUP(G502,Barem!$G$2:$H$11,2,1),VLOOKUP(G502,Barem!$G$12:$H$21,2,1)))</f>
        <v>1</v>
      </c>
      <c r="J502" s="23">
        <v>2.5</v>
      </c>
      <c r="K502" s="18">
        <f>VLOOKUP($C502, Barem!$L:$N,3,0)</f>
        <v>0.2</v>
      </c>
      <c r="L502" s="18">
        <f>VLOOKUP($C502, Barem!$L:$O,4,0)</f>
        <v>0.5</v>
      </c>
      <c r="M502" s="18">
        <f>VLOOKUP($C502, Barem!$L:$P,5,0)</f>
        <v>0.3</v>
      </c>
      <c r="N502" s="50">
        <f t="shared" si="1743"/>
        <v>0</v>
      </c>
      <c r="O502" s="50">
        <f>IF(D502&gt;21,VLOOKUP(D502,Barem!$R$1:$S$39,2,1),0)</f>
        <v>0</v>
      </c>
      <c r="P502" s="46">
        <f>IF(D502&lt;1,0,IF(B502="F",VLOOKUP(G502,Barem!$V$2:$X$12,2,1),VLOOKUP(G502,Barem!$V$13:$X$24,2,1)))</f>
        <v>0</v>
      </c>
      <c r="Q502" s="50">
        <f>VLOOKUP(A502,Participanti!A:C,3,0)</f>
        <v>0.75</v>
      </c>
      <c r="R502" s="40">
        <f t="shared" si="1744"/>
        <v>2.6</v>
      </c>
      <c r="S502" s="44">
        <v>43803</v>
      </c>
      <c r="T502" s="17">
        <f t="shared" si="1745"/>
        <v>1</v>
      </c>
      <c r="U502" s="48">
        <f t="shared" si="1746"/>
        <v>0.21648626144879268</v>
      </c>
    </row>
    <row r="503" spans="1:21" hidden="1" x14ac:dyDescent="0.2">
      <c r="A503" s="22" t="s">
        <v>53</v>
      </c>
      <c r="B503" s="35" t="str">
        <f>VLOOKUP(A503,Participanti!A:B,2,0)</f>
        <v>F</v>
      </c>
      <c r="C503" s="23">
        <v>14</v>
      </c>
      <c r="D503" s="23">
        <v>10.36</v>
      </c>
      <c r="E503" s="24">
        <v>3.8043981481481477E-2</v>
      </c>
      <c r="F503" s="53"/>
      <c r="G503" s="25">
        <f t="shared" si="1742"/>
        <v>3.6721989846989845E-3</v>
      </c>
      <c r="H503" s="17">
        <f>IF(B503="F",VLOOKUP(D503,Barem!$B$2:$C$11,2,1),VLOOKUP(D503,Barem!$B$12:$C$21,2,1))</f>
        <v>2.5</v>
      </c>
      <c r="I503" s="17">
        <f>IF(H503=0,0,IF(B503="F",VLOOKUP(G503,Barem!$G$2:$H$11,2,1),VLOOKUP(G503,Barem!$G$12:$H$21,2,1)))</f>
        <v>3</v>
      </c>
      <c r="J503" s="23">
        <v>2.75</v>
      </c>
      <c r="K503" s="18">
        <f>VLOOKUP($C503, Barem!$L:$N,3,0)</f>
        <v>0.2</v>
      </c>
      <c r="L503" s="18">
        <f>VLOOKUP($C503, Barem!$L:$O,4,0)</f>
        <v>0.5</v>
      </c>
      <c r="M503" s="18">
        <f>VLOOKUP($C503, Barem!$L:$P,5,0)</f>
        <v>0.3</v>
      </c>
      <c r="N503" s="50">
        <f t="shared" si="1743"/>
        <v>0</v>
      </c>
      <c r="O503" s="50">
        <f>IF(D503&gt;21,VLOOKUP(D503,Barem!$R$1:$S$39,2,1),0)</f>
        <v>0</v>
      </c>
      <c r="P503" s="46">
        <f>IF(D503&lt;1,0,IF(B503="F",VLOOKUP(G503,Barem!$V$2:$X$12,2,1),VLOOKUP(G503,Barem!$V$13:$X$24,2,1)))</f>
        <v>0</v>
      </c>
      <c r="Q503" s="50">
        <f>VLOOKUP(A503,Participanti!A:C,3,0)</f>
        <v>0</v>
      </c>
      <c r="R503" s="40">
        <f t="shared" si="1744"/>
        <v>2.8250000000000002</v>
      </c>
      <c r="S503" s="44">
        <v>43803</v>
      </c>
      <c r="T503" s="17">
        <f t="shared" si="1745"/>
        <v>1</v>
      </c>
      <c r="U503" s="48">
        <f t="shared" si="1746"/>
        <v>0.27268339768339772</v>
      </c>
    </row>
    <row r="504" spans="1:21" hidden="1" x14ac:dyDescent="0.2">
      <c r="A504" s="22" t="s">
        <v>63</v>
      </c>
      <c r="B504" s="35" t="str">
        <f>VLOOKUP(A504,Participanti!A:B,2,0)</f>
        <v>M</v>
      </c>
      <c r="C504" s="23">
        <v>14</v>
      </c>
      <c r="D504" s="23">
        <v>24.2</v>
      </c>
      <c r="E504" s="24">
        <v>8.1770833333333334E-2</v>
      </c>
      <c r="F504" s="53">
        <v>371</v>
      </c>
      <c r="G504" s="25">
        <f t="shared" si="1742"/>
        <v>3.378960055096419E-3</v>
      </c>
      <c r="H504" s="17">
        <f>IF(B504="F",VLOOKUP(D504,Barem!$B$2:$C$11,2,1),VLOOKUP(D504,Barem!$B$12:$C$21,2,1))</f>
        <v>5</v>
      </c>
      <c r="I504" s="17">
        <f>IF(H504=0,0,IF(B504="F",VLOOKUP(G504,Barem!$G$2:$H$11,2,1),VLOOKUP(G504,Barem!$G$12:$H$21,2,1)))</f>
        <v>3</v>
      </c>
      <c r="J504" s="23">
        <v>3</v>
      </c>
      <c r="K504" s="18">
        <f>VLOOKUP($C504, Barem!$L:$N,3,0)</f>
        <v>0.2</v>
      </c>
      <c r="L504" s="18">
        <f>VLOOKUP($C504, Barem!$L:$O,4,0)</f>
        <v>0.5</v>
      </c>
      <c r="M504" s="18">
        <f>VLOOKUP($C504, Barem!$L:$P,5,0)</f>
        <v>0.3</v>
      </c>
      <c r="N504" s="50">
        <f t="shared" si="1743"/>
        <v>0.24733333333333332</v>
      </c>
      <c r="O504" s="50">
        <f>IF(D504&gt;21,VLOOKUP(D504,Barem!$R$1:$S$39,2,1),0)</f>
        <v>0</v>
      </c>
      <c r="P504" s="46">
        <f>IF(D504&lt;1,0,IF(B504="F",VLOOKUP(G504,Barem!$V$2:$X$12,2,1),VLOOKUP(G504,Barem!$V$13:$X$24,2,1)))</f>
        <v>0</v>
      </c>
      <c r="Q504" s="50">
        <f>VLOOKUP(A504,Participanti!A:C,3,0)</f>
        <v>0</v>
      </c>
      <c r="R504" s="40">
        <f t="shared" si="1744"/>
        <v>3.6473333333333331</v>
      </c>
      <c r="S504" s="44">
        <v>43806</v>
      </c>
      <c r="T504" s="17">
        <f t="shared" si="1745"/>
        <v>1</v>
      </c>
      <c r="U504" s="48">
        <f t="shared" si="1746"/>
        <v>0.15071625344352615</v>
      </c>
    </row>
    <row r="505" spans="1:21" hidden="1" x14ac:dyDescent="0.2">
      <c r="A505" s="22" t="s">
        <v>130</v>
      </c>
      <c r="B505" s="35" t="str">
        <f>VLOOKUP(A505,Participanti!A:B,2,0)</f>
        <v>F</v>
      </c>
      <c r="C505" s="23">
        <v>14</v>
      </c>
      <c r="D505" s="23">
        <v>13</v>
      </c>
      <c r="E505" s="24">
        <v>4.297453703703704E-2</v>
      </c>
      <c r="F505" s="53"/>
      <c r="G505" s="25">
        <f t="shared" si="1742"/>
        <v>3.3057336182336183E-3</v>
      </c>
      <c r="H505" s="17">
        <f>IF(B505="F",VLOOKUP(D505,Barem!$B$2:$C$11,2,1),VLOOKUP(D505,Barem!$B$12:$C$21,2,1))</f>
        <v>3</v>
      </c>
      <c r="I505" s="17">
        <f>IF(H505=0,0,IF(B505="F",VLOOKUP(G505,Barem!$G$2:$H$11,2,1),VLOOKUP(G505,Barem!$G$12:$H$21,2,1)))</f>
        <v>4.5</v>
      </c>
      <c r="J505" s="23">
        <v>3.5</v>
      </c>
      <c r="K505" s="18">
        <f>VLOOKUP($C505, Barem!$L:$N,3,0)</f>
        <v>0.2</v>
      </c>
      <c r="L505" s="18">
        <f>VLOOKUP($C505, Barem!$L:$O,4,0)</f>
        <v>0.5</v>
      </c>
      <c r="M505" s="18">
        <f>VLOOKUP($C505, Barem!$L:$P,5,0)</f>
        <v>0.3</v>
      </c>
      <c r="N505" s="50">
        <f t="shared" si="1743"/>
        <v>0</v>
      </c>
      <c r="O505" s="50">
        <f>IF(D505&gt;21,VLOOKUP(D505,Barem!$R$1:$S$39,2,1),0)</f>
        <v>0</v>
      </c>
      <c r="P505" s="46">
        <f>IF(D505&lt;1,0,IF(B505="F",VLOOKUP(G505,Barem!$V$2:$X$12,2,1),VLOOKUP(G505,Barem!$V$13:$X$24,2,1)))</f>
        <v>0</v>
      </c>
      <c r="Q505" s="50">
        <f>VLOOKUP(A505,Participanti!A:C,3,0)</f>
        <v>0</v>
      </c>
      <c r="R505" s="40">
        <f t="shared" si="1744"/>
        <v>3.9000000000000004</v>
      </c>
      <c r="S505" s="44">
        <v>43806</v>
      </c>
      <c r="T505" s="17">
        <f t="shared" si="1745"/>
        <v>1</v>
      </c>
      <c r="U505" s="48">
        <f t="shared" si="1746"/>
        <v>0.30000000000000004</v>
      </c>
    </row>
    <row r="506" spans="1:21" hidden="1" x14ac:dyDescent="0.2">
      <c r="A506" s="22" t="s">
        <v>75</v>
      </c>
      <c r="B506" s="35" t="str">
        <f>VLOOKUP(A506,Participanti!A:B,2,0)</f>
        <v>M</v>
      </c>
      <c r="C506" s="23">
        <v>14</v>
      </c>
      <c r="D506" s="23">
        <v>14.09</v>
      </c>
      <c r="E506" s="24">
        <v>5.2731481481481483E-2</v>
      </c>
      <c r="F506" s="53"/>
      <c r="G506" s="25">
        <f t="shared" si="1742"/>
        <v>3.7424756196935047E-3</v>
      </c>
      <c r="H506" s="17">
        <f>IF(B506="F",VLOOKUP(D506,Barem!$B$2:$C$11,2,1),VLOOKUP(D506,Barem!$B$12:$C$21,2,1))</f>
        <v>3</v>
      </c>
      <c r="I506" s="17">
        <f>IF(H506=0,0,IF(B506="F",VLOOKUP(G506,Barem!$G$2:$H$11,2,1),VLOOKUP(G506,Barem!$G$12:$H$21,2,1)))</f>
        <v>2</v>
      </c>
      <c r="J506" s="23">
        <v>3</v>
      </c>
      <c r="K506" s="18">
        <f>VLOOKUP($C506, Barem!$L:$N,3,0)</f>
        <v>0.2</v>
      </c>
      <c r="L506" s="18">
        <f>VLOOKUP($C506, Barem!$L:$O,4,0)</f>
        <v>0.5</v>
      </c>
      <c r="M506" s="18">
        <f>VLOOKUP($C506, Barem!$L:$P,5,0)</f>
        <v>0.3</v>
      </c>
      <c r="N506" s="50">
        <f t="shared" si="1743"/>
        <v>0</v>
      </c>
      <c r="O506" s="50">
        <f>IF(D506&gt;21,VLOOKUP(D506,Barem!$R$1:$S$39,2,1),0)</f>
        <v>0</v>
      </c>
      <c r="P506" s="46">
        <f>IF(D506&lt;1,0,IF(B506="F",VLOOKUP(G506,Barem!$V$2:$X$12,2,1),VLOOKUP(G506,Barem!$V$13:$X$24,2,1)))</f>
        <v>0</v>
      </c>
      <c r="Q506" s="50">
        <f>VLOOKUP(A506,Participanti!A:C,3,0)</f>
        <v>0</v>
      </c>
      <c r="R506" s="40">
        <f t="shared" si="1744"/>
        <v>2.5</v>
      </c>
      <c r="S506" s="44">
        <v>43806</v>
      </c>
      <c r="T506" s="17">
        <f t="shared" si="1745"/>
        <v>1</v>
      </c>
      <c r="U506" s="48">
        <f t="shared" si="1746"/>
        <v>0.177430801987225</v>
      </c>
    </row>
    <row r="507" spans="1:21" hidden="1" x14ac:dyDescent="0.2">
      <c r="A507" s="22" t="s">
        <v>66</v>
      </c>
      <c r="B507" s="35" t="str">
        <f>VLOOKUP(A507,Participanti!A:B,2,0)</f>
        <v>M</v>
      </c>
      <c r="C507" s="23">
        <v>14</v>
      </c>
      <c r="D507" s="23">
        <v>11.08</v>
      </c>
      <c r="E507" s="24">
        <v>3.650462962962963E-2</v>
      </c>
      <c r="F507" s="53"/>
      <c r="G507" s="25">
        <f t="shared" si="1742"/>
        <v>3.2946416633239739E-3</v>
      </c>
      <c r="H507" s="17">
        <f>IF(B507="F",VLOOKUP(D507,Barem!$B$2:$C$11,2,1),VLOOKUP(D507,Barem!$B$12:$C$21,2,1))</f>
        <v>2.5</v>
      </c>
      <c r="I507" s="17">
        <f>IF(H507=0,0,IF(B507="F",VLOOKUP(G507,Barem!$G$2:$H$11,2,1),VLOOKUP(G507,Barem!$G$12:$H$21,2,1)))</f>
        <v>3.5</v>
      </c>
      <c r="J507" s="23">
        <v>2.25</v>
      </c>
      <c r="K507" s="18">
        <f>VLOOKUP($C507, Barem!$L:$N,3,0)</f>
        <v>0.2</v>
      </c>
      <c r="L507" s="18">
        <f>VLOOKUP($C507, Barem!$L:$O,4,0)</f>
        <v>0.5</v>
      </c>
      <c r="M507" s="18">
        <f>VLOOKUP($C507, Barem!$L:$P,5,0)</f>
        <v>0.3</v>
      </c>
      <c r="N507" s="50">
        <f t="shared" si="1743"/>
        <v>0</v>
      </c>
      <c r="O507" s="50">
        <f>IF(D507&gt;21,VLOOKUP(D507,Barem!$R$1:$S$39,2,1),0)</f>
        <v>0</v>
      </c>
      <c r="P507" s="46">
        <f>IF(D507&lt;1,0,IF(B507="F",VLOOKUP(G507,Barem!$V$2:$X$12,2,1),VLOOKUP(G507,Barem!$V$13:$X$24,2,1)))</f>
        <v>0</v>
      </c>
      <c r="Q507" s="50">
        <f>VLOOKUP(A507,Participanti!A:C,3,0)</f>
        <v>0</v>
      </c>
      <c r="R507" s="40">
        <f t="shared" si="1744"/>
        <v>2.9249999999999998</v>
      </c>
      <c r="S507" s="44">
        <v>43806</v>
      </c>
      <c r="T507" s="17">
        <f t="shared" si="1745"/>
        <v>1</v>
      </c>
      <c r="U507" s="48">
        <f t="shared" si="1746"/>
        <v>0.26398916967509023</v>
      </c>
    </row>
    <row r="508" spans="1:21" hidden="1" x14ac:dyDescent="0.2">
      <c r="A508" s="22" t="s">
        <v>73</v>
      </c>
      <c r="B508" s="35" t="str">
        <f>VLOOKUP(A508,Participanti!A:B,2,0)</f>
        <v>M</v>
      </c>
      <c r="C508" s="23">
        <v>14</v>
      </c>
      <c r="D508" s="23">
        <v>22.04</v>
      </c>
      <c r="E508" s="24">
        <v>7.615740740740741E-2</v>
      </c>
      <c r="F508" s="53"/>
      <c r="G508" s="25">
        <f t="shared" si="1742"/>
        <v>3.4554177589567791E-3</v>
      </c>
      <c r="H508" s="17">
        <f>IF(B508="F",VLOOKUP(D508,Barem!$B$2:$C$11,2,1),VLOOKUP(D508,Barem!$B$12:$C$21,2,1))</f>
        <v>5</v>
      </c>
      <c r="I508" s="17">
        <f>IF(H508=0,0,IF(B508="F",VLOOKUP(G508,Barem!$G$2:$H$11,2,1),VLOOKUP(G508,Barem!$G$12:$H$21,2,1)))</f>
        <v>3</v>
      </c>
      <c r="J508" s="23">
        <v>2.5</v>
      </c>
      <c r="K508" s="18">
        <f>VLOOKUP($C508, Barem!$L:$N,3,0)</f>
        <v>0.2</v>
      </c>
      <c r="L508" s="18">
        <f>VLOOKUP($C508, Barem!$L:$O,4,0)</f>
        <v>0.5</v>
      </c>
      <c r="M508" s="18">
        <f>VLOOKUP($C508, Barem!$L:$P,5,0)</f>
        <v>0.3</v>
      </c>
      <c r="N508" s="50">
        <f t="shared" si="1743"/>
        <v>0</v>
      </c>
      <c r="O508" s="50">
        <f>IF(D508&gt;21,VLOOKUP(D508,Barem!$R$1:$S$39,2,1),0)</f>
        <v>0</v>
      </c>
      <c r="P508" s="46">
        <f>IF(D508&lt;1,0,IF(B508="F",VLOOKUP(G508,Barem!$V$2:$X$12,2,1),VLOOKUP(G508,Barem!$V$13:$X$24,2,1)))</f>
        <v>0</v>
      </c>
      <c r="Q508" s="50">
        <f>VLOOKUP(A508,Participanti!A:C,3,0)</f>
        <v>0</v>
      </c>
      <c r="R508" s="40">
        <f t="shared" si="1744"/>
        <v>3.25</v>
      </c>
      <c r="S508" s="44">
        <v>43806</v>
      </c>
      <c r="T508" s="17">
        <f t="shared" si="1745"/>
        <v>1</v>
      </c>
      <c r="U508" s="48">
        <f t="shared" si="1746"/>
        <v>0.14745916515426497</v>
      </c>
    </row>
    <row r="509" spans="1:21" hidden="1" x14ac:dyDescent="0.2">
      <c r="A509" s="22" t="s">
        <v>70</v>
      </c>
      <c r="B509" s="35" t="str">
        <f>VLOOKUP(A509,Participanti!A:B,2,0)</f>
        <v>M</v>
      </c>
      <c r="C509" s="23">
        <v>14</v>
      </c>
      <c r="D509" s="23">
        <v>10</v>
      </c>
      <c r="E509" s="24">
        <v>3.6724537037037035E-2</v>
      </c>
      <c r="F509" s="53"/>
      <c r="G509" s="25">
        <f t="shared" si="1742"/>
        <v>3.6724537037037034E-3</v>
      </c>
      <c r="H509" s="17">
        <f>IF(B509="F",VLOOKUP(D509,Barem!$B$2:$C$11,2,1),VLOOKUP(D509,Barem!$B$12:$C$21,2,1))</f>
        <v>2.5</v>
      </c>
      <c r="I509" s="17">
        <f>IF(H509=0,0,IF(B509="F",VLOOKUP(G509,Barem!$G$2:$H$11,2,1),VLOOKUP(G509,Barem!$G$12:$H$21,2,1)))</f>
        <v>2</v>
      </c>
      <c r="J509" s="23">
        <v>2.75</v>
      </c>
      <c r="K509" s="18">
        <f>VLOOKUP($C509, Barem!$L:$N,3,0)</f>
        <v>0.2</v>
      </c>
      <c r="L509" s="18">
        <f>VLOOKUP($C509, Barem!$L:$O,4,0)</f>
        <v>0.5</v>
      </c>
      <c r="M509" s="18">
        <f>VLOOKUP($C509, Barem!$L:$P,5,0)</f>
        <v>0.3</v>
      </c>
      <c r="N509" s="50">
        <f t="shared" si="1743"/>
        <v>0</v>
      </c>
      <c r="O509" s="50">
        <f>IF(D509&gt;21,VLOOKUP(D509,Barem!$R$1:$S$39,2,1),0)</f>
        <v>0</v>
      </c>
      <c r="P509" s="46">
        <f>IF(D509&lt;1,0,IF(B509="F",VLOOKUP(G509,Barem!$V$2:$X$12,2,1),VLOOKUP(G509,Barem!$V$13:$X$24,2,1)))</f>
        <v>0</v>
      </c>
      <c r="Q509" s="50">
        <f>VLOOKUP(A509,Participanti!A:C,3,0)</f>
        <v>0</v>
      </c>
      <c r="R509" s="40">
        <f t="shared" si="1744"/>
        <v>2.3250000000000002</v>
      </c>
      <c r="S509" s="44">
        <v>43807</v>
      </c>
      <c r="T509" s="17">
        <f t="shared" si="1745"/>
        <v>1</v>
      </c>
      <c r="U509" s="48">
        <f t="shared" si="1746"/>
        <v>0.23250000000000001</v>
      </c>
    </row>
    <row r="510" spans="1:21" hidden="1" x14ac:dyDescent="0.2">
      <c r="A510" s="22" t="s">
        <v>140</v>
      </c>
      <c r="B510" s="35" t="str">
        <f>VLOOKUP(A510,Participanti!A:B,2,0)</f>
        <v>M</v>
      </c>
      <c r="C510" s="23">
        <v>14</v>
      </c>
      <c r="D510" s="23">
        <v>42.3</v>
      </c>
      <c r="E510" s="24">
        <v>0.25295138888888891</v>
      </c>
      <c r="F510" s="53"/>
      <c r="G510" s="25">
        <f t="shared" si="1742"/>
        <v>5.9799382716049388E-3</v>
      </c>
      <c r="H510" s="17">
        <f>IF(B510="F",VLOOKUP(D510,Barem!$B$2:$C$11,2,1),VLOOKUP(D510,Barem!$B$12:$C$21,2,1))</f>
        <v>5</v>
      </c>
      <c r="I510" s="17">
        <f>IF(H510=0,0,IF(B510="F",VLOOKUP(G510,Barem!$G$2:$H$11,2,1),VLOOKUP(G510,Barem!$G$12:$H$21,2,1)))</f>
        <v>0</v>
      </c>
      <c r="J510" s="23">
        <v>3.25</v>
      </c>
      <c r="K510" s="18">
        <f>VLOOKUP($C510, Barem!$L:$N,3,0)</f>
        <v>0.2</v>
      </c>
      <c r="L510" s="18">
        <f>VLOOKUP($C510, Barem!$L:$O,4,0)</f>
        <v>0.5</v>
      </c>
      <c r="M510" s="18">
        <f>VLOOKUP($C510, Barem!$L:$P,5,0)</f>
        <v>0.3</v>
      </c>
      <c r="N510" s="50">
        <f t="shared" si="1743"/>
        <v>0</v>
      </c>
      <c r="O510" s="50">
        <f>IF(D510&gt;21,VLOOKUP(D510,Barem!$R$1:$S$39,2,1),0)</f>
        <v>0.3</v>
      </c>
      <c r="P510" s="46">
        <f>IF(D510&lt;1,0,IF(B510="F",VLOOKUP(G510,Barem!$V$2:$X$12,2,1),VLOOKUP(G510,Barem!$V$13:$X$24,2,1)))</f>
        <v>0</v>
      </c>
      <c r="Q510" s="50">
        <f>VLOOKUP(A510,Participanti!A:C,3,0)</f>
        <v>0.5</v>
      </c>
      <c r="R510" s="40">
        <f t="shared" si="1744"/>
        <v>2.7749999999999999</v>
      </c>
      <c r="S510" s="44">
        <v>43807</v>
      </c>
      <c r="T510" s="17">
        <f t="shared" si="1745"/>
        <v>1</v>
      </c>
      <c r="U510" s="48">
        <f t="shared" si="1746"/>
        <v>6.5602836879432622E-2</v>
      </c>
    </row>
    <row r="511" spans="1:21" hidden="1" x14ac:dyDescent="0.2">
      <c r="A511" s="22" t="s">
        <v>69</v>
      </c>
      <c r="B511" s="35" t="str">
        <f>VLOOKUP(A511,Participanti!A:B,2,0)</f>
        <v>M</v>
      </c>
      <c r="C511" s="23">
        <v>14</v>
      </c>
      <c r="D511" s="23">
        <v>11.58</v>
      </c>
      <c r="E511" s="24">
        <v>5.814814814814815E-2</v>
      </c>
      <c r="F511" s="53">
        <v>383</v>
      </c>
      <c r="G511" s="25">
        <f t="shared" si="1742"/>
        <v>5.0214290283374912E-3</v>
      </c>
      <c r="H511" s="17">
        <f>IF(B511="F",VLOOKUP(D511,Barem!$B$2:$C$11,2,1),VLOOKUP(D511,Barem!$B$12:$C$21,2,1))</f>
        <v>2.5</v>
      </c>
      <c r="I511" s="17">
        <f>IF(H511=0,0,IF(B511="F",VLOOKUP(G511,Barem!$G$2:$H$11,2,1),VLOOKUP(G511,Barem!$G$12:$H$21,2,1)))</f>
        <v>0</v>
      </c>
      <c r="J511" s="23">
        <v>3.25</v>
      </c>
      <c r="K511" s="18">
        <f>VLOOKUP($C511, Barem!$L:$N,3,0)</f>
        <v>0.2</v>
      </c>
      <c r="L511" s="18">
        <f>VLOOKUP($C511, Barem!$L:$O,4,0)</f>
        <v>0.5</v>
      </c>
      <c r="M511" s="18">
        <f>VLOOKUP($C511, Barem!$L:$P,5,0)</f>
        <v>0.3</v>
      </c>
      <c r="N511" s="50">
        <f t="shared" si="1743"/>
        <v>0.25533333333333336</v>
      </c>
      <c r="O511" s="50">
        <f>IF(D511&gt;21,VLOOKUP(D511,Barem!$R$1:$S$39,2,1),0)</f>
        <v>0</v>
      </c>
      <c r="P511" s="46">
        <f>IF(D511&lt;1,0,IF(B511="F",VLOOKUP(G511,Barem!$V$2:$X$12,2,1),VLOOKUP(G511,Barem!$V$13:$X$24,2,1)))</f>
        <v>0</v>
      </c>
      <c r="Q511" s="50">
        <f>VLOOKUP(A511,Participanti!A:C,3,0)</f>
        <v>0</v>
      </c>
      <c r="R511" s="40">
        <f t="shared" si="1744"/>
        <v>1.7303333333333335</v>
      </c>
      <c r="S511" s="44">
        <v>43807</v>
      </c>
      <c r="T511" s="17">
        <f t="shared" si="1745"/>
        <v>1</v>
      </c>
      <c r="U511" s="48">
        <f t="shared" si="1746"/>
        <v>0.14942429476108235</v>
      </c>
    </row>
    <row r="512" spans="1:21" hidden="1" x14ac:dyDescent="0.2">
      <c r="A512" s="22" t="s">
        <v>128</v>
      </c>
      <c r="B512" s="35" t="str">
        <f>VLOOKUP(A512,Participanti!A:B,2,0)</f>
        <v>M</v>
      </c>
      <c r="C512" s="23">
        <v>14</v>
      </c>
      <c r="D512" s="23">
        <v>11.6</v>
      </c>
      <c r="E512" s="24">
        <v>7.3263888888888892E-2</v>
      </c>
      <c r="F512" s="53"/>
      <c r="G512" s="25">
        <f t="shared" si="1742"/>
        <v>6.3158524904214563E-3</v>
      </c>
      <c r="H512" s="17">
        <f>IF(B512="F",VLOOKUP(D512,Barem!$B$2:$C$11,2,1),VLOOKUP(D512,Barem!$B$12:$C$21,2,1))</f>
        <v>2.5</v>
      </c>
      <c r="I512" s="17">
        <f>IF(H512=0,0,IF(B512="F",VLOOKUP(G512,Barem!$G$2:$H$11,2,1),VLOOKUP(G512,Barem!$G$12:$H$21,2,1)))</f>
        <v>0</v>
      </c>
      <c r="J512" s="23">
        <v>3</v>
      </c>
      <c r="K512" s="18">
        <f>VLOOKUP($C512, Barem!$L:$N,3,0)</f>
        <v>0.2</v>
      </c>
      <c r="L512" s="18">
        <f>VLOOKUP($C512, Barem!$L:$O,4,0)</f>
        <v>0.5</v>
      </c>
      <c r="M512" s="18">
        <f>VLOOKUP($C512, Barem!$L:$P,5,0)</f>
        <v>0.3</v>
      </c>
      <c r="N512" s="50">
        <f t="shared" si="1743"/>
        <v>0</v>
      </c>
      <c r="O512" s="50">
        <f>IF(D512&gt;21,VLOOKUP(D512,Barem!$R$1:$S$39,2,1),0)</f>
        <v>0</v>
      </c>
      <c r="P512" s="46">
        <f>IF(D512&lt;1,0,IF(B512="F",VLOOKUP(G512,Barem!$V$2:$X$12,2,1),VLOOKUP(G512,Barem!$V$13:$X$24,2,1)))</f>
        <v>0</v>
      </c>
      <c r="Q512" s="50">
        <f>VLOOKUP(A512,Participanti!A:C,3,0)</f>
        <v>0</v>
      </c>
      <c r="R512" s="40">
        <f t="shared" si="1744"/>
        <v>1.4</v>
      </c>
      <c r="S512" s="44">
        <v>43807</v>
      </c>
      <c r="T512" s="17">
        <f t="shared" si="1745"/>
        <v>1</v>
      </c>
      <c r="U512" s="48">
        <f t="shared" si="1746"/>
        <v>0.12068965517241378</v>
      </c>
    </row>
    <row r="513" spans="1:21" hidden="1" x14ac:dyDescent="0.2">
      <c r="A513" s="22" t="s">
        <v>107</v>
      </c>
      <c r="B513" s="35" t="str">
        <f>VLOOKUP(A513,Participanti!A:B,2,0)</f>
        <v>M</v>
      </c>
      <c r="C513" s="23">
        <v>14</v>
      </c>
      <c r="D513" s="23">
        <v>10</v>
      </c>
      <c r="E513" s="24">
        <v>3.4340277777777782E-2</v>
      </c>
      <c r="F513" s="53"/>
      <c r="G513" s="25">
        <f t="shared" si="1742"/>
        <v>3.434027777777778E-3</v>
      </c>
      <c r="H513" s="17">
        <f>IF(B513="F",VLOOKUP(D513,Barem!$B$2:$C$11,2,1),VLOOKUP(D513,Barem!$B$12:$C$21,2,1))</f>
        <v>2.5</v>
      </c>
      <c r="I513" s="17">
        <f>IF(H513=0,0,IF(B513="F",VLOOKUP(G513,Barem!$G$2:$H$11,2,1),VLOOKUP(G513,Barem!$G$12:$H$21,2,1)))</f>
        <v>3</v>
      </c>
      <c r="J513" s="23">
        <v>0.75</v>
      </c>
      <c r="K513" s="18">
        <f>VLOOKUP($C513, Barem!$L:$N,3,0)</f>
        <v>0.2</v>
      </c>
      <c r="L513" s="18">
        <f>VLOOKUP($C513, Barem!$L:$O,4,0)</f>
        <v>0.5</v>
      </c>
      <c r="M513" s="18">
        <f>VLOOKUP($C513, Barem!$L:$P,5,0)</f>
        <v>0.3</v>
      </c>
      <c r="N513" s="50">
        <f t="shared" si="1743"/>
        <v>0</v>
      </c>
      <c r="O513" s="50">
        <f>IF(D513&gt;21,VLOOKUP(D513,Barem!$R$1:$S$39,2,1),0)</f>
        <v>0</v>
      </c>
      <c r="P513" s="46">
        <f>IF(D513&lt;1,0,IF(B513="F",VLOOKUP(G513,Barem!$V$2:$X$12,2,1),VLOOKUP(G513,Barem!$V$13:$X$24,2,1)))</f>
        <v>0</v>
      </c>
      <c r="Q513" s="50">
        <f>VLOOKUP(A513,Participanti!A:C,3,0)</f>
        <v>0</v>
      </c>
      <c r="R513" s="40">
        <f t="shared" si="1744"/>
        <v>2.2250000000000001</v>
      </c>
      <c r="S513" s="44">
        <v>43807</v>
      </c>
      <c r="T513" s="17">
        <f t="shared" si="1745"/>
        <v>1</v>
      </c>
      <c r="U513" s="48">
        <f t="shared" si="1746"/>
        <v>0.2225</v>
      </c>
    </row>
    <row r="514" spans="1:21" hidden="1" x14ac:dyDescent="0.2">
      <c r="A514" s="22" t="s">
        <v>57</v>
      </c>
      <c r="B514" s="35" t="str">
        <f>VLOOKUP(A514,Participanti!A:B,2,0)</f>
        <v>M</v>
      </c>
      <c r="C514" s="23">
        <v>14</v>
      </c>
      <c r="D514" s="23">
        <v>18.010000000000002</v>
      </c>
      <c r="E514" s="24">
        <v>5.7233796296296297E-2</v>
      </c>
      <c r="F514" s="53"/>
      <c r="G514" s="25">
        <f t="shared" si="1742"/>
        <v>3.1778898554301106E-3</v>
      </c>
      <c r="H514" s="17">
        <f>IF(B514="F",VLOOKUP(D514,Barem!$B$2:$C$11,2,1),VLOOKUP(D514,Barem!$B$12:$C$21,2,1))</f>
        <v>4</v>
      </c>
      <c r="I514" s="17">
        <f>IF(H514=0,0,IF(B514="F",VLOOKUP(G514,Barem!$G$2:$H$11,2,1),VLOOKUP(G514,Barem!$G$12:$H$21,2,1)))</f>
        <v>3.5</v>
      </c>
      <c r="J514" s="23">
        <v>2</v>
      </c>
      <c r="K514" s="18">
        <f>VLOOKUP($C514, Barem!$L:$N,3,0)</f>
        <v>0.2</v>
      </c>
      <c r="L514" s="18">
        <f>VLOOKUP($C514, Barem!$L:$O,4,0)</f>
        <v>0.5</v>
      </c>
      <c r="M514" s="18">
        <f>VLOOKUP($C514, Barem!$L:$P,5,0)</f>
        <v>0.3</v>
      </c>
      <c r="N514" s="50">
        <f t="shared" si="1743"/>
        <v>0</v>
      </c>
      <c r="O514" s="50">
        <f>IF(D514&gt;21,VLOOKUP(D514,Barem!$R$1:$S$39,2,1),0)</f>
        <v>0</v>
      </c>
      <c r="P514" s="46">
        <f>IF(D514&lt;1,0,IF(B514="F",VLOOKUP(G514,Barem!$V$2:$X$12,2,1),VLOOKUP(G514,Barem!$V$13:$X$24,2,1)))</f>
        <v>0</v>
      </c>
      <c r="Q514" s="50">
        <f>VLOOKUP(A514,Participanti!A:C,3,0)</f>
        <v>0</v>
      </c>
      <c r="R514" s="40">
        <f t="shared" si="1744"/>
        <v>3.15</v>
      </c>
      <c r="S514" s="44">
        <v>43807</v>
      </c>
      <c r="T514" s="17">
        <f t="shared" si="1745"/>
        <v>1</v>
      </c>
      <c r="U514" s="48">
        <f t="shared" si="1746"/>
        <v>0.17490283176013324</v>
      </c>
    </row>
    <row r="515" spans="1:21" hidden="1" x14ac:dyDescent="0.2">
      <c r="A515" s="22" t="s">
        <v>135</v>
      </c>
      <c r="B515" s="35" t="str">
        <f>VLOOKUP(A515,Participanti!A:B,2,0)</f>
        <v>M</v>
      </c>
      <c r="C515" s="23">
        <v>14</v>
      </c>
      <c r="D515" s="23">
        <v>15.32</v>
      </c>
      <c r="E515" s="24">
        <v>6.6249999999999989E-2</v>
      </c>
      <c r="F515" s="53"/>
      <c r="G515" s="25">
        <f t="shared" si="1742"/>
        <v>4.3244125326370748E-3</v>
      </c>
      <c r="H515" s="17">
        <f>IF(B515="F",VLOOKUP(D515,Barem!$B$2:$C$11,2,1),VLOOKUP(D515,Barem!$B$12:$C$21,2,1))</f>
        <v>3.5</v>
      </c>
      <c r="I515" s="17">
        <f>IF(H515=0,0,IF(B515="F",VLOOKUP(G515,Barem!$G$2:$H$11,2,1),VLOOKUP(G515,Barem!$G$12:$H$21,2,1)))</f>
        <v>1</v>
      </c>
      <c r="J515" s="23">
        <v>2.75</v>
      </c>
      <c r="K515" s="18">
        <f>VLOOKUP($C515, Barem!$L:$N,3,0)</f>
        <v>0.2</v>
      </c>
      <c r="L515" s="18">
        <f>VLOOKUP($C515, Barem!$L:$O,4,0)</f>
        <v>0.5</v>
      </c>
      <c r="M515" s="18">
        <f>VLOOKUP($C515, Barem!$L:$P,5,0)</f>
        <v>0.3</v>
      </c>
      <c r="N515" s="50">
        <f t="shared" si="1743"/>
        <v>0</v>
      </c>
      <c r="O515" s="50">
        <f>IF(D515&gt;21,VLOOKUP(D515,Barem!$R$1:$S$39,2,1),0)</f>
        <v>0</v>
      </c>
      <c r="P515" s="46">
        <f>IF(D515&lt;1,0,IF(B515="F",VLOOKUP(G515,Barem!$V$2:$X$12,2,1),VLOOKUP(G515,Barem!$V$13:$X$24,2,1)))</f>
        <v>0</v>
      </c>
      <c r="Q515" s="50">
        <f>VLOOKUP(A515,Participanti!A:C,3,0)</f>
        <v>0</v>
      </c>
      <c r="R515" s="40">
        <f t="shared" si="1744"/>
        <v>2.0250000000000004</v>
      </c>
      <c r="S515" s="44">
        <v>43807</v>
      </c>
      <c r="T515" s="17">
        <f t="shared" si="1745"/>
        <v>1</v>
      </c>
      <c r="U515" s="48">
        <f t="shared" si="1746"/>
        <v>0.13218015665796345</v>
      </c>
    </row>
    <row r="516" spans="1:21" hidden="1" x14ac:dyDescent="0.2">
      <c r="A516" s="22" t="s">
        <v>61</v>
      </c>
      <c r="B516" s="35" t="str">
        <f>VLOOKUP(A516,Participanti!A:B,2,0)</f>
        <v>M</v>
      </c>
      <c r="C516" s="23">
        <v>14</v>
      </c>
      <c r="D516" s="23">
        <v>21.01</v>
      </c>
      <c r="E516" s="24">
        <v>6.9143518518518521E-2</v>
      </c>
      <c r="F516" s="53"/>
      <c r="G516" s="25">
        <f t="shared" si="1742"/>
        <v>3.2909813668975971E-3</v>
      </c>
      <c r="H516" s="17">
        <f>IF(B516="F",VLOOKUP(D516,Barem!$B$2:$C$11,2,1),VLOOKUP(D516,Barem!$B$12:$C$21,2,1))</f>
        <v>5</v>
      </c>
      <c r="I516" s="17">
        <f>IF(H516=0,0,IF(B516="F",VLOOKUP(G516,Barem!$G$2:$H$11,2,1),VLOOKUP(G516,Barem!$G$12:$H$21,2,1)))</f>
        <v>3.5</v>
      </c>
      <c r="J516" s="23">
        <v>4.5</v>
      </c>
      <c r="K516" s="18">
        <f>VLOOKUP($C516, Barem!$L:$N,3,0)</f>
        <v>0.2</v>
      </c>
      <c r="L516" s="18">
        <f>VLOOKUP($C516, Barem!$L:$O,4,0)</f>
        <v>0.5</v>
      </c>
      <c r="M516" s="18">
        <f>VLOOKUP($C516, Barem!$L:$P,5,0)</f>
        <v>0.3</v>
      </c>
      <c r="N516" s="50">
        <f t="shared" si="1743"/>
        <v>0</v>
      </c>
      <c r="O516" s="50">
        <f>IF(D516&gt;21,VLOOKUP(D516,Barem!$R$1:$S$39,2,1),0)</f>
        <v>0</v>
      </c>
      <c r="P516" s="46">
        <f>IF(D516&lt;1,0,IF(B516="F",VLOOKUP(G516,Barem!$V$2:$X$12,2,1),VLOOKUP(G516,Barem!$V$13:$X$24,2,1)))</f>
        <v>0</v>
      </c>
      <c r="Q516" s="50">
        <f>VLOOKUP(A516,Participanti!A:C,3,0)</f>
        <v>0</v>
      </c>
      <c r="R516" s="40">
        <f t="shared" si="1744"/>
        <v>4.0999999999999996</v>
      </c>
      <c r="S516" s="44">
        <v>43807</v>
      </c>
      <c r="T516" s="17">
        <f t="shared" si="1745"/>
        <v>1</v>
      </c>
      <c r="U516" s="48">
        <f t="shared" si="1746"/>
        <v>0.19514516896715847</v>
      </c>
    </row>
    <row r="517" spans="1:21" hidden="1" x14ac:dyDescent="0.2">
      <c r="A517" s="22" t="s">
        <v>59</v>
      </c>
      <c r="B517" s="35" t="str">
        <f>VLOOKUP(A517,Participanti!A:B,2,0)</f>
        <v>M</v>
      </c>
      <c r="C517" s="23">
        <v>14</v>
      </c>
      <c r="D517" s="23">
        <v>17.93</v>
      </c>
      <c r="E517" s="24">
        <v>7.3738425925925929E-2</v>
      </c>
      <c r="F517" s="53">
        <v>165</v>
      </c>
      <c r="G517" s="25">
        <f t="shared" si="1742"/>
        <v>4.11257255582409E-3</v>
      </c>
      <c r="H517" s="17">
        <f>IF(B517="F",VLOOKUP(D517,Barem!$B$2:$C$11,2,1),VLOOKUP(D517,Barem!$B$12:$C$21,2,1))</f>
        <v>4</v>
      </c>
      <c r="I517" s="17">
        <f>IF(H517=0,0,IF(B517="F",VLOOKUP(G517,Barem!$G$2:$H$11,2,1),VLOOKUP(G517,Barem!$G$12:$H$21,2,1)))</f>
        <v>1.5</v>
      </c>
      <c r="J517" s="23">
        <v>2.25</v>
      </c>
      <c r="K517" s="18">
        <f>VLOOKUP($C517, Barem!$L:$N,3,0)</f>
        <v>0.2</v>
      </c>
      <c r="L517" s="18">
        <f>VLOOKUP($C517, Barem!$L:$O,4,0)</f>
        <v>0.5</v>
      </c>
      <c r="M517" s="18">
        <f>VLOOKUP($C517, Barem!$L:$P,5,0)</f>
        <v>0.3</v>
      </c>
      <c r="N517" s="50">
        <f t="shared" si="1743"/>
        <v>0</v>
      </c>
      <c r="O517" s="50">
        <f>IF(D517&gt;21,VLOOKUP(D517,Barem!$R$1:$S$39,2,1),0)</f>
        <v>0</v>
      </c>
      <c r="P517" s="46">
        <f>IF(D517&lt;1,0,IF(B517="F",VLOOKUP(G517,Barem!$V$2:$X$12,2,1),VLOOKUP(G517,Barem!$V$13:$X$24,2,1)))</f>
        <v>0</v>
      </c>
      <c r="Q517" s="50">
        <f>VLOOKUP(A517,Participanti!A:C,3,0)</f>
        <v>0</v>
      </c>
      <c r="R517" s="40">
        <f t="shared" si="1744"/>
        <v>2.2250000000000001</v>
      </c>
      <c r="S517" s="44">
        <v>43807</v>
      </c>
      <c r="T517" s="17">
        <f t="shared" si="1745"/>
        <v>1</v>
      </c>
      <c r="U517" s="48">
        <f t="shared" si="1746"/>
        <v>0.12409369771332962</v>
      </c>
    </row>
    <row r="518" spans="1:21" hidden="1" x14ac:dyDescent="0.2">
      <c r="A518" s="22" t="s">
        <v>60</v>
      </c>
      <c r="B518" s="35" t="str">
        <f>VLOOKUP(A518,Participanti!A:B,2,0)</f>
        <v>F</v>
      </c>
      <c r="C518" s="23">
        <v>14</v>
      </c>
      <c r="D518" s="23">
        <v>8.5</v>
      </c>
      <c r="E518" s="24">
        <v>4.3819444444444446E-2</v>
      </c>
      <c r="F518" s="53"/>
      <c r="G518" s="25">
        <f t="shared" si="1742"/>
        <v>5.1552287581699344E-3</v>
      </c>
      <c r="H518" s="17">
        <f>IF(B518="F",VLOOKUP(D518,Barem!$B$2:$C$11,2,1),VLOOKUP(D518,Barem!$B$12:$C$21,2,1))</f>
        <v>2</v>
      </c>
      <c r="I518" s="17">
        <f>IF(H518=0,0,IF(B518="F",VLOOKUP(G518,Barem!$G$2:$H$11,2,1),VLOOKUP(G518,Barem!$G$12:$H$21,2,1)))</f>
        <v>1</v>
      </c>
      <c r="J518" s="23">
        <v>2.25</v>
      </c>
      <c r="K518" s="18">
        <f>VLOOKUP($C518, Barem!$L:$N,3,0)</f>
        <v>0.2</v>
      </c>
      <c r="L518" s="18">
        <f>VLOOKUP($C518, Barem!$L:$O,4,0)</f>
        <v>0.5</v>
      </c>
      <c r="M518" s="18">
        <f>VLOOKUP($C518, Barem!$L:$P,5,0)</f>
        <v>0.3</v>
      </c>
      <c r="N518" s="50">
        <f t="shared" si="1743"/>
        <v>0</v>
      </c>
      <c r="O518" s="50">
        <f>IF(D518&gt;21,VLOOKUP(D518,Barem!$R$1:$S$39,2,1),0)</f>
        <v>0</v>
      </c>
      <c r="P518" s="46">
        <f>IF(D518&lt;1,0,IF(B518="F",VLOOKUP(G518,Barem!$V$2:$X$12,2,1),VLOOKUP(G518,Barem!$V$13:$X$24,2,1)))</f>
        <v>0</v>
      </c>
      <c r="Q518" s="50">
        <f>VLOOKUP(A518,Participanti!A:C,3,0)</f>
        <v>0.5</v>
      </c>
      <c r="R518" s="40">
        <f t="shared" si="1744"/>
        <v>2.0750000000000002</v>
      </c>
      <c r="S518" s="44">
        <v>43807</v>
      </c>
      <c r="T518" s="17">
        <f t="shared" si="1745"/>
        <v>1</v>
      </c>
      <c r="U518" s="48">
        <f t="shared" si="1746"/>
        <v>0.24411764705882355</v>
      </c>
    </row>
    <row r="519" spans="1:21" hidden="1" x14ac:dyDescent="0.2">
      <c r="A519" s="22" t="s">
        <v>96</v>
      </c>
      <c r="B519" s="35" t="str">
        <f>VLOOKUP(A519,Participanti!A:B,2,0)</f>
        <v>M</v>
      </c>
      <c r="C519" s="23">
        <v>14</v>
      </c>
      <c r="D519" s="23">
        <v>150.21</v>
      </c>
      <c r="E519" s="24">
        <v>1.0000231481481481</v>
      </c>
      <c r="F519" s="53"/>
      <c r="G519" s="25">
        <f t="shared" si="1742"/>
        <v>6.6575004869725589E-3</v>
      </c>
      <c r="H519" s="17">
        <f>IF(B519="F",VLOOKUP(D519,Barem!$B$2:$C$11,2,1),VLOOKUP(D519,Barem!$B$12:$C$21,2,1))</f>
        <v>5</v>
      </c>
      <c r="I519" s="17">
        <f>IF(H519=0,0,IF(B519="F",VLOOKUP(G519,Barem!$G$2:$H$11,2,1),VLOOKUP(G519,Barem!$G$12:$H$21,2,1)))</f>
        <v>0</v>
      </c>
      <c r="J519" s="23">
        <v>4</v>
      </c>
      <c r="K519" s="18">
        <f>VLOOKUP($C519, Barem!$L:$N,3,0)</f>
        <v>0.2</v>
      </c>
      <c r="L519" s="18">
        <f>VLOOKUP($C519, Barem!$L:$O,4,0)</f>
        <v>0.5</v>
      </c>
      <c r="M519" s="18">
        <f>VLOOKUP($C519, Barem!$L:$P,5,0)</f>
        <v>0.3</v>
      </c>
      <c r="N519" s="50">
        <f t="shared" si="1743"/>
        <v>0</v>
      </c>
      <c r="O519" s="50">
        <f>IF(D519&gt;21,VLOOKUP(D519,Barem!$R$1:$S$39,2,1),0)</f>
        <v>1.8</v>
      </c>
      <c r="P519" s="46">
        <f>IF(D519&lt;1,0,IF(B519="F",VLOOKUP(G519,Barem!$V$2:$X$12,2,1),VLOOKUP(G519,Barem!$V$13:$X$24,2,1)))</f>
        <v>0</v>
      </c>
      <c r="Q519" s="50">
        <f>VLOOKUP(A519,Participanti!A:C,3,0)</f>
        <v>0</v>
      </c>
      <c r="R519" s="40">
        <f t="shared" si="1744"/>
        <v>4</v>
      </c>
      <c r="S519" s="44">
        <v>43807</v>
      </c>
      <c r="T519" s="17">
        <f t="shared" si="1745"/>
        <v>1</v>
      </c>
      <c r="U519" s="48">
        <f t="shared" si="1746"/>
        <v>2.6629385526928964E-2</v>
      </c>
    </row>
    <row r="520" spans="1:21" hidden="1" x14ac:dyDescent="0.2">
      <c r="A520" s="22" t="s">
        <v>142</v>
      </c>
      <c r="B520" s="35" t="str">
        <f>VLOOKUP(A520,Participanti!A:B,2,0)</f>
        <v>M</v>
      </c>
      <c r="C520" s="23">
        <v>14</v>
      </c>
      <c r="D520" s="23">
        <v>21.53</v>
      </c>
      <c r="E520" s="24">
        <v>8.8252314814814811E-2</v>
      </c>
      <c r="F520" s="53"/>
      <c r="G520" s="25">
        <f t="shared" si="1742"/>
        <v>4.0990392389602791E-3</v>
      </c>
      <c r="H520" s="17">
        <f>IF(B520="F",VLOOKUP(D520,Barem!$B$2:$C$11,2,1),VLOOKUP(D520,Barem!$B$12:$C$21,2,1))</f>
        <v>5</v>
      </c>
      <c r="I520" s="17">
        <f>IF(H520=0,0,IF(B520="F",VLOOKUP(G520,Barem!$G$2:$H$11,2,1),VLOOKUP(G520,Barem!$G$12:$H$21,2,1)))</f>
        <v>1.5</v>
      </c>
      <c r="J520" s="23">
        <v>0</v>
      </c>
      <c r="K520" s="18">
        <f>VLOOKUP($C520, Barem!$L:$N,3,0)</f>
        <v>0.2</v>
      </c>
      <c r="L520" s="18">
        <f>VLOOKUP($C520, Barem!$L:$O,4,0)</f>
        <v>0.5</v>
      </c>
      <c r="M520" s="18">
        <f>VLOOKUP($C520, Barem!$L:$P,5,0)</f>
        <v>0.3</v>
      </c>
      <c r="N520" s="50">
        <f t="shared" si="1743"/>
        <v>0</v>
      </c>
      <c r="O520" s="50">
        <f>IF(D520&gt;21,VLOOKUP(D520,Barem!$R$1:$S$39,2,1),0)</f>
        <v>0</v>
      </c>
      <c r="P520" s="46">
        <f>IF(D520&lt;1,0,IF(B520="F",VLOOKUP(G520,Barem!$V$2:$X$12,2,1),VLOOKUP(G520,Barem!$V$13:$X$24,2,1)))</f>
        <v>0</v>
      </c>
      <c r="Q520" s="50">
        <f>VLOOKUP(A520,Participanti!A:C,3,0)</f>
        <v>0</v>
      </c>
      <c r="R520" s="40">
        <f t="shared" si="1744"/>
        <v>1.75</v>
      </c>
      <c r="S520" s="44">
        <v>43807</v>
      </c>
      <c r="T520" s="17">
        <f t="shared" si="1745"/>
        <v>1</v>
      </c>
      <c r="U520" s="48">
        <f t="shared" si="1746"/>
        <v>8.1281932187645137E-2</v>
      </c>
    </row>
    <row r="521" spans="1:21" hidden="1" x14ac:dyDescent="0.2">
      <c r="A521" s="22" t="s">
        <v>146</v>
      </c>
      <c r="B521" s="35" t="str">
        <f>VLOOKUP(A521,Participanti!A:B,2,0)</f>
        <v>M</v>
      </c>
      <c r="C521" s="23">
        <v>14</v>
      </c>
      <c r="D521" s="23">
        <v>7.01</v>
      </c>
      <c r="E521" s="24">
        <v>1.9120370370370371E-2</v>
      </c>
      <c r="F521" s="53"/>
      <c r="G521" s="25">
        <f t="shared" si="1742"/>
        <v>2.7275849315792256E-3</v>
      </c>
      <c r="H521" s="17">
        <f>IF(B521="F",VLOOKUP(D521,Barem!$B$2:$C$11,2,1),VLOOKUP(D521,Barem!$B$12:$C$21,2,1))</f>
        <v>2</v>
      </c>
      <c r="I521" s="17">
        <f>IF(H521=0,0,IF(B521="F",VLOOKUP(G521,Barem!$G$2:$H$11,2,1),VLOOKUP(G521,Barem!$G$12:$H$21,2,1)))</f>
        <v>5</v>
      </c>
      <c r="J521" s="23">
        <v>3.25</v>
      </c>
      <c r="K521" s="18">
        <f>VLOOKUP($C521, Barem!$L:$N,3,0)</f>
        <v>0.2</v>
      </c>
      <c r="L521" s="18">
        <f>VLOOKUP($C521, Barem!$L:$O,4,0)</f>
        <v>0.5</v>
      </c>
      <c r="M521" s="18">
        <f>VLOOKUP($C521, Barem!$L:$P,5,0)</f>
        <v>0.3</v>
      </c>
      <c r="N521" s="50">
        <f t="shared" si="1743"/>
        <v>0</v>
      </c>
      <c r="O521" s="50">
        <f>IF(D521&gt;21,VLOOKUP(D521,Barem!$R$1:$S$39,2,1),0)</f>
        <v>0</v>
      </c>
      <c r="P521" s="46">
        <f>IF(D521&lt;1,0,IF(B521="F",VLOOKUP(G521,Barem!$V$2:$X$12,2,1),VLOOKUP(G521,Barem!$V$13:$X$24,2,1)))</f>
        <v>0.4</v>
      </c>
      <c r="Q521" s="50">
        <f>VLOOKUP(A521,Participanti!A:C,3,0)</f>
        <v>0</v>
      </c>
      <c r="R521" s="40">
        <f t="shared" si="1744"/>
        <v>4.2750000000000004</v>
      </c>
      <c r="S521" s="44">
        <v>43807</v>
      </c>
      <c r="T521" s="17">
        <f t="shared" si="1745"/>
        <v>1</v>
      </c>
      <c r="U521" s="48">
        <f t="shared" si="1746"/>
        <v>0.60984308131241094</v>
      </c>
    </row>
    <row r="522" spans="1:21" hidden="1" x14ac:dyDescent="0.2">
      <c r="A522" s="22" t="s">
        <v>6</v>
      </c>
      <c r="B522" s="35" t="str">
        <f>VLOOKUP(A522,Participanti!A:B,2,0)</f>
        <v>F</v>
      </c>
      <c r="C522" s="23">
        <v>14</v>
      </c>
      <c r="D522" s="23">
        <v>10.17</v>
      </c>
      <c r="E522" s="24">
        <v>3.4317129629629628E-2</v>
      </c>
      <c r="F522" s="53"/>
      <c r="G522" s="25">
        <f t="shared" si="1742"/>
        <v>3.3743490294621068E-3</v>
      </c>
      <c r="H522" s="17">
        <f>IF(B522="F",VLOOKUP(D522,Barem!$B$2:$C$11,2,1),VLOOKUP(D522,Barem!$B$12:$C$21,2,1))</f>
        <v>2.5</v>
      </c>
      <c r="I522" s="17">
        <f>IF(H522=0,0,IF(B522="F",VLOOKUP(G522,Barem!$G$2:$H$11,2,1),VLOOKUP(G522,Barem!$G$12:$H$21,2,1)))</f>
        <v>4</v>
      </c>
      <c r="J522" s="23">
        <v>3.75</v>
      </c>
      <c r="K522" s="18">
        <f>VLOOKUP($C522, Barem!$L:$N,3,0)</f>
        <v>0.2</v>
      </c>
      <c r="L522" s="18">
        <f>VLOOKUP($C522, Barem!$L:$O,4,0)</f>
        <v>0.5</v>
      </c>
      <c r="M522" s="18">
        <f>VLOOKUP($C522, Barem!$L:$P,5,0)</f>
        <v>0.3</v>
      </c>
      <c r="N522" s="50">
        <f t="shared" si="1743"/>
        <v>0</v>
      </c>
      <c r="O522" s="50">
        <f>IF(D522&gt;21,VLOOKUP(D522,Barem!$R$1:$S$39,2,1),0)</f>
        <v>0</v>
      </c>
      <c r="P522" s="46">
        <f>IF(D522&lt;1,0,IF(B522="F",VLOOKUP(G522,Barem!$V$2:$X$12,2,1),VLOOKUP(G522,Barem!$V$13:$X$24,2,1)))</f>
        <v>0</v>
      </c>
      <c r="Q522" s="50">
        <f>VLOOKUP(A522,Participanti!A:C,3,0)</f>
        <v>0</v>
      </c>
      <c r="R522" s="40">
        <f t="shared" si="1744"/>
        <v>3.625</v>
      </c>
      <c r="S522" s="44">
        <v>43807</v>
      </c>
      <c r="T522" s="17">
        <f t="shared" si="1745"/>
        <v>1</v>
      </c>
      <c r="U522" s="48">
        <f t="shared" si="1746"/>
        <v>0.35644051130776794</v>
      </c>
    </row>
    <row r="523" spans="1:21" hidden="1" x14ac:dyDescent="0.2">
      <c r="A523" s="89" t="s">
        <v>186</v>
      </c>
      <c r="B523" s="35" t="str">
        <f>VLOOKUP(A523,Participanti!A:B,2,0)</f>
        <v>M</v>
      </c>
      <c r="C523" s="23">
        <v>14</v>
      </c>
      <c r="D523" s="23"/>
      <c r="E523" s="24"/>
      <c r="F523" s="53"/>
      <c r="G523" s="25"/>
      <c r="H523" s="17"/>
      <c r="I523" s="17"/>
      <c r="J523" s="23"/>
      <c r="K523" s="18">
        <f>VLOOKUP($C523, Barem!$L:$N,3,0)</f>
        <v>0.2</v>
      </c>
      <c r="L523" s="18">
        <f>VLOOKUP($C523, Barem!$L:$O,4,0)</f>
        <v>0.5</v>
      </c>
      <c r="M523" s="18">
        <f>VLOOKUP($C523, Barem!$L:$P,5,0)</f>
        <v>0.3</v>
      </c>
      <c r="N523" s="50">
        <f t="shared" si="1743"/>
        <v>0</v>
      </c>
      <c r="O523" s="50">
        <f>IF(D523&gt;21,VLOOKUP(D523,Barem!$R$1:$S$39,2,1),0)</f>
        <v>0</v>
      </c>
      <c r="P523" s="46">
        <f>IF(D523&lt;1,0,IF(B523="F",VLOOKUP(G523,Barem!$V$2:$X$12,2,1),VLOOKUP(G523,Barem!$V$13:$X$24,2,1)))</f>
        <v>0</v>
      </c>
      <c r="Q523" s="50">
        <f>VLOOKUP(A523,Participanti!A:C,3,0)</f>
        <v>0</v>
      </c>
      <c r="R523" s="40">
        <v>1.5</v>
      </c>
      <c r="S523" s="44"/>
      <c r="T523" s="17">
        <f t="shared" si="1745"/>
        <v>1</v>
      </c>
      <c r="U523" s="48"/>
    </row>
    <row r="524" spans="1:21" hidden="1" x14ac:dyDescent="0.2">
      <c r="A524" s="22" t="s">
        <v>3</v>
      </c>
      <c r="B524" s="35" t="str">
        <f>VLOOKUP(A524,Participanti!A:B,2,0)</f>
        <v>M</v>
      </c>
      <c r="C524" s="23">
        <v>14</v>
      </c>
      <c r="D524" s="23">
        <v>14.02</v>
      </c>
      <c r="E524" s="24">
        <v>4.704861111111111E-2</v>
      </c>
      <c r="F524" s="53"/>
      <c r="G524" s="25">
        <f t="shared" ref="G524:G532" si="1747">E524/D524</f>
        <v>3.3558210492946584E-3</v>
      </c>
      <c r="H524" s="17">
        <f>IF(B524="F",VLOOKUP(D524,Barem!$B$2:$C$11,2,1),VLOOKUP(D524,Barem!$B$12:$C$21,2,1))</f>
        <v>3</v>
      </c>
      <c r="I524" s="17">
        <f>IF(H524=0,0,IF(B524="F",VLOOKUP(G524,Barem!$G$2:$H$11,2,1),VLOOKUP(G524,Barem!$G$12:$H$21,2,1)))</f>
        <v>3</v>
      </c>
      <c r="J524" s="23">
        <v>2.5</v>
      </c>
      <c r="K524" s="18">
        <f>VLOOKUP($C524, Barem!$L:$N,3,0)</f>
        <v>0.2</v>
      </c>
      <c r="L524" s="18">
        <f>VLOOKUP($C524, Barem!$L:$O,4,0)</f>
        <v>0.5</v>
      </c>
      <c r="M524" s="18">
        <f>VLOOKUP($C524, Barem!$L:$P,5,0)</f>
        <v>0.3</v>
      </c>
      <c r="N524" s="50">
        <f t="shared" si="1743"/>
        <v>0</v>
      </c>
      <c r="O524" s="50">
        <f>IF(D524&gt;21,VLOOKUP(D524,Barem!$R$1:$S$39,2,1),0)</f>
        <v>0</v>
      </c>
      <c r="P524" s="46">
        <f>IF(D524&lt;1,0,IF(B524="F",VLOOKUP(G524,Barem!$V$2:$X$12,2,1),VLOOKUP(G524,Barem!$V$13:$X$24,2,1)))</f>
        <v>0</v>
      </c>
      <c r="Q524" s="50">
        <f>VLOOKUP(A524,Participanti!A:C,3,0)</f>
        <v>0</v>
      </c>
      <c r="R524" s="40">
        <f t="shared" ref="R524:R532" si="1748">H524*K524+I524*L524+J524*M524+N524+O524+P524+Q524</f>
        <v>2.85</v>
      </c>
      <c r="S524" s="44">
        <v>43807</v>
      </c>
      <c r="T524" s="17">
        <f t="shared" si="1745"/>
        <v>1</v>
      </c>
      <c r="U524" s="48">
        <f t="shared" ref="U524:U532" si="1749">R524/D524</f>
        <v>0.20328102710413695</v>
      </c>
    </row>
    <row r="525" spans="1:21" hidden="1" x14ac:dyDescent="0.2">
      <c r="A525" s="22" t="s">
        <v>8</v>
      </c>
      <c r="B525" s="35" t="str">
        <f>VLOOKUP(A525,Participanti!A:B,2,0)</f>
        <v>M</v>
      </c>
      <c r="C525" s="23">
        <v>14</v>
      </c>
      <c r="D525" s="23">
        <v>15.31</v>
      </c>
      <c r="E525" s="24">
        <v>6.04050925925926E-2</v>
      </c>
      <c r="F525" s="53"/>
      <c r="G525" s="25">
        <f t="shared" si="1747"/>
        <v>3.9454665311948137E-3</v>
      </c>
      <c r="H525" s="17">
        <f>IF(B525="F",VLOOKUP(D525,Barem!$B$2:$C$11,2,1),VLOOKUP(D525,Barem!$B$12:$C$21,2,1))</f>
        <v>3.5</v>
      </c>
      <c r="I525" s="17">
        <f>IF(H525=0,0,IF(B525="F",VLOOKUP(G525,Barem!$G$2:$H$11,2,1),VLOOKUP(G525,Barem!$G$12:$H$21,2,1)))</f>
        <v>1.5</v>
      </c>
      <c r="J525" s="23">
        <v>1.5</v>
      </c>
      <c r="K525" s="18">
        <f>VLOOKUP($C525, Barem!$L:$N,3,0)</f>
        <v>0.2</v>
      </c>
      <c r="L525" s="18">
        <f>VLOOKUP($C525, Barem!$L:$O,4,0)</f>
        <v>0.5</v>
      </c>
      <c r="M525" s="18">
        <f>VLOOKUP($C525, Barem!$L:$P,5,0)</f>
        <v>0.3</v>
      </c>
      <c r="N525" s="50">
        <f t="shared" si="1743"/>
        <v>0</v>
      </c>
      <c r="O525" s="50">
        <f>IF(D525&gt;21,VLOOKUP(D525,Barem!$R$1:$S$39,2,1),0)</f>
        <v>0</v>
      </c>
      <c r="P525" s="46">
        <f>IF(D525&lt;1,0,IF(B525="F",VLOOKUP(G525,Barem!$V$2:$X$12,2,1),VLOOKUP(G525,Barem!$V$13:$X$24,2,1)))</f>
        <v>0</v>
      </c>
      <c r="Q525" s="50">
        <f>VLOOKUP(A525,Participanti!A:C,3,0)</f>
        <v>0</v>
      </c>
      <c r="R525" s="40">
        <f t="shared" si="1748"/>
        <v>1.9000000000000001</v>
      </c>
      <c r="S525" s="44">
        <v>43807</v>
      </c>
      <c r="T525" s="17">
        <f t="shared" si="1745"/>
        <v>1</v>
      </c>
      <c r="U525" s="48">
        <f t="shared" si="1749"/>
        <v>0.12410189418680602</v>
      </c>
    </row>
    <row r="526" spans="1:21" hidden="1" x14ac:dyDescent="0.2">
      <c r="A526" s="22" t="s">
        <v>52</v>
      </c>
      <c r="B526" s="35" t="str">
        <f>VLOOKUP(A526,Participanti!A:B,2,0)</f>
        <v>M</v>
      </c>
      <c r="C526" s="23">
        <v>14</v>
      </c>
      <c r="D526" s="23">
        <v>13.59</v>
      </c>
      <c r="E526" s="24">
        <v>4.3275462962962967E-2</v>
      </c>
      <c r="F526" s="53"/>
      <c r="G526" s="25">
        <f t="shared" si="1747"/>
        <v>3.184360777259968E-3</v>
      </c>
      <c r="H526" s="17">
        <f>IF(B526="F",VLOOKUP(D526,Barem!$B$2:$C$11,2,1),VLOOKUP(D526,Barem!$B$12:$C$21,2,1))</f>
        <v>3</v>
      </c>
      <c r="I526" s="17">
        <f>IF(H526=0,0,IF(B526="F",VLOOKUP(G526,Barem!$G$2:$H$11,2,1),VLOOKUP(G526,Barem!$G$12:$H$21,2,1)))</f>
        <v>3.5</v>
      </c>
      <c r="J526" s="23">
        <v>2.75</v>
      </c>
      <c r="K526" s="18">
        <f>VLOOKUP($C526, Barem!$L:$N,3,0)</f>
        <v>0.2</v>
      </c>
      <c r="L526" s="18">
        <f>VLOOKUP($C526, Barem!$L:$O,4,0)</f>
        <v>0.5</v>
      </c>
      <c r="M526" s="18">
        <f>VLOOKUP($C526, Barem!$L:$P,5,0)</f>
        <v>0.3</v>
      </c>
      <c r="N526" s="50">
        <f t="shared" si="1743"/>
        <v>0</v>
      </c>
      <c r="O526" s="50">
        <f>IF(D526&gt;21,VLOOKUP(D526,Barem!$R$1:$S$39,2,1),0)</f>
        <v>0</v>
      </c>
      <c r="P526" s="46">
        <f>IF(D526&lt;1,0,IF(B526="F",VLOOKUP(G526,Barem!$V$2:$X$12,2,1),VLOOKUP(G526,Barem!$V$13:$X$24,2,1)))</f>
        <v>0</v>
      </c>
      <c r="Q526" s="50">
        <f>VLOOKUP(A526,Participanti!A:C,3,0)</f>
        <v>0</v>
      </c>
      <c r="R526" s="40">
        <f t="shared" si="1748"/>
        <v>3.1749999999999998</v>
      </c>
      <c r="S526" s="44">
        <v>43802</v>
      </c>
      <c r="T526" s="17">
        <f t="shared" si="1745"/>
        <v>1</v>
      </c>
      <c r="U526" s="48">
        <f t="shared" si="1749"/>
        <v>0.23362766740250182</v>
      </c>
    </row>
    <row r="527" spans="1:21" hidden="1" x14ac:dyDescent="0.2">
      <c r="A527" s="22" t="s">
        <v>55</v>
      </c>
      <c r="B527" s="35" t="str">
        <f>VLOOKUP(A527,Participanti!A:B,2,0)</f>
        <v>F</v>
      </c>
      <c r="C527" s="23">
        <v>14</v>
      </c>
      <c r="D527" s="23">
        <v>16.510000000000002</v>
      </c>
      <c r="E527" s="24">
        <v>7.1423611111111118E-2</v>
      </c>
      <c r="F527" s="53"/>
      <c r="G527" s="25">
        <f t="shared" si="1747"/>
        <v>4.3260818359243556E-3</v>
      </c>
      <c r="H527" s="17">
        <f>IF(B527="F",VLOOKUP(D527,Barem!$B$2:$C$11,2,1),VLOOKUP(D527,Barem!$B$12:$C$21,2,1))</f>
        <v>4</v>
      </c>
      <c r="I527" s="17">
        <f>IF(H527=0,0,IF(B527="F",VLOOKUP(G527,Barem!$G$2:$H$11,2,1),VLOOKUP(G527,Barem!$G$12:$H$21,2,1)))</f>
        <v>1.5</v>
      </c>
      <c r="J527" s="23">
        <v>2.25</v>
      </c>
      <c r="K527" s="18">
        <f>VLOOKUP($C527, Barem!$L:$N,3,0)</f>
        <v>0.2</v>
      </c>
      <c r="L527" s="18">
        <f>VLOOKUP($C527, Barem!$L:$O,4,0)</f>
        <v>0.5</v>
      </c>
      <c r="M527" s="18">
        <f>VLOOKUP($C527, Barem!$L:$P,5,0)</f>
        <v>0.3</v>
      </c>
      <c r="N527" s="50">
        <f t="shared" si="1743"/>
        <v>0</v>
      </c>
      <c r="O527" s="50">
        <f>IF(D527&gt;21,VLOOKUP(D527,Barem!$R$1:$S$39,2,1),0)</f>
        <v>0</v>
      </c>
      <c r="P527" s="46">
        <f>IF(D527&lt;1,0,IF(B527="F",VLOOKUP(G527,Barem!$V$2:$X$12,2,1),VLOOKUP(G527,Barem!$V$13:$X$24,2,1)))</f>
        <v>0</v>
      </c>
      <c r="Q527" s="50">
        <f>VLOOKUP(A527,Participanti!A:C,3,0)</f>
        <v>0</v>
      </c>
      <c r="R527" s="40">
        <f t="shared" si="1748"/>
        <v>2.2250000000000001</v>
      </c>
      <c r="S527" s="44">
        <v>43807</v>
      </c>
      <c r="T527" s="17">
        <f t="shared" si="1745"/>
        <v>1</v>
      </c>
      <c r="U527" s="48">
        <f t="shared" si="1749"/>
        <v>0.13476680799515445</v>
      </c>
    </row>
    <row r="528" spans="1:21" hidden="1" x14ac:dyDescent="0.2">
      <c r="A528" s="22" t="s">
        <v>71</v>
      </c>
      <c r="B528" s="35" t="str">
        <f>VLOOKUP(A528,Participanti!A:B,2,0)</f>
        <v>M</v>
      </c>
      <c r="C528" s="23">
        <v>14</v>
      </c>
      <c r="D528" s="23">
        <v>10.07</v>
      </c>
      <c r="E528" s="24">
        <v>4.1909722222222223E-2</v>
      </c>
      <c r="F528" s="53"/>
      <c r="G528" s="25">
        <f t="shared" si="1747"/>
        <v>4.1618393467946595E-3</v>
      </c>
      <c r="H528" s="17">
        <f>IF(B528="F",VLOOKUP(D528,Barem!$B$2:$C$11,2,1),VLOOKUP(D528,Barem!$B$12:$C$21,2,1))</f>
        <v>2.5</v>
      </c>
      <c r="I528" s="17">
        <f>IF(H528=0,0,IF(B528="F",VLOOKUP(G528,Barem!$G$2:$H$11,2,1),VLOOKUP(G528,Barem!$G$12:$H$21,2,1)))</f>
        <v>1.5</v>
      </c>
      <c r="J528" s="23">
        <v>2.25</v>
      </c>
      <c r="K528" s="18">
        <f>VLOOKUP($C528, Barem!$L:$N,3,0)</f>
        <v>0.2</v>
      </c>
      <c r="L528" s="18">
        <f>VLOOKUP($C528, Barem!$L:$O,4,0)</f>
        <v>0.5</v>
      </c>
      <c r="M528" s="18">
        <f>VLOOKUP($C528, Barem!$L:$P,5,0)</f>
        <v>0.3</v>
      </c>
      <c r="N528" s="50">
        <f t="shared" si="1743"/>
        <v>0</v>
      </c>
      <c r="O528" s="50">
        <f>IF(D528&gt;21,VLOOKUP(D528,Barem!$R$1:$S$39,2,1),0)</f>
        <v>0</v>
      </c>
      <c r="P528" s="46">
        <f>IF(D528&lt;1,0,IF(B528="F",VLOOKUP(G528,Barem!$V$2:$X$12,2,1),VLOOKUP(G528,Barem!$V$13:$X$24,2,1)))</f>
        <v>0</v>
      </c>
      <c r="Q528" s="50">
        <f>VLOOKUP(A528,Participanti!A:C,3,0)</f>
        <v>0</v>
      </c>
      <c r="R528" s="40">
        <f t="shared" si="1748"/>
        <v>1.9249999999999998</v>
      </c>
      <c r="S528" s="44">
        <v>43807</v>
      </c>
      <c r="T528" s="17">
        <f t="shared" si="1745"/>
        <v>1</v>
      </c>
      <c r="U528" s="48">
        <f t="shared" si="1749"/>
        <v>0.19116186693147963</v>
      </c>
    </row>
    <row r="529" spans="1:21" hidden="1" x14ac:dyDescent="0.2">
      <c r="A529" s="22" t="s">
        <v>92</v>
      </c>
      <c r="B529" s="35" t="str">
        <f>VLOOKUP(A529,Participanti!A:B,2,0)</f>
        <v>M</v>
      </c>
      <c r="C529" s="23">
        <v>14</v>
      </c>
      <c r="D529" s="23">
        <v>60</v>
      </c>
      <c r="E529" s="24">
        <v>0.33471064814814816</v>
      </c>
      <c r="F529" s="53"/>
      <c r="G529" s="25">
        <f t="shared" si="1747"/>
        <v>5.5785108024691363E-3</v>
      </c>
      <c r="H529" s="17">
        <f>IF(B529="F",VLOOKUP(D529,Barem!$B$2:$C$11,2,1),VLOOKUP(D529,Barem!$B$12:$C$21,2,1))</f>
        <v>5</v>
      </c>
      <c r="I529" s="17">
        <f>IF(H529=0,0,IF(B529="F",VLOOKUP(G529,Barem!$G$2:$H$11,2,1),VLOOKUP(G529,Barem!$G$12:$H$21,2,1)))</f>
        <v>0</v>
      </c>
      <c r="J529" s="23">
        <v>4</v>
      </c>
      <c r="K529" s="18">
        <f>VLOOKUP($C529, Barem!$L:$N,3,0)</f>
        <v>0.2</v>
      </c>
      <c r="L529" s="18">
        <f>VLOOKUP($C529, Barem!$L:$O,4,0)</f>
        <v>0.5</v>
      </c>
      <c r="M529" s="18">
        <f>VLOOKUP($C529, Barem!$L:$P,5,0)</f>
        <v>0.3</v>
      </c>
      <c r="N529" s="50">
        <f t="shared" si="1743"/>
        <v>0</v>
      </c>
      <c r="O529" s="50">
        <f>IF(D529&gt;21,VLOOKUP(D529,Barem!$R$1:$S$39,2,1),0)</f>
        <v>0.5</v>
      </c>
      <c r="P529" s="46">
        <f>IF(D529&lt;1,0,IF(B529="F",VLOOKUP(G529,Barem!$V$2:$X$12,2,1),VLOOKUP(G529,Barem!$V$13:$X$24,2,1)))</f>
        <v>0</v>
      </c>
      <c r="Q529" s="50">
        <f>VLOOKUP(A529,Participanti!A:C,3,0)</f>
        <v>0</v>
      </c>
      <c r="R529" s="40">
        <f t="shared" si="1748"/>
        <v>2.7</v>
      </c>
      <c r="S529" s="44">
        <v>43807</v>
      </c>
      <c r="T529" s="17">
        <f t="shared" si="1745"/>
        <v>1</v>
      </c>
      <c r="U529" s="48">
        <f t="shared" si="1749"/>
        <v>4.5000000000000005E-2</v>
      </c>
    </row>
    <row r="530" spans="1:21" hidden="1" x14ac:dyDescent="0.2">
      <c r="A530" s="22" t="s">
        <v>56</v>
      </c>
      <c r="B530" s="35" t="str">
        <f>VLOOKUP(A530,Participanti!A:B,2,0)</f>
        <v>F</v>
      </c>
      <c r="C530" s="23">
        <v>14</v>
      </c>
      <c r="D530" s="23">
        <v>6.11</v>
      </c>
      <c r="E530" s="24">
        <v>2.6018518518518521E-2</v>
      </c>
      <c r="F530" s="53"/>
      <c r="G530" s="25">
        <f t="shared" si="1747"/>
        <v>4.2583500030308544E-3</v>
      </c>
      <c r="H530" s="17">
        <f>IF(B530="F",VLOOKUP(D530,Barem!$B$2:$C$11,2,1),VLOOKUP(D530,Barem!$B$12:$C$21,2,1))</f>
        <v>1.5</v>
      </c>
      <c r="I530" s="17">
        <f>IF(H530=0,0,IF(B530="F",VLOOKUP(G530,Barem!$G$2:$H$11,2,1),VLOOKUP(G530,Barem!$G$12:$H$21,2,1)))</f>
        <v>1.5</v>
      </c>
      <c r="J530" s="23">
        <v>3.5</v>
      </c>
      <c r="K530" s="18">
        <f>VLOOKUP($C530, Barem!$L:$N,3,0)</f>
        <v>0.2</v>
      </c>
      <c r="L530" s="18">
        <f>VLOOKUP($C530, Barem!$L:$O,4,0)</f>
        <v>0.5</v>
      </c>
      <c r="M530" s="18">
        <f>VLOOKUP($C530, Barem!$L:$P,5,0)</f>
        <v>0.3</v>
      </c>
      <c r="N530" s="50">
        <f t="shared" si="1743"/>
        <v>0</v>
      </c>
      <c r="O530" s="50">
        <f>IF(D530&gt;21,VLOOKUP(D530,Barem!$R$1:$S$39,2,1),0)</f>
        <v>0</v>
      </c>
      <c r="P530" s="46">
        <f>IF(D530&lt;1,0,IF(B530="F",VLOOKUP(G530,Barem!$V$2:$X$12,2,1),VLOOKUP(G530,Barem!$V$13:$X$24,2,1)))</f>
        <v>0</v>
      </c>
      <c r="Q530" s="50">
        <f>VLOOKUP(A530,Participanti!A:C,3,0)</f>
        <v>0</v>
      </c>
      <c r="R530" s="40">
        <f t="shared" si="1748"/>
        <v>2.1</v>
      </c>
      <c r="S530" s="44">
        <v>43807</v>
      </c>
      <c r="T530" s="17">
        <f t="shared" si="1745"/>
        <v>1</v>
      </c>
      <c r="U530" s="48">
        <f t="shared" si="1749"/>
        <v>0.34369885433715219</v>
      </c>
    </row>
    <row r="531" spans="1:21" hidden="1" x14ac:dyDescent="0.2">
      <c r="A531" s="22" t="s">
        <v>62</v>
      </c>
      <c r="B531" s="35" t="str">
        <f>VLOOKUP(A531,Participanti!A:B,2,0)</f>
        <v>M</v>
      </c>
      <c r="C531" s="23">
        <v>14</v>
      </c>
      <c r="D531" s="23">
        <v>21</v>
      </c>
      <c r="E531" s="24">
        <v>8.4328703703703711E-2</v>
      </c>
      <c r="F531" s="53"/>
      <c r="G531" s="25">
        <f t="shared" si="1747"/>
        <v>4.0156525573192244E-3</v>
      </c>
      <c r="H531" s="17">
        <f>IF(B531="F",VLOOKUP(D531,Barem!$B$2:$C$11,2,1),VLOOKUP(D531,Barem!$B$12:$C$21,2,1))</f>
        <v>5</v>
      </c>
      <c r="I531" s="17">
        <f>IF(H531=0,0,IF(B531="F",VLOOKUP(G531,Barem!$G$2:$H$11,2,1),VLOOKUP(G531,Barem!$G$12:$H$21,2,1)))</f>
        <v>1.5</v>
      </c>
      <c r="J531" s="23">
        <v>3</v>
      </c>
      <c r="K531" s="18">
        <f>VLOOKUP($C531, Barem!$L:$N,3,0)</f>
        <v>0.2</v>
      </c>
      <c r="L531" s="18">
        <f>VLOOKUP($C531, Barem!$L:$O,4,0)</f>
        <v>0.5</v>
      </c>
      <c r="M531" s="18">
        <f>VLOOKUP($C531, Barem!$L:$P,5,0)</f>
        <v>0.3</v>
      </c>
      <c r="N531" s="50">
        <f t="shared" si="1743"/>
        <v>0</v>
      </c>
      <c r="O531" s="50">
        <f>IF(D531&gt;21,VLOOKUP(D531,Barem!$R$1:$S$39,2,1),0)</f>
        <v>0</v>
      </c>
      <c r="P531" s="46">
        <f>IF(D531&lt;1,0,IF(B531="F",VLOOKUP(G531,Barem!$V$2:$X$12,2,1),VLOOKUP(G531,Barem!$V$13:$X$24,2,1)))</f>
        <v>0</v>
      </c>
      <c r="Q531" s="50">
        <f>VLOOKUP(A531,Participanti!A:C,3,0)</f>
        <v>0</v>
      </c>
      <c r="R531" s="40">
        <f t="shared" si="1748"/>
        <v>2.65</v>
      </c>
      <c r="S531" s="44">
        <v>43807</v>
      </c>
      <c r="T531" s="17">
        <f t="shared" si="1745"/>
        <v>1</v>
      </c>
      <c r="U531" s="48">
        <f t="shared" si="1749"/>
        <v>0.12619047619047619</v>
      </c>
    </row>
    <row r="532" spans="1:21" hidden="1" x14ac:dyDescent="0.2">
      <c r="A532" s="22" t="s">
        <v>54</v>
      </c>
      <c r="B532" s="35" t="str">
        <f>VLOOKUP(A532,Participanti!A:B,2,0)</f>
        <v>M</v>
      </c>
      <c r="C532" s="23">
        <v>14</v>
      </c>
      <c r="D532" s="23">
        <v>21</v>
      </c>
      <c r="E532" s="24">
        <v>8.7418981481481473E-2</v>
      </c>
      <c r="F532" s="53"/>
      <c r="G532" s="25">
        <f t="shared" si="1747"/>
        <v>4.1628086419753085E-3</v>
      </c>
      <c r="H532" s="17">
        <f>IF(B532="F",VLOOKUP(D532,Barem!$B$2:$C$11,2,1),VLOOKUP(D532,Barem!$B$12:$C$21,2,1))</f>
        <v>5</v>
      </c>
      <c r="I532" s="17">
        <f>IF(H532=0,0,IF(B532="F",VLOOKUP(G532,Barem!$G$2:$H$11,2,1),VLOOKUP(G532,Barem!$G$12:$H$21,2,1)))</f>
        <v>1.5</v>
      </c>
      <c r="J532" s="23">
        <v>3.25</v>
      </c>
      <c r="K532" s="18">
        <f>VLOOKUP($C532, Barem!$L:$N,3,0)</f>
        <v>0.2</v>
      </c>
      <c r="L532" s="18">
        <f>VLOOKUP($C532, Barem!$L:$O,4,0)</f>
        <v>0.5</v>
      </c>
      <c r="M532" s="18">
        <f>VLOOKUP($C532, Barem!$L:$P,5,0)</f>
        <v>0.3</v>
      </c>
      <c r="N532" s="50">
        <f t="shared" si="1743"/>
        <v>0</v>
      </c>
      <c r="O532" s="50">
        <f>IF(D532&gt;21,VLOOKUP(D532,Barem!$R$1:$S$39,2,1),0)</f>
        <v>0</v>
      </c>
      <c r="P532" s="46">
        <f>IF(D532&lt;1,0,IF(B532="F",VLOOKUP(G532,Barem!$V$2:$X$12,2,1),VLOOKUP(G532,Barem!$V$13:$X$24,2,1)))</f>
        <v>0</v>
      </c>
      <c r="Q532" s="50">
        <f>VLOOKUP(A532,Participanti!A:C,3,0)</f>
        <v>0</v>
      </c>
      <c r="R532" s="40">
        <f t="shared" si="1748"/>
        <v>2.7250000000000001</v>
      </c>
      <c r="S532" s="44">
        <v>43807</v>
      </c>
      <c r="T532" s="17">
        <f t="shared" si="1745"/>
        <v>1</v>
      </c>
      <c r="U532" s="48">
        <f t="shared" si="1749"/>
        <v>0.12976190476190477</v>
      </c>
    </row>
    <row r="533" spans="1:21" x14ac:dyDescent="0.2">
      <c r="A533" s="22" t="s">
        <v>132</v>
      </c>
      <c r="B533" s="35" t="str">
        <f>VLOOKUP(A533,Participanti!A:B,2,0)</f>
        <v>M</v>
      </c>
      <c r="C533" s="23">
        <v>15</v>
      </c>
      <c r="D533" s="23">
        <v>16.010000000000002</v>
      </c>
      <c r="E533" s="24">
        <v>5.9722222222222225E-2</v>
      </c>
      <c r="F533" s="53"/>
      <c r="G533" s="25">
        <f t="shared" ref="G533" si="1750">E533/D533</f>
        <v>3.7303074467346796E-3</v>
      </c>
      <c r="H533" s="17">
        <f>IF(B533="F",VLOOKUP(D533,Barem!$B$2:$C$11,2,1),VLOOKUP(D533,Barem!$B$12:$C$21,2,1))</f>
        <v>3.5</v>
      </c>
      <c r="I533" s="17">
        <f>IF(H533=0,0,IF(B533="F",VLOOKUP(G533,Barem!$G$2:$H$11,2,1),VLOOKUP(G533,Barem!$G$12:$H$21,2,1)))</f>
        <v>2</v>
      </c>
      <c r="J533" s="23">
        <v>1</v>
      </c>
      <c r="K533" s="18">
        <f>VLOOKUP($C533, Barem!$L:$N,3,0)</f>
        <v>0.3</v>
      </c>
      <c r="L533" s="18">
        <f>VLOOKUP($C533, Barem!$L:$O,4,0)</f>
        <v>0.2</v>
      </c>
      <c r="M533" s="18">
        <f>VLOOKUP($C533, Barem!$L:$P,5,0)</f>
        <v>0.5</v>
      </c>
      <c r="N533" s="50">
        <f t="shared" ref="N533" si="1751">IF(F533&gt;199,F533/1500,0)</f>
        <v>0</v>
      </c>
      <c r="O533" s="50">
        <f>IF(D533&gt;21,VLOOKUP(D533,Barem!$R$1:$S$39,2,1),0)</f>
        <v>0</v>
      </c>
      <c r="P533" s="46">
        <f>IF(D533&lt;1,0,IF(B533="F",VLOOKUP(G533,Barem!$V$2:$X$12,2,1),VLOOKUP(G533,Barem!$V$13:$X$24,2,1)))</f>
        <v>0</v>
      </c>
      <c r="Q533" s="50">
        <f>VLOOKUP(A533,Participanti!A:C,3,0)</f>
        <v>0</v>
      </c>
      <c r="R533" s="40">
        <f t="shared" ref="R533" si="1752">H533*K533+I533*L533+J533*M533+N533+O533+P533+Q533</f>
        <v>1.9500000000000002</v>
      </c>
      <c r="S533" s="44">
        <v>43808</v>
      </c>
      <c r="T533" s="17">
        <f t="shared" ref="T533" si="1753">COUNTIFS(A:A,A533,C:C,C533)</f>
        <v>1</v>
      </c>
      <c r="U533" s="48">
        <f t="shared" ref="U533" si="1754">R533/D533</f>
        <v>0.12179887570268583</v>
      </c>
    </row>
    <row r="534" spans="1:21" x14ac:dyDescent="0.2">
      <c r="A534" s="22" t="s">
        <v>93</v>
      </c>
      <c r="B534" s="35" t="str">
        <f>VLOOKUP(A534,Participanti!A:B,2,0)</f>
        <v>F</v>
      </c>
      <c r="C534" s="23">
        <v>15</v>
      </c>
      <c r="D534" s="23">
        <v>12</v>
      </c>
      <c r="E534" s="24">
        <v>5.6817129629629627E-2</v>
      </c>
      <c r="F534" s="53"/>
      <c r="G534" s="25">
        <f t="shared" ref="G534" si="1755">E534/D534</f>
        <v>4.7347608024691356E-3</v>
      </c>
      <c r="H534" s="17">
        <f>IF(B534="F",VLOOKUP(D534,Barem!$B$2:$C$11,2,1),VLOOKUP(D534,Barem!$B$12:$C$21,2,1))</f>
        <v>3</v>
      </c>
      <c r="I534" s="17">
        <f>IF(H534=0,0,IF(B534="F",VLOOKUP(G534,Barem!$G$2:$H$11,2,1),VLOOKUP(G534,Barem!$G$12:$H$21,2,1)))</f>
        <v>1</v>
      </c>
      <c r="J534" s="23">
        <v>3.25</v>
      </c>
      <c r="K534" s="18">
        <f>VLOOKUP($C534, Barem!$L:$N,3,0)</f>
        <v>0.3</v>
      </c>
      <c r="L534" s="18">
        <f>VLOOKUP($C534, Barem!$L:$O,4,0)</f>
        <v>0.2</v>
      </c>
      <c r="M534" s="18">
        <f>VLOOKUP($C534, Barem!$L:$P,5,0)</f>
        <v>0.5</v>
      </c>
      <c r="N534" s="50">
        <f t="shared" ref="N534" si="1756">IF(F534&gt;199,F534/1500,0)</f>
        <v>0</v>
      </c>
      <c r="O534" s="50">
        <f>IF(D534&gt;21,VLOOKUP(D534,Barem!$R$1:$S$39,2,1),0)</f>
        <v>0</v>
      </c>
      <c r="P534" s="46">
        <f>IF(D534&lt;1,0,IF(B534="F",VLOOKUP(G534,Barem!$V$2:$X$12,2,1),VLOOKUP(G534,Barem!$V$13:$X$24,2,1)))</f>
        <v>0</v>
      </c>
      <c r="Q534" s="50">
        <f>VLOOKUP(A534,Participanti!A:C,3,0)</f>
        <v>0.75</v>
      </c>
      <c r="R534" s="40">
        <f t="shared" ref="R534" si="1757">H534*K534+I534*L534+J534*M534+N534+O534+P534+Q534</f>
        <v>3.4749999999999996</v>
      </c>
      <c r="S534" s="44">
        <v>43810</v>
      </c>
      <c r="T534" s="17">
        <f t="shared" ref="T534" si="1758">COUNTIFS(A:A,A534,C:C,C534)</f>
        <v>1</v>
      </c>
      <c r="U534" s="48">
        <f t="shared" ref="U534" si="1759">R534/D534</f>
        <v>0.2895833333333333</v>
      </c>
    </row>
    <row r="535" spans="1:21" x14ac:dyDescent="0.2">
      <c r="A535" s="22" t="s">
        <v>70</v>
      </c>
      <c r="B535" s="35" t="str">
        <f>VLOOKUP(A535,Participanti!A:B,2,0)</f>
        <v>M</v>
      </c>
      <c r="C535" s="23">
        <v>15</v>
      </c>
      <c r="D535" s="23">
        <v>10.199999999999999</v>
      </c>
      <c r="E535" s="24">
        <v>3.6215277777777777E-2</v>
      </c>
      <c r="F535" s="53"/>
      <c r="G535" s="25">
        <f t="shared" ref="G535" si="1760">E535/D535</f>
        <v>3.5505174291939E-3</v>
      </c>
      <c r="H535" s="17">
        <f>IF(B535="F",VLOOKUP(D535,Barem!$B$2:$C$11,2,1),VLOOKUP(D535,Barem!$B$12:$C$21,2,1))</f>
        <v>2.5</v>
      </c>
      <c r="I535" s="17">
        <f>IF(H535=0,0,IF(B535="F",VLOOKUP(G535,Barem!$G$2:$H$11,2,1),VLOOKUP(G535,Barem!$G$12:$H$21,2,1)))</f>
        <v>2.5</v>
      </c>
      <c r="J535" s="23">
        <v>1</v>
      </c>
      <c r="K535" s="18">
        <f>VLOOKUP($C535, Barem!$L:$N,3,0)</f>
        <v>0.3</v>
      </c>
      <c r="L535" s="18">
        <f>VLOOKUP($C535, Barem!$L:$O,4,0)</f>
        <v>0.2</v>
      </c>
      <c r="M535" s="18">
        <f>VLOOKUP($C535, Barem!$L:$P,5,0)</f>
        <v>0.5</v>
      </c>
      <c r="N535" s="50">
        <f t="shared" ref="N535" si="1761">IF(F535&gt;199,F535/1500,0)</f>
        <v>0</v>
      </c>
      <c r="O535" s="50">
        <f>IF(D535&gt;21,VLOOKUP(D535,Barem!$R$1:$S$39,2,1),0)</f>
        <v>0</v>
      </c>
      <c r="P535" s="46">
        <f>IF(D535&lt;1,0,IF(B535="F",VLOOKUP(G535,Barem!$V$2:$X$12,2,1),VLOOKUP(G535,Barem!$V$13:$X$24,2,1)))</f>
        <v>0</v>
      </c>
      <c r="Q535" s="50">
        <f>VLOOKUP(A535,Participanti!A:C,3,0)</f>
        <v>0</v>
      </c>
      <c r="R535" s="40">
        <f t="shared" ref="R535" si="1762">H535*K535+I535*L535+J535*M535+N535+O535+P535+Q535</f>
        <v>1.75</v>
      </c>
      <c r="S535" s="44">
        <v>43811</v>
      </c>
      <c r="T535" s="17">
        <f t="shared" ref="T535" si="1763">COUNTIFS(A:A,A535,C:C,C535)</f>
        <v>1</v>
      </c>
      <c r="U535" s="48">
        <f t="shared" ref="U535" si="1764">R535/D535</f>
        <v>0.17156862745098039</v>
      </c>
    </row>
    <row r="536" spans="1:21" x14ac:dyDescent="0.2">
      <c r="A536" s="22" t="s">
        <v>58</v>
      </c>
      <c r="B536" s="35" t="str">
        <f>VLOOKUP(A536,Participanti!A:B,2,0)</f>
        <v>M</v>
      </c>
      <c r="C536" s="23">
        <v>15</v>
      </c>
      <c r="D536" s="23">
        <v>11.36</v>
      </c>
      <c r="E536" s="24">
        <v>4.1689814814814818E-2</v>
      </c>
      <c r="F536" s="53"/>
      <c r="G536" s="25">
        <f t="shared" ref="G536" si="1765">E536/D536</f>
        <v>3.6698780646844033E-3</v>
      </c>
      <c r="H536" s="17">
        <f>IF(B536="F",VLOOKUP(D536,Barem!$B$2:$C$11,2,1),VLOOKUP(D536,Barem!$B$12:$C$21,2,1))</f>
        <v>2.5</v>
      </c>
      <c r="I536" s="17">
        <f>IF(H536=0,0,IF(B536="F",VLOOKUP(G536,Barem!$G$2:$H$11,2,1),VLOOKUP(G536,Barem!$G$12:$H$21,2,1)))</f>
        <v>2</v>
      </c>
      <c r="J536" s="23">
        <v>2.25</v>
      </c>
      <c r="K536" s="18">
        <f>VLOOKUP($C536, Barem!$L:$N,3,0)</f>
        <v>0.3</v>
      </c>
      <c r="L536" s="18">
        <f>VLOOKUP($C536, Barem!$L:$O,4,0)</f>
        <v>0.2</v>
      </c>
      <c r="M536" s="18">
        <f>VLOOKUP($C536, Barem!$L:$P,5,0)</f>
        <v>0.5</v>
      </c>
      <c r="N536" s="50">
        <f t="shared" ref="N536" si="1766">IF(F536&gt;199,F536/1500,0)</f>
        <v>0</v>
      </c>
      <c r="O536" s="50">
        <f>IF(D536&gt;21,VLOOKUP(D536,Barem!$R$1:$S$39,2,1),0)</f>
        <v>0</v>
      </c>
      <c r="P536" s="46">
        <f>IF(D536&lt;1,0,IF(B536="F",VLOOKUP(G536,Barem!$V$2:$X$12,2,1),VLOOKUP(G536,Barem!$V$13:$X$24,2,1)))</f>
        <v>0</v>
      </c>
      <c r="Q536" s="50">
        <f>VLOOKUP(A536,Participanti!A:C,3,0)</f>
        <v>0</v>
      </c>
      <c r="R536" s="40">
        <f t="shared" ref="R536" si="1767">H536*K536+I536*L536+J536*M536+N536+O536+P536+Q536</f>
        <v>2.2749999999999999</v>
      </c>
      <c r="S536" s="44" t="s">
        <v>192</v>
      </c>
      <c r="T536" s="17">
        <f t="shared" ref="T536" si="1768">COUNTIFS(A:A,A536,C:C,C536)</f>
        <v>1</v>
      </c>
      <c r="U536" s="48">
        <f t="shared" ref="U536" si="1769">R536/D536</f>
        <v>0.20026408450704225</v>
      </c>
    </row>
    <row r="537" spans="1:21" x14ac:dyDescent="0.2">
      <c r="A537" s="22" t="s">
        <v>133</v>
      </c>
      <c r="B537" s="35" t="str">
        <f>VLOOKUP(A537,Participanti!A:B,2,0)</f>
        <v>M</v>
      </c>
      <c r="C537" s="23">
        <v>15</v>
      </c>
      <c r="D537" s="23">
        <v>10.01</v>
      </c>
      <c r="E537" s="24">
        <v>3.2175925925925927E-2</v>
      </c>
      <c r="F537" s="53">
        <v>248</v>
      </c>
      <c r="G537" s="25">
        <f t="shared" ref="G537" si="1770">E537/D537</f>
        <v>3.2143782143782148E-3</v>
      </c>
      <c r="H537" s="17">
        <f>IF(B537="F",VLOOKUP(D537,Barem!$B$2:$C$11,2,1),VLOOKUP(D537,Barem!$B$12:$C$21,2,1))</f>
        <v>2.5</v>
      </c>
      <c r="I537" s="17">
        <f>IF(H537=0,0,IF(B537="F",VLOOKUP(G537,Barem!$G$2:$H$11,2,1),VLOOKUP(G537,Barem!$G$12:$H$21,2,1)))</f>
        <v>3.5</v>
      </c>
      <c r="J537" s="23">
        <v>3</v>
      </c>
      <c r="K537" s="18">
        <f>VLOOKUP($C537, Barem!$L:$N,3,0)</f>
        <v>0.3</v>
      </c>
      <c r="L537" s="18">
        <f>VLOOKUP($C537, Barem!$L:$O,4,0)</f>
        <v>0.2</v>
      </c>
      <c r="M537" s="18">
        <f>VLOOKUP($C537, Barem!$L:$P,5,0)</f>
        <v>0.5</v>
      </c>
      <c r="N537" s="50">
        <f t="shared" ref="N537" si="1771">IF(F537&gt;199,F537/1500,0)</f>
        <v>0.16533333333333333</v>
      </c>
      <c r="O537" s="50">
        <f>IF(D537&gt;21,VLOOKUP(D537,Barem!$R$1:$S$39,2,1),0)</f>
        <v>0</v>
      </c>
      <c r="P537" s="46">
        <f>IF(D537&lt;1,0,IF(B537="F",VLOOKUP(G537,Barem!$V$2:$X$12,2,1),VLOOKUP(G537,Barem!$V$13:$X$24,2,1)))</f>
        <v>0</v>
      </c>
      <c r="Q537" s="50">
        <f>VLOOKUP(A537,Participanti!A:C,3,0)</f>
        <v>0</v>
      </c>
      <c r="R537" s="40">
        <f t="shared" ref="R537" si="1772">H537*K537+I537*L537+J537*M537+N537+O537+P537+Q537</f>
        <v>3.1153333333333335</v>
      </c>
      <c r="S537" s="44" t="s">
        <v>192</v>
      </c>
      <c r="T537" s="17">
        <f t="shared" ref="T537" si="1773">COUNTIFS(A:A,A537,C:C,C537)</f>
        <v>1</v>
      </c>
      <c r="U537" s="48">
        <f t="shared" ref="U537" si="1774">R537/D537</f>
        <v>0.31122211122211124</v>
      </c>
    </row>
    <row r="538" spans="1:21" x14ac:dyDescent="0.2">
      <c r="A538" s="22" t="s">
        <v>96</v>
      </c>
      <c r="B538" s="35" t="str">
        <f>VLOOKUP(A538,Participanti!A:B,2,0)</f>
        <v>M</v>
      </c>
      <c r="C538" s="23">
        <v>15</v>
      </c>
      <c r="D538" s="23">
        <v>15.01</v>
      </c>
      <c r="E538" s="24">
        <v>7.8703703703703706E-2</v>
      </c>
      <c r="F538" s="53"/>
      <c r="G538" s="25">
        <f t="shared" ref="G538" si="1775">E538/D538</f>
        <v>5.2434179682680684E-3</v>
      </c>
      <c r="H538" s="17">
        <f>IF(B538="F",VLOOKUP(D538,Barem!$B$2:$C$11,2,1),VLOOKUP(D538,Barem!$B$12:$C$21,2,1))</f>
        <v>3.5</v>
      </c>
      <c r="I538" s="17">
        <f>IF(H538=0,0,IF(B538="F",VLOOKUP(G538,Barem!$G$2:$H$11,2,1),VLOOKUP(G538,Barem!$G$12:$H$21,2,1)))</f>
        <v>0</v>
      </c>
      <c r="J538" s="23">
        <v>4</v>
      </c>
      <c r="K538" s="18">
        <f>VLOOKUP($C538, Barem!$L:$N,3,0)</f>
        <v>0.3</v>
      </c>
      <c r="L538" s="18">
        <f>VLOOKUP($C538, Barem!$L:$O,4,0)</f>
        <v>0.2</v>
      </c>
      <c r="M538" s="18">
        <f>VLOOKUP($C538, Barem!$L:$P,5,0)</f>
        <v>0.5</v>
      </c>
      <c r="N538" s="50">
        <f t="shared" ref="N538" si="1776">IF(F538&gt;199,F538/1500,0)</f>
        <v>0</v>
      </c>
      <c r="O538" s="50">
        <f>IF(D538&gt;21,VLOOKUP(D538,Barem!$R$1:$S$39,2,1),0)</f>
        <v>0</v>
      </c>
      <c r="P538" s="46">
        <f>IF(D538&lt;1,0,IF(B538="F",VLOOKUP(G538,Barem!$V$2:$X$12,2,1),VLOOKUP(G538,Barem!$V$13:$X$24,2,1)))</f>
        <v>0</v>
      </c>
      <c r="Q538" s="50">
        <f>VLOOKUP(A538,Participanti!A:C,3,0)</f>
        <v>0</v>
      </c>
      <c r="R538" s="40">
        <f t="shared" ref="R538" si="1777">H538*K538+I538*L538+J538*M538+N538+O538+P538+Q538</f>
        <v>3.05</v>
      </c>
      <c r="S538" s="44" t="s">
        <v>193</v>
      </c>
      <c r="T538" s="17">
        <f t="shared" ref="T538" si="1778">COUNTIFS(A:A,A538,C:C,C538)</f>
        <v>1</v>
      </c>
      <c r="U538" s="48">
        <f t="shared" ref="U538" si="1779">R538/D538</f>
        <v>0.20319786808794135</v>
      </c>
    </row>
    <row r="539" spans="1:21" x14ac:dyDescent="0.2">
      <c r="A539" s="22" t="s">
        <v>59</v>
      </c>
      <c r="B539" s="35" t="str">
        <f>VLOOKUP(A539,Participanti!A:B,2,0)</f>
        <v>M</v>
      </c>
      <c r="C539" s="23">
        <v>15</v>
      </c>
      <c r="D539" s="23">
        <v>8.4700000000000006</v>
      </c>
      <c r="E539" s="24">
        <v>3.7025462962962961E-2</v>
      </c>
      <c r="F539" s="53"/>
      <c r="G539" s="25">
        <f t="shared" ref="G539" si="1780">E539/D539</f>
        <v>4.371365166819712E-3</v>
      </c>
      <c r="H539" s="17">
        <f>IF(B539="F",VLOOKUP(D539,Barem!$B$2:$C$11,2,1),VLOOKUP(D539,Barem!$B$12:$C$21,2,1))</f>
        <v>2</v>
      </c>
      <c r="I539" s="17">
        <f>IF(H539=0,0,IF(B539="F",VLOOKUP(G539,Barem!$G$2:$H$11,2,1),VLOOKUP(G539,Barem!$G$12:$H$21,2,1)))</f>
        <v>1</v>
      </c>
      <c r="J539" s="23">
        <v>2.75</v>
      </c>
      <c r="K539" s="18">
        <f>VLOOKUP($C539, Barem!$L:$N,3,0)</f>
        <v>0.3</v>
      </c>
      <c r="L539" s="18">
        <f>VLOOKUP($C539, Barem!$L:$O,4,0)</f>
        <v>0.2</v>
      </c>
      <c r="M539" s="18">
        <f>VLOOKUP($C539, Barem!$L:$P,5,0)</f>
        <v>0.5</v>
      </c>
      <c r="N539" s="50">
        <f t="shared" ref="N539" si="1781">IF(F539&gt;199,F539/1500,0)</f>
        <v>0</v>
      </c>
      <c r="O539" s="50">
        <f>IF(D539&gt;21,VLOOKUP(D539,Barem!$R$1:$S$39,2,1),0)</f>
        <v>0</v>
      </c>
      <c r="P539" s="46">
        <f>IF(D539&lt;1,0,IF(B539="F",VLOOKUP(G539,Barem!$V$2:$X$12,2,1),VLOOKUP(G539,Barem!$V$13:$X$24,2,1)))</f>
        <v>0</v>
      </c>
      <c r="Q539" s="50">
        <f>VLOOKUP(A539,Participanti!A:C,3,0)</f>
        <v>0</v>
      </c>
      <c r="R539" s="40">
        <f t="shared" ref="R539" si="1782">H539*K539+I539*L539+J539*M539+N539+O539+P539+Q539</f>
        <v>2.1749999999999998</v>
      </c>
      <c r="S539" s="44" t="s">
        <v>193</v>
      </c>
      <c r="T539" s="17">
        <f t="shared" ref="T539" si="1783">COUNTIFS(A:A,A539,C:C,C539)</f>
        <v>1</v>
      </c>
      <c r="U539" s="48">
        <f t="shared" ref="U539" si="1784">R539/D539</f>
        <v>0.25678866587957494</v>
      </c>
    </row>
    <row r="540" spans="1:21" x14ac:dyDescent="0.2">
      <c r="A540" s="22" t="s">
        <v>73</v>
      </c>
      <c r="B540" s="35" t="str">
        <f>VLOOKUP(A540,Participanti!A:B,2,0)</f>
        <v>M</v>
      </c>
      <c r="C540" s="23">
        <v>15</v>
      </c>
      <c r="D540" s="23">
        <v>10.19</v>
      </c>
      <c r="E540" s="24">
        <v>3.1226851851851853E-2</v>
      </c>
      <c r="F540" s="53"/>
      <c r="G540" s="25">
        <f t="shared" ref="G540" si="1785">E540/D540</f>
        <v>3.0644604368843822E-3</v>
      </c>
      <c r="H540" s="17">
        <f>IF(B540="F",VLOOKUP(D540,Barem!$B$2:$C$11,2,1),VLOOKUP(D540,Barem!$B$12:$C$21,2,1))</f>
        <v>2.5</v>
      </c>
      <c r="I540" s="17">
        <f>IF(H540=0,0,IF(B540="F",VLOOKUP(G540,Barem!$G$2:$H$11,2,1),VLOOKUP(G540,Barem!$G$12:$H$21,2,1)))</f>
        <v>4</v>
      </c>
      <c r="J540" s="23">
        <v>2</v>
      </c>
      <c r="K540" s="18">
        <f>VLOOKUP($C540, Barem!$L:$N,3,0)</f>
        <v>0.3</v>
      </c>
      <c r="L540" s="18">
        <f>VLOOKUP($C540, Barem!$L:$O,4,0)</f>
        <v>0.2</v>
      </c>
      <c r="M540" s="18">
        <f>VLOOKUP($C540, Barem!$L:$P,5,0)</f>
        <v>0.5</v>
      </c>
      <c r="N540" s="50">
        <f t="shared" ref="N540" si="1786">IF(F540&gt;199,F540/1500,0)</f>
        <v>0</v>
      </c>
      <c r="O540" s="50">
        <f>IF(D540&gt;21,VLOOKUP(D540,Barem!$R$1:$S$39,2,1),0)</f>
        <v>0</v>
      </c>
      <c r="P540" s="46">
        <f>IF(D540&lt;1,0,IF(B540="F",VLOOKUP(G540,Barem!$V$2:$X$12,2,1),VLOOKUP(G540,Barem!$V$13:$X$24,2,1)))</f>
        <v>0</v>
      </c>
      <c r="Q540" s="50">
        <f>VLOOKUP(A540,Participanti!A:C,3,0)</f>
        <v>0</v>
      </c>
      <c r="R540" s="40">
        <f t="shared" ref="R540" si="1787">H540*K540+I540*L540+J540*M540+N540+O540+P540+Q540</f>
        <v>2.5499999999999998</v>
      </c>
      <c r="S540" s="44" t="s">
        <v>194</v>
      </c>
      <c r="T540" s="17">
        <f t="shared" ref="T540" si="1788">COUNTIFS(A:A,A540,C:C,C540)</f>
        <v>1</v>
      </c>
      <c r="U540" s="48">
        <f t="shared" ref="U540" si="1789">R540/D540</f>
        <v>0.25024533856722275</v>
      </c>
    </row>
    <row r="541" spans="1:21" x14ac:dyDescent="0.2">
      <c r="A541" s="22" t="s">
        <v>57</v>
      </c>
      <c r="B541" s="35" t="str">
        <f>VLOOKUP(A541,Participanti!A:B,2,0)</f>
        <v>M</v>
      </c>
      <c r="C541" s="23">
        <v>15</v>
      </c>
      <c r="D541" s="23">
        <v>20</v>
      </c>
      <c r="E541" s="24">
        <v>6.2685185185185191E-2</v>
      </c>
      <c r="F541" s="53"/>
      <c r="G541" s="25">
        <f t="shared" ref="G541" si="1790">E541/D541</f>
        <v>3.1342592592592594E-3</v>
      </c>
      <c r="H541" s="17">
        <f>IF(B541="F",VLOOKUP(D541,Barem!$B$2:$C$11,2,1),VLOOKUP(D541,Barem!$B$12:$C$21,2,1))</f>
        <v>4.5</v>
      </c>
      <c r="I541" s="17">
        <f>IF(H541=0,0,IF(B541="F",VLOOKUP(G541,Barem!$G$2:$H$11,2,1),VLOOKUP(G541,Barem!$G$12:$H$21,2,1)))</f>
        <v>4</v>
      </c>
      <c r="J541" s="23">
        <v>1.75</v>
      </c>
      <c r="K541" s="18">
        <f>VLOOKUP($C541, Barem!$L:$N,3,0)</f>
        <v>0.3</v>
      </c>
      <c r="L541" s="18">
        <f>VLOOKUP($C541, Barem!$L:$O,4,0)</f>
        <v>0.2</v>
      </c>
      <c r="M541" s="18">
        <f>VLOOKUP($C541, Barem!$L:$P,5,0)</f>
        <v>0.5</v>
      </c>
      <c r="N541" s="50">
        <f t="shared" ref="N541" si="1791">IF(F541&gt;199,F541/1500,0)</f>
        <v>0</v>
      </c>
      <c r="O541" s="50">
        <f>IF(D541&gt;21,VLOOKUP(D541,Barem!$R$1:$S$39,2,1),0)</f>
        <v>0</v>
      </c>
      <c r="P541" s="46">
        <f>IF(D541&lt;1,0,IF(B541="F",VLOOKUP(G541,Barem!$V$2:$X$12,2,1),VLOOKUP(G541,Barem!$V$13:$X$24,2,1)))</f>
        <v>0</v>
      </c>
      <c r="Q541" s="50">
        <f>VLOOKUP(A541,Participanti!A:C,3,0)</f>
        <v>0</v>
      </c>
      <c r="R541" s="40">
        <f t="shared" ref="R541" si="1792">H541*K541+I541*L541+J541*M541+N541+O541+P541+Q541</f>
        <v>3.0249999999999999</v>
      </c>
      <c r="S541" s="44" t="s">
        <v>194</v>
      </c>
      <c r="T541" s="17">
        <f t="shared" ref="T541" si="1793">COUNTIFS(A:A,A541,C:C,C541)</f>
        <v>1</v>
      </c>
      <c r="U541" s="48">
        <f t="shared" ref="U541" si="1794">R541/D541</f>
        <v>0.15125</v>
      </c>
    </row>
    <row r="542" spans="1:21" x14ac:dyDescent="0.2">
      <c r="A542" s="22" t="s">
        <v>142</v>
      </c>
      <c r="B542" s="35" t="str">
        <f>VLOOKUP(A542,Participanti!A:B,2,0)</f>
        <v>M</v>
      </c>
      <c r="C542" s="23">
        <v>15</v>
      </c>
      <c r="D542" s="23">
        <v>18</v>
      </c>
      <c r="E542" s="24">
        <v>7.013888888888889E-2</v>
      </c>
      <c r="F542" s="53"/>
      <c r="G542" s="25">
        <f t="shared" ref="G542" si="1795">E542/D542</f>
        <v>3.8966049382716051E-3</v>
      </c>
      <c r="H542" s="17">
        <f>IF(B542="F",VLOOKUP(D542,Barem!$B$2:$C$11,2,1),VLOOKUP(D542,Barem!$B$12:$C$21,2,1))</f>
        <v>4</v>
      </c>
      <c r="I542" s="17">
        <f>IF(H542=0,0,IF(B542="F",VLOOKUP(G542,Barem!$G$2:$H$11,2,1),VLOOKUP(G542,Barem!$G$12:$H$21,2,1)))</f>
        <v>1.5</v>
      </c>
      <c r="J542" s="23">
        <v>0</v>
      </c>
      <c r="K542" s="18">
        <f>VLOOKUP($C542, Barem!$L:$N,3,0)</f>
        <v>0.3</v>
      </c>
      <c r="L542" s="18">
        <f>VLOOKUP($C542, Barem!$L:$O,4,0)</f>
        <v>0.2</v>
      </c>
      <c r="M542" s="18">
        <f>VLOOKUP($C542, Barem!$L:$P,5,0)</f>
        <v>0.5</v>
      </c>
      <c r="N542" s="50">
        <f t="shared" ref="N542" si="1796">IF(F542&gt;199,F542/1500,0)</f>
        <v>0</v>
      </c>
      <c r="O542" s="50">
        <f>IF(D542&gt;21,VLOOKUP(D542,Barem!$R$1:$S$39,2,1),0)</f>
        <v>0</v>
      </c>
      <c r="P542" s="46">
        <f>IF(D542&lt;1,0,IF(B542="F",VLOOKUP(G542,Barem!$V$2:$X$12,2,1),VLOOKUP(G542,Barem!$V$13:$X$24,2,1)))</f>
        <v>0</v>
      </c>
      <c r="Q542" s="50">
        <f>VLOOKUP(A542,Participanti!A:C,3,0)</f>
        <v>0</v>
      </c>
      <c r="R542" s="40">
        <f t="shared" ref="R542" si="1797">H542*K542+I542*L542+J542*M542+N542+O542+P542+Q542</f>
        <v>1.5</v>
      </c>
      <c r="S542" s="44" t="s">
        <v>194</v>
      </c>
      <c r="T542" s="17">
        <f t="shared" ref="T542" si="1798">COUNTIFS(A:A,A542,C:C,C542)</f>
        <v>1</v>
      </c>
      <c r="U542" s="48">
        <f t="shared" ref="U542" si="1799">R542/D542</f>
        <v>8.3333333333333329E-2</v>
      </c>
    </row>
    <row r="543" spans="1:21" x14ac:dyDescent="0.2">
      <c r="A543" s="22" t="s">
        <v>186</v>
      </c>
      <c r="B543" s="35" t="str">
        <f>VLOOKUP(A543,Participanti!A:B,2,0)</f>
        <v>M</v>
      </c>
      <c r="C543" s="23">
        <v>15</v>
      </c>
      <c r="D543" s="23">
        <v>5.01</v>
      </c>
      <c r="E543" s="24">
        <v>1.9502314814814816E-2</v>
      </c>
      <c r="F543" s="53"/>
      <c r="G543" s="25">
        <f t="shared" ref="G543" si="1800">E543/D543</f>
        <v>3.8926776077474684E-3</v>
      </c>
      <c r="H543" s="17">
        <f>IF(B543="F",VLOOKUP(D543,Barem!$B$2:$C$11,2,1),VLOOKUP(D543,Barem!$B$12:$C$21,2,1))</f>
        <v>1.5</v>
      </c>
      <c r="I543" s="17">
        <f>IF(H543=0,0,IF(B543="F",VLOOKUP(G543,Barem!$G$2:$H$11,2,1),VLOOKUP(G543,Barem!$G$12:$H$21,2,1)))</f>
        <v>1.5</v>
      </c>
      <c r="J543" s="23">
        <v>2.75</v>
      </c>
      <c r="K543" s="18">
        <f>VLOOKUP($C543, Barem!$L:$N,3,0)</f>
        <v>0.3</v>
      </c>
      <c r="L543" s="18">
        <f>VLOOKUP($C543, Barem!$L:$O,4,0)</f>
        <v>0.2</v>
      </c>
      <c r="M543" s="18">
        <f>VLOOKUP($C543, Barem!$L:$P,5,0)</f>
        <v>0.5</v>
      </c>
      <c r="N543" s="50">
        <f t="shared" ref="N543" si="1801">IF(F543&gt;199,F543/1500,0)</f>
        <v>0</v>
      </c>
      <c r="O543" s="50">
        <f>IF(D543&gt;21,VLOOKUP(D543,Barem!$R$1:$S$39,2,1),0)</f>
        <v>0</v>
      </c>
      <c r="P543" s="46">
        <f>IF(D543&lt;1,0,IF(B543="F",VLOOKUP(G543,Barem!$V$2:$X$12,2,1),VLOOKUP(G543,Barem!$V$13:$X$24,2,1)))</f>
        <v>0</v>
      </c>
      <c r="Q543" s="50">
        <f>VLOOKUP(A543,Participanti!A:C,3,0)</f>
        <v>0</v>
      </c>
      <c r="R543" s="40">
        <f t="shared" ref="R543" si="1802">H543*K543+I543*L543+J543*M543+N543+O543+P543+Q543</f>
        <v>2.125</v>
      </c>
      <c r="S543" s="44" t="s">
        <v>194</v>
      </c>
      <c r="T543" s="17">
        <f t="shared" ref="T543" si="1803">COUNTIFS(A:A,A543,C:C,C543)</f>
        <v>1</v>
      </c>
      <c r="U543" s="48">
        <f t="shared" ref="U543" si="1804">R543/D543</f>
        <v>0.42415169660678642</v>
      </c>
    </row>
    <row r="544" spans="1:21" x14ac:dyDescent="0.2">
      <c r="A544" s="22" t="s">
        <v>69</v>
      </c>
      <c r="B544" s="35" t="str">
        <f>VLOOKUP(A544,Participanti!A:B,2,0)</f>
        <v>M</v>
      </c>
      <c r="C544" s="23">
        <v>15</v>
      </c>
      <c r="D544" s="23">
        <v>8.15</v>
      </c>
      <c r="E544" s="24">
        <v>5.3495370370370367E-2</v>
      </c>
      <c r="F544" s="53">
        <v>389</v>
      </c>
      <c r="G544" s="25">
        <f t="shared" ref="G544" si="1805">E544/D544</f>
        <v>6.5638491251988175E-3</v>
      </c>
      <c r="H544" s="17">
        <f>IF(B544="F",VLOOKUP(D544,Barem!$B$2:$C$11,2,1),VLOOKUP(D544,Barem!$B$12:$C$21,2,1))</f>
        <v>2</v>
      </c>
      <c r="I544" s="17">
        <f>IF(H544=0,0,IF(B544="F",VLOOKUP(G544,Barem!$G$2:$H$11,2,1),VLOOKUP(G544,Barem!$G$12:$H$21,2,1)))</f>
        <v>0</v>
      </c>
      <c r="J544" s="23">
        <v>3.75</v>
      </c>
      <c r="K544" s="18">
        <f>VLOOKUP($C544, Barem!$L:$N,3,0)</f>
        <v>0.3</v>
      </c>
      <c r="L544" s="18">
        <f>VLOOKUP($C544, Barem!$L:$O,4,0)</f>
        <v>0.2</v>
      </c>
      <c r="M544" s="18">
        <f>VLOOKUP($C544, Barem!$L:$P,5,0)</f>
        <v>0.5</v>
      </c>
      <c r="N544" s="50">
        <f t="shared" ref="N544" si="1806">IF(F544&gt;199,F544/1500,0)</f>
        <v>0.25933333333333336</v>
      </c>
      <c r="O544" s="50">
        <f>IF(D544&gt;21,VLOOKUP(D544,Barem!$R$1:$S$39,2,1),0)</f>
        <v>0</v>
      </c>
      <c r="P544" s="46">
        <f>IF(D544&lt;1,0,IF(B544="F",VLOOKUP(G544,Barem!$V$2:$X$12,2,1),VLOOKUP(G544,Barem!$V$13:$X$24,2,1)))</f>
        <v>0</v>
      </c>
      <c r="Q544" s="50">
        <f>VLOOKUP(A544,Participanti!A:C,3,0)</f>
        <v>0</v>
      </c>
      <c r="R544" s="40">
        <f t="shared" ref="R544" si="1807">H544*K544+I544*L544+J544*M544+N544+O544+P544+Q544</f>
        <v>2.7343333333333333</v>
      </c>
      <c r="S544" s="44" t="s">
        <v>194</v>
      </c>
      <c r="T544" s="17">
        <f t="shared" ref="T544" si="1808">COUNTIFS(A:A,A544,C:C,C544)</f>
        <v>1</v>
      </c>
      <c r="U544" s="48">
        <f t="shared" ref="U544" si="1809">R544/D544</f>
        <v>0.3355010224948875</v>
      </c>
    </row>
    <row r="545" spans="1:21" x14ac:dyDescent="0.2">
      <c r="A545" s="22" t="s">
        <v>75</v>
      </c>
      <c r="B545" s="35" t="str">
        <f>VLOOKUP(A545,Participanti!A:B,2,0)</f>
        <v>M</v>
      </c>
      <c r="C545" s="23">
        <v>15</v>
      </c>
      <c r="D545" s="23">
        <v>8.07</v>
      </c>
      <c r="E545" s="24">
        <v>2.9502314814814815E-2</v>
      </c>
      <c r="F545" s="53"/>
      <c r="G545" s="25">
        <f t="shared" ref="G545" si="1810">E545/D545</f>
        <v>3.6558010922942766E-3</v>
      </c>
      <c r="H545" s="17">
        <f>IF(B545="F",VLOOKUP(D545,Barem!$B$2:$C$11,2,1),VLOOKUP(D545,Barem!$B$12:$C$21,2,1))</f>
        <v>2</v>
      </c>
      <c r="I545" s="17">
        <f>IF(H545=0,0,IF(B545="F",VLOOKUP(G545,Barem!$G$2:$H$11,2,1),VLOOKUP(G545,Barem!$G$12:$H$21,2,1)))</f>
        <v>2.5</v>
      </c>
      <c r="J545" s="23">
        <v>3.75</v>
      </c>
      <c r="K545" s="18">
        <f>VLOOKUP($C545, Barem!$L:$N,3,0)</f>
        <v>0.3</v>
      </c>
      <c r="L545" s="18">
        <f>VLOOKUP($C545, Barem!$L:$O,4,0)</f>
        <v>0.2</v>
      </c>
      <c r="M545" s="18">
        <f>VLOOKUP($C545, Barem!$L:$P,5,0)</f>
        <v>0.5</v>
      </c>
      <c r="N545" s="50">
        <f t="shared" ref="N545" si="1811">IF(F545&gt;199,F545/1500,0)</f>
        <v>0</v>
      </c>
      <c r="O545" s="50">
        <f>IF(D545&gt;21,VLOOKUP(D545,Barem!$R$1:$S$39,2,1),0)</f>
        <v>0</v>
      </c>
      <c r="P545" s="46">
        <f>IF(D545&lt;1,0,IF(B545="F",VLOOKUP(G545,Barem!$V$2:$X$12,2,1),VLOOKUP(G545,Barem!$V$13:$X$24,2,1)))</f>
        <v>0</v>
      </c>
      <c r="Q545" s="50">
        <f>VLOOKUP(A545,Participanti!A:C,3,0)</f>
        <v>0</v>
      </c>
      <c r="R545" s="40">
        <f t="shared" ref="R545" si="1812">H545*K545+I545*L545+J545*M545+N545+O545+P545+Q545</f>
        <v>2.9750000000000001</v>
      </c>
      <c r="S545" s="44" t="s">
        <v>194</v>
      </c>
      <c r="T545" s="17">
        <f t="shared" ref="T545" si="1813">COUNTIFS(A:A,A545,C:C,C545)</f>
        <v>1</v>
      </c>
      <c r="U545" s="48">
        <f t="shared" ref="U545" si="1814">R545/D545</f>
        <v>0.36864931846344484</v>
      </c>
    </row>
    <row r="546" spans="1:21" x14ac:dyDescent="0.2">
      <c r="A546" s="22" t="s">
        <v>65</v>
      </c>
      <c r="B546" s="35" t="str">
        <f>VLOOKUP(A546,Participanti!A:B,2,0)</f>
        <v>M</v>
      </c>
      <c r="C546" s="23">
        <v>15</v>
      </c>
      <c r="D546" s="23">
        <v>23.5</v>
      </c>
      <c r="E546" s="24">
        <v>0.10578703703703703</v>
      </c>
      <c r="F546" s="53"/>
      <c r="G546" s="25">
        <f t="shared" ref="G546" si="1815">E546/D546</f>
        <v>4.5015760441292352E-3</v>
      </c>
      <c r="H546" s="17">
        <f>IF(B546="F",VLOOKUP(D546,Barem!$B$2:$C$11,2,1),VLOOKUP(D546,Barem!$B$12:$C$21,2,1))</f>
        <v>5</v>
      </c>
      <c r="I546" s="17">
        <f>IF(H546=0,0,IF(B546="F",VLOOKUP(G546,Barem!$G$2:$H$11,2,1),VLOOKUP(G546,Barem!$G$12:$H$21,2,1)))</f>
        <v>1</v>
      </c>
      <c r="J546" s="23">
        <v>3.5</v>
      </c>
      <c r="K546" s="18">
        <f>VLOOKUP($C546, Barem!$L:$N,3,0)</f>
        <v>0.3</v>
      </c>
      <c r="L546" s="18">
        <f>VLOOKUP($C546, Barem!$L:$O,4,0)</f>
        <v>0.2</v>
      </c>
      <c r="M546" s="18">
        <f>VLOOKUP($C546, Barem!$L:$P,5,0)</f>
        <v>0.5</v>
      </c>
      <c r="N546" s="50">
        <f t="shared" ref="N546" si="1816">IF(F546&gt;199,F546/1500,0)</f>
        <v>0</v>
      </c>
      <c r="O546" s="50">
        <f>IF(D546&gt;21,VLOOKUP(D546,Barem!$R$1:$S$39,2,1),0)</f>
        <v>0</v>
      </c>
      <c r="P546" s="46">
        <f>IF(D546&lt;1,0,IF(B546="F",VLOOKUP(G546,Barem!$V$2:$X$12,2,1),VLOOKUP(G546,Barem!$V$13:$X$24,2,1)))</f>
        <v>0</v>
      </c>
      <c r="Q546" s="50">
        <f>VLOOKUP(A546,Participanti!A:C,3,0)</f>
        <v>0</v>
      </c>
      <c r="R546" s="40">
        <f t="shared" ref="R546" si="1817">H546*K546+I546*L546+J546*M546+N546+O546+P546+Q546</f>
        <v>3.45</v>
      </c>
      <c r="S546" s="44" t="s">
        <v>194</v>
      </c>
      <c r="T546" s="17">
        <f t="shared" ref="T546" si="1818">COUNTIFS(A:A,A546,C:C,C546)</f>
        <v>1</v>
      </c>
      <c r="U546" s="48">
        <f t="shared" ref="U546" si="1819">R546/D546</f>
        <v>0.14680851063829789</v>
      </c>
    </row>
    <row r="547" spans="1:21" x14ac:dyDescent="0.2">
      <c r="A547" s="22" t="s">
        <v>107</v>
      </c>
      <c r="B547" s="35" t="str">
        <f>VLOOKUP(A547,Participanti!A:B,2,0)</f>
        <v>M</v>
      </c>
      <c r="C547" s="23">
        <v>15</v>
      </c>
      <c r="D547" s="23">
        <v>13.02</v>
      </c>
      <c r="E547" s="24">
        <v>4.1504629629629627E-2</v>
      </c>
      <c r="F547" s="53"/>
      <c r="G547" s="25">
        <f t="shared" ref="G547" si="1820">E547/D547</f>
        <v>3.1877595721681745E-3</v>
      </c>
      <c r="H547" s="17">
        <f>IF(B547="F",VLOOKUP(D547,Barem!$B$2:$C$11,2,1),VLOOKUP(D547,Barem!$B$12:$C$21,2,1))</f>
        <v>3</v>
      </c>
      <c r="I547" s="17">
        <f>IF(H547=0,0,IF(B547="F",VLOOKUP(G547,Barem!$G$2:$H$11,2,1),VLOOKUP(G547,Barem!$G$12:$H$21,2,1)))</f>
        <v>3.5</v>
      </c>
      <c r="J547" s="23">
        <v>1</v>
      </c>
      <c r="K547" s="18">
        <f>VLOOKUP($C547, Barem!$L:$N,3,0)</f>
        <v>0.3</v>
      </c>
      <c r="L547" s="18">
        <f>VLOOKUP($C547, Barem!$L:$O,4,0)</f>
        <v>0.2</v>
      </c>
      <c r="M547" s="18">
        <f>VLOOKUP($C547, Barem!$L:$P,5,0)</f>
        <v>0.5</v>
      </c>
      <c r="N547" s="50">
        <f t="shared" ref="N547" si="1821">IF(F547&gt;199,F547/1500,0)</f>
        <v>0</v>
      </c>
      <c r="O547" s="50">
        <f>IF(D547&gt;21,VLOOKUP(D547,Barem!$R$1:$S$39,2,1),0)</f>
        <v>0</v>
      </c>
      <c r="P547" s="46">
        <f>IF(D547&lt;1,0,IF(B547="F",VLOOKUP(G547,Barem!$V$2:$X$12,2,1),VLOOKUP(G547,Barem!$V$13:$X$24,2,1)))</f>
        <v>0</v>
      </c>
      <c r="Q547" s="50">
        <f>VLOOKUP(A547,Participanti!A:C,3,0)</f>
        <v>0</v>
      </c>
      <c r="R547" s="40">
        <f t="shared" ref="R547" si="1822">H547*K547+I547*L547+J547*M547+N547+O547+P547+Q547</f>
        <v>2.1</v>
      </c>
      <c r="S547" s="44" t="s">
        <v>194</v>
      </c>
      <c r="T547" s="17">
        <f t="shared" ref="T547" si="1823">COUNTIFS(A:A,A547,C:C,C547)</f>
        <v>1</v>
      </c>
      <c r="U547" s="48">
        <f t="shared" ref="U547" si="1824">R547/D547</f>
        <v>0.16129032258064518</v>
      </c>
    </row>
    <row r="548" spans="1:21" x14ac:dyDescent="0.2">
      <c r="A548" s="22" t="s">
        <v>66</v>
      </c>
      <c r="B548" s="35" t="str">
        <f>VLOOKUP(A548,Participanti!A:B,2,0)</f>
        <v>M</v>
      </c>
      <c r="C548" s="23">
        <v>15</v>
      </c>
      <c r="D548" s="23">
        <v>18</v>
      </c>
      <c r="E548" s="24">
        <v>5.6678240740740737E-2</v>
      </c>
      <c r="F548" s="53"/>
      <c r="G548" s="25">
        <f t="shared" ref="G548" si="1825">E548/D548</f>
        <v>3.1487911522633744E-3</v>
      </c>
      <c r="H548" s="17">
        <f>IF(B548="F",VLOOKUP(D548,Barem!$B$2:$C$11,2,1),VLOOKUP(D548,Barem!$B$12:$C$21,2,1))</f>
        <v>4</v>
      </c>
      <c r="I548" s="17">
        <f>IF(H548=0,0,IF(B548="F",VLOOKUP(G548,Barem!$G$2:$H$11,2,1),VLOOKUP(G548,Barem!$G$12:$H$21,2,1)))</f>
        <v>3.5</v>
      </c>
      <c r="J548" s="23">
        <v>2.5</v>
      </c>
      <c r="K548" s="18">
        <f>VLOOKUP($C548, Barem!$L:$N,3,0)</f>
        <v>0.3</v>
      </c>
      <c r="L548" s="18">
        <f>VLOOKUP($C548, Barem!$L:$O,4,0)</f>
        <v>0.2</v>
      </c>
      <c r="M548" s="18">
        <f>VLOOKUP($C548, Barem!$L:$P,5,0)</f>
        <v>0.5</v>
      </c>
      <c r="N548" s="50">
        <f t="shared" ref="N548" si="1826">IF(F548&gt;199,F548/1500,0)</f>
        <v>0</v>
      </c>
      <c r="O548" s="50">
        <f>IF(D548&gt;21,VLOOKUP(D548,Barem!$R$1:$S$39,2,1),0)</f>
        <v>0</v>
      </c>
      <c r="P548" s="46">
        <f>IF(D548&lt;1,0,IF(B548="F",VLOOKUP(G548,Barem!$V$2:$X$12,2,1),VLOOKUP(G548,Barem!$V$13:$X$24,2,1)))</f>
        <v>0</v>
      </c>
      <c r="Q548" s="50">
        <f>VLOOKUP(A548,Participanti!A:C,3,0)</f>
        <v>0</v>
      </c>
      <c r="R548" s="40">
        <f t="shared" ref="R548" si="1827">H548*K548+I548*L548+J548*M548+N548+O548+P548+Q548</f>
        <v>3.15</v>
      </c>
      <c r="S548" s="44" t="s">
        <v>194</v>
      </c>
      <c r="T548" s="17">
        <f t="shared" ref="T548" si="1828">COUNTIFS(A:A,A548,C:C,C548)</f>
        <v>1</v>
      </c>
      <c r="U548" s="48">
        <f t="shared" ref="U548" si="1829">R548/D548</f>
        <v>0.17499999999999999</v>
      </c>
    </row>
    <row r="549" spans="1:21" x14ac:dyDescent="0.2">
      <c r="A549" s="22" t="s">
        <v>54</v>
      </c>
      <c r="B549" s="35" t="str">
        <f>VLOOKUP(A549,Participanti!A:B,2,0)</f>
        <v>M</v>
      </c>
      <c r="C549" s="23">
        <v>15</v>
      </c>
      <c r="D549" s="23">
        <v>16.2</v>
      </c>
      <c r="E549" s="24">
        <v>6.5277777777777782E-2</v>
      </c>
      <c r="F549" s="53"/>
      <c r="G549" s="25">
        <f t="shared" ref="G549" si="1830">E549/D549</f>
        <v>4.0294924554183818E-3</v>
      </c>
      <c r="H549" s="17">
        <f>IF(B549="F",VLOOKUP(D549,Barem!$B$2:$C$11,2,1),VLOOKUP(D549,Barem!$B$12:$C$21,2,1))</f>
        <v>3.5</v>
      </c>
      <c r="I549" s="17">
        <f>IF(H549=0,0,IF(B549="F",VLOOKUP(G549,Barem!$G$2:$H$11,2,1),VLOOKUP(G549,Barem!$G$12:$H$21,2,1)))</f>
        <v>1.5</v>
      </c>
      <c r="J549" s="23">
        <v>2.5</v>
      </c>
      <c r="K549" s="18">
        <f>VLOOKUP($C549, Barem!$L:$N,3,0)</f>
        <v>0.3</v>
      </c>
      <c r="L549" s="18">
        <f>VLOOKUP($C549, Barem!$L:$O,4,0)</f>
        <v>0.2</v>
      </c>
      <c r="M549" s="18">
        <f>VLOOKUP($C549, Barem!$L:$P,5,0)</f>
        <v>0.5</v>
      </c>
      <c r="N549" s="50">
        <f t="shared" ref="N549" si="1831">IF(F549&gt;199,F549/1500,0)</f>
        <v>0</v>
      </c>
      <c r="O549" s="50">
        <f>IF(D549&gt;21,VLOOKUP(D549,Barem!$R$1:$S$39,2,1),0)</f>
        <v>0</v>
      </c>
      <c r="P549" s="46">
        <f>IF(D549&lt;1,0,IF(B549="F",VLOOKUP(G549,Barem!$V$2:$X$12,2,1),VLOOKUP(G549,Barem!$V$13:$X$24,2,1)))</f>
        <v>0</v>
      </c>
      <c r="Q549" s="50">
        <f>VLOOKUP(A549,Participanti!A:C,3,0)</f>
        <v>0</v>
      </c>
      <c r="R549" s="40">
        <f t="shared" ref="R549" si="1832">H549*K549+I549*L549+J549*M549+N549+O549+P549+Q549</f>
        <v>2.6</v>
      </c>
      <c r="S549" s="44" t="s">
        <v>194</v>
      </c>
      <c r="T549" s="17">
        <f t="shared" ref="T549" si="1833">COUNTIFS(A:A,A549,C:C,C549)</f>
        <v>1</v>
      </c>
      <c r="U549" s="48">
        <f t="shared" ref="U549" si="1834">R549/D549</f>
        <v>0.16049382716049385</v>
      </c>
    </row>
    <row r="550" spans="1:21" x14ac:dyDescent="0.2">
      <c r="A550" s="22" t="s">
        <v>63</v>
      </c>
      <c r="B550" s="35" t="str">
        <f>VLOOKUP(A550,Participanti!A:B,2,0)</f>
        <v>M</v>
      </c>
      <c r="C550" s="23">
        <v>15</v>
      </c>
      <c r="D550" s="23">
        <v>27.51</v>
      </c>
      <c r="E550" s="24">
        <v>0.10324074074074074</v>
      </c>
      <c r="F550" s="53">
        <v>668</v>
      </c>
      <c r="G550" s="25">
        <f t="shared" ref="G550" si="1835">E550/D550</f>
        <v>3.7528440836328875E-3</v>
      </c>
      <c r="H550" s="17">
        <f>IF(B550="F",VLOOKUP(D550,Barem!$B$2:$C$11,2,1),VLOOKUP(D550,Barem!$B$12:$C$21,2,1))</f>
        <v>5</v>
      </c>
      <c r="I550" s="17">
        <f>IF(H550=0,0,IF(B550="F",VLOOKUP(G550,Barem!$G$2:$H$11,2,1),VLOOKUP(G550,Barem!$G$12:$H$21,2,1)))</f>
        <v>2</v>
      </c>
      <c r="J550" s="23">
        <v>3.75</v>
      </c>
      <c r="K550" s="18">
        <f>VLOOKUP($C550, Barem!$L:$N,3,0)</f>
        <v>0.3</v>
      </c>
      <c r="L550" s="18">
        <f>VLOOKUP($C550, Barem!$L:$O,4,0)</f>
        <v>0.2</v>
      </c>
      <c r="M550" s="18">
        <f>VLOOKUP($C550, Barem!$L:$P,5,0)</f>
        <v>0.5</v>
      </c>
      <c r="N550" s="50">
        <f t="shared" ref="N550" si="1836">IF(F550&gt;199,F550/1500,0)</f>
        <v>0.44533333333333336</v>
      </c>
      <c r="O550" s="50">
        <f>IF(D550&gt;21,VLOOKUP(D550,Barem!$R$1:$S$39,2,1),0)</f>
        <v>0</v>
      </c>
      <c r="P550" s="46">
        <f>IF(D550&lt;1,0,IF(B550="F",VLOOKUP(G550,Barem!$V$2:$X$12,2,1),VLOOKUP(G550,Barem!$V$13:$X$24,2,1)))</f>
        <v>0</v>
      </c>
      <c r="Q550" s="50">
        <f>VLOOKUP(A550,Participanti!A:C,3,0)</f>
        <v>0</v>
      </c>
      <c r="R550" s="40">
        <f t="shared" ref="R550" si="1837">H550*K550+I550*L550+J550*M550+N550+O550+P550+Q550</f>
        <v>4.2203333333333335</v>
      </c>
      <c r="S550" s="44" t="s">
        <v>194</v>
      </c>
      <c r="T550" s="17">
        <f t="shared" ref="T550" si="1838">COUNTIFS(A:A,A550,C:C,C550)</f>
        <v>1</v>
      </c>
      <c r="U550" s="48">
        <f t="shared" ref="U550" si="1839">R550/D550</f>
        <v>0.15341088089179691</v>
      </c>
    </row>
    <row r="551" spans="1:21" x14ac:dyDescent="0.2">
      <c r="A551" s="22" t="s">
        <v>62</v>
      </c>
      <c r="B551" s="35" t="str">
        <f>VLOOKUP(A551,Participanti!A:B,2,0)</f>
        <v>M</v>
      </c>
      <c r="C551" s="23">
        <v>15</v>
      </c>
      <c r="D551" s="23">
        <v>10.029999999999999</v>
      </c>
      <c r="E551" s="24">
        <v>3.9594907407407405E-2</v>
      </c>
      <c r="F551" s="53"/>
      <c r="G551" s="25">
        <f t="shared" ref="G551" si="1840">E551/D551</f>
        <v>3.9476477973486943E-3</v>
      </c>
      <c r="H551" s="17">
        <f>IF(B551="F",VLOOKUP(D551,Barem!$B$2:$C$11,2,1),VLOOKUP(D551,Barem!$B$12:$C$21,2,1))</f>
        <v>2.5</v>
      </c>
      <c r="I551" s="17">
        <f>IF(H551=0,0,IF(B551="F",VLOOKUP(G551,Barem!$G$2:$H$11,2,1),VLOOKUP(G551,Barem!$G$12:$H$21,2,1)))</f>
        <v>1.5</v>
      </c>
      <c r="J551" s="23">
        <v>2</v>
      </c>
      <c r="K551" s="18">
        <f>VLOOKUP($C551, Barem!$L:$N,3,0)</f>
        <v>0.3</v>
      </c>
      <c r="L551" s="18">
        <f>VLOOKUP($C551, Barem!$L:$O,4,0)</f>
        <v>0.2</v>
      </c>
      <c r="M551" s="18">
        <f>VLOOKUP($C551, Barem!$L:$P,5,0)</f>
        <v>0.5</v>
      </c>
      <c r="N551" s="50">
        <f t="shared" ref="N551" si="1841">IF(F551&gt;199,F551/1500,0)</f>
        <v>0</v>
      </c>
      <c r="O551" s="50">
        <f>IF(D551&gt;21,VLOOKUP(D551,Barem!$R$1:$S$39,2,1),0)</f>
        <v>0</v>
      </c>
      <c r="P551" s="46">
        <f>IF(D551&lt;1,0,IF(B551="F",VLOOKUP(G551,Barem!$V$2:$X$12,2,1),VLOOKUP(G551,Barem!$V$13:$X$24,2,1)))</f>
        <v>0</v>
      </c>
      <c r="Q551" s="50">
        <f>VLOOKUP(A551,Participanti!A:C,3,0)</f>
        <v>0</v>
      </c>
      <c r="R551" s="40">
        <f t="shared" ref="R551" si="1842">H551*K551+I551*L551+J551*M551+N551+O551+P551+Q551</f>
        <v>2.0499999999999998</v>
      </c>
      <c r="S551" s="44" t="s">
        <v>194</v>
      </c>
      <c r="T551" s="17">
        <f t="shared" ref="T551" si="1843">COUNTIFS(A:A,A551,C:C,C551)</f>
        <v>1</v>
      </c>
      <c r="U551" s="48">
        <f t="shared" ref="U551" si="1844">R551/D551</f>
        <v>0.20438683948155534</v>
      </c>
    </row>
    <row r="552" spans="1:21" x14ac:dyDescent="0.2">
      <c r="A552" s="22" t="s">
        <v>53</v>
      </c>
      <c r="B552" s="35" t="str">
        <f>VLOOKUP(A552,Participanti!A:B,2,0)</f>
        <v>F</v>
      </c>
      <c r="C552" s="23">
        <v>15</v>
      </c>
      <c r="D552" s="23">
        <v>1.9</v>
      </c>
      <c r="E552" s="24">
        <v>1.082175925925926E-2</v>
      </c>
      <c r="F552" s="53"/>
      <c r="G552" s="25">
        <f t="shared" ref="G552" si="1845">E552/D552</f>
        <v>5.6956627680311896E-3</v>
      </c>
      <c r="H552" s="17">
        <f>IF(B552="F",VLOOKUP(D552,Barem!$B$2:$C$11,2,1),VLOOKUP(D552,Barem!$B$12:$C$21,2,1))</f>
        <v>0</v>
      </c>
      <c r="I552" s="17">
        <f>IF(H552=0,0,IF(B552="F",VLOOKUP(G552,Barem!$G$2:$H$11,2,1),VLOOKUP(G552,Barem!$G$12:$H$21,2,1)))</f>
        <v>0</v>
      </c>
      <c r="J552" s="23">
        <v>3.25</v>
      </c>
      <c r="K552" s="18">
        <f>VLOOKUP($C552, Barem!$L:$N,3,0)</f>
        <v>0.3</v>
      </c>
      <c r="L552" s="18">
        <f>VLOOKUP($C552, Barem!$L:$O,4,0)</f>
        <v>0.2</v>
      </c>
      <c r="M552" s="18">
        <f>VLOOKUP($C552, Barem!$L:$P,5,0)</f>
        <v>0.5</v>
      </c>
      <c r="N552" s="50">
        <f t="shared" ref="N552" si="1846">IF(F552&gt;199,F552/1500,0)</f>
        <v>0</v>
      </c>
      <c r="O552" s="50">
        <f>IF(D552&gt;21,VLOOKUP(D552,Barem!$R$1:$S$39,2,1),0)</f>
        <v>0</v>
      </c>
      <c r="P552" s="46">
        <f>IF(D552&lt;1,0,IF(B552="F",VLOOKUP(G552,Barem!$V$2:$X$12,2,1),VLOOKUP(G552,Barem!$V$13:$X$24,2,1)))</f>
        <v>0</v>
      </c>
      <c r="Q552" s="50">
        <f>VLOOKUP(A552,Participanti!A:C,3,0)</f>
        <v>0</v>
      </c>
      <c r="R552" s="40">
        <f t="shared" ref="R552" si="1847">H552*K552+I552*L552+J552*M552+N552+O552+P552+Q552</f>
        <v>1.625</v>
      </c>
      <c r="S552" s="44" t="s">
        <v>195</v>
      </c>
      <c r="T552" s="17">
        <f t="shared" ref="T552" si="1848">COUNTIFS(A:A,A552,C:C,C552)</f>
        <v>1</v>
      </c>
      <c r="U552" s="48">
        <f t="shared" ref="U552" si="1849">R552/D552</f>
        <v>0.85526315789473684</v>
      </c>
    </row>
    <row r="553" spans="1:21" x14ac:dyDescent="0.2">
      <c r="A553" s="22" t="s">
        <v>92</v>
      </c>
      <c r="B553" s="35" t="str">
        <f>VLOOKUP(A553,Participanti!A:B,2,0)</f>
        <v>M</v>
      </c>
      <c r="C553" s="23">
        <v>15</v>
      </c>
      <c r="D553" s="23">
        <v>14.03</v>
      </c>
      <c r="E553" s="24">
        <v>5.3229166666666661E-2</v>
      </c>
      <c r="F553" s="53"/>
      <c r="G553" s="25">
        <f t="shared" ref="G553" si="1850">E553/D553</f>
        <v>3.7939534331195056E-3</v>
      </c>
      <c r="H553" s="17">
        <f>IF(B553="F",VLOOKUP(D553,Barem!$B$2:$C$11,2,1),VLOOKUP(D553,Barem!$B$12:$C$21,2,1))</f>
        <v>3</v>
      </c>
      <c r="I553" s="17">
        <f>IF(H553=0,0,IF(B553="F",VLOOKUP(G553,Barem!$G$2:$H$11,2,1),VLOOKUP(G553,Barem!$G$12:$H$21,2,1)))</f>
        <v>2</v>
      </c>
      <c r="J553" s="23">
        <v>3.5</v>
      </c>
      <c r="K553" s="18">
        <f>VLOOKUP($C553, Barem!$L:$N,3,0)</f>
        <v>0.3</v>
      </c>
      <c r="L553" s="18">
        <f>VLOOKUP($C553, Barem!$L:$O,4,0)</f>
        <v>0.2</v>
      </c>
      <c r="M553" s="18">
        <f>VLOOKUP($C553, Barem!$L:$P,5,0)</f>
        <v>0.5</v>
      </c>
      <c r="N553" s="50">
        <f t="shared" ref="N553" si="1851">IF(F553&gt;199,F553/1500,0)</f>
        <v>0</v>
      </c>
      <c r="O553" s="50">
        <f>IF(D553&gt;21,VLOOKUP(D553,Barem!$R$1:$S$39,2,1),0)</f>
        <v>0</v>
      </c>
      <c r="P553" s="46">
        <f>IF(D553&lt;1,0,IF(B553="F",VLOOKUP(G553,Barem!$V$2:$X$12,2,1),VLOOKUP(G553,Barem!$V$13:$X$24,2,1)))</f>
        <v>0</v>
      </c>
      <c r="Q553" s="50">
        <f>VLOOKUP(A553,Participanti!A:C,3,0)</f>
        <v>0</v>
      </c>
      <c r="R553" s="40">
        <f t="shared" ref="R553" si="1852">H553*K553+I553*L553+J553*M553+N553+O553+P553+Q553</f>
        <v>3.05</v>
      </c>
      <c r="S553" s="44" t="s">
        <v>195</v>
      </c>
      <c r="T553" s="17">
        <f t="shared" ref="T553" si="1853">COUNTIFS(A:A,A553,C:C,C553)</f>
        <v>1</v>
      </c>
      <c r="U553" s="48">
        <f t="shared" ref="U553" si="1854">R553/D553</f>
        <v>0.21739130434782608</v>
      </c>
    </row>
    <row r="554" spans="1:21" x14ac:dyDescent="0.2">
      <c r="A554" s="22" t="s">
        <v>8</v>
      </c>
      <c r="B554" s="35" t="str">
        <f>VLOOKUP(A554,Participanti!A:B,2,0)</f>
        <v>M</v>
      </c>
      <c r="C554" s="23">
        <v>15</v>
      </c>
      <c r="D554" s="23">
        <v>7.17</v>
      </c>
      <c r="E554" s="24">
        <v>2.0532407407407405E-2</v>
      </c>
      <c r="F554" s="53"/>
      <c r="G554" s="25">
        <f t="shared" ref="G554" si="1855">E554/D554</f>
        <v>2.8636551474766256E-3</v>
      </c>
      <c r="H554" s="17">
        <f>IF(B554="F",VLOOKUP(D554,Barem!$B$2:$C$11,2,1),VLOOKUP(D554,Barem!$B$12:$C$21,2,1))</f>
        <v>2</v>
      </c>
      <c r="I554" s="17">
        <f>IF(H554=0,0,IF(B554="F",VLOOKUP(G554,Barem!$G$2:$H$11,2,1),VLOOKUP(G554,Barem!$G$12:$H$21,2,1)))</f>
        <v>4.5</v>
      </c>
      <c r="J554" s="23">
        <v>4</v>
      </c>
      <c r="K554" s="18">
        <f>VLOOKUP($C554, Barem!$L:$N,3,0)</f>
        <v>0.3</v>
      </c>
      <c r="L554" s="18">
        <f>VLOOKUP($C554, Barem!$L:$O,4,0)</f>
        <v>0.2</v>
      </c>
      <c r="M554" s="18">
        <f>VLOOKUP($C554, Barem!$L:$P,5,0)</f>
        <v>0.5</v>
      </c>
      <c r="N554" s="50">
        <f t="shared" ref="N554" si="1856">IF(F554&gt;199,F554/1500,0)</f>
        <v>0</v>
      </c>
      <c r="O554" s="50">
        <f>IF(D554&gt;21,VLOOKUP(D554,Barem!$R$1:$S$39,2,1),0)</f>
        <v>0</v>
      </c>
      <c r="P554" s="46">
        <f>IF(D554&lt;1,0,IF(B554="F",VLOOKUP(G554,Barem!$V$2:$X$12,2,1),VLOOKUP(G554,Barem!$V$13:$X$24,2,1)))</f>
        <v>0</v>
      </c>
      <c r="Q554" s="50">
        <f>VLOOKUP(A554,Participanti!A:C,3,0)</f>
        <v>0</v>
      </c>
      <c r="R554" s="40">
        <f t="shared" ref="R554" si="1857">H554*K554+I554*L554+J554*M554+N554+O554+P554+Q554</f>
        <v>3.5</v>
      </c>
      <c r="S554" s="44" t="s">
        <v>195</v>
      </c>
      <c r="T554" s="17">
        <f t="shared" ref="T554" si="1858">COUNTIFS(A:A,A554,C:C,C554)</f>
        <v>1</v>
      </c>
      <c r="U554" s="48">
        <f t="shared" ref="U554" si="1859">R554/D554</f>
        <v>0.48814504881450488</v>
      </c>
    </row>
    <row r="555" spans="1:21" x14ac:dyDescent="0.2">
      <c r="A555" s="22" t="s">
        <v>130</v>
      </c>
      <c r="B555" s="35" t="str">
        <f>VLOOKUP(A555,Participanti!A:B,2,0)</f>
        <v>F</v>
      </c>
      <c r="C555" s="23">
        <v>15</v>
      </c>
      <c r="D555" s="23">
        <v>20.59</v>
      </c>
      <c r="E555" s="24">
        <v>7.4872685185185181E-2</v>
      </c>
      <c r="F555" s="53"/>
      <c r="G555" s="25">
        <f t="shared" ref="G555" si="1860">E555/D555</f>
        <v>3.6363615922867984E-3</v>
      </c>
      <c r="H555" s="17">
        <f>IF(B555="F",VLOOKUP(D555,Barem!$B$2:$C$11,2,1),VLOOKUP(D555,Barem!$B$12:$C$21,2,1))</f>
        <v>5</v>
      </c>
      <c r="I555" s="17">
        <f>IF(H555=0,0,IF(B555="F",VLOOKUP(G555,Barem!$G$2:$H$11,2,1),VLOOKUP(G555,Barem!$G$12:$H$21,2,1)))</f>
        <v>3.5</v>
      </c>
      <c r="J555" s="23">
        <v>4.25</v>
      </c>
      <c r="K555" s="18">
        <f>VLOOKUP($C555, Barem!$L:$N,3,0)</f>
        <v>0.3</v>
      </c>
      <c r="L555" s="18">
        <f>VLOOKUP($C555, Barem!$L:$O,4,0)</f>
        <v>0.2</v>
      </c>
      <c r="M555" s="18">
        <f>VLOOKUP($C555, Barem!$L:$P,5,0)</f>
        <v>0.5</v>
      </c>
      <c r="N555" s="50">
        <f t="shared" ref="N555" si="1861">IF(F555&gt;199,F555/1500,0)</f>
        <v>0</v>
      </c>
      <c r="O555" s="50">
        <f>IF(D555&gt;21,VLOOKUP(D555,Barem!$R$1:$S$39,2,1),0)</f>
        <v>0</v>
      </c>
      <c r="P555" s="46">
        <f>IF(D555&lt;1,0,IF(B555="F",VLOOKUP(G555,Barem!$V$2:$X$12,2,1),VLOOKUP(G555,Barem!$V$13:$X$24,2,1)))</f>
        <v>0</v>
      </c>
      <c r="Q555" s="50">
        <f>VLOOKUP(A555,Participanti!A:C,3,0)</f>
        <v>0</v>
      </c>
      <c r="R555" s="40">
        <f t="shared" ref="R555" si="1862">H555*K555+I555*L555+J555*M555+N555+O555+P555+Q555</f>
        <v>4.3250000000000002</v>
      </c>
      <c r="S555" s="44" t="s">
        <v>195</v>
      </c>
      <c r="T555" s="17">
        <f t="shared" ref="T555" si="1863">COUNTIFS(A:A,A555,C:C,C555)</f>
        <v>1</v>
      </c>
      <c r="U555" s="48">
        <f t="shared" ref="U555" si="1864">R555/D555</f>
        <v>0.21005342399222926</v>
      </c>
    </row>
    <row r="556" spans="1:21" x14ac:dyDescent="0.2">
      <c r="A556" s="22" t="s">
        <v>71</v>
      </c>
      <c r="B556" s="35" t="str">
        <f>VLOOKUP(A556,Participanti!A:B,2,0)</f>
        <v>M</v>
      </c>
      <c r="C556" s="23">
        <v>15</v>
      </c>
      <c r="D556" s="23">
        <v>21.17</v>
      </c>
      <c r="E556" s="24">
        <v>8.9131944444444444E-2</v>
      </c>
      <c r="F556" s="53"/>
      <c r="G556" s="25">
        <f t="shared" ref="G556" si="1865">E556/D556</f>
        <v>4.2102949666719151E-3</v>
      </c>
      <c r="H556" s="17">
        <f>IF(B556="F",VLOOKUP(D556,Barem!$B$2:$C$11,2,1),VLOOKUP(D556,Barem!$B$12:$C$21,2,1))</f>
        <v>5</v>
      </c>
      <c r="I556" s="17">
        <f>IF(H556=0,0,IF(B556="F",VLOOKUP(G556,Barem!$G$2:$H$11,2,1),VLOOKUP(G556,Barem!$G$12:$H$21,2,1)))</f>
        <v>1</v>
      </c>
      <c r="J556" s="23">
        <v>3</v>
      </c>
      <c r="K556" s="18">
        <f>VLOOKUP($C556, Barem!$L:$N,3,0)</f>
        <v>0.3</v>
      </c>
      <c r="L556" s="18">
        <f>VLOOKUP($C556, Barem!$L:$O,4,0)</f>
        <v>0.2</v>
      </c>
      <c r="M556" s="18">
        <f>VLOOKUP($C556, Barem!$L:$P,5,0)</f>
        <v>0.5</v>
      </c>
      <c r="N556" s="50">
        <f t="shared" ref="N556" si="1866">IF(F556&gt;199,F556/1500,0)</f>
        <v>0</v>
      </c>
      <c r="O556" s="50">
        <f>IF(D556&gt;21,VLOOKUP(D556,Barem!$R$1:$S$39,2,1),0)</f>
        <v>0</v>
      </c>
      <c r="P556" s="46">
        <f>IF(D556&lt;1,0,IF(B556="F",VLOOKUP(G556,Barem!$V$2:$X$12,2,1),VLOOKUP(G556,Barem!$V$13:$X$24,2,1)))</f>
        <v>0</v>
      </c>
      <c r="Q556" s="50">
        <f>VLOOKUP(A556,Participanti!A:C,3,0)</f>
        <v>0</v>
      </c>
      <c r="R556" s="40">
        <f t="shared" ref="R556" si="1867">H556*K556+I556*L556+J556*M556+N556+O556+P556+Q556</f>
        <v>3.2</v>
      </c>
      <c r="S556" s="44" t="s">
        <v>195</v>
      </c>
      <c r="T556" s="17">
        <f t="shared" ref="T556" si="1868">COUNTIFS(A:A,A556,C:C,C556)</f>
        <v>1</v>
      </c>
      <c r="U556" s="48">
        <f t="shared" ref="U556" si="1869">R556/D556</f>
        <v>0.15115729806329711</v>
      </c>
    </row>
    <row r="557" spans="1:21" x14ac:dyDescent="0.2">
      <c r="A557" s="22" t="s">
        <v>140</v>
      </c>
      <c r="B557" s="35" t="str">
        <f>VLOOKUP(A557,Participanti!A:B,2,0)</f>
        <v>M</v>
      </c>
      <c r="C557" s="23">
        <v>15</v>
      </c>
      <c r="D557" s="23">
        <v>53.41</v>
      </c>
      <c r="E557" s="24">
        <v>0.36372685185185188</v>
      </c>
      <c r="F557" s="53">
        <v>662</v>
      </c>
      <c r="G557" s="25">
        <f t="shared" ref="G557" si="1870">E557/D557</f>
        <v>6.8100889693288131E-3</v>
      </c>
      <c r="H557" s="17">
        <f>IF(B557="F",VLOOKUP(D557,Barem!$B$2:$C$11,2,1),VLOOKUP(D557,Barem!$B$12:$C$21,2,1))</f>
        <v>5</v>
      </c>
      <c r="I557" s="17">
        <f>IF(H557=0,0,IF(B557="F",VLOOKUP(G557,Barem!$G$2:$H$11,2,1),VLOOKUP(G557,Barem!$G$12:$H$21,2,1)))</f>
        <v>0</v>
      </c>
      <c r="J557" s="23">
        <v>5</v>
      </c>
      <c r="K557" s="18">
        <f>VLOOKUP($C557, Barem!$L:$N,3,0)</f>
        <v>0.3</v>
      </c>
      <c r="L557" s="18">
        <f>VLOOKUP($C557, Barem!$L:$O,4,0)</f>
        <v>0.2</v>
      </c>
      <c r="M557" s="18">
        <f>VLOOKUP($C557, Barem!$L:$P,5,0)</f>
        <v>0.5</v>
      </c>
      <c r="N557" s="50">
        <f t="shared" ref="N557" si="1871">IF(F557&gt;199,F557/1500,0)</f>
        <v>0.44133333333333336</v>
      </c>
      <c r="O557" s="50">
        <f>IF(D557&gt;21,VLOOKUP(D557,Barem!$R$1:$S$39,2,1),0)</f>
        <v>0.4</v>
      </c>
      <c r="P557" s="46">
        <f>IF(D557&lt;1,0,IF(B557="F",VLOOKUP(G557,Barem!$V$2:$X$12,2,1),VLOOKUP(G557,Barem!$V$13:$X$24,2,1)))</f>
        <v>0</v>
      </c>
      <c r="Q557" s="50">
        <f>VLOOKUP(A557,Participanti!A:C,3,0)</f>
        <v>0.5</v>
      </c>
      <c r="R557" s="40">
        <f t="shared" ref="R557" si="1872">H557*K557+I557*L557+J557*M557+N557+O557+P557+Q557</f>
        <v>5.3413333333333339</v>
      </c>
      <c r="S557" s="44" t="s">
        <v>195</v>
      </c>
      <c r="T557" s="17">
        <f t="shared" ref="T557" si="1873">COUNTIFS(A:A,A557,C:C,C557)</f>
        <v>1</v>
      </c>
      <c r="U557" s="48">
        <f t="shared" ref="U557" si="1874">R557/D557</f>
        <v>0.10000624102852151</v>
      </c>
    </row>
    <row r="558" spans="1:21" x14ac:dyDescent="0.2">
      <c r="A558" s="22" t="s">
        <v>3</v>
      </c>
      <c r="B558" s="35" t="str">
        <f>VLOOKUP(A558,Participanti!A:B,2,0)</f>
        <v>M</v>
      </c>
      <c r="C558" s="23">
        <v>15</v>
      </c>
      <c r="D558" s="23">
        <v>16</v>
      </c>
      <c r="E558" s="24">
        <v>5.3599537037037036E-2</v>
      </c>
      <c r="F558" s="53"/>
      <c r="G558" s="25">
        <f t="shared" ref="G558" si="1875">E558/D558</f>
        <v>3.3499710648148147E-3</v>
      </c>
      <c r="H558" s="17">
        <f>IF(B558="F",VLOOKUP(D558,Barem!$B$2:$C$11,2,1),VLOOKUP(D558,Barem!$B$12:$C$21,2,1))</f>
        <v>3.5</v>
      </c>
      <c r="I558" s="17">
        <f>IF(H558=0,0,IF(B558="F",VLOOKUP(G558,Barem!$G$2:$H$11,2,1),VLOOKUP(G558,Barem!$G$12:$H$21,2,1)))</f>
        <v>3</v>
      </c>
      <c r="J558" s="23">
        <v>2.75</v>
      </c>
      <c r="K558" s="18">
        <f>VLOOKUP($C558, Barem!$L:$N,3,0)</f>
        <v>0.3</v>
      </c>
      <c r="L558" s="18">
        <f>VLOOKUP($C558, Barem!$L:$O,4,0)</f>
        <v>0.2</v>
      </c>
      <c r="M558" s="18">
        <f>VLOOKUP($C558, Barem!$L:$P,5,0)</f>
        <v>0.5</v>
      </c>
      <c r="N558" s="50">
        <f t="shared" ref="N558" si="1876">IF(F558&gt;199,F558/1500,0)</f>
        <v>0</v>
      </c>
      <c r="O558" s="50">
        <f>IF(D558&gt;21,VLOOKUP(D558,Barem!$R$1:$S$39,2,1),0)</f>
        <v>0</v>
      </c>
      <c r="P558" s="46">
        <f>IF(D558&lt;1,0,IF(B558="F",VLOOKUP(G558,Barem!$V$2:$X$12,2,1),VLOOKUP(G558,Barem!$V$13:$X$24,2,1)))</f>
        <v>0</v>
      </c>
      <c r="Q558" s="50">
        <f>VLOOKUP(A558,Participanti!A:C,3,0)</f>
        <v>0</v>
      </c>
      <c r="R558" s="40">
        <f t="shared" ref="R558" si="1877">H558*K558+I558*L558+J558*M558+N558+O558+P558+Q558</f>
        <v>3.0250000000000004</v>
      </c>
      <c r="S558" s="44" t="s">
        <v>195</v>
      </c>
      <c r="T558" s="17">
        <f t="shared" ref="T558" si="1878">COUNTIFS(A:A,A558,C:C,C558)</f>
        <v>1</v>
      </c>
      <c r="U558" s="48">
        <f t="shared" ref="U558" si="1879">R558/D558</f>
        <v>0.18906250000000002</v>
      </c>
    </row>
    <row r="559" spans="1:21" x14ac:dyDescent="0.2">
      <c r="A559" s="22" t="s">
        <v>6</v>
      </c>
      <c r="B559" s="35" t="str">
        <f>VLOOKUP(A559,Participanti!A:B,2,0)</f>
        <v>F</v>
      </c>
      <c r="C559" s="23">
        <v>15</v>
      </c>
      <c r="D559" s="23">
        <v>20.14</v>
      </c>
      <c r="E559" s="24">
        <v>7.4490740740740746E-2</v>
      </c>
      <c r="F559" s="53"/>
      <c r="G559" s="25">
        <f t="shared" ref="G559" si="1880">E559/D559</f>
        <v>3.6986465114568394E-3</v>
      </c>
      <c r="H559" s="17">
        <f>IF(B559="F",VLOOKUP(D559,Barem!$B$2:$C$11,2,1),VLOOKUP(D559,Barem!$B$12:$C$21,2,1))</f>
        <v>5</v>
      </c>
      <c r="I559" s="17">
        <f>IF(H559=0,0,IF(B559="F",VLOOKUP(G559,Barem!$G$2:$H$11,2,1),VLOOKUP(G559,Barem!$G$12:$H$21,2,1)))</f>
        <v>3</v>
      </c>
      <c r="J559" s="23">
        <v>3.75</v>
      </c>
      <c r="K559" s="18">
        <f>VLOOKUP($C559, Barem!$L:$N,3,0)</f>
        <v>0.3</v>
      </c>
      <c r="L559" s="18">
        <f>VLOOKUP($C559, Barem!$L:$O,4,0)</f>
        <v>0.2</v>
      </c>
      <c r="M559" s="18">
        <f>VLOOKUP($C559, Barem!$L:$P,5,0)</f>
        <v>0.5</v>
      </c>
      <c r="N559" s="50">
        <f t="shared" ref="N559" si="1881">IF(F559&gt;199,F559/1500,0)</f>
        <v>0</v>
      </c>
      <c r="O559" s="50">
        <f>IF(D559&gt;21,VLOOKUP(D559,Barem!$R$1:$S$39,2,1),0)</f>
        <v>0</v>
      </c>
      <c r="P559" s="46">
        <f>IF(D559&lt;1,0,IF(B559="F",VLOOKUP(G559,Barem!$V$2:$X$12,2,1),VLOOKUP(G559,Barem!$V$13:$X$24,2,1)))</f>
        <v>0</v>
      </c>
      <c r="Q559" s="50">
        <f>VLOOKUP(A559,Participanti!A:C,3,0)</f>
        <v>0</v>
      </c>
      <c r="R559" s="40">
        <f t="shared" ref="R559" si="1882">H559*K559+I559*L559+J559*M559+N559+O559+P559+Q559</f>
        <v>3.9750000000000001</v>
      </c>
      <c r="S559" s="44" t="s">
        <v>195</v>
      </c>
      <c r="T559" s="17">
        <f t="shared" ref="T559" si="1883">COUNTIFS(A:A,A559,C:C,C559)</f>
        <v>1</v>
      </c>
      <c r="U559" s="48">
        <f t="shared" ref="U559" si="1884">R559/D559</f>
        <v>0.19736842105263158</v>
      </c>
    </row>
    <row r="560" spans="1:21" x14ac:dyDescent="0.2">
      <c r="A560" s="22" t="s">
        <v>61</v>
      </c>
      <c r="B560" s="35" t="str">
        <f>VLOOKUP(A560,Participanti!A:B,2,0)</f>
        <v>M</v>
      </c>
      <c r="C560" s="23">
        <v>15</v>
      </c>
      <c r="D560" s="23">
        <v>13</v>
      </c>
      <c r="E560" s="24">
        <v>4.1759259259259253E-2</v>
      </c>
      <c r="F560" s="53"/>
      <c r="G560" s="25">
        <f t="shared" ref="G560" si="1885">E560/D560</f>
        <v>3.2122507122507118E-3</v>
      </c>
      <c r="H560" s="17">
        <f>IF(B560="F",VLOOKUP(D560,Barem!$B$2:$C$11,2,1),VLOOKUP(D560,Barem!$B$12:$C$21,2,1))</f>
        <v>3</v>
      </c>
      <c r="I560" s="17">
        <f>IF(H560=0,0,IF(B560="F",VLOOKUP(G560,Barem!$G$2:$H$11,2,1),VLOOKUP(G560,Barem!$G$12:$H$21,2,1)))</f>
        <v>3.5</v>
      </c>
      <c r="J560" s="23">
        <v>3.25</v>
      </c>
      <c r="K560" s="18">
        <f>VLOOKUP($C560, Barem!$L:$N,3,0)</f>
        <v>0.3</v>
      </c>
      <c r="L560" s="18">
        <f>VLOOKUP($C560, Barem!$L:$O,4,0)</f>
        <v>0.2</v>
      </c>
      <c r="M560" s="18">
        <f>VLOOKUP($C560, Barem!$L:$P,5,0)</f>
        <v>0.5</v>
      </c>
      <c r="N560" s="50">
        <f t="shared" ref="N560" si="1886">IF(F560&gt;199,F560/1500,0)</f>
        <v>0</v>
      </c>
      <c r="O560" s="50">
        <f>IF(D560&gt;21,VLOOKUP(D560,Barem!$R$1:$S$39,2,1),0)</f>
        <v>0</v>
      </c>
      <c r="P560" s="46">
        <f>IF(D560&lt;1,0,IF(B560="F",VLOOKUP(G560,Barem!$V$2:$X$12,2,1),VLOOKUP(G560,Barem!$V$13:$X$24,2,1)))</f>
        <v>0</v>
      </c>
      <c r="Q560" s="50">
        <f>VLOOKUP(A560,Participanti!A:C,3,0)</f>
        <v>0</v>
      </c>
      <c r="R560" s="40">
        <f t="shared" ref="R560" si="1887">H560*K560+I560*L560+J560*M560+N560+O560+P560+Q560</f>
        <v>3.2250000000000001</v>
      </c>
      <c r="S560" s="44" t="s">
        <v>195</v>
      </c>
      <c r="T560" s="17">
        <f t="shared" ref="T560" si="1888">COUNTIFS(A:A,A560,C:C,C560)</f>
        <v>1</v>
      </c>
      <c r="U560" s="48">
        <f t="shared" ref="U560" si="1889">R560/D560</f>
        <v>0.24807692307692308</v>
      </c>
    </row>
    <row r="561" spans="1:21" x14ac:dyDescent="0.2">
      <c r="A561" s="22" t="s">
        <v>146</v>
      </c>
      <c r="B561" s="35" t="str">
        <f>VLOOKUP(A561,Participanti!A:B,2,0)</f>
        <v>M</v>
      </c>
      <c r="C561" s="23">
        <v>15</v>
      </c>
      <c r="D561" s="23">
        <v>21.24</v>
      </c>
      <c r="E561" s="24">
        <v>7.1284722222222222E-2</v>
      </c>
      <c r="F561" s="53"/>
      <c r="G561" s="25">
        <f t="shared" ref="G561" si="1890">E561/D561</f>
        <v>3.3561545302364512E-3</v>
      </c>
      <c r="H561" s="17">
        <f>IF(B561="F",VLOOKUP(D561,Barem!$B$2:$C$11,2,1),VLOOKUP(D561,Barem!$B$12:$C$21,2,1))</f>
        <v>5</v>
      </c>
      <c r="I561" s="17">
        <f>IF(H561=0,0,IF(B561="F",VLOOKUP(G561,Barem!$G$2:$H$11,2,1),VLOOKUP(G561,Barem!$G$12:$H$21,2,1)))</f>
        <v>3</v>
      </c>
      <c r="J561" s="23">
        <v>1.75</v>
      </c>
      <c r="K561" s="18">
        <f>VLOOKUP($C561, Barem!$L:$N,3,0)</f>
        <v>0.3</v>
      </c>
      <c r="L561" s="18">
        <f>VLOOKUP($C561, Barem!$L:$O,4,0)</f>
        <v>0.2</v>
      </c>
      <c r="M561" s="18">
        <f>VLOOKUP($C561, Barem!$L:$P,5,0)</f>
        <v>0.5</v>
      </c>
      <c r="N561" s="50">
        <f t="shared" ref="N561" si="1891">IF(F561&gt;199,F561/1500,0)</f>
        <v>0</v>
      </c>
      <c r="O561" s="50">
        <f>IF(D561&gt;21,VLOOKUP(D561,Barem!$R$1:$S$39,2,1),0)</f>
        <v>0</v>
      </c>
      <c r="P561" s="46">
        <f>IF(D561&lt;1,0,IF(B561="F",VLOOKUP(G561,Barem!$V$2:$X$12,2,1),VLOOKUP(G561,Barem!$V$13:$X$24,2,1)))</f>
        <v>0</v>
      </c>
      <c r="Q561" s="50">
        <f>VLOOKUP(A561,Participanti!A:C,3,0)</f>
        <v>0</v>
      </c>
      <c r="R561" s="40">
        <f t="shared" ref="R561" si="1892">H561*K561+I561*L561+J561*M561+N561+O561+P561+Q561</f>
        <v>2.9750000000000001</v>
      </c>
      <c r="S561" s="44" t="s">
        <v>195</v>
      </c>
      <c r="T561" s="17">
        <f t="shared" ref="T561" si="1893">COUNTIFS(A:A,A561,C:C,C561)</f>
        <v>1</v>
      </c>
      <c r="U561" s="48">
        <f t="shared" ref="U561" si="1894">R561/D561</f>
        <v>0.14006591337099814</v>
      </c>
    </row>
    <row r="562" spans="1:21" x14ac:dyDescent="0.2">
      <c r="A562" s="22" t="s">
        <v>55</v>
      </c>
      <c r="B562" s="35" t="str">
        <f>VLOOKUP(A562,Participanti!A:B,2,0)</f>
        <v>F</v>
      </c>
      <c r="C562" s="23">
        <v>15</v>
      </c>
      <c r="D562" s="23">
        <v>7.21</v>
      </c>
      <c r="E562" s="24">
        <v>2.6030092592592594E-2</v>
      </c>
      <c r="F562" s="53"/>
      <c r="G562" s="25">
        <f t="shared" ref="G562" si="1895">E562/D562</f>
        <v>3.6102763651307342E-3</v>
      </c>
      <c r="H562" s="17">
        <f>IF(B562="F",VLOOKUP(D562,Barem!$B$2:$C$11,2,1),VLOOKUP(D562,Barem!$B$12:$C$21,2,1))</f>
        <v>2</v>
      </c>
      <c r="I562" s="17">
        <f>IF(H562=0,0,IF(B562="F",VLOOKUP(G562,Barem!$G$2:$H$11,2,1),VLOOKUP(G562,Barem!$G$12:$H$21,2,1)))</f>
        <v>3.5</v>
      </c>
      <c r="J562" s="23">
        <v>4.25</v>
      </c>
      <c r="K562" s="18">
        <f>VLOOKUP($C562, Barem!$L:$N,3,0)</f>
        <v>0.3</v>
      </c>
      <c r="L562" s="18">
        <f>VLOOKUP($C562, Barem!$L:$O,4,0)</f>
        <v>0.2</v>
      </c>
      <c r="M562" s="18">
        <f>VLOOKUP($C562, Barem!$L:$P,5,0)</f>
        <v>0.5</v>
      </c>
      <c r="N562" s="50">
        <f t="shared" ref="N562" si="1896">IF(F562&gt;199,F562/1500,0)</f>
        <v>0</v>
      </c>
      <c r="O562" s="50">
        <f>IF(D562&gt;21,VLOOKUP(D562,Barem!$R$1:$S$39,2,1),0)</f>
        <v>0</v>
      </c>
      <c r="P562" s="46">
        <f>IF(D562&lt;1,0,IF(B562="F",VLOOKUP(G562,Barem!$V$2:$X$12,2,1),VLOOKUP(G562,Barem!$V$13:$X$24,2,1)))</f>
        <v>0</v>
      </c>
      <c r="Q562" s="50">
        <f>VLOOKUP(A562,Participanti!A:C,3,0)</f>
        <v>0</v>
      </c>
      <c r="R562" s="40">
        <f t="shared" ref="R562" si="1897">H562*K562+I562*L562+J562*M562+N562+O562+P562+Q562</f>
        <v>3.4249999999999998</v>
      </c>
      <c r="S562" s="44" t="s">
        <v>195</v>
      </c>
      <c r="T562" s="17">
        <f t="shared" ref="T562" si="1898">COUNTIFS(A:A,A562,C:C,C562)</f>
        <v>1</v>
      </c>
      <c r="U562" s="48">
        <f t="shared" ref="U562" si="1899">R562/D562</f>
        <v>0.47503467406380023</v>
      </c>
    </row>
    <row r="563" spans="1:21" x14ac:dyDescent="0.2">
      <c r="A563" s="22" t="s">
        <v>135</v>
      </c>
      <c r="B563" s="35" t="str">
        <f>VLOOKUP(A563,Participanti!A:B,2,0)</f>
        <v>M</v>
      </c>
      <c r="C563" s="23">
        <v>15</v>
      </c>
      <c r="D563" s="23">
        <v>12.84</v>
      </c>
      <c r="E563" s="24">
        <v>5.7060185185185186E-2</v>
      </c>
      <c r="F563" s="53"/>
      <c r="G563" s="25">
        <f t="shared" ref="G563" si="1900">E563/D563</f>
        <v>4.4439396561670704E-3</v>
      </c>
      <c r="H563" s="17">
        <f>IF(B563="F",VLOOKUP(D563,Barem!$B$2:$C$11,2,1),VLOOKUP(D563,Barem!$B$12:$C$21,2,1))</f>
        <v>3</v>
      </c>
      <c r="I563" s="17">
        <f>IF(H563=0,0,IF(B563="F",VLOOKUP(G563,Barem!$G$2:$H$11,2,1),VLOOKUP(G563,Barem!$G$12:$H$21,2,1)))</f>
        <v>1</v>
      </c>
      <c r="J563" s="23">
        <v>1</v>
      </c>
      <c r="K563" s="18">
        <f>VLOOKUP($C563, Barem!$L:$N,3,0)</f>
        <v>0.3</v>
      </c>
      <c r="L563" s="18">
        <f>VLOOKUP($C563, Barem!$L:$O,4,0)</f>
        <v>0.2</v>
      </c>
      <c r="M563" s="18">
        <f>VLOOKUP($C563, Barem!$L:$P,5,0)</f>
        <v>0.5</v>
      </c>
      <c r="N563" s="50">
        <f t="shared" ref="N563" si="1901">IF(F563&gt;199,F563/1500,0)</f>
        <v>0</v>
      </c>
      <c r="O563" s="50">
        <f>IF(D563&gt;21,VLOOKUP(D563,Barem!$R$1:$S$39,2,1),0)</f>
        <v>0</v>
      </c>
      <c r="P563" s="46">
        <f>IF(D563&lt;1,0,IF(B563="F",VLOOKUP(G563,Barem!$V$2:$X$12,2,1),VLOOKUP(G563,Barem!$V$13:$X$24,2,1)))</f>
        <v>0</v>
      </c>
      <c r="Q563" s="50">
        <f>VLOOKUP(A563,Participanti!A:C,3,0)</f>
        <v>0</v>
      </c>
      <c r="R563" s="40">
        <f t="shared" ref="R563" si="1902">H563*K563+I563*L563+J563*M563+N563+O563+P563+Q563</f>
        <v>1.5999999999999999</v>
      </c>
      <c r="S563" s="44" t="s">
        <v>195</v>
      </c>
      <c r="T563" s="17">
        <f t="shared" ref="T563" si="1903">COUNTIFS(A:A,A563,C:C,C563)</f>
        <v>1</v>
      </c>
      <c r="U563" s="48">
        <f t="shared" ref="U563" si="1904">R563/D563</f>
        <v>0.12461059190031151</v>
      </c>
    </row>
    <row r="564" spans="1:21" x14ac:dyDescent="0.2">
      <c r="A564" s="22" t="s">
        <v>60</v>
      </c>
      <c r="B564" s="35" t="str">
        <f>VLOOKUP(A564,Participanti!A:B,2,0)</f>
        <v>F</v>
      </c>
      <c r="C564" s="23">
        <v>15</v>
      </c>
      <c r="D564" s="23">
        <v>10.1</v>
      </c>
      <c r="E564" s="24">
        <v>4.6273148148148147E-2</v>
      </c>
      <c r="F564" s="53"/>
      <c r="G564" s="25">
        <f t="shared" ref="G564" si="1905">E564/D564</f>
        <v>4.5814998166483316E-3</v>
      </c>
      <c r="H564" s="17">
        <f>IF(B564="F",VLOOKUP(D564,Barem!$B$2:$C$11,2,1),VLOOKUP(D564,Barem!$B$12:$C$21,2,1))</f>
        <v>2.5</v>
      </c>
      <c r="I564" s="17">
        <f>IF(H564=0,0,IF(B564="F",VLOOKUP(G564,Barem!$G$2:$H$11,2,1),VLOOKUP(G564,Barem!$G$12:$H$21,2,1)))</f>
        <v>1</v>
      </c>
      <c r="J564" s="23">
        <v>1.5</v>
      </c>
      <c r="K564" s="18">
        <f>VLOOKUP($C564, Barem!$L:$N,3,0)</f>
        <v>0.3</v>
      </c>
      <c r="L564" s="18">
        <f>VLOOKUP($C564, Barem!$L:$O,4,0)</f>
        <v>0.2</v>
      </c>
      <c r="M564" s="18">
        <f>VLOOKUP($C564, Barem!$L:$P,5,0)</f>
        <v>0.5</v>
      </c>
      <c r="N564" s="50">
        <f t="shared" ref="N564" si="1906">IF(F564&gt;199,F564/1500,0)</f>
        <v>0</v>
      </c>
      <c r="O564" s="50">
        <f>IF(D564&gt;21,VLOOKUP(D564,Barem!$R$1:$S$39,2,1),0)</f>
        <v>0</v>
      </c>
      <c r="P564" s="46">
        <f>IF(D564&lt;1,0,IF(B564="F",VLOOKUP(G564,Barem!$V$2:$X$12,2,1),VLOOKUP(G564,Barem!$V$13:$X$24,2,1)))</f>
        <v>0</v>
      </c>
      <c r="Q564" s="50">
        <f>VLOOKUP(A564,Participanti!A:C,3,0)</f>
        <v>0.5</v>
      </c>
      <c r="R564" s="40">
        <f t="shared" ref="R564" si="1907">H564*K564+I564*L564+J564*M564+N564+O564+P564+Q564</f>
        <v>2.2000000000000002</v>
      </c>
      <c r="S564" s="44" t="s">
        <v>195</v>
      </c>
      <c r="T564" s="17">
        <f t="shared" ref="T564" si="1908">COUNTIFS(A:A,A564,C:C,C564)</f>
        <v>1</v>
      </c>
      <c r="U564" s="48">
        <f t="shared" ref="U564" si="1909">R564/D564</f>
        <v>0.21782178217821785</v>
      </c>
    </row>
    <row r="565" spans="1:21" x14ac:dyDescent="0.2">
      <c r="A565" s="22" t="s">
        <v>52</v>
      </c>
      <c r="B565" s="35" t="str">
        <f>VLOOKUP(A565,Participanti!A:B,2,0)</f>
        <v>M</v>
      </c>
      <c r="C565" s="23">
        <v>15</v>
      </c>
      <c r="D565" s="23">
        <v>13.36</v>
      </c>
      <c r="E565" s="24">
        <v>4.4062500000000004E-2</v>
      </c>
      <c r="F565" s="53"/>
      <c r="G565" s="25">
        <f t="shared" ref="G565" si="1910">E565/D565</f>
        <v>3.2980913173652699E-3</v>
      </c>
      <c r="H565" s="17">
        <f>IF(B565="F",VLOOKUP(D565,Barem!$B$2:$C$11,2,1),VLOOKUP(D565,Barem!$B$12:$C$21,2,1))</f>
        <v>3</v>
      </c>
      <c r="I565" s="17">
        <f>IF(H565=0,0,IF(B565="F",VLOOKUP(G565,Barem!$G$2:$H$11,2,1),VLOOKUP(G565,Barem!$G$12:$H$21,2,1)))</f>
        <v>3.5</v>
      </c>
      <c r="J565" s="23">
        <v>3.25</v>
      </c>
      <c r="K565" s="18">
        <f>VLOOKUP($C565, Barem!$L:$N,3,0)</f>
        <v>0.3</v>
      </c>
      <c r="L565" s="18">
        <f>VLOOKUP($C565, Barem!$L:$O,4,0)</f>
        <v>0.2</v>
      </c>
      <c r="M565" s="18">
        <f>VLOOKUP($C565, Barem!$L:$P,5,0)</f>
        <v>0.5</v>
      </c>
      <c r="N565" s="50">
        <f t="shared" ref="N565" si="1911">IF(F565&gt;199,F565/1500,0)</f>
        <v>0</v>
      </c>
      <c r="O565" s="50">
        <f>IF(D565&gt;21,VLOOKUP(D565,Barem!$R$1:$S$39,2,1),0)</f>
        <v>0</v>
      </c>
      <c r="P565" s="46">
        <f>IF(D565&lt;1,0,IF(B565="F",VLOOKUP(G565,Barem!$V$2:$X$12,2,1),VLOOKUP(G565,Barem!$V$13:$X$24,2,1)))</f>
        <v>0</v>
      </c>
      <c r="Q565" s="50">
        <f>VLOOKUP(A565,Participanti!A:C,3,0)</f>
        <v>0</v>
      </c>
      <c r="R565" s="40">
        <f t="shared" ref="R565" si="1912">H565*K565+I565*L565+J565*M565+N565+O565+P565+Q565</f>
        <v>3.2250000000000001</v>
      </c>
      <c r="S565" s="44" t="s">
        <v>195</v>
      </c>
      <c r="T565" s="17">
        <f t="shared" ref="T565" si="1913">COUNTIFS(A:A,A565,C:C,C565)</f>
        <v>1</v>
      </c>
      <c r="U565" s="48">
        <f t="shared" ref="U565" si="1914">R565/D565</f>
        <v>0.24139221556886228</v>
      </c>
    </row>
  </sheetData>
  <autoFilter ref="A1:U565">
    <filterColumn colId="2">
      <filters>
        <filter val="15"/>
      </filters>
    </filterColumn>
  </autoFilter>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C62"/>
  <sheetViews>
    <sheetView workbookViewId="0">
      <selection activeCell="B62" sqref="B62"/>
    </sheetView>
  </sheetViews>
  <sheetFormatPr defaultRowHeight="15" x14ac:dyDescent="0.25"/>
  <cols>
    <col min="1" max="1" width="22.7109375" customWidth="1"/>
    <col min="3" max="3" width="14.28515625" bestFit="1" customWidth="1"/>
  </cols>
  <sheetData>
    <row r="1" spans="1:3" s="26" customFormat="1" x14ac:dyDescent="0.25">
      <c r="A1" s="26" t="s">
        <v>37</v>
      </c>
      <c r="B1" s="26" t="s">
        <v>108</v>
      </c>
      <c r="C1" s="26" t="s">
        <v>155</v>
      </c>
    </row>
    <row r="2" spans="1:3" x14ac:dyDescent="0.25">
      <c r="A2" t="s">
        <v>146</v>
      </c>
      <c r="B2" t="s">
        <v>36</v>
      </c>
    </row>
    <row r="3" spans="1:3" x14ac:dyDescent="0.25">
      <c r="A3" t="s">
        <v>54</v>
      </c>
      <c r="B3" t="s">
        <v>36</v>
      </c>
    </row>
    <row r="4" spans="1:3" x14ac:dyDescent="0.25">
      <c r="A4" t="s">
        <v>55</v>
      </c>
      <c r="B4" t="s">
        <v>35</v>
      </c>
    </row>
    <row r="5" spans="1:3" x14ac:dyDescent="0.25">
      <c r="A5" t="s">
        <v>56</v>
      </c>
      <c r="B5" t="s">
        <v>35</v>
      </c>
    </row>
    <row r="6" spans="1:3" x14ac:dyDescent="0.25">
      <c r="A6" t="s">
        <v>8</v>
      </c>
      <c r="B6" t="s">
        <v>36</v>
      </c>
    </row>
    <row r="7" spans="1:3" x14ac:dyDescent="0.25">
      <c r="A7" t="s">
        <v>57</v>
      </c>
      <c r="B7" t="s">
        <v>36</v>
      </c>
    </row>
    <row r="8" spans="1:3" x14ac:dyDescent="0.25">
      <c r="A8" t="s">
        <v>59</v>
      </c>
      <c r="B8" t="s">
        <v>36</v>
      </c>
    </row>
    <row r="9" spans="1:3" x14ac:dyDescent="0.25">
      <c r="A9" t="s">
        <v>60</v>
      </c>
      <c r="B9" t="s">
        <v>35</v>
      </c>
      <c r="C9">
        <v>0.5</v>
      </c>
    </row>
    <row r="10" spans="1:3" x14ac:dyDescent="0.25">
      <c r="A10" t="s">
        <v>61</v>
      </c>
      <c r="B10" t="s">
        <v>36</v>
      </c>
    </row>
    <row r="11" spans="1:3" x14ac:dyDescent="0.25">
      <c r="A11" t="s">
        <v>62</v>
      </c>
      <c r="B11" t="s">
        <v>36</v>
      </c>
    </row>
    <row r="12" spans="1:3" x14ac:dyDescent="0.25">
      <c r="A12" t="s">
        <v>63</v>
      </c>
      <c r="B12" t="s">
        <v>36</v>
      </c>
    </row>
    <row r="13" spans="1:3" x14ac:dyDescent="0.25">
      <c r="A13" t="s">
        <v>64</v>
      </c>
      <c r="B13" t="s">
        <v>35</v>
      </c>
    </row>
    <row r="14" spans="1:3" x14ac:dyDescent="0.25">
      <c r="A14" t="s">
        <v>65</v>
      </c>
      <c r="B14" t="s">
        <v>36</v>
      </c>
    </row>
    <row r="15" spans="1:3" x14ac:dyDescent="0.25">
      <c r="A15" t="s">
        <v>66</v>
      </c>
      <c r="B15" t="s">
        <v>36</v>
      </c>
    </row>
    <row r="16" spans="1:3" x14ac:dyDescent="0.25">
      <c r="A16" t="s">
        <v>67</v>
      </c>
      <c r="B16" t="s">
        <v>36</v>
      </c>
    </row>
    <row r="17" spans="1:3" x14ac:dyDescent="0.25">
      <c r="A17" t="s">
        <v>68</v>
      </c>
      <c r="B17" t="s">
        <v>36</v>
      </c>
    </row>
    <row r="18" spans="1:3" x14ac:dyDescent="0.25">
      <c r="A18" t="s">
        <v>69</v>
      </c>
      <c r="B18" t="s">
        <v>36</v>
      </c>
    </row>
    <row r="19" spans="1:3" x14ac:dyDescent="0.25">
      <c r="A19" t="s">
        <v>70</v>
      </c>
      <c r="B19" t="s">
        <v>36</v>
      </c>
    </row>
    <row r="20" spans="1:3" x14ac:dyDescent="0.25">
      <c r="A20" t="s">
        <v>71</v>
      </c>
      <c r="B20" t="s">
        <v>36</v>
      </c>
    </row>
    <row r="21" spans="1:3" x14ac:dyDescent="0.25">
      <c r="A21" s="34" t="s">
        <v>58</v>
      </c>
      <c r="B21" t="s">
        <v>36</v>
      </c>
    </row>
    <row r="22" spans="1:3" x14ac:dyDescent="0.25">
      <c r="A22" s="34" t="s">
        <v>72</v>
      </c>
      <c r="B22" t="s">
        <v>35</v>
      </c>
    </row>
    <row r="23" spans="1:3" x14ac:dyDescent="0.25">
      <c r="A23" s="34" t="s">
        <v>73</v>
      </c>
      <c r="B23" t="s">
        <v>36</v>
      </c>
    </row>
    <row r="24" spans="1:3" x14ac:dyDescent="0.25">
      <c r="A24" s="34" t="s">
        <v>74</v>
      </c>
      <c r="B24" t="s">
        <v>36</v>
      </c>
    </row>
    <row r="25" spans="1:3" x14ac:dyDescent="0.25">
      <c r="A25" s="34" t="s">
        <v>75</v>
      </c>
      <c r="B25" t="s">
        <v>36</v>
      </c>
    </row>
    <row r="26" spans="1:3" x14ac:dyDescent="0.25">
      <c r="A26" s="34" t="s">
        <v>77</v>
      </c>
      <c r="B26" t="s">
        <v>36</v>
      </c>
    </row>
    <row r="27" spans="1:3" x14ac:dyDescent="0.25">
      <c r="A27" s="34" t="s">
        <v>91</v>
      </c>
      <c r="B27" t="s">
        <v>36</v>
      </c>
    </row>
    <row r="28" spans="1:3" x14ac:dyDescent="0.25">
      <c r="A28" s="34" t="s">
        <v>92</v>
      </c>
      <c r="B28" t="s">
        <v>36</v>
      </c>
    </row>
    <row r="29" spans="1:3" x14ac:dyDescent="0.25">
      <c r="A29" s="34" t="s">
        <v>6</v>
      </c>
      <c r="B29" t="s">
        <v>35</v>
      </c>
    </row>
    <row r="30" spans="1:3" x14ac:dyDescent="0.25">
      <c r="A30" s="34" t="s">
        <v>93</v>
      </c>
      <c r="B30" t="s">
        <v>35</v>
      </c>
      <c r="C30">
        <v>0.75</v>
      </c>
    </row>
    <row r="31" spans="1:3" x14ac:dyDescent="0.25">
      <c r="A31" s="34" t="s">
        <v>96</v>
      </c>
      <c r="B31" t="s">
        <v>36</v>
      </c>
    </row>
    <row r="32" spans="1:3" x14ac:dyDescent="0.25">
      <c r="A32" s="34" t="s">
        <v>98</v>
      </c>
      <c r="B32" t="s">
        <v>36</v>
      </c>
    </row>
    <row r="33" spans="1:2" x14ac:dyDescent="0.25">
      <c r="A33" s="34" t="s">
        <v>53</v>
      </c>
      <c r="B33" t="s">
        <v>35</v>
      </c>
    </row>
    <row r="34" spans="1:2" x14ac:dyDescent="0.25">
      <c r="A34" s="34" t="s">
        <v>76</v>
      </c>
      <c r="B34" t="s">
        <v>35</v>
      </c>
    </row>
    <row r="35" spans="1:2" x14ac:dyDescent="0.25">
      <c r="A35" s="34" t="s">
        <v>107</v>
      </c>
      <c r="B35" t="s">
        <v>36</v>
      </c>
    </row>
    <row r="36" spans="1:2" x14ac:dyDescent="0.25">
      <c r="A36" t="s">
        <v>127</v>
      </c>
      <c r="B36" t="s">
        <v>36</v>
      </c>
    </row>
    <row r="37" spans="1:2" x14ac:dyDescent="0.25">
      <c r="A37" t="s">
        <v>128</v>
      </c>
      <c r="B37" t="s">
        <v>36</v>
      </c>
    </row>
    <row r="38" spans="1:2" x14ac:dyDescent="0.25">
      <c r="A38" t="s">
        <v>129</v>
      </c>
      <c r="B38" t="s">
        <v>36</v>
      </c>
    </row>
    <row r="39" spans="1:2" x14ac:dyDescent="0.25">
      <c r="A39" t="s">
        <v>130</v>
      </c>
      <c r="B39" t="s">
        <v>35</v>
      </c>
    </row>
    <row r="40" spans="1:2" x14ac:dyDescent="0.25">
      <c r="A40" t="s">
        <v>131</v>
      </c>
      <c r="B40" t="s">
        <v>36</v>
      </c>
    </row>
    <row r="41" spans="1:2" x14ac:dyDescent="0.25">
      <c r="A41" t="s">
        <v>132</v>
      </c>
      <c r="B41" t="s">
        <v>36</v>
      </c>
    </row>
    <row r="42" spans="1:2" x14ac:dyDescent="0.25">
      <c r="A42" t="s">
        <v>133</v>
      </c>
      <c r="B42" t="s">
        <v>36</v>
      </c>
    </row>
    <row r="43" spans="1:2" x14ac:dyDescent="0.25">
      <c r="A43" t="s">
        <v>134</v>
      </c>
      <c r="B43" t="s">
        <v>36</v>
      </c>
    </row>
    <row r="44" spans="1:2" x14ac:dyDescent="0.25">
      <c r="A44" t="s">
        <v>135</v>
      </c>
      <c r="B44" t="s">
        <v>36</v>
      </c>
    </row>
    <row r="45" spans="1:2" x14ac:dyDescent="0.25">
      <c r="A45" t="s">
        <v>136</v>
      </c>
      <c r="B45" t="s">
        <v>35</v>
      </c>
    </row>
    <row r="46" spans="1:2" x14ac:dyDescent="0.25">
      <c r="A46" t="s">
        <v>137</v>
      </c>
      <c r="B46" t="s">
        <v>35</v>
      </c>
    </row>
    <row r="47" spans="1:2" x14ac:dyDescent="0.25">
      <c r="A47" t="s">
        <v>2</v>
      </c>
      <c r="B47" t="s">
        <v>36</v>
      </c>
    </row>
    <row r="48" spans="1:2" x14ac:dyDescent="0.25">
      <c r="A48" t="s">
        <v>138</v>
      </c>
      <c r="B48" t="s">
        <v>36</v>
      </c>
    </row>
    <row r="49" spans="1:3" x14ac:dyDescent="0.25">
      <c r="A49" t="s">
        <v>140</v>
      </c>
      <c r="B49" t="s">
        <v>36</v>
      </c>
      <c r="C49">
        <v>0.5</v>
      </c>
    </row>
    <row r="50" spans="1:3" x14ac:dyDescent="0.25">
      <c r="A50" t="s">
        <v>141</v>
      </c>
      <c r="B50" t="s">
        <v>36</v>
      </c>
    </row>
    <row r="51" spans="1:3" x14ac:dyDescent="0.25">
      <c r="A51" t="s">
        <v>142</v>
      </c>
      <c r="B51" t="s">
        <v>36</v>
      </c>
    </row>
    <row r="52" spans="1:3" x14ac:dyDescent="0.25">
      <c r="A52" t="s">
        <v>143</v>
      </c>
      <c r="B52" t="s">
        <v>36</v>
      </c>
    </row>
    <row r="53" spans="1:3" x14ac:dyDescent="0.25">
      <c r="A53" t="s">
        <v>144</v>
      </c>
      <c r="B53" t="s">
        <v>36</v>
      </c>
    </row>
    <row r="54" spans="1:3" x14ac:dyDescent="0.25">
      <c r="A54" t="s">
        <v>145</v>
      </c>
      <c r="B54" t="s">
        <v>36</v>
      </c>
    </row>
    <row r="55" spans="1:3" x14ac:dyDescent="0.25">
      <c r="A55" t="s">
        <v>158</v>
      </c>
      <c r="B55" t="s">
        <v>36</v>
      </c>
    </row>
    <row r="56" spans="1:3" x14ac:dyDescent="0.25">
      <c r="A56" t="s">
        <v>186</v>
      </c>
      <c r="B56" t="s">
        <v>36</v>
      </c>
    </row>
    <row r="57" spans="1:3" x14ac:dyDescent="0.25">
      <c r="A57" t="s">
        <v>3</v>
      </c>
      <c r="B57" t="s">
        <v>36</v>
      </c>
    </row>
    <row r="58" spans="1:3" x14ac:dyDescent="0.25">
      <c r="A58" t="s">
        <v>189</v>
      </c>
      <c r="B58" t="s">
        <v>36</v>
      </c>
    </row>
    <row r="59" spans="1:3" x14ac:dyDescent="0.25">
      <c r="A59" t="s">
        <v>188</v>
      </c>
      <c r="B59" t="s">
        <v>35</v>
      </c>
    </row>
    <row r="60" spans="1:3" x14ac:dyDescent="0.25">
      <c r="A60" t="s">
        <v>52</v>
      </c>
      <c r="B60" t="s">
        <v>36</v>
      </c>
    </row>
    <row r="61" spans="1:3" x14ac:dyDescent="0.25">
      <c r="A61" t="s">
        <v>190</v>
      </c>
      <c r="B61" t="s">
        <v>36</v>
      </c>
    </row>
    <row r="62" spans="1:3" x14ac:dyDescent="0.25">
      <c r="A62" t="s">
        <v>191</v>
      </c>
      <c r="B62" t="s">
        <v>36</v>
      </c>
    </row>
  </sheetData>
  <autoFilter ref="A1:C57"/>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E19"/>
  <sheetViews>
    <sheetView workbookViewId="0">
      <selection activeCell="B8" sqref="B8"/>
    </sheetView>
  </sheetViews>
  <sheetFormatPr defaultRowHeight="15" x14ac:dyDescent="0.25"/>
  <cols>
    <col min="1" max="1" width="10.7109375" bestFit="1" customWidth="1"/>
    <col min="2" max="2" width="15.140625" bestFit="1" customWidth="1"/>
    <col min="3" max="3" width="17" bestFit="1" customWidth="1"/>
    <col min="4" max="4" width="17.28515625" bestFit="1" customWidth="1"/>
    <col min="5" max="5" width="22.85546875" bestFit="1" customWidth="1"/>
  </cols>
  <sheetData>
    <row r="1" spans="1:5" x14ac:dyDescent="0.25">
      <c r="C1">
        <v>1</v>
      </c>
      <c r="D1">
        <v>2</v>
      </c>
      <c r="E1">
        <v>3</v>
      </c>
    </row>
    <row r="2" spans="1:5" x14ac:dyDescent="0.25">
      <c r="A2" s="26" t="s">
        <v>0</v>
      </c>
      <c r="B2" s="1" t="s">
        <v>5</v>
      </c>
      <c r="C2" s="26" t="s">
        <v>1</v>
      </c>
      <c r="D2" t="s">
        <v>2</v>
      </c>
      <c r="E2" t="s">
        <v>3</v>
      </c>
    </row>
    <row r="3" spans="1:5" x14ac:dyDescent="0.25">
      <c r="A3" s="26" t="s">
        <v>4</v>
      </c>
      <c r="B3" t="s">
        <v>9</v>
      </c>
      <c r="C3" s="26" t="s">
        <v>6</v>
      </c>
      <c r="D3" t="s">
        <v>7</v>
      </c>
      <c r="E3" t="s">
        <v>8</v>
      </c>
    </row>
    <row r="4" spans="1:5" x14ac:dyDescent="0.25">
      <c r="A4" s="26" t="s">
        <v>10</v>
      </c>
      <c r="B4" t="s">
        <v>12</v>
      </c>
      <c r="C4" s="26" t="s">
        <v>8</v>
      </c>
      <c r="D4" t="s">
        <v>13</v>
      </c>
    </row>
    <row r="5" spans="1:5" x14ac:dyDescent="0.25">
      <c r="A5" s="26" t="s">
        <v>11</v>
      </c>
      <c r="B5" t="s">
        <v>51</v>
      </c>
      <c r="C5" s="26" t="s">
        <v>52</v>
      </c>
      <c r="D5" t="s">
        <v>53</v>
      </c>
      <c r="E5" t="s">
        <v>146</v>
      </c>
    </row>
    <row r="6" spans="1:5" x14ac:dyDescent="0.25">
      <c r="A6" s="26" t="s">
        <v>109</v>
      </c>
      <c r="B6" t="s">
        <v>110</v>
      </c>
      <c r="C6" s="26" t="s">
        <v>63</v>
      </c>
      <c r="D6" t="s">
        <v>64</v>
      </c>
      <c r="E6" t="s">
        <v>146</v>
      </c>
    </row>
    <row r="7" spans="1:5" ht="14.25" customHeight="1" x14ac:dyDescent="0.25">
      <c r="A7" s="26" t="s">
        <v>149</v>
      </c>
      <c r="B7" t="s">
        <v>150</v>
      </c>
      <c r="C7" s="26" t="s">
        <v>140</v>
      </c>
      <c r="D7" t="s">
        <v>2</v>
      </c>
      <c r="E7" t="s">
        <v>61</v>
      </c>
    </row>
    <row r="8" spans="1:5" ht="14.25" customHeight="1" x14ac:dyDescent="0.25">
      <c r="A8" s="26" t="s">
        <v>196</v>
      </c>
      <c r="B8" t="s">
        <v>197</v>
      </c>
      <c r="C8" s="26" t="s">
        <v>140</v>
      </c>
      <c r="D8" t="s">
        <v>61</v>
      </c>
      <c r="E8" t="s">
        <v>92</v>
      </c>
    </row>
    <row r="9" spans="1:5" ht="14.25" customHeight="1" x14ac:dyDescent="0.25"/>
    <row r="10" spans="1:5" ht="14.25" customHeight="1" x14ac:dyDescent="0.25"/>
    <row r="11" spans="1:5" ht="14.25" customHeight="1" x14ac:dyDescent="0.25"/>
    <row r="12" spans="1:5" ht="14.25" customHeight="1" x14ac:dyDescent="0.25"/>
    <row r="13" spans="1:5" ht="14.25" customHeight="1" x14ac:dyDescent="0.25"/>
    <row r="14" spans="1:5" ht="14.25" customHeight="1" x14ac:dyDescent="0.25"/>
    <row r="15" spans="1:5" ht="14.25" customHeight="1" x14ac:dyDescent="0.25"/>
    <row r="16" spans="1:5" ht="14.25" customHeight="1" x14ac:dyDescent="0.25"/>
    <row r="17" ht="14.25" customHeight="1" x14ac:dyDescent="0.25"/>
    <row r="18" ht="14.25" customHeight="1" x14ac:dyDescent="0.25"/>
    <row r="19" ht="14.25" customHeight="1"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
  <sheetViews>
    <sheetView workbookViewId="0">
      <selection activeCell="A11" sqref="A11"/>
    </sheetView>
  </sheetViews>
  <sheetFormatPr defaultRowHeight="15" x14ac:dyDescent="0.25"/>
  <cols>
    <col min="1" max="1" width="31.85546875" customWidth="1"/>
  </cols>
  <sheetData>
    <row r="7" ht="15.7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#ligaSYR</vt:lpstr>
      <vt:lpstr>Open F</vt:lpstr>
      <vt:lpstr>Open M</vt:lpstr>
      <vt:lpstr>Regulament S6</vt:lpstr>
      <vt:lpstr>Barem</vt:lpstr>
      <vt:lpstr>Data</vt:lpstr>
      <vt:lpstr>Participanti</vt:lpstr>
      <vt:lpstr>Istoric</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2019-12-17T09:05:03Z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