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6" rupBuild="4506"/>
  <workbookPr filterPrivacy="1"/>
  <bookViews>
    <workbookView xWindow="0" yWindow="0" windowWidth="19200" windowHeight="10440" tabRatio="778"/>
  </bookViews>
  <sheets>
    <sheet name="#ligaSYR" sheetId="8" r:id="rId1"/>
    <sheet name="Open F" sheetId="12" r:id="rId2"/>
    <sheet name="Open M" sheetId="13" r:id="rId3"/>
    <sheet name="Regulament S7" sheetId="7" r:id="rId4"/>
    <sheet name="Barem" sheetId="3" r:id="rId5"/>
    <sheet name="Data" sheetId="4" r:id="rId6"/>
    <sheet name="Participanti" sheetId="5" r:id="rId7"/>
    <sheet name="Istoric" sheetId="1" r:id="rId8"/>
    <sheet name="Propuneri S7" sheetId="15" state="hidden" r:id="rId9"/>
  </sheets>
  <externalReferences>
    <externalReference r:id="rId10"/>
  </externalReferences>
  <definedNames>
    <definedName name="_xlnm._FilterDatabase" localSheetId="0" hidden="1">'#ligaSYR'!$A$1:$Y$51</definedName>
    <definedName name="_xlnm._FilterDatabase" localSheetId="4" hidden="1">Barem!$L$1:$Q$16</definedName>
    <definedName name="_xlnm._FilterDatabase" localSheetId="5" hidden="1">Data!$A$1:$U$380</definedName>
    <definedName name="_xlnm._FilterDatabase" localSheetId="1" hidden="1">'Open F'!$A$1:$T$10</definedName>
    <definedName name="_xlnm._FilterDatabase" localSheetId="2" hidden="1">'Open M'!$A$1:$T$41</definedName>
    <definedName name="_xlnm._FilterDatabase" localSheetId="6" hidden="1">Participanti!$A$1:$J$76</definedName>
  </definedNames>
  <calcPr calcId="1257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R47" i="8"/>
  <c r="Y50"/>
  <c r="C3" i="13"/>
  <c r="S3" s="1"/>
  <c r="D3"/>
  <c r="E3"/>
  <c r="F3"/>
  <c r="G3"/>
  <c r="H3"/>
  <c r="I3"/>
  <c r="J3"/>
  <c r="K3"/>
  <c r="L3"/>
  <c r="M3"/>
  <c r="N3"/>
  <c r="O3"/>
  <c r="P3"/>
  <c r="Q3"/>
  <c r="C4"/>
  <c r="S4" s="1"/>
  <c r="D4"/>
  <c r="E4"/>
  <c r="F4"/>
  <c r="G4"/>
  <c r="H4"/>
  <c r="I4"/>
  <c r="J4"/>
  <c r="K4"/>
  <c r="L4"/>
  <c r="M4"/>
  <c r="N4"/>
  <c r="O4"/>
  <c r="P4"/>
  <c r="Q4"/>
  <c r="C5"/>
  <c r="S5" s="1"/>
  <c r="D5"/>
  <c r="E5"/>
  <c r="F5"/>
  <c r="G5"/>
  <c r="H5"/>
  <c r="I5"/>
  <c r="J5"/>
  <c r="K5"/>
  <c r="L5"/>
  <c r="M5"/>
  <c r="N5"/>
  <c r="O5"/>
  <c r="P5"/>
  <c r="Q5"/>
  <c r="C6"/>
  <c r="S6" s="1"/>
  <c r="D6"/>
  <c r="E6"/>
  <c r="F6"/>
  <c r="G6"/>
  <c r="H6"/>
  <c r="I6"/>
  <c r="J6"/>
  <c r="K6"/>
  <c r="L6"/>
  <c r="M6"/>
  <c r="N6"/>
  <c r="O6"/>
  <c r="P6"/>
  <c r="Q6"/>
  <c r="C7"/>
  <c r="S7" s="1"/>
  <c r="D7"/>
  <c r="E7"/>
  <c r="F7"/>
  <c r="G7"/>
  <c r="H7"/>
  <c r="I7"/>
  <c r="J7"/>
  <c r="K7"/>
  <c r="L7"/>
  <c r="M7"/>
  <c r="N7"/>
  <c r="O7"/>
  <c r="P7"/>
  <c r="Q7"/>
  <c r="C8"/>
  <c r="S8" s="1"/>
  <c r="D8"/>
  <c r="E8"/>
  <c r="F8"/>
  <c r="G8"/>
  <c r="H8"/>
  <c r="I8"/>
  <c r="J8"/>
  <c r="K8"/>
  <c r="L8"/>
  <c r="M8"/>
  <c r="N8"/>
  <c r="O8"/>
  <c r="P8"/>
  <c r="Q8"/>
  <c r="C9"/>
  <c r="S9" s="1"/>
  <c r="D9"/>
  <c r="E9"/>
  <c r="F9"/>
  <c r="G9"/>
  <c r="H9"/>
  <c r="I9"/>
  <c r="J9"/>
  <c r="K9"/>
  <c r="L9"/>
  <c r="M9"/>
  <c r="N9"/>
  <c r="O9"/>
  <c r="P9"/>
  <c r="Q9"/>
  <c r="C10"/>
  <c r="S10" s="1"/>
  <c r="D10"/>
  <c r="E10"/>
  <c r="F10"/>
  <c r="G10"/>
  <c r="H10"/>
  <c r="I10"/>
  <c r="J10"/>
  <c r="K10"/>
  <c r="L10"/>
  <c r="M10"/>
  <c r="N10"/>
  <c r="O10"/>
  <c r="P10"/>
  <c r="Q10"/>
  <c r="C11"/>
  <c r="S11" s="1"/>
  <c r="D11"/>
  <c r="E11"/>
  <c r="F11"/>
  <c r="G11"/>
  <c r="H11"/>
  <c r="I11"/>
  <c r="J11"/>
  <c r="K11"/>
  <c r="L11"/>
  <c r="M11"/>
  <c r="N11"/>
  <c r="O11"/>
  <c r="P11"/>
  <c r="Q11"/>
  <c r="C12"/>
  <c r="S12" s="1"/>
  <c r="D12"/>
  <c r="E12"/>
  <c r="F12"/>
  <c r="G12"/>
  <c r="H12"/>
  <c r="I12"/>
  <c r="J12"/>
  <c r="K12"/>
  <c r="L12"/>
  <c r="M12"/>
  <c r="N12"/>
  <c r="O12"/>
  <c r="P12"/>
  <c r="Q12"/>
  <c r="C13"/>
  <c r="S13" s="1"/>
  <c r="D13"/>
  <c r="E13"/>
  <c r="F13"/>
  <c r="G13"/>
  <c r="H13"/>
  <c r="I13"/>
  <c r="J13"/>
  <c r="K13"/>
  <c r="L13"/>
  <c r="M13"/>
  <c r="N13"/>
  <c r="O13"/>
  <c r="P13"/>
  <c r="Q13"/>
  <c r="C14"/>
  <c r="S14" s="1"/>
  <c r="D14"/>
  <c r="E14"/>
  <c r="F14"/>
  <c r="G14"/>
  <c r="H14"/>
  <c r="I14"/>
  <c r="J14"/>
  <c r="K14"/>
  <c r="L14"/>
  <c r="M14"/>
  <c r="N14"/>
  <c r="O14"/>
  <c r="P14"/>
  <c r="Q14"/>
  <c r="C15"/>
  <c r="S15" s="1"/>
  <c r="D15"/>
  <c r="E15"/>
  <c r="F15"/>
  <c r="G15"/>
  <c r="H15"/>
  <c r="I15"/>
  <c r="J15"/>
  <c r="K15"/>
  <c r="L15"/>
  <c r="M15"/>
  <c r="N15"/>
  <c r="O15"/>
  <c r="P15"/>
  <c r="Q15"/>
  <c r="C16"/>
  <c r="S16" s="1"/>
  <c r="D16"/>
  <c r="E16"/>
  <c r="F16"/>
  <c r="G16"/>
  <c r="H16"/>
  <c r="I16"/>
  <c r="J16"/>
  <c r="K16"/>
  <c r="L16"/>
  <c r="M16"/>
  <c r="N16"/>
  <c r="O16"/>
  <c r="P16"/>
  <c r="Q16"/>
  <c r="C17"/>
  <c r="S17" s="1"/>
  <c r="D17"/>
  <c r="E17"/>
  <c r="F17"/>
  <c r="G17"/>
  <c r="H17"/>
  <c r="I17"/>
  <c r="J17"/>
  <c r="K17"/>
  <c r="L17"/>
  <c r="M17"/>
  <c r="N17"/>
  <c r="O17"/>
  <c r="P17"/>
  <c r="Q17"/>
  <c r="C18"/>
  <c r="S18" s="1"/>
  <c r="D18"/>
  <c r="E18"/>
  <c r="F18"/>
  <c r="G18"/>
  <c r="H18"/>
  <c r="I18"/>
  <c r="J18"/>
  <c r="K18"/>
  <c r="L18"/>
  <c r="M18"/>
  <c r="N18"/>
  <c r="O18"/>
  <c r="P18"/>
  <c r="Q18"/>
  <c r="C19"/>
  <c r="S19" s="1"/>
  <c r="D19"/>
  <c r="E19"/>
  <c r="F19"/>
  <c r="G19"/>
  <c r="H19"/>
  <c r="I19"/>
  <c r="J19"/>
  <c r="K19"/>
  <c r="L19"/>
  <c r="M19"/>
  <c r="N19"/>
  <c r="O19"/>
  <c r="P19"/>
  <c r="Q19"/>
  <c r="C20"/>
  <c r="S20" s="1"/>
  <c r="D20"/>
  <c r="E20"/>
  <c r="F20"/>
  <c r="G20"/>
  <c r="H20"/>
  <c r="I20"/>
  <c r="J20"/>
  <c r="K20"/>
  <c r="L20"/>
  <c r="M20"/>
  <c r="N20"/>
  <c r="O20"/>
  <c r="P20"/>
  <c r="Q20"/>
  <c r="C21"/>
  <c r="S21" s="1"/>
  <c r="D21"/>
  <c r="E21"/>
  <c r="F21"/>
  <c r="G21"/>
  <c r="H21"/>
  <c r="I21"/>
  <c r="J21"/>
  <c r="K21"/>
  <c r="L21"/>
  <c r="M21"/>
  <c r="N21"/>
  <c r="O21"/>
  <c r="P21"/>
  <c r="Q21"/>
  <c r="C22"/>
  <c r="S22" s="1"/>
  <c r="D22"/>
  <c r="E22"/>
  <c r="F22"/>
  <c r="G22"/>
  <c r="H22"/>
  <c r="I22"/>
  <c r="J22"/>
  <c r="K22"/>
  <c r="L22"/>
  <c r="M22"/>
  <c r="N22"/>
  <c r="O22"/>
  <c r="P22"/>
  <c r="Q22"/>
  <c r="C23"/>
  <c r="S23" s="1"/>
  <c r="D23"/>
  <c r="E23"/>
  <c r="F23"/>
  <c r="G23"/>
  <c r="H23"/>
  <c r="I23"/>
  <c r="J23"/>
  <c r="K23"/>
  <c r="L23"/>
  <c r="M23"/>
  <c r="N23"/>
  <c r="O23"/>
  <c r="P23"/>
  <c r="Q23"/>
  <c r="C24"/>
  <c r="S24" s="1"/>
  <c r="D24"/>
  <c r="E24"/>
  <c r="F24"/>
  <c r="G24"/>
  <c r="H24"/>
  <c r="I24"/>
  <c r="J24"/>
  <c r="K24"/>
  <c r="L24"/>
  <c r="M24"/>
  <c r="N24"/>
  <c r="O24"/>
  <c r="P24"/>
  <c r="Q24"/>
  <c r="C25"/>
  <c r="S25" s="1"/>
  <c r="D25"/>
  <c r="E25"/>
  <c r="F25"/>
  <c r="G25"/>
  <c r="H25"/>
  <c r="I25"/>
  <c r="J25"/>
  <c r="K25"/>
  <c r="L25"/>
  <c r="M25"/>
  <c r="N25"/>
  <c r="O25"/>
  <c r="P25"/>
  <c r="Q25"/>
  <c r="C26"/>
  <c r="S26" s="1"/>
  <c r="D26"/>
  <c r="E26"/>
  <c r="F26"/>
  <c r="G26"/>
  <c r="H26"/>
  <c r="I26"/>
  <c r="J26"/>
  <c r="K26"/>
  <c r="L26"/>
  <c r="M26"/>
  <c r="N26"/>
  <c r="O26"/>
  <c r="P26"/>
  <c r="Q26"/>
  <c r="C27"/>
  <c r="S27" s="1"/>
  <c r="D27"/>
  <c r="E27"/>
  <c r="F27"/>
  <c r="G27"/>
  <c r="H27"/>
  <c r="I27"/>
  <c r="J27"/>
  <c r="K27"/>
  <c r="L27"/>
  <c r="M27"/>
  <c r="N27"/>
  <c r="O27"/>
  <c r="P27"/>
  <c r="Q27"/>
  <c r="C28"/>
  <c r="S28" s="1"/>
  <c r="D28"/>
  <c r="E28"/>
  <c r="F28"/>
  <c r="G28"/>
  <c r="H28"/>
  <c r="I28"/>
  <c r="J28"/>
  <c r="K28"/>
  <c r="L28"/>
  <c r="M28"/>
  <c r="N28"/>
  <c r="O28"/>
  <c r="P28"/>
  <c r="Q28"/>
  <c r="C29"/>
  <c r="S29" s="1"/>
  <c r="D29"/>
  <c r="E29"/>
  <c r="F29"/>
  <c r="G29"/>
  <c r="H29"/>
  <c r="I29"/>
  <c r="J29"/>
  <c r="K29"/>
  <c r="L29"/>
  <c r="M29"/>
  <c r="N29"/>
  <c r="O29"/>
  <c r="P29"/>
  <c r="Q29"/>
  <c r="C30"/>
  <c r="S30" s="1"/>
  <c r="D30"/>
  <c r="E30"/>
  <c r="F30"/>
  <c r="G30"/>
  <c r="H30"/>
  <c r="I30"/>
  <c r="J30"/>
  <c r="K30"/>
  <c r="L30"/>
  <c r="M30"/>
  <c r="N30"/>
  <c r="O30"/>
  <c r="P30"/>
  <c r="Q30"/>
  <c r="C31"/>
  <c r="S31" s="1"/>
  <c r="D31"/>
  <c r="E31"/>
  <c r="F31"/>
  <c r="G31"/>
  <c r="H31"/>
  <c r="I31"/>
  <c r="J31"/>
  <c r="K31"/>
  <c r="L31"/>
  <c r="M31"/>
  <c r="N31"/>
  <c r="O31"/>
  <c r="P31"/>
  <c r="Q31"/>
  <c r="C32"/>
  <c r="S32" s="1"/>
  <c r="D32"/>
  <c r="E32"/>
  <c r="F32"/>
  <c r="G32"/>
  <c r="H32"/>
  <c r="I32"/>
  <c r="J32"/>
  <c r="K32"/>
  <c r="L32"/>
  <c r="M32"/>
  <c r="N32"/>
  <c r="O32"/>
  <c r="P32"/>
  <c r="Q32"/>
  <c r="C33"/>
  <c r="S33" s="1"/>
  <c r="D33"/>
  <c r="E33"/>
  <c r="F33"/>
  <c r="G33"/>
  <c r="H33"/>
  <c r="I33"/>
  <c r="J33"/>
  <c r="K33"/>
  <c r="L33"/>
  <c r="M33"/>
  <c r="N33"/>
  <c r="O33"/>
  <c r="P33"/>
  <c r="Q33"/>
  <c r="C34"/>
  <c r="S34" s="1"/>
  <c r="D34"/>
  <c r="E34"/>
  <c r="F34"/>
  <c r="G34"/>
  <c r="H34"/>
  <c r="I34"/>
  <c r="J34"/>
  <c r="K34"/>
  <c r="L34"/>
  <c r="M34"/>
  <c r="N34"/>
  <c r="O34"/>
  <c r="P34"/>
  <c r="Q34"/>
  <c r="C35"/>
  <c r="S35" s="1"/>
  <c r="D35"/>
  <c r="E35"/>
  <c r="F35"/>
  <c r="G35"/>
  <c r="H35"/>
  <c r="I35"/>
  <c r="J35"/>
  <c r="K35"/>
  <c r="L35"/>
  <c r="M35"/>
  <c r="N35"/>
  <c r="O35"/>
  <c r="P35"/>
  <c r="Q35"/>
  <c r="C36"/>
  <c r="S36" s="1"/>
  <c r="D36"/>
  <c r="E36"/>
  <c r="F36"/>
  <c r="G36"/>
  <c r="H36"/>
  <c r="I36"/>
  <c r="J36"/>
  <c r="K36"/>
  <c r="L36"/>
  <c r="M36"/>
  <c r="N36"/>
  <c r="O36"/>
  <c r="P36"/>
  <c r="Q36"/>
  <c r="C37"/>
  <c r="S37" s="1"/>
  <c r="D37"/>
  <c r="E37"/>
  <c r="F37"/>
  <c r="G37"/>
  <c r="H37"/>
  <c r="I37"/>
  <c r="J37"/>
  <c r="K37"/>
  <c r="L37"/>
  <c r="M37"/>
  <c r="N37"/>
  <c r="O37"/>
  <c r="P37"/>
  <c r="Q37"/>
  <c r="C38"/>
  <c r="S38" s="1"/>
  <c r="D38"/>
  <c r="E38"/>
  <c r="F38"/>
  <c r="G38"/>
  <c r="H38"/>
  <c r="I38"/>
  <c r="J38"/>
  <c r="K38"/>
  <c r="L38"/>
  <c r="M38"/>
  <c r="N38"/>
  <c r="O38"/>
  <c r="P38"/>
  <c r="Q38"/>
  <c r="C39"/>
  <c r="S39" s="1"/>
  <c r="D39"/>
  <c r="E39"/>
  <c r="F39"/>
  <c r="G39"/>
  <c r="H39"/>
  <c r="I39"/>
  <c r="J39"/>
  <c r="K39"/>
  <c r="L39"/>
  <c r="M39"/>
  <c r="N39"/>
  <c r="O39"/>
  <c r="P39"/>
  <c r="Q39"/>
  <c r="C40"/>
  <c r="S40" s="1"/>
  <c r="D40"/>
  <c r="E40"/>
  <c r="F40"/>
  <c r="G40"/>
  <c r="H40"/>
  <c r="I40"/>
  <c r="J40"/>
  <c r="K40"/>
  <c r="L40"/>
  <c r="M40"/>
  <c r="N40"/>
  <c r="O40"/>
  <c r="P40"/>
  <c r="Q40"/>
  <c r="C41"/>
  <c r="S41" s="1"/>
  <c r="D41"/>
  <c r="E41"/>
  <c r="F41"/>
  <c r="G41"/>
  <c r="H41"/>
  <c r="I41"/>
  <c r="J41"/>
  <c r="K41"/>
  <c r="L41"/>
  <c r="M41"/>
  <c r="N41"/>
  <c r="O41"/>
  <c r="P41"/>
  <c r="Q41"/>
  <c r="C42"/>
  <c r="S42" s="1"/>
  <c r="D42"/>
  <c r="E42"/>
  <c r="F42"/>
  <c r="G42"/>
  <c r="H42"/>
  <c r="I42"/>
  <c r="J42"/>
  <c r="K42"/>
  <c r="L42"/>
  <c r="M42"/>
  <c r="N42"/>
  <c r="O42"/>
  <c r="P42"/>
  <c r="Q42"/>
  <c r="C3" i="12"/>
  <c r="S3" s="1"/>
  <c r="D3"/>
  <c r="E3"/>
  <c r="F3"/>
  <c r="G3"/>
  <c r="H3"/>
  <c r="I3"/>
  <c r="J3"/>
  <c r="K3"/>
  <c r="L3"/>
  <c r="M3"/>
  <c r="N3"/>
  <c r="O3"/>
  <c r="P3"/>
  <c r="Q3"/>
  <c r="C4"/>
  <c r="S4" s="1"/>
  <c r="D4"/>
  <c r="E4"/>
  <c r="F4"/>
  <c r="G4"/>
  <c r="H4"/>
  <c r="I4"/>
  <c r="J4"/>
  <c r="K4"/>
  <c r="L4"/>
  <c r="M4"/>
  <c r="N4"/>
  <c r="O4"/>
  <c r="P4"/>
  <c r="Q4"/>
  <c r="C5"/>
  <c r="S5" s="1"/>
  <c r="D5"/>
  <c r="E5"/>
  <c r="F5"/>
  <c r="G5"/>
  <c r="H5"/>
  <c r="I5"/>
  <c r="J5"/>
  <c r="K5"/>
  <c r="L5"/>
  <c r="M5"/>
  <c r="N5"/>
  <c r="O5"/>
  <c r="P5"/>
  <c r="Q5"/>
  <c r="C6"/>
  <c r="S6" s="1"/>
  <c r="D6"/>
  <c r="E6"/>
  <c r="F6"/>
  <c r="G6"/>
  <c r="H6"/>
  <c r="I6"/>
  <c r="J6"/>
  <c r="K6"/>
  <c r="L6"/>
  <c r="M6"/>
  <c r="N6"/>
  <c r="O6"/>
  <c r="P6"/>
  <c r="Q6"/>
  <c r="C7"/>
  <c r="S7" s="1"/>
  <c r="D7"/>
  <c r="E7"/>
  <c r="F7"/>
  <c r="G7"/>
  <c r="H7"/>
  <c r="I7"/>
  <c r="J7"/>
  <c r="K7"/>
  <c r="L7"/>
  <c r="M7"/>
  <c r="N7"/>
  <c r="O7"/>
  <c r="P7"/>
  <c r="Q7"/>
  <c r="C8"/>
  <c r="S8" s="1"/>
  <c r="D8"/>
  <c r="E8"/>
  <c r="F8"/>
  <c r="G8"/>
  <c r="H8"/>
  <c r="I8"/>
  <c r="J8"/>
  <c r="K8"/>
  <c r="L8"/>
  <c r="M8"/>
  <c r="N8"/>
  <c r="O8"/>
  <c r="P8"/>
  <c r="Q8"/>
  <c r="C9"/>
  <c r="S9" s="1"/>
  <c r="D9"/>
  <c r="E9"/>
  <c r="F9"/>
  <c r="G9"/>
  <c r="H9"/>
  <c r="I9"/>
  <c r="J9"/>
  <c r="K9"/>
  <c r="L9"/>
  <c r="M9"/>
  <c r="N9"/>
  <c r="O9"/>
  <c r="P9"/>
  <c r="Q9"/>
  <c r="C10"/>
  <c r="S10" s="1"/>
  <c r="D10"/>
  <c r="E10"/>
  <c r="F10"/>
  <c r="G10"/>
  <c r="H10"/>
  <c r="I10"/>
  <c r="J10"/>
  <c r="K10"/>
  <c r="L10"/>
  <c r="M10"/>
  <c r="N10"/>
  <c r="O10"/>
  <c r="P10"/>
  <c r="Q10"/>
  <c r="C11"/>
  <c r="S11" s="1"/>
  <c r="D11"/>
  <c r="E11"/>
  <c r="F11"/>
  <c r="G11"/>
  <c r="H11"/>
  <c r="I11"/>
  <c r="J11"/>
  <c r="K11"/>
  <c r="L11"/>
  <c r="M11"/>
  <c r="N11"/>
  <c r="O11"/>
  <c r="P11"/>
  <c r="Q11"/>
  <c r="C12"/>
  <c r="S12" s="1"/>
  <c r="D12"/>
  <c r="E12"/>
  <c r="F12"/>
  <c r="G12"/>
  <c r="H12"/>
  <c r="I12"/>
  <c r="J12"/>
  <c r="K12"/>
  <c r="L12"/>
  <c r="M12"/>
  <c r="N12"/>
  <c r="O12"/>
  <c r="P12"/>
  <c r="Q12"/>
  <c r="C13"/>
  <c r="S13" s="1"/>
  <c r="D13"/>
  <c r="E13"/>
  <c r="F13"/>
  <c r="G13"/>
  <c r="H13"/>
  <c r="I13"/>
  <c r="J13"/>
  <c r="K13"/>
  <c r="L13"/>
  <c r="M13"/>
  <c r="N13"/>
  <c r="O13"/>
  <c r="P13"/>
  <c r="Q13"/>
  <c r="C14"/>
  <c r="S14" s="1"/>
  <c r="D14"/>
  <c r="E14"/>
  <c r="F14"/>
  <c r="G14"/>
  <c r="H14"/>
  <c r="I14"/>
  <c r="J14"/>
  <c r="K14"/>
  <c r="L14"/>
  <c r="M14"/>
  <c r="N14"/>
  <c r="O14"/>
  <c r="P14"/>
  <c r="Q14"/>
  <c r="C15"/>
  <c r="S15" s="1"/>
  <c r="D15"/>
  <c r="E15"/>
  <c r="F15"/>
  <c r="G15"/>
  <c r="H15"/>
  <c r="I15"/>
  <c r="J15"/>
  <c r="K15"/>
  <c r="L15"/>
  <c r="M15"/>
  <c r="N15"/>
  <c r="O15"/>
  <c r="P15"/>
  <c r="Q15"/>
  <c r="C16"/>
  <c r="S16" s="1"/>
  <c r="D16"/>
  <c r="E16"/>
  <c r="F16"/>
  <c r="G16"/>
  <c r="H16"/>
  <c r="I16"/>
  <c r="J16"/>
  <c r="K16"/>
  <c r="L16"/>
  <c r="M16"/>
  <c r="N16"/>
  <c r="O16"/>
  <c r="P16"/>
  <c r="Q16"/>
  <c r="C17"/>
  <c r="S17" s="1"/>
  <c r="D17"/>
  <c r="E17"/>
  <c r="F17"/>
  <c r="G17"/>
  <c r="H17"/>
  <c r="I17"/>
  <c r="J17"/>
  <c r="K17"/>
  <c r="L17"/>
  <c r="M17"/>
  <c r="N17"/>
  <c r="O17"/>
  <c r="P17"/>
  <c r="Q17"/>
  <c r="C18"/>
  <c r="S18" s="1"/>
  <c r="D18"/>
  <c r="E18"/>
  <c r="F18"/>
  <c r="G18"/>
  <c r="H18"/>
  <c r="I18"/>
  <c r="J18"/>
  <c r="K18"/>
  <c r="L18"/>
  <c r="M18"/>
  <c r="N18"/>
  <c r="O18"/>
  <c r="P18"/>
  <c r="Q18"/>
  <c r="C3" i="8"/>
  <c r="D3"/>
  <c r="R3" s="1"/>
  <c r="E3"/>
  <c r="F3"/>
  <c r="G3"/>
  <c r="H3"/>
  <c r="I3"/>
  <c r="J3"/>
  <c r="K3"/>
  <c r="L3"/>
  <c r="M3"/>
  <c r="N3"/>
  <c r="O3"/>
  <c r="P3"/>
  <c r="Q3"/>
  <c r="U3"/>
  <c r="V3"/>
  <c r="C4"/>
  <c r="R4" s="1"/>
  <c r="D4"/>
  <c r="E4"/>
  <c r="F4"/>
  <c r="G4"/>
  <c r="H4"/>
  <c r="I4"/>
  <c r="J4"/>
  <c r="K4"/>
  <c r="L4"/>
  <c r="M4"/>
  <c r="N4"/>
  <c r="O4"/>
  <c r="P4"/>
  <c r="Q4"/>
  <c r="U4"/>
  <c r="V4"/>
  <c r="C5"/>
  <c r="R5" s="1"/>
  <c r="D5"/>
  <c r="E5"/>
  <c r="F5"/>
  <c r="G5"/>
  <c r="H5"/>
  <c r="I5"/>
  <c r="J5"/>
  <c r="K5"/>
  <c r="L5"/>
  <c r="M5"/>
  <c r="N5"/>
  <c r="O5"/>
  <c r="P5"/>
  <c r="Q5"/>
  <c r="U5"/>
  <c r="V5"/>
  <c r="C6"/>
  <c r="D6"/>
  <c r="E6"/>
  <c r="R6" s="1"/>
  <c r="F6"/>
  <c r="G6"/>
  <c r="H6"/>
  <c r="I6"/>
  <c r="J6"/>
  <c r="K6"/>
  <c r="M6"/>
  <c r="N6"/>
  <c r="O6"/>
  <c r="P6"/>
  <c r="Q6"/>
  <c r="U6"/>
  <c r="V6"/>
  <c r="C7"/>
  <c r="D7"/>
  <c r="E7"/>
  <c r="R7" s="1"/>
  <c r="F7"/>
  <c r="G7"/>
  <c r="H7"/>
  <c r="I7"/>
  <c r="J7"/>
  <c r="K7"/>
  <c r="L7"/>
  <c r="M7"/>
  <c r="N7"/>
  <c r="O7"/>
  <c r="P7"/>
  <c r="Q7"/>
  <c r="U7"/>
  <c r="V7"/>
  <c r="C8"/>
  <c r="R8" s="1"/>
  <c r="D8"/>
  <c r="E8"/>
  <c r="F8"/>
  <c r="G8"/>
  <c r="H8"/>
  <c r="I8"/>
  <c r="J8"/>
  <c r="K8"/>
  <c r="L8"/>
  <c r="M8"/>
  <c r="N8"/>
  <c r="O8"/>
  <c r="P8"/>
  <c r="Q8"/>
  <c r="U8"/>
  <c r="V8"/>
  <c r="C9"/>
  <c r="R9" s="1"/>
  <c r="D9"/>
  <c r="E9"/>
  <c r="F9"/>
  <c r="G9"/>
  <c r="H9"/>
  <c r="I9"/>
  <c r="J9"/>
  <c r="K9"/>
  <c r="L9"/>
  <c r="M9"/>
  <c r="N9"/>
  <c r="O9"/>
  <c r="Q9"/>
  <c r="U9"/>
  <c r="V9"/>
  <c r="C18"/>
  <c r="R18" s="1"/>
  <c r="D18"/>
  <c r="E18"/>
  <c r="F18"/>
  <c r="G18"/>
  <c r="H18"/>
  <c r="J18"/>
  <c r="K18"/>
  <c r="L18"/>
  <c r="M18"/>
  <c r="U18"/>
  <c r="V18"/>
  <c r="C12"/>
  <c r="Y12" s="1"/>
  <c r="D12"/>
  <c r="E12"/>
  <c r="F12"/>
  <c r="G12"/>
  <c r="H12"/>
  <c r="I12"/>
  <c r="J12"/>
  <c r="K12"/>
  <c r="L12"/>
  <c r="M12"/>
  <c r="N12"/>
  <c r="P12"/>
  <c r="Q12"/>
  <c r="U12"/>
  <c r="V12"/>
  <c r="C17"/>
  <c r="R17" s="1"/>
  <c r="D17"/>
  <c r="E17"/>
  <c r="F17"/>
  <c r="G17"/>
  <c r="H17"/>
  <c r="I17"/>
  <c r="J17"/>
  <c r="K17"/>
  <c r="N17"/>
  <c r="O17"/>
  <c r="P17"/>
  <c r="Q17"/>
  <c r="U17"/>
  <c r="V17"/>
  <c r="C19"/>
  <c r="R19" s="1"/>
  <c r="D19"/>
  <c r="Y19" s="1"/>
  <c r="E19"/>
  <c r="F19"/>
  <c r="G19"/>
  <c r="H19"/>
  <c r="I19"/>
  <c r="J19"/>
  <c r="K19"/>
  <c r="L19"/>
  <c r="M19"/>
  <c r="P19"/>
  <c r="U19"/>
  <c r="V19"/>
  <c r="C10"/>
  <c r="R10" s="1"/>
  <c r="D10"/>
  <c r="E10"/>
  <c r="F10"/>
  <c r="Y10" s="1"/>
  <c r="G10"/>
  <c r="H10"/>
  <c r="I10"/>
  <c r="J10"/>
  <c r="K10"/>
  <c r="L10"/>
  <c r="M10"/>
  <c r="N10"/>
  <c r="O10"/>
  <c r="P10"/>
  <c r="Q10"/>
  <c r="U10"/>
  <c r="V10"/>
  <c r="C21"/>
  <c r="Y21" s="1"/>
  <c r="D21"/>
  <c r="E21"/>
  <c r="R21" s="1"/>
  <c r="F21"/>
  <c r="G21"/>
  <c r="H21"/>
  <c r="I21"/>
  <c r="J21"/>
  <c r="K21"/>
  <c r="L21"/>
  <c r="M21"/>
  <c r="U21"/>
  <c r="V21"/>
  <c r="C16"/>
  <c r="Y16" s="1"/>
  <c r="D16"/>
  <c r="R16" s="1"/>
  <c r="E16"/>
  <c r="F16"/>
  <c r="G16"/>
  <c r="H16"/>
  <c r="I16"/>
  <c r="J16"/>
  <c r="K16"/>
  <c r="L16"/>
  <c r="M16"/>
  <c r="N16"/>
  <c r="O16"/>
  <c r="Q16"/>
  <c r="U16"/>
  <c r="V16"/>
  <c r="C11"/>
  <c r="R11" s="1"/>
  <c r="D11"/>
  <c r="Y11" s="1"/>
  <c r="E11"/>
  <c r="F11"/>
  <c r="G11"/>
  <c r="H11"/>
  <c r="I11"/>
  <c r="J11"/>
  <c r="K11"/>
  <c r="L11"/>
  <c r="M11"/>
  <c r="N11"/>
  <c r="O11"/>
  <c r="P11"/>
  <c r="Q11"/>
  <c r="U11"/>
  <c r="V11"/>
  <c r="C13"/>
  <c r="R13" s="1"/>
  <c r="D13"/>
  <c r="E13"/>
  <c r="F13"/>
  <c r="G13"/>
  <c r="H13"/>
  <c r="I13"/>
  <c r="J13"/>
  <c r="K13"/>
  <c r="L13"/>
  <c r="M13"/>
  <c r="N13"/>
  <c r="O13"/>
  <c r="P13"/>
  <c r="Q13"/>
  <c r="U13"/>
  <c r="V13"/>
  <c r="C22"/>
  <c r="D22"/>
  <c r="F22"/>
  <c r="G22"/>
  <c r="R22" s="1"/>
  <c r="H22"/>
  <c r="I22"/>
  <c r="J22"/>
  <c r="K22"/>
  <c r="L22"/>
  <c r="M22"/>
  <c r="O22"/>
  <c r="P22"/>
  <c r="Q22"/>
  <c r="U22"/>
  <c r="V22"/>
  <c r="C14"/>
  <c r="R14" s="1"/>
  <c r="D14"/>
  <c r="E14"/>
  <c r="F14"/>
  <c r="G14"/>
  <c r="H14"/>
  <c r="I14"/>
  <c r="J14"/>
  <c r="K14"/>
  <c r="L14"/>
  <c r="M14"/>
  <c r="N14"/>
  <c r="O14"/>
  <c r="P14"/>
  <c r="Q14"/>
  <c r="U14"/>
  <c r="V14"/>
  <c r="C15"/>
  <c r="R15" s="1"/>
  <c r="D15"/>
  <c r="E15"/>
  <c r="F15"/>
  <c r="G15"/>
  <c r="H15"/>
  <c r="I15"/>
  <c r="J15"/>
  <c r="K15"/>
  <c r="L15"/>
  <c r="M15"/>
  <c r="N15"/>
  <c r="O15"/>
  <c r="P15"/>
  <c r="Q15"/>
  <c r="U15"/>
  <c r="V15"/>
  <c r="D20"/>
  <c r="Y20" s="1"/>
  <c r="E20"/>
  <c r="F20"/>
  <c r="G20"/>
  <c r="H20"/>
  <c r="I20"/>
  <c r="J20"/>
  <c r="K20"/>
  <c r="L20"/>
  <c r="M20"/>
  <c r="N20"/>
  <c r="O20"/>
  <c r="P20"/>
  <c r="Q20"/>
  <c r="U20"/>
  <c r="V20"/>
  <c r="C24"/>
  <c r="Y24" s="1"/>
  <c r="D24"/>
  <c r="E24"/>
  <c r="R24" s="1"/>
  <c r="F24"/>
  <c r="G24"/>
  <c r="H24"/>
  <c r="I24"/>
  <c r="J24"/>
  <c r="K24"/>
  <c r="L24"/>
  <c r="M24"/>
  <c r="P24"/>
  <c r="Q24"/>
  <c r="U24"/>
  <c r="V24"/>
  <c r="D23"/>
  <c r="R23" s="1"/>
  <c r="E23"/>
  <c r="F23"/>
  <c r="G23"/>
  <c r="H23"/>
  <c r="I23"/>
  <c r="J23"/>
  <c r="K23"/>
  <c r="L23"/>
  <c r="M23"/>
  <c r="N23"/>
  <c r="O23"/>
  <c r="P23"/>
  <c r="Q23"/>
  <c r="U23"/>
  <c r="V23"/>
  <c r="C25"/>
  <c r="R25" s="1"/>
  <c r="D25"/>
  <c r="E25"/>
  <c r="F25"/>
  <c r="G25"/>
  <c r="H25"/>
  <c r="I25"/>
  <c r="J25"/>
  <c r="K25"/>
  <c r="L25"/>
  <c r="M25"/>
  <c r="P25"/>
  <c r="Q25"/>
  <c r="U25"/>
  <c r="V25"/>
  <c r="C27"/>
  <c r="Y27" s="1"/>
  <c r="D27"/>
  <c r="E27"/>
  <c r="F27"/>
  <c r="G27"/>
  <c r="H27"/>
  <c r="J27"/>
  <c r="K27"/>
  <c r="L27"/>
  <c r="M27"/>
  <c r="N27"/>
  <c r="P27"/>
  <c r="Q27"/>
  <c r="U27"/>
  <c r="V27"/>
  <c r="C26"/>
  <c r="D26"/>
  <c r="R26" s="1"/>
  <c r="E26"/>
  <c r="F26"/>
  <c r="G26"/>
  <c r="H26"/>
  <c r="I26"/>
  <c r="J26"/>
  <c r="K26"/>
  <c r="L26"/>
  <c r="M26"/>
  <c r="N26"/>
  <c r="O26"/>
  <c r="P26"/>
  <c r="U26"/>
  <c r="V26"/>
  <c r="C28"/>
  <c r="Y28" s="1"/>
  <c r="D28"/>
  <c r="R28" s="1"/>
  <c r="E28"/>
  <c r="F28"/>
  <c r="G28"/>
  <c r="H28"/>
  <c r="I28"/>
  <c r="J28"/>
  <c r="K28"/>
  <c r="L28"/>
  <c r="M28"/>
  <c r="N28"/>
  <c r="O28"/>
  <c r="Q28"/>
  <c r="U28"/>
  <c r="V28"/>
  <c r="C30"/>
  <c r="R30" s="1"/>
  <c r="D30"/>
  <c r="Y30" s="1"/>
  <c r="E30"/>
  <c r="F30"/>
  <c r="G30"/>
  <c r="H30"/>
  <c r="I30"/>
  <c r="J30"/>
  <c r="K30"/>
  <c r="L30"/>
  <c r="M30"/>
  <c r="Q30"/>
  <c r="U30"/>
  <c r="V30"/>
  <c r="C29"/>
  <c r="R29" s="1"/>
  <c r="D29"/>
  <c r="E29"/>
  <c r="F29"/>
  <c r="G29"/>
  <c r="H29"/>
  <c r="I29"/>
  <c r="J29"/>
  <c r="K29"/>
  <c r="L29"/>
  <c r="M29"/>
  <c r="O29"/>
  <c r="Q29"/>
  <c r="U29"/>
  <c r="V29"/>
  <c r="C32"/>
  <c r="Y32" s="1"/>
  <c r="D32"/>
  <c r="E32"/>
  <c r="F32"/>
  <c r="G32"/>
  <c r="H32"/>
  <c r="I32"/>
  <c r="J32"/>
  <c r="K32"/>
  <c r="U32"/>
  <c r="V32"/>
  <c r="D31"/>
  <c r="E31"/>
  <c r="R31" s="1"/>
  <c r="F31"/>
  <c r="G31"/>
  <c r="H31"/>
  <c r="I31"/>
  <c r="J31"/>
  <c r="K31"/>
  <c r="L31"/>
  <c r="M31"/>
  <c r="N31"/>
  <c r="O31"/>
  <c r="P31"/>
  <c r="Q31"/>
  <c r="U31"/>
  <c r="V31"/>
  <c r="C33"/>
  <c r="R33" s="1"/>
  <c r="D33"/>
  <c r="E33"/>
  <c r="F33"/>
  <c r="G33"/>
  <c r="H33"/>
  <c r="I33"/>
  <c r="J33"/>
  <c r="K33"/>
  <c r="L33"/>
  <c r="M33"/>
  <c r="U33"/>
  <c r="V33"/>
  <c r="C34"/>
  <c r="R34" s="1"/>
  <c r="D34"/>
  <c r="E34"/>
  <c r="G34"/>
  <c r="H34"/>
  <c r="J34"/>
  <c r="K34"/>
  <c r="L34"/>
  <c r="P34"/>
  <c r="U34"/>
  <c r="V34"/>
  <c r="C35"/>
  <c r="D35"/>
  <c r="Y35" s="1"/>
  <c r="E35"/>
  <c r="F35"/>
  <c r="G35"/>
  <c r="H35"/>
  <c r="I35"/>
  <c r="J35"/>
  <c r="K35"/>
  <c r="L35"/>
  <c r="M35"/>
  <c r="U35"/>
  <c r="V35"/>
  <c r="C36"/>
  <c r="Y36" s="1"/>
  <c r="D36"/>
  <c r="E36"/>
  <c r="F36"/>
  <c r="G36"/>
  <c r="H36"/>
  <c r="I36"/>
  <c r="U36"/>
  <c r="V36"/>
  <c r="C37"/>
  <c r="R37" s="1"/>
  <c r="D37"/>
  <c r="E37"/>
  <c r="F37"/>
  <c r="G37"/>
  <c r="H37"/>
  <c r="I37"/>
  <c r="J37"/>
  <c r="K37"/>
  <c r="L37"/>
  <c r="U37"/>
  <c r="V37"/>
  <c r="C38"/>
  <c r="R38" s="1"/>
  <c r="E38"/>
  <c r="F38"/>
  <c r="G38"/>
  <c r="Y38" s="1"/>
  <c r="H38"/>
  <c r="I38"/>
  <c r="J38"/>
  <c r="K38"/>
  <c r="U38"/>
  <c r="V38"/>
  <c r="C39"/>
  <c r="D39"/>
  <c r="Y39" s="1"/>
  <c r="E39"/>
  <c r="F39"/>
  <c r="H39"/>
  <c r="U39"/>
  <c r="V39"/>
  <c r="C40"/>
  <c r="Y40" s="1"/>
  <c r="D40"/>
  <c r="R40" s="1"/>
  <c r="E40"/>
  <c r="F40"/>
  <c r="G40"/>
  <c r="I40"/>
  <c r="U40"/>
  <c r="V40"/>
  <c r="C41"/>
  <c r="R41" s="1"/>
  <c r="D41"/>
  <c r="E41"/>
  <c r="F41"/>
  <c r="U41"/>
  <c r="V41"/>
  <c r="C42"/>
  <c r="R42" s="1"/>
  <c r="D42"/>
  <c r="E42"/>
  <c r="F42"/>
  <c r="G42"/>
  <c r="H42"/>
  <c r="U42"/>
  <c r="V42"/>
  <c r="C43"/>
  <c r="Y43" s="1"/>
  <c r="D43"/>
  <c r="F43"/>
  <c r="H43"/>
  <c r="I43"/>
  <c r="J43"/>
  <c r="K43"/>
  <c r="U43"/>
  <c r="V43"/>
  <c r="C44"/>
  <c r="Y44" s="1"/>
  <c r="D44"/>
  <c r="E44"/>
  <c r="F44"/>
  <c r="G44"/>
  <c r="H44"/>
  <c r="I44"/>
  <c r="U44"/>
  <c r="V44"/>
  <c r="M45"/>
  <c r="R45" s="1"/>
  <c r="N45"/>
  <c r="O45"/>
  <c r="P45"/>
  <c r="Q45"/>
  <c r="U45"/>
  <c r="V45"/>
  <c r="E46"/>
  <c r="R46" s="1"/>
  <c r="F46"/>
  <c r="G46"/>
  <c r="H46"/>
  <c r="Y46" s="1"/>
  <c r="I46"/>
  <c r="J46"/>
  <c r="U46"/>
  <c r="V46"/>
  <c r="E47"/>
  <c r="Y47" s="1"/>
  <c r="F47"/>
  <c r="U47"/>
  <c r="V47"/>
  <c r="C48"/>
  <c r="Y48" s="1"/>
  <c r="D48"/>
  <c r="U48"/>
  <c r="V48"/>
  <c r="C49"/>
  <c r="R49" s="1"/>
  <c r="G49"/>
  <c r="U49"/>
  <c r="V49"/>
  <c r="C50"/>
  <c r="R50" s="1"/>
  <c r="U50"/>
  <c r="V50"/>
  <c r="D51"/>
  <c r="Y51" s="1"/>
  <c r="U51"/>
  <c r="V51"/>
  <c r="U537" i="4"/>
  <c r="T537"/>
  <c r="R537"/>
  <c r="B537"/>
  <c r="U536"/>
  <c r="T536"/>
  <c r="R536"/>
  <c r="B536"/>
  <c r="U535"/>
  <c r="T535"/>
  <c r="R535"/>
  <c r="B535"/>
  <c r="T534"/>
  <c r="R534"/>
  <c r="B534"/>
  <c r="U533"/>
  <c r="T533"/>
  <c r="R533"/>
  <c r="B533"/>
  <c r="U532"/>
  <c r="T532"/>
  <c r="R532"/>
  <c r="B532"/>
  <c r="U531"/>
  <c r="T531"/>
  <c r="R531"/>
  <c r="B531"/>
  <c r="U530"/>
  <c r="T530"/>
  <c r="R530"/>
  <c r="B530"/>
  <c r="T529"/>
  <c r="R529"/>
  <c r="U529" s="1"/>
  <c r="B529"/>
  <c r="T528"/>
  <c r="R528"/>
  <c r="U528" s="1"/>
  <c r="B528"/>
  <c r="U527"/>
  <c r="T527"/>
  <c r="R527"/>
  <c r="B527"/>
  <c r="U526"/>
  <c r="T526"/>
  <c r="R526"/>
  <c r="B526"/>
  <c r="T525"/>
  <c r="R525"/>
  <c r="U525" s="1"/>
  <c r="B525"/>
  <c r="T524"/>
  <c r="R524"/>
  <c r="B524"/>
  <c r="T523"/>
  <c r="R523"/>
  <c r="U523" s="1"/>
  <c r="B523"/>
  <c r="T522"/>
  <c r="R522"/>
  <c r="U522" s="1"/>
  <c r="B522"/>
  <c r="T521"/>
  <c r="R521"/>
  <c r="U521" s="1"/>
  <c r="B521"/>
  <c r="T520"/>
  <c r="R520"/>
  <c r="U520" s="1"/>
  <c r="B520"/>
  <c r="U519"/>
  <c r="T519"/>
  <c r="R519"/>
  <c r="B519"/>
  <c r="U518"/>
  <c r="T518"/>
  <c r="R518"/>
  <c r="B518"/>
  <c r="T517"/>
  <c r="R517"/>
  <c r="B517"/>
  <c r="T516"/>
  <c r="R516"/>
  <c r="U516" s="1"/>
  <c r="B516"/>
  <c r="U515"/>
  <c r="T515"/>
  <c r="R515"/>
  <c r="B515"/>
  <c r="U514"/>
  <c r="T514"/>
  <c r="R514"/>
  <c r="B514"/>
  <c r="T513"/>
  <c r="R513"/>
  <c r="U513" s="1"/>
  <c r="B513"/>
  <c r="T512"/>
  <c r="R512"/>
  <c r="U512" s="1"/>
  <c r="B512"/>
  <c r="U511"/>
  <c r="T511"/>
  <c r="R511"/>
  <c r="B511"/>
  <c r="U510"/>
  <c r="T510"/>
  <c r="R510"/>
  <c r="B510"/>
  <c r="X3" i="8"/>
  <c r="X4"/>
  <c r="X5"/>
  <c r="X6"/>
  <c r="X7"/>
  <c r="X8"/>
  <c r="X9"/>
  <c r="X10"/>
  <c r="X11"/>
  <c r="X12"/>
  <c r="X13"/>
  <c r="X14"/>
  <c r="X15"/>
  <c r="X16"/>
  <c r="X17"/>
  <c r="X18"/>
  <c r="X19"/>
  <c r="X20"/>
  <c r="X21"/>
  <c r="X22"/>
  <c r="X23"/>
  <c r="X24"/>
  <c r="X25"/>
  <c r="X26"/>
  <c r="X27"/>
  <c r="X28"/>
  <c r="X29"/>
  <c r="X30"/>
  <c r="X31"/>
  <c r="X32"/>
  <c r="X33"/>
  <c r="X34"/>
  <c r="X35"/>
  <c r="X36"/>
  <c r="X37"/>
  <c r="X38"/>
  <c r="X39"/>
  <c r="X40"/>
  <c r="X41"/>
  <c r="X42"/>
  <c r="X43"/>
  <c r="X44"/>
  <c r="X45"/>
  <c r="X46"/>
  <c r="X47"/>
  <c r="X48"/>
  <c r="X49"/>
  <c r="X50"/>
  <c r="X51"/>
  <c r="T509" i="4"/>
  <c r="R509"/>
  <c r="U509" s="1"/>
  <c r="B509"/>
  <c r="T508"/>
  <c r="R508"/>
  <c r="U508" s="1"/>
  <c r="B508"/>
  <c r="T507"/>
  <c r="R507"/>
  <c r="U507" s="1"/>
  <c r="B507"/>
  <c r="T506"/>
  <c r="R506"/>
  <c r="U506" s="1"/>
  <c r="B506"/>
  <c r="B462"/>
  <c r="R462"/>
  <c r="U462" s="1"/>
  <c r="T462"/>
  <c r="B463"/>
  <c r="R463"/>
  <c r="U463" s="1"/>
  <c r="T463"/>
  <c r="B464"/>
  <c r="R464"/>
  <c r="T464"/>
  <c r="U464"/>
  <c r="B465"/>
  <c r="R465"/>
  <c r="T465"/>
  <c r="U465"/>
  <c r="B466"/>
  <c r="R466"/>
  <c r="T466"/>
  <c r="U466"/>
  <c r="B467"/>
  <c r="R467"/>
  <c r="T467"/>
  <c r="U467"/>
  <c r="B468"/>
  <c r="R468"/>
  <c r="T468"/>
  <c r="U468"/>
  <c r="B469"/>
  <c r="R469"/>
  <c r="T469"/>
  <c r="U469"/>
  <c r="B470"/>
  <c r="R470"/>
  <c r="T470"/>
  <c r="U470"/>
  <c r="B471"/>
  <c r="R471"/>
  <c r="T471"/>
  <c r="U471"/>
  <c r="B472"/>
  <c r="R472"/>
  <c r="T472"/>
  <c r="U472"/>
  <c r="B473"/>
  <c r="R473"/>
  <c r="T473"/>
  <c r="U473"/>
  <c r="B474"/>
  <c r="R474"/>
  <c r="T474"/>
  <c r="U474"/>
  <c r="B475"/>
  <c r="R475"/>
  <c r="T475"/>
  <c r="U475"/>
  <c r="B476"/>
  <c r="R476"/>
  <c r="T476"/>
  <c r="U476"/>
  <c r="B477"/>
  <c r="R477"/>
  <c r="T477"/>
  <c r="U477"/>
  <c r="B478"/>
  <c r="R478"/>
  <c r="T478"/>
  <c r="U478"/>
  <c r="B479"/>
  <c r="R479"/>
  <c r="T479"/>
  <c r="U479"/>
  <c r="B480"/>
  <c r="R480"/>
  <c r="U480" s="1"/>
  <c r="T480"/>
  <c r="B481"/>
  <c r="R481"/>
  <c r="U481" s="1"/>
  <c r="T481"/>
  <c r="B482"/>
  <c r="R482"/>
  <c r="U482" s="1"/>
  <c r="T482"/>
  <c r="B483"/>
  <c r="R483"/>
  <c r="T483"/>
  <c r="B484"/>
  <c r="R484"/>
  <c r="U484" s="1"/>
  <c r="T484"/>
  <c r="B485"/>
  <c r="R485"/>
  <c r="U485" s="1"/>
  <c r="T485"/>
  <c r="B486"/>
  <c r="R486"/>
  <c r="U486" s="1"/>
  <c r="T486"/>
  <c r="B487"/>
  <c r="R487"/>
  <c r="T487"/>
  <c r="U487"/>
  <c r="B488"/>
  <c r="R488"/>
  <c r="T488"/>
  <c r="U488"/>
  <c r="B489"/>
  <c r="R489"/>
  <c r="T489"/>
  <c r="U489"/>
  <c r="B490"/>
  <c r="R490"/>
  <c r="T490"/>
  <c r="U490"/>
  <c r="B491"/>
  <c r="R491"/>
  <c r="T491"/>
  <c r="U491"/>
  <c r="B492"/>
  <c r="R492"/>
  <c r="T492"/>
  <c r="U492"/>
  <c r="B493"/>
  <c r="R493"/>
  <c r="T493"/>
  <c r="U493"/>
  <c r="B494"/>
  <c r="R494"/>
  <c r="T494"/>
  <c r="U494"/>
  <c r="B495"/>
  <c r="R495"/>
  <c r="T495"/>
  <c r="U495"/>
  <c r="B496"/>
  <c r="R496"/>
  <c r="T496"/>
  <c r="U496"/>
  <c r="B497"/>
  <c r="R497"/>
  <c r="T497"/>
  <c r="U497"/>
  <c r="B498"/>
  <c r="R498"/>
  <c r="T498"/>
  <c r="U498"/>
  <c r="B499"/>
  <c r="R499"/>
  <c r="T499"/>
  <c r="U499"/>
  <c r="B500"/>
  <c r="R500"/>
  <c r="U500" s="1"/>
  <c r="T500"/>
  <c r="B501"/>
  <c r="R501"/>
  <c r="T501"/>
  <c r="B502"/>
  <c r="R502"/>
  <c r="U502" s="1"/>
  <c r="T502"/>
  <c r="B503"/>
  <c r="R503"/>
  <c r="U503" s="1"/>
  <c r="T503"/>
  <c r="B504"/>
  <c r="R504"/>
  <c r="T504"/>
  <c r="U504"/>
  <c r="B505"/>
  <c r="R505"/>
  <c r="T505"/>
  <c r="U505"/>
  <c r="U461"/>
  <c r="T461"/>
  <c r="R461"/>
  <c r="B461"/>
  <c r="R439"/>
  <c r="R440"/>
  <c r="U440" s="1"/>
  <c r="R441"/>
  <c r="R442"/>
  <c r="R443"/>
  <c r="U443" s="1"/>
  <c r="R444"/>
  <c r="U444" s="1"/>
  <c r="R445"/>
  <c r="R446"/>
  <c r="R447"/>
  <c r="U447" s="1"/>
  <c r="R448"/>
  <c r="U448" s="1"/>
  <c r="R449"/>
  <c r="R450"/>
  <c r="R451"/>
  <c r="U451" s="1"/>
  <c r="R452"/>
  <c r="U452" s="1"/>
  <c r="R453"/>
  <c r="R454"/>
  <c r="R455"/>
  <c r="U455" s="1"/>
  <c r="R456"/>
  <c r="U456" s="1"/>
  <c r="R457"/>
  <c r="R458"/>
  <c r="R459"/>
  <c r="U459" s="1"/>
  <c r="R460"/>
  <c r="U460" s="1"/>
  <c r="R438"/>
  <c r="T460"/>
  <c r="B460"/>
  <c r="T459"/>
  <c r="B459"/>
  <c r="U458"/>
  <c r="T458"/>
  <c r="B458"/>
  <c r="U457"/>
  <c r="T457"/>
  <c r="B457"/>
  <c r="T456"/>
  <c r="B456"/>
  <c r="T455"/>
  <c r="B455"/>
  <c r="U454"/>
  <c r="T454"/>
  <c r="B454"/>
  <c r="U453"/>
  <c r="T453"/>
  <c r="B453"/>
  <c r="T452"/>
  <c r="B452"/>
  <c r="T451"/>
  <c r="B451"/>
  <c r="U450"/>
  <c r="T450"/>
  <c r="B450"/>
  <c r="U449"/>
  <c r="T449"/>
  <c r="B449"/>
  <c r="T448"/>
  <c r="B448"/>
  <c r="T447"/>
  <c r="B447"/>
  <c r="U446"/>
  <c r="T446"/>
  <c r="B446"/>
  <c r="U445"/>
  <c r="T445"/>
  <c r="B445"/>
  <c r="T444"/>
  <c r="B444"/>
  <c r="T443"/>
  <c r="B443"/>
  <c r="U442"/>
  <c r="T442"/>
  <c r="B442"/>
  <c r="U441"/>
  <c r="T441"/>
  <c r="B441"/>
  <c r="T440"/>
  <c r="B440"/>
  <c r="T439"/>
  <c r="B439"/>
  <c r="T438"/>
  <c r="B438"/>
  <c r="T437"/>
  <c r="Q437"/>
  <c r="O437"/>
  <c r="N437"/>
  <c r="M437"/>
  <c r="L437"/>
  <c r="K437"/>
  <c r="G437"/>
  <c r="P437" s="1"/>
  <c r="B437"/>
  <c r="T436"/>
  <c r="Q436"/>
  <c r="O436"/>
  <c r="N436"/>
  <c r="M436"/>
  <c r="L436"/>
  <c r="K436"/>
  <c r="G436"/>
  <c r="B436"/>
  <c r="P436" s="1"/>
  <c r="T435"/>
  <c r="Q435"/>
  <c r="O435"/>
  <c r="N435"/>
  <c r="M435"/>
  <c r="L435"/>
  <c r="K435"/>
  <c r="G435"/>
  <c r="P435" s="1"/>
  <c r="B435"/>
  <c r="T434"/>
  <c r="Q434"/>
  <c r="P434"/>
  <c r="O434"/>
  <c r="N434"/>
  <c r="M434"/>
  <c r="L434"/>
  <c r="K434"/>
  <c r="G434"/>
  <c r="B434"/>
  <c r="H434" s="1"/>
  <c r="T433"/>
  <c r="Q433"/>
  <c r="O433"/>
  <c r="N433"/>
  <c r="M433"/>
  <c r="L433"/>
  <c r="K433"/>
  <c r="G433"/>
  <c r="B433"/>
  <c r="T432"/>
  <c r="Q432"/>
  <c r="P432"/>
  <c r="O432"/>
  <c r="N432"/>
  <c r="M432"/>
  <c r="L432"/>
  <c r="K432"/>
  <c r="G432"/>
  <c r="B432"/>
  <c r="T431"/>
  <c r="Q431"/>
  <c r="O431"/>
  <c r="N431"/>
  <c r="M431"/>
  <c r="L431"/>
  <c r="K431"/>
  <c r="G431"/>
  <c r="P431" s="1"/>
  <c r="B431"/>
  <c r="T430"/>
  <c r="Q430"/>
  <c r="O430"/>
  <c r="N430"/>
  <c r="M430"/>
  <c r="L430"/>
  <c r="K430"/>
  <c r="G430"/>
  <c r="P430" s="1"/>
  <c r="B430"/>
  <c r="T429"/>
  <c r="Q429"/>
  <c r="P429"/>
  <c r="O429"/>
  <c r="N429"/>
  <c r="M429"/>
  <c r="L429"/>
  <c r="K429"/>
  <c r="G429"/>
  <c r="B429"/>
  <c r="H429" s="1"/>
  <c r="T428"/>
  <c r="Q428"/>
  <c r="O428"/>
  <c r="N428"/>
  <c r="M428"/>
  <c r="L428"/>
  <c r="K428"/>
  <c r="G428"/>
  <c r="B428"/>
  <c r="T427"/>
  <c r="Q427"/>
  <c r="P427"/>
  <c r="O427"/>
  <c r="N427"/>
  <c r="M427"/>
  <c r="L427"/>
  <c r="K427"/>
  <c r="G427"/>
  <c r="B427"/>
  <c r="H427" s="1"/>
  <c r="T426"/>
  <c r="Q426"/>
  <c r="O426"/>
  <c r="N426"/>
  <c r="M426"/>
  <c r="L426"/>
  <c r="K426"/>
  <c r="G426"/>
  <c r="P426" s="1"/>
  <c r="B426"/>
  <c r="T425"/>
  <c r="Q425"/>
  <c r="O425"/>
  <c r="N425"/>
  <c r="M425"/>
  <c r="L425"/>
  <c r="K425"/>
  <c r="G425"/>
  <c r="P425" s="1"/>
  <c r="B425"/>
  <c r="T424"/>
  <c r="Q424"/>
  <c r="O424"/>
  <c r="N424"/>
  <c r="M424"/>
  <c r="L424"/>
  <c r="K424"/>
  <c r="G424"/>
  <c r="P424" s="1"/>
  <c r="B424"/>
  <c r="T423"/>
  <c r="Q423"/>
  <c r="O423"/>
  <c r="N423"/>
  <c r="M423"/>
  <c r="L423"/>
  <c r="K423"/>
  <c r="G423"/>
  <c r="B423"/>
  <c r="P423" s="1"/>
  <c r="T422"/>
  <c r="Q422"/>
  <c r="O422"/>
  <c r="N422"/>
  <c r="M422"/>
  <c r="L422"/>
  <c r="K422"/>
  <c r="G422"/>
  <c r="P422" s="1"/>
  <c r="B422"/>
  <c r="T421"/>
  <c r="Q421"/>
  <c r="P421"/>
  <c r="O421"/>
  <c r="N421"/>
  <c r="M421"/>
  <c r="L421"/>
  <c r="K421"/>
  <c r="G421"/>
  <c r="B421"/>
  <c r="H421" s="1"/>
  <c r="T420"/>
  <c r="Q420"/>
  <c r="O420"/>
  <c r="N420"/>
  <c r="M420"/>
  <c r="L420"/>
  <c r="K420"/>
  <c r="G420"/>
  <c r="B420"/>
  <c r="T419"/>
  <c r="Q419"/>
  <c r="O419"/>
  <c r="N419"/>
  <c r="M419"/>
  <c r="L419"/>
  <c r="K419"/>
  <c r="G419"/>
  <c r="P419" s="1"/>
  <c r="B419"/>
  <c r="T418"/>
  <c r="Q418"/>
  <c r="O418"/>
  <c r="N418"/>
  <c r="M418"/>
  <c r="L418"/>
  <c r="K418"/>
  <c r="G418"/>
  <c r="P418" s="1"/>
  <c r="B418"/>
  <c r="T417"/>
  <c r="Q417"/>
  <c r="O417"/>
  <c r="N417"/>
  <c r="M417"/>
  <c r="L417"/>
  <c r="K417"/>
  <c r="G417"/>
  <c r="B417"/>
  <c r="P417" s="1"/>
  <c r="T416"/>
  <c r="Q416"/>
  <c r="O416"/>
  <c r="N416"/>
  <c r="M416"/>
  <c r="L416"/>
  <c r="K416"/>
  <c r="G416"/>
  <c r="P416" s="1"/>
  <c r="B416"/>
  <c r="T415"/>
  <c r="Q415"/>
  <c r="O415"/>
  <c r="N415"/>
  <c r="M415"/>
  <c r="L415"/>
  <c r="K415"/>
  <c r="G415"/>
  <c r="B415"/>
  <c r="T414"/>
  <c r="Q414"/>
  <c r="O414"/>
  <c r="N414"/>
  <c r="M414"/>
  <c r="L414"/>
  <c r="K414"/>
  <c r="G414"/>
  <c r="B414"/>
  <c r="T413"/>
  <c r="Q413"/>
  <c r="O413"/>
  <c r="N413"/>
  <c r="M413"/>
  <c r="L413"/>
  <c r="K413"/>
  <c r="G413"/>
  <c r="B413"/>
  <c r="T412"/>
  <c r="Q412"/>
  <c r="O412"/>
  <c r="N412"/>
  <c r="M412"/>
  <c r="L412"/>
  <c r="K412"/>
  <c r="G412"/>
  <c r="B412"/>
  <c r="T411"/>
  <c r="Q411"/>
  <c r="O411"/>
  <c r="N411"/>
  <c r="M411"/>
  <c r="L411"/>
  <c r="K411"/>
  <c r="G411"/>
  <c r="P411" s="1"/>
  <c r="B411"/>
  <c r="T410"/>
  <c r="Q410"/>
  <c r="O410"/>
  <c r="N410"/>
  <c r="M410"/>
  <c r="L410"/>
  <c r="K410"/>
  <c r="G410"/>
  <c r="B410"/>
  <c r="T409"/>
  <c r="Q409"/>
  <c r="O409"/>
  <c r="N409"/>
  <c r="M409"/>
  <c r="L409"/>
  <c r="K409"/>
  <c r="G409"/>
  <c r="B409"/>
  <c r="T408"/>
  <c r="Q408"/>
  <c r="O408"/>
  <c r="N408"/>
  <c r="M408"/>
  <c r="L408"/>
  <c r="K408"/>
  <c r="G408"/>
  <c r="P408" s="1"/>
  <c r="B408"/>
  <c r="T407"/>
  <c r="Q407"/>
  <c r="O407"/>
  <c r="N407"/>
  <c r="M407"/>
  <c r="L407"/>
  <c r="K407"/>
  <c r="G407"/>
  <c r="B407"/>
  <c r="T406"/>
  <c r="Q406"/>
  <c r="O406"/>
  <c r="N406"/>
  <c r="M406"/>
  <c r="L406"/>
  <c r="K406"/>
  <c r="G406"/>
  <c r="B406"/>
  <c r="H406" s="1"/>
  <c r="T405"/>
  <c r="Q405"/>
  <c r="O405"/>
  <c r="N405"/>
  <c r="M405"/>
  <c r="L405"/>
  <c r="K405"/>
  <c r="G405"/>
  <c r="B405"/>
  <c r="T404"/>
  <c r="Q404"/>
  <c r="O404"/>
  <c r="N404"/>
  <c r="M404"/>
  <c r="L404"/>
  <c r="K404"/>
  <c r="G404"/>
  <c r="P404" s="1"/>
  <c r="B404"/>
  <c r="T403"/>
  <c r="Q403"/>
  <c r="O403"/>
  <c r="N403"/>
  <c r="M403"/>
  <c r="L403"/>
  <c r="K403"/>
  <c r="G403"/>
  <c r="B403"/>
  <c r="T402"/>
  <c r="Q402"/>
  <c r="O402"/>
  <c r="N402"/>
  <c r="M402"/>
  <c r="L402"/>
  <c r="K402"/>
  <c r="G402"/>
  <c r="B402"/>
  <c r="T401"/>
  <c r="Q401"/>
  <c r="O401"/>
  <c r="N401"/>
  <c r="M401"/>
  <c r="L401"/>
  <c r="K401"/>
  <c r="G401"/>
  <c r="B401"/>
  <c r="T400"/>
  <c r="Q400"/>
  <c r="O400"/>
  <c r="N400"/>
  <c r="M400"/>
  <c r="L400"/>
  <c r="K400"/>
  <c r="G400"/>
  <c r="H400" s="1"/>
  <c r="B400"/>
  <c r="T399"/>
  <c r="Q399"/>
  <c r="O399"/>
  <c r="N399"/>
  <c r="M399"/>
  <c r="L399"/>
  <c r="K399"/>
  <c r="G399"/>
  <c r="B399"/>
  <c r="H399" s="1"/>
  <c r="T398"/>
  <c r="Q398"/>
  <c r="O398"/>
  <c r="N398"/>
  <c r="M398"/>
  <c r="L398"/>
  <c r="K398"/>
  <c r="G398"/>
  <c r="B398"/>
  <c r="T397"/>
  <c r="Q397"/>
  <c r="O397"/>
  <c r="N397"/>
  <c r="M397"/>
  <c r="L397"/>
  <c r="K397"/>
  <c r="G397"/>
  <c r="B397"/>
  <c r="T396"/>
  <c r="Q396"/>
  <c r="O396"/>
  <c r="N396"/>
  <c r="M396"/>
  <c r="L396"/>
  <c r="K396"/>
  <c r="G396"/>
  <c r="P396" s="1"/>
  <c r="B396"/>
  <c r="T395"/>
  <c r="Q395"/>
  <c r="O395"/>
  <c r="N395"/>
  <c r="M395"/>
  <c r="L395"/>
  <c r="K395"/>
  <c r="G395"/>
  <c r="B395"/>
  <c r="T394"/>
  <c r="Q394"/>
  <c r="O394"/>
  <c r="N394"/>
  <c r="M394"/>
  <c r="L394"/>
  <c r="K394"/>
  <c r="G394"/>
  <c r="B394"/>
  <c r="T393"/>
  <c r="Q393"/>
  <c r="O393"/>
  <c r="N393"/>
  <c r="M393"/>
  <c r="L393"/>
  <c r="K393"/>
  <c r="G393"/>
  <c r="P393" s="1"/>
  <c r="B393"/>
  <c r="T392"/>
  <c r="Q392"/>
  <c r="O392"/>
  <c r="N392"/>
  <c r="M392"/>
  <c r="L392"/>
  <c r="K392"/>
  <c r="G392"/>
  <c r="B392"/>
  <c r="T391"/>
  <c r="Q391"/>
  <c r="O391"/>
  <c r="N391"/>
  <c r="M391"/>
  <c r="L391"/>
  <c r="K391"/>
  <c r="G391"/>
  <c r="B391"/>
  <c r="H391" s="1"/>
  <c r="T390"/>
  <c r="Q390"/>
  <c r="O390"/>
  <c r="N390"/>
  <c r="M390"/>
  <c r="L390"/>
  <c r="K390"/>
  <c r="G390"/>
  <c r="B390"/>
  <c r="T389"/>
  <c r="Q389"/>
  <c r="O389"/>
  <c r="N389"/>
  <c r="M389"/>
  <c r="L389"/>
  <c r="K389"/>
  <c r="G389"/>
  <c r="B389"/>
  <c r="T388"/>
  <c r="Q388"/>
  <c r="O388"/>
  <c r="N388"/>
  <c r="M388"/>
  <c r="L388"/>
  <c r="K388"/>
  <c r="G388"/>
  <c r="P388" s="1"/>
  <c r="B388"/>
  <c r="T387"/>
  <c r="Q387"/>
  <c r="O387"/>
  <c r="N387"/>
  <c r="M387"/>
  <c r="L387"/>
  <c r="K387"/>
  <c r="G387"/>
  <c r="B387"/>
  <c r="T386"/>
  <c r="Q386"/>
  <c r="O386"/>
  <c r="N386"/>
  <c r="M386"/>
  <c r="L386"/>
  <c r="K386"/>
  <c r="G386"/>
  <c r="B386"/>
  <c r="T385"/>
  <c r="Q385"/>
  <c r="O385"/>
  <c r="N385"/>
  <c r="M385"/>
  <c r="L385"/>
  <c r="K385"/>
  <c r="G385"/>
  <c r="B385"/>
  <c r="T384"/>
  <c r="Q384"/>
  <c r="O384"/>
  <c r="N384"/>
  <c r="M384"/>
  <c r="L384"/>
  <c r="K384"/>
  <c r="G384"/>
  <c r="H384" s="1"/>
  <c r="B384"/>
  <c r="T383"/>
  <c r="Q383"/>
  <c r="O383"/>
  <c r="N383"/>
  <c r="M383"/>
  <c r="L383"/>
  <c r="K383"/>
  <c r="G383"/>
  <c r="B383"/>
  <c r="T382"/>
  <c r="Q382"/>
  <c r="O382"/>
  <c r="N382"/>
  <c r="M382"/>
  <c r="L382"/>
  <c r="K382"/>
  <c r="G382"/>
  <c r="B382"/>
  <c r="T381"/>
  <c r="Q381"/>
  <c r="O381"/>
  <c r="N381"/>
  <c r="M381"/>
  <c r="L381"/>
  <c r="K381"/>
  <c r="G381"/>
  <c r="B381"/>
  <c r="Y42" i="8" l="1"/>
  <c r="Y34"/>
  <c r="Y26"/>
  <c r="Y18"/>
  <c r="Y6"/>
  <c r="R51"/>
  <c r="R43"/>
  <c r="R35"/>
  <c r="R12"/>
  <c r="S12" s="1"/>
  <c r="Y49"/>
  <c r="Y45"/>
  <c r="Y41"/>
  <c r="Y37"/>
  <c r="Y33"/>
  <c r="Y29"/>
  <c r="Y25"/>
  <c r="Y17"/>
  <c r="Y13"/>
  <c r="Y9"/>
  <c r="Y5"/>
  <c r="R27"/>
  <c r="S27" s="1"/>
  <c r="R20"/>
  <c r="S20" s="1"/>
  <c r="Y22"/>
  <c r="Y14"/>
  <c r="R39"/>
  <c r="R32"/>
  <c r="S32" s="1"/>
  <c r="Y31"/>
  <c r="Y23"/>
  <c r="Y15"/>
  <c r="Y7"/>
  <c r="Y3"/>
  <c r="R48"/>
  <c r="R44"/>
  <c r="S44" s="1"/>
  <c r="R36"/>
  <c r="Y8"/>
  <c r="Y4"/>
  <c r="S48"/>
  <c r="S28"/>
  <c r="S14"/>
  <c r="S6"/>
  <c r="S49"/>
  <c r="S25"/>
  <c r="S15"/>
  <c r="S11"/>
  <c r="S19"/>
  <c r="S51"/>
  <c r="S47"/>
  <c r="S43"/>
  <c r="S39"/>
  <c r="S35"/>
  <c r="S26"/>
  <c r="S24"/>
  <c r="S22"/>
  <c r="S21"/>
  <c r="S7"/>
  <c r="S3"/>
  <c r="S5"/>
  <c r="S40"/>
  <c r="S36"/>
  <c r="S31"/>
  <c r="S23"/>
  <c r="S16"/>
  <c r="S18"/>
  <c r="S45"/>
  <c r="S41"/>
  <c r="S37"/>
  <c r="S33"/>
  <c r="S30"/>
  <c r="S9"/>
  <c r="S50"/>
  <c r="S46"/>
  <c r="S42"/>
  <c r="S38"/>
  <c r="S34"/>
  <c r="S29"/>
  <c r="S13"/>
  <c r="S10"/>
  <c r="S17"/>
  <c r="S8"/>
  <c r="S4"/>
  <c r="P405" i="4"/>
  <c r="H425"/>
  <c r="P394"/>
  <c r="P399"/>
  <c r="P397"/>
  <c r="H408"/>
  <c r="H412"/>
  <c r="H419"/>
  <c r="P420"/>
  <c r="P428"/>
  <c r="H430"/>
  <c r="P433"/>
  <c r="U534"/>
  <c r="U524"/>
  <c r="U517"/>
  <c r="U501"/>
  <c r="U483"/>
  <c r="H437"/>
  <c r="I437" s="1"/>
  <c r="R437" s="1"/>
  <c r="H436"/>
  <c r="H435"/>
  <c r="I435" s="1"/>
  <c r="R435" s="1"/>
  <c r="H433"/>
  <c r="I433" s="1"/>
  <c r="R433" s="1"/>
  <c r="H432"/>
  <c r="H431"/>
  <c r="H428"/>
  <c r="I428" s="1"/>
  <c r="R428" s="1"/>
  <c r="H426"/>
  <c r="I426" s="1"/>
  <c r="R426" s="1"/>
  <c r="H424"/>
  <c r="I424" s="1"/>
  <c r="R424" s="1"/>
  <c r="H423"/>
  <c r="I423" s="1"/>
  <c r="R423" s="1"/>
  <c r="U423" s="1"/>
  <c r="H422"/>
  <c r="I422" s="1"/>
  <c r="R422" s="1"/>
  <c r="H420"/>
  <c r="I420" s="1"/>
  <c r="R420" s="1"/>
  <c r="H418"/>
  <c r="I418" s="1"/>
  <c r="R418" s="1"/>
  <c r="H417"/>
  <c r="I417" s="1"/>
  <c r="R417" s="1"/>
  <c r="H416"/>
  <c r="I416" s="1"/>
  <c r="R416" s="1"/>
  <c r="P402"/>
  <c r="P414"/>
  <c r="P382"/>
  <c r="H386"/>
  <c r="P390"/>
  <c r="P409"/>
  <c r="P383"/>
  <c r="P387"/>
  <c r="P403"/>
  <c r="P406"/>
  <c r="P412"/>
  <c r="P415"/>
  <c r="P381"/>
  <c r="P385"/>
  <c r="P389"/>
  <c r="P391"/>
  <c r="H392"/>
  <c r="I392" s="1"/>
  <c r="P395"/>
  <c r="P398"/>
  <c r="P401"/>
  <c r="P407"/>
  <c r="H410"/>
  <c r="I410" s="1"/>
  <c r="P413"/>
  <c r="H415"/>
  <c r="I415" s="1"/>
  <c r="R415" s="1"/>
  <c r="H414"/>
  <c r="I414" s="1"/>
  <c r="R414" s="1"/>
  <c r="H413"/>
  <c r="I413" s="1"/>
  <c r="H411"/>
  <c r="I411" s="1"/>
  <c r="R411" s="1"/>
  <c r="P410"/>
  <c r="H409"/>
  <c r="I409" s="1"/>
  <c r="R409" s="1"/>
  <c r="H407"/>
  <c r="I407" s="1"/>
  <c r="I431"/>
  <c r="R431" s="1"/>
  <c r="U439"/>
  <c r="I421"/>
  <c r="R421" s="1"/>
  <c r="I429"/>
  <c r="R429" s="1"/>
  <c r="I419"/>
  <c r="R419" s="1"/>
  <c r="I427"/>
  <c r="R427" s="1"/>
  <c r="I425"/>
  <c r="R425" s="1"/>
  <c r="I430"/>
  <c r="R430" s="1"/>
  <c r="I432"/>
  <c r="R432" s="1"/>
  <c r="I434"/>
  <c r="R434" s="1"/>
  <c r="I436"/>
  <c r="R436" s="1"/>
  <c r="U438"/>
  <c r="H405"/>
  <c r="I405" s="1"/>
  <c r="R405" s="1"/>
  <c r="H404"/>
  <c r="I404" s="1"/>
  <c r="R404" s="1"/>
  <c r="H403"/>
  <c r="I403" s="1"/>
  <c r="H402"/>
  <c r="I402" s="1"/>
  <c r="R402" s="1"/>
  <c r="H401"/>
  <c r="P400"/>
  <c r="H398"/>
  <c r="I398" s="1"/>
  <c r="R398" s="1"/>
  <c r="H397"/>
  <c r="H396"/>
  <c r="I396" s="1"/>
  <c r="R396" s="1"/>
  <c r="H395"/>
  <c r="I395" s="1"/>
  <c r="H394"/>
  <c r="I394" s="1"/>
  <c r="R394" s="1"/>
  <c r="H393"/>
  <c r="I393" s="1"/>
  <c r="R393" s="1"/>
  <c r="P392"/>
  <c r="H390"/>
  <c r="I390" s="1"/>
  <c r="H389"/>
  <c r="I389" s="1"/>
  <c r="R389" s="1"/>
  <c r="H388"/>
  <c r="I388" s="1"/>
  <c r="R388" s="1"/>
  <c r="H387"/>
  <c r="I387" s="1"/>
  <c r="P386"/>
  <c r="H385"/>
  <c r="I385" s="1"/>
  <c r="P384"/>
  <c r="H383"/>
  <c r="I383" s="1"/>
  <c r="H382"/>
  <c r="I382" s="1"/>
  <c r="R382" s="1"/>
  <c r="H381"/>
  <c r="I381" s="1"/>
  <c r="I397"/>
  <c r="R397" s="1"/>
  <c r="I401"/>
  <c r="I391"/>
  <c r="R391" s="1"/>
  <c r="I399"/>
  <c r="R399" s="1"/>
  <c r="I384"/>
  <c r="I386"/>
  <c r="I400"/>
  <c r="I406"/>
  <c r="R406" s="1"/>
  <c r="I408"/>
  <c r="R408" s="1"/>
  <c r="I412"/>
  <c r="T380"/>
  <c r="Q380"/>
  <c r="O380"/>
  <c r="N380"/>
  <c r="M380"/>
  <c r="L380"/>
  <c r="K380"/>
  <c r="G380"/>
  <c r="B380"/>
  <c r="T379"/>
  <c r="Q379"/>
  <c r="O379"/>
  <c r="N379"/>
  <c r="M379"/>
  <c r="L379"/>
  <c r="K379"/>
  <c r="G379"/>
  <c r="B379"/>
  <c r="T378"/>
  <c r="Q378"/>
  <c r="O378"/>
  <c r="N378"/>
  <c r="M378"/>
  <c r="L378"/>
  <c r="K378"/>
  <c r="G378"/>
  <c r="P378" s="1"/>
  <c r="B378"/>
  <c r="T377"/>
  <c r="Q377"/>
  <c r="O377"/>
  <c r="N377"/>
  <c r="M377"/>
  <c r="L377"/>
  <c r="K377"/>
  <c r="G377"/>
  <c r="B377"/>
  <c r="T376"/>
  <c r="Q376"/>
  <c r="O376"/>
  <c r="N376"/>
  <c r="M376"/>
  <c r="L376"/>
  <c r="K376"/>
  <c r="G376"/>
  <c r="B376"/>
  <c r="T375"/>
  <c r="Q375"/>
  <c r="O375"/>
  <c r="N375"/>
  <c r="M375"/>
  <c r="L375"/>
  <c r="K375"/>
  <c r="G375"/>
  <c r="H375" s="1"/>
  <c r="B375"/>
  <c r="T374"/>
  <c r="Q374"/>
  <c r="O374"/>
  <c r="N374"/>
  <c r="M374"/>
  <c r="L374"/>
  <c r="K374"/>
  <c r="G374"/>
  <c r="P374" s="1"/>
  <c r="B374"/>
  <c r="T373"/>
  <c r="Q373"/>
  <c r="O373"/>
  <c r="N373"/>
  <c r="M373"/>
  <c r="L373"/>
  <c r="K373"/>
  <c r="G373"/>
  <c r="B373"/>
  <c r="T372"/>
  <c r="Q372"/>
  <c r="O372"/>
  <c r="N372"/>
  <c r="M372"/>
  <c r="L372"/>
  <c r="K372"/>
  <c r="G372"/>
  <c r="B372"/>
  <c r="T371"/>
  <c r="Q371"/>
  <c r="O371"/>
  <c r="N371"/>
  <c r="M371"/>
  <c r="L371"/>
  <c r="K371"/>
  <c r="G371"/>
  <c r="P371" s="1"/>
  <c r="B371"/>
  <c r="T370"/>
  <c r="Q370"/>
  <c r="O370"/>
  <c r="N370"/>
  <c r="M370"/>
  <c r="L370"/>
  <c r="K370"/>
  <c r="G370"/>
  <c r="B370"/>
  <c r="T369"/>
  <c r="Q369"/>
  <c r="O369"/>
  <c r="N369"/>
  <c r="M369"/>
  <c r="L369"/>
  <c r="K369"/>
  <c r="G369"/>
  <c r="B369"/>
  <c r="T368"/>
  <c r="Q368"/>
  <c r="O368"/>
  <c r="N368"/>
  <c r="M368"/>
  <c r="L368"/>
  <c r="K368"/>
  <c r="G368"/>
  <c r="B368"/>
  <c r="T367"/>
  <c r="Q367"/>
  <c r="O367"/>
  <c r="N367"/>
  <c r="M367"/>
  <c r="L367"/>
  <c r="K367"/>
  <c r="G367"/>
  <c r="B367"/>
  <c r="T366"/>
  <c r="Q366"/>
  <c r="O366"/>
  <c r="N366"/>
  <c r="M366"/>
  <c r="L366"/>
  <c r="K366"/>
  <c r="G366"/>
  <c r="B366"/>
  <c r="T365"/>
  <c r="Q365"/>
  <c r="O365"/>
  <c r="N365"/>
  <c r="M365"/>
  <c r="L365"/>
  <c r="K365"/>
  <c r="G365"/>
  <c r="B365"/>
  <c r="T364"/>
  <c r="Q364"/>
  <c r="O364"/>
  <c r="N364"/>
  <c r="M364"/>
  <c r="L364"/>
  <c r="K364"/>
  <c r="G364"/>
  <c r="B364"/>
  <c r="T363"/>
  <c r="Q363"/>
  <c r="O363"/>
  <c r="N363"/>
  <c r="M363"/>
  <c r="L363"/>
  <c r="K363"/>
  <c r="G363"/>
  <c r="B363"/>
  <c r="T362"/>
  <c r="Q362"/>
  <c r="O362"/>
  <c r="N362"/>
  <c r="M362"/>
  <c r="L362"/>
  <c r="K362"/>
  <c r="G362"/>
  <c r="B362"/>
  <c r="T361"/>
  <c r="Q361"/>
  <c r="O361"/>
  <c r="N361"/>
  <c r="M361"/>
  <c r="L361"/>
  <c r="K361"/>
  <c r="G361"/>
  <c r="B361"/>
  <c r="T360"/>
  <c r="Q360"/>
  <c r="O360"/>
  <c r="N360"/>
  <c r="M360"/>
  <c r="L360"/>
  <c r="K360"/>
  <c r="G360"/>
  <c r="B360"/>
  <c r="T359"/>
  <c r="Q359"/>
  <c r="O359"/>
  <c r="N359"/>
  <c r="M359"/>
  <c r="L359"/>
  <c r="K359"/>
  <c r="G359"/>
  <c r="B359"/>
  <c r="T358"/>
  <c r="Q358"/>
  <c r="O358"/>
  <c r="N358"/>
  <c r="M358"/>
  <c r="L358"/>
  <c r="K358"/>
  <c r="G358"/>
  <c r="B358"/>
  <c r="T357"/>
  <c r="Q357"/>
  <c r="O357"/>
  <c r="N357"/>
  <c r="M357"/>
  <c r="L357"/>
  <c r="K357"/>
  <c r="G357"/>
  <c r="B357"/>
  <c r="T356"/>
  <c r="Q356"/>
  <c r="O356"/>
  <c r="N356"/>
  <c r="M356"/>
  <c r="L356"/>
  <c r="K356"/>
  <c r="G356"/>
  <c r="B356"/>
  <c r="T355"/>
  <c r="Q355"/>
  <c r="O355"/>
  <c r="N355"/>
  <c r="M355"/>
  <c r="L355"/>
  <c r="K355"/>
  <c r="G355"/>
  <c r="B355"/>
  <c r="T354"/>
  <c r="Q354"/>
  <c r="O354"/>
  <c r="N354"/>
  <c r="M354"/>
  <c r="L354"/>
  <c r="K354"/>
  <c r="G354"/>
  <c r="B354"/>
  <c r="T353"/>
  <c r="Q353"/>
  <c r="O353"/>
  <c r="N353"/>
  <c r="M353"/>
  <c r="L353"/>
  <c r="K353"/>
  <c r="G353"/>
  <c r="B353"/>
  <c r="T352"/>
  <c r="Q352"/>
  <c r="O352"/>
  <c r="N352"/>
  <c r="M352"/>
  <c r="L352"/>
  <c r="K352"/>
  <c r="G352"/>
  <c r="B352"/>
  <c r="T351"/>
  <c r="Q351"/>
  <c r="O351"/>
  <c r="N351"/>
  <c r="M351"/>
  <c r="L351"/>
  <c r="K351"/>
  <c r="G351"/>
  <c r="B351"/>
  <c r="T350"/>
  <c r="Q350"/>
  <c r="O350"/>
  <c r="N350"/>
  <c r="M350"/>
  <c r="L350"/>
  <c r="K350"/>
  <c r="G350"/>
  <c r="B350"/>
  <c r="T349"/>
  <c r="Q349"/>
  <c r="O349"/>
  <c r="N349"/>
  <c r="M349"/>
  <c r="L349"/>
  <c r="K349"/>
  <c r="G349"/>
  <c r="B349"/>
  <c r="T348"/>
  <c r="Q348"/>
  <c r="O348"/>
  <c r="N348"/>
  <c r="M348"/>
  <c r="L348"/>
  <c r="K348"/>
  <c r="G348"/>
  <c r="B348"/>
  <c r="T347"/>
  <c r="Q347"/>
  <c r="O347"/>
  <c r="N347"/>
  <c r="M347"/>
  <c r="L347"/>
  <c r="K347"/>
  <c r="G347"/>
  <c r="B347"/>
  <c r="T346"/>
  <c r="Q346"/>
  <c r="O346"/>
  <c r="N346"/>
  <c r="M346"/>
  <c r="L346"/>
  <c r="K346"/>
  <c r="G346"/>
  <c r="B346"/>
  <c r="T345"/>
  <c r="Q345"/>
  <c r="O345"/>
  <c r="N345"/>
  <c r="M345"/>
  <c r="L345"/>
  <c r="K345"/>
  <c r="G345"/>
  <c r="B345"/>
  <c r="T344"/>
  <c r="Q344"/>
  <c r="O344"/>
  <c r="N344"/>
  <c r="M344"/>
  <c r="L344"/>
  <c r="K344"/>
  <c r="G344"/>
  <c r="B344"/>
  <c r="T343"/>
  <c r="Q343"/>
  <c r="O343"/>
  <c r="N343"/>
  <c r="M343"/>
  <c r="L343"/>
  <c r="K343"/>
  <c r="G343"/>
  <c r="B343"/>
  <c r="T342"/>
  <c r="Q342"/>
  <c r="O342"/>
  <c r="N342"/>
  <c r="M342"/>
  <c r="L342"/>
  <c r="K342"/>
  <c r="G342"/>
  <c r="B342"/>
  <c r="T341"/>
  <c r="Q341"/>
  <c r="O341"/>
  <c r="N341"/>
  <c r="M341"/>
  <c r="L341"/>
  <c r="K341"/>
  <c r="G341"/>
  <c r="B341"/>
  <c r="T340"/>
  <c r="Q340"/>
  <c r="O340"/>
  <c r="N340"/>
  <c r="M340"/>
  <c r="L340"/>
  <c r="K340"/>
  <c r="G340"/>
  <c r="B340"/>
  <c r="T339"/>
  <c r="Q339"/>
  <c r="O339"/>
  <c r="N339"/>
  <c r="M339"/>
  <c r="L339"/>
  <c r="K339"/>
  <c r="G339"/>
  <c r="B339"/>
  <c r="T338"/>
  <c r="Q338"/>
  <c r="O338"/>
  <c r="N338"/>
  <c r="M338"/>
  <c r="L338"/>
  <c r="K338"/>
  <c r="G338"/>
  <c r="B338"/>
  <c r="P375" l="1"/>
  <c r="H379"/>
  <c r="H370"/>
  <c r="U437"/>
  <c r="U436"/>
  <c r="U435"/>
  <c r="U434"/>
  <c r="U433"/>
  <c r="U432"/>
  <c r="U431"/>
  <c r="U430"/>
  <c r="U429"/>
  <c r="U428"/>
  <c r="U427"/>
  <c r="U426"/>
  <c r="U425"/>
  <c r="U424"/>
  <c r="U422"/>
  <c r="U421"/>
  <c r="U420"/>
  <c r="U419"/>
  <c r="U418"/>
  <c r="U417"/>
  <c r="U416"/>
  <c r="P377"/>
  <c r="R390"/>
  <c r="R395"/>
  <c r="R407"/>
  <c r="H380"/>
  <c r="I380" s="1"/>
  <c r="R381"/>
  <c r="R385"/>
  <c r="U385" s="1"/>
  <c r="R403"/>
  <c r="P369"/>
  <c r="P373"/>
  <c r="P376"/>
  <c r="R383"/>
  <c r="R387"/>
  <c r="P379"/>
  <c r="R412"/>
  <c r="R401"/>
  <c r="R413"/>
  <c r="U415"/>
  <c r="U414"/>
  <c r="U411"/>
  <c r="R410"/>
  <c r="U409"/>
  <c r="U408"/>
  <c r="U406"/>
  <c r="U391"/>
  <c r="U405"/>
  <c r="U399"/>
  <c r="U382"/>
  <c r="U389"/>
  <c r="U394"/>
  <c r="U398"/>
  <c r="U396"/>
  <c r="U404"/>
  <c r="U397"/>
  <c r="U388"/>
  <c r="U393"/>
  <c r="U402"/>
  <c r="R400"/>
  <c r="R392"/>
  <c r="R386"/>
  <c r="R384"/>
  <c r="P380"/>
  <c r="H378"/>
  <c r="I378" s="1"/>
  <c r="R378" s="1"/>
  <c r="H377"/>
  <c r="I377" s="1"/>
  <c r="R377" s="1"/>
  <c r="H376"/>
  <c r="I376" s="1"/>
  <c r="H374"/>
  <c r="I374" s="1"/>
  <c r="R374" s="1"/>
  <c r="P359"/>
  <c r="P366"/>
  <c r="H367"/>
  <c r="P344"/>
  <c r="P360"/>
  <c r="P368"/>
  <c r="P355"/>
  <c r="P345"/>
  <c r="P346"/>
  <c r="P349"/>
  <c r="H354"/>
  <c r="I354" s="1"/>
  <c r="P358"/>
  <c r="H338"/>
  <c r="I338" s="1"/>
  <c r="H342"/>
  <c r="I342" s="1"/>
  <c r="P348"/>
  <c r="P352"/>
  <c r="P353"/>
  <c r="P356"/>
  <c r="H359"/>
  <c r="I359" s="1"/>
  <c r="R359" s="1"/>
  <c r="P363"/>
  <c r="P364"/>
  <c r="H368"/>
  <c r="I368" s="1"/>
  <c r="R368" s="1"/>
  <c r="P339"/>
  <c r="P350"/>
  <c r="H362"/>
  <c r="I362" s="1"/>
  <c r="P340"/>
  <c r="P357"/>
  <c r="P361"/>
  <c r="P367"/>
  <c r="P341"/>
  <c r="P338"/>
  <c r="P347"/>
  <c r="P351"/>
  <c r="H352"/>
  <c r="I352" s="1"/>
  <c r="R352" s="1"/>
  <c r="P354"/>
  <c r="H360"/>
  <c r="I360" s="1"/>
  <c r="P362"/>
  <c r="P365"/>
  <c r="H366"/>
  <c r="I366" s="1"/>
  <c r="H346"/>
  <c r="I346" s="1"/>
  <c r="H349"/>
  <c r="I349" s="1"/>
  <c r="H353"/>
  <c r="I353" s="1"/>
  <c r="R353" s="1"/>
  <c r="H364"/>
  <c r="P370"/>
  <c r="P342"/>
  <c r="H343"/>
  <c r="I343" s="1"/>
  <c r="R343" s="1"/>
  <c r="H344"/>
  <c r="I344" s="1"/>
  <c r="R344" s="1"/>
  <c r="P372"/>
  <c r="H373"/>
  <c r="I373" s="1"/>
  <c r="R373" s="1"/>
  <c r="H372"/>
  <c r="I372" s="1"/>
  <c r="H371"/>
  <c r="H369"/>
  <c r="I369" s="1"/>
  <c r="H365"/>
  <c r="I365" s="1"/>
  <c r="H363"/>
  <c r="I363" s="1"/>
  <c r="H361"/>
  <c r="I361" s="1"/>
  <c r="R361" s="1"/>
  <c r="H358"/>
  <c r="I358" s="1"/>
  <c r="R358" s="1"/>
  <c r="H357"/>
  <c r="I357" s="1"/>
  <c r="H356"/>
  <c r="I356" s="1"/>
  <c r="R356" s="1"/>
  <c r="H355"/>
  <c r="I355" s="1"/>
  <c r="R355" s="1"/>
  <c r="H351"/>
  <c r="I351" s="1"/>
  <c r="H350"/>
  <c r="H348"/>
  <c r="I348" s="1"/>
  <c r="R348" s="1"/>
  <c r="U348" s="1"/>
  <c r="H347"/>
  <c r="I347" s="1"/>
  <c r="R347" s="1"/>
  <c r="H345"/>
  <c r="I345" s="1"/>
  <c r="R345" s="1"/>
  <c r="P343"/>
  <c r="H341"/>
  <c r="I341" s="1"/>
  <c r="R341" s="1"/>
  <c r="H340"/>
  <c r="I340" s="1"/>
  <c r="H339"/>
  <c r="I339" s="1"/>
  <c r="I350"/>
  <c r="R350" s="1"/>
  <c r="I367"/>
  <c r="R367" s="1"/>
  <c r="I379"/>
  <c r="I364"/>
  <c r="I370"/>
  <c r="I375"/>
  <c r="R375" s="1"/>
  <c r="U390" l="1"/>
  <c r="U387"/>
  <c r="U403"/>
  <c r="U410"/>
  <c r="U412"/>
  <c r="U395"/>
  <c r="U383"/>
  <c r="U381"/>
  <c r="U401"/>
  <c r="U407"/>
  <c r="R354"/>
  <c r="U413"/>
  <c r="R369"/>
  <c r="R349"/>
  <c r="R362"/>
  <c r="R342"/>
  <c r="R379"/>
  <c r="R364"/>
  <c r="R366"/>
  <c r="R376"/>
  <c r="U355"/>
  <c r="U345"/>
  <c r="U358"/>
  <c r="U374"/>
  <c r="U353"/>
  <c r="U375"/>
  <c r="U341"/>
  <c r="U356"/>
  <c r="U377"/>
  <c r="U386"/>
  <c r="U368"/>
  <c r="U369"/>
  <c r="U400"/>
  <c r="U359"/>
  <c r="U367"/>
  <c r="U350"/>
  <c r="U373"/>
  <c r="U378"/>
  <c r="U392"/>
  <c r="U343"/>
  <c r="U352"/>
  <c r="U347"/>
  <c r="U361"/>
  <c r="U344"/>
  <c r="U384"/>
  <c r="R380"/>
  <c r="R346"/>
  <c r="R360"/>
  <c r="R363"/>
  <c r="R339"/>
  <c r="R351"/>
  <c r="R370"/>
  <c r="R372"/>
  <c r="R338"/>
  <c r="R357"/>
  <c r="R365"/>
  <c r="I371"/>
  <c r="R371" s="1"/>
  <c r="R340"/>
  <c r="B316"/>
  <c r="U349" l="1"/>
  <c r="U379"/>
  <c r="U376"/>
  <c r="U342"/>
  <c r="U366"/>
  <c r="U362"/>
  <c r="U364"/>
  <c r="U354"/>
  <c r="U365"/>
  <c r="U370"/>
  <c r="U360"/>
  <c r="U371"/>
  <c r="U372"/>
  <c r="U363"/>
  <c r="U340"/>
  <c r="U338"/>
  <c r="U339"/>
  <c r="U380"/>
  <c r="U357"/>
  <c r="U351"/>
  <c r="U346"/>
  <c r="T337"/>
  <c r="Q337"/>
  <c r="O337"/>
  <c r="N337"/>
  <c r="M337"/>
  <c r="L337"/>
  <c r="K337"/>
  <c r="G337"/>
  <c r="B337"/>
  <c r="T336"/>
  <c r="Q336"/>
  <c r="O336"/>
  <c r="N336"/>
  <c r="M336"/>
  <c r="L336"/>
  <c r="K336"/>
  <c r="G336"/>
  <c r="B336"/>
  <c r="T335"/>
  <c r="Q335"/>
  <c r="O335"/>
  <c r="N335"/>
  <c r="M335"/>
  <c r="L335"/>
  <c r="K335"/>
  <c r="G335"/>
  <c r="B335"/>
  <c r="T334"/>
  <c r="Q334"/>
  <c r="O334"/>
  <c r="N334"/>
  <c r="M334"/>
  <c r="L334"/>
  <c r="K334"/>
  <c r="G334"/>
  <c r="B334"/>
  <c r="T333"/>
  <c r="Q333"/>
  <c r="O333"/>
  <c r="N333"/>
  <c r="M333"/>
  <c r="L333"/>
  <c r="K333"/>
  <c r="G333"/>
  <c r="B333"/>
  <c r="T332"/>
  <c r="Q332"/>
  <c r="O332"/>
  <c r="N332"/>
  <c r="M332"/>
  <c r="L332"/>
  <c r="K332"/>
  <c r="G332"/>
  <c r="B332"/>
  <c r="T331"/>
  <c r="Q331"/>
  <c r="O331"/>
  <c r="N331"/>
  <c r="M331"/>
  <c r="L331"/>
  <c r="K331"/>
  <c r="G331"/>
  <c r="B331"/>
  <c r="T330"/>
  <c r="Q330"/>
  <c r="O330"/>
  <c r="N330"/>
  <c r="M330"/>
  <c r="L330"/>
  <c r="K330"/>
  <c r="G330"/>
  <c r="B330"/>
  <c r="T329"/>
  <c r="Q329"/>
  <c r="O329"/>
  <c r="N329"/>
  <c r="M329"/>
  <c r="L329"/>
  <c r="K329"/>
  <c r="G329"/>
  <c r="B329"/>
  <c r="T328"/>
  <c r="Q328"/>
  <c r="O328"/>
  <c r="N328"/>
  <c r="M328"/>
  <c r="L328"/>
  <c r="K328"/>
  <c r="G328"/>
  <c r="B328"/>
  <c r="T327"/>
  <c r="Q327"/>
  <c r="O327"/>
  <c r="N327"/>
  <c r="M327"/>
  <c r="L327"/>
  <c r="K327"/>
  <c r="G327"/>
  <c r="B327"/>
  <c r="T326"/>
  <c r="Q326"/>
  <c r="O326"/>
  <c r="N326"/>
  <c r="M326"/>
  <c r="L326"/>
  <c r="K326"/>
  <c r="G326"/>
  <c r="B326"/>
  <c r="T325"/>
  <c r="Q325"/>
  <c r="O325"/>
  <c r="N325"/>
  <c r="M325"/>
  <c r="L325"/>
  <c r="K325"/>
  <c r="G325"/>
  <c r="B325"/>
  <c r="T324"/>
  <c r="Q324"/>
  <c r="O324"/>
  <c r="N324"/>
  <c r="M324"/>
  <c r="L324"/>
  <c r="K324"/>
  <c r="G324"/>
  <c r="B324"/>
  <c r="T323"/>
  <c r="Q323"/>
  <c r="O323"/>
  <c r="N323"/>
  <c r="M323"/>
  <c r="L323"/>
  <c r="K323"/>
  <c r="G323"/>
  <c r="B323"/>
  <c r="T322"/>
  <c r="Q322"/>
  <c r="P322"/>
  <c r="O322"/>
  <c r="N322"/>
  <c r="M322"/>
  <c r="L322"/>
  <c r="K322"/>
  <c r="B322"/>
  <c r="T321"/>
  <c r="Q321"/>
  <c r="O321"/>
  <c r="N321"/>
  <c r="M321"/>
  <c r="L321"/>
  <c r="K321"/>
  <c r="G321"/>
  <c r="B321"/>
  <c r="T320"/>
  <c r="Q320"/>
  <c r="O320"/>
  <c r="N320"/>
  <c r="M320"/>
  <c r="L320"/>
  <c r="K320"/>
  <c r="G320"/>
  <c r="B320"/>
  <c r="T319"/>
  <c r="Q319"/>
  <c r="O319"/>
  <c r="N319"/>
  <c r="M319"/>
  <c r="L319"/>
  <c r="K319"/>
  <c r="G319"/>
  <c r="B319"/>
  <c r="T318"/>
  <c r="Q318"/>
  <c r="O318"/>
  <c r="N318"/>
  <c r="M318"/>
  <c r="L318"/>
  <c r="K318"/>
  <c r="G318"/>
  <c r="B318"/>
  <c r="T317"/>
  <c r="Q317"/>
  <c r="O317"/>
  <c r="N317"/>
  <c r="M317"/>
  <c r="L317"/>
  <c r="K317"/>
  <c r="G317"/>
  <c r="B317"/>
  <c r="T316"/>
  <c r="Q316"/>
  <c r="O316"/>
  <c r="N316"/>
  <c r="M316"/>
  <c r="L316"/>
  <c r="K316"/>
  <c r="G316"/>
  <c r="P316" s="1"/>
  <c r="T315"/>
  <c r="Q315"/>
  <c r="O315"/>
  <c r="N315"/>
  <c r="M315"/>
  <c r="L315"/>
  <c r="K315"/>
  <c r="G315"/>
  <c r="B315"/>
  <c r="T314"/>
  <c r="Q314"/>
  <c r="O314"/>
  <c r="N314"/>
  <c r="M314"/>
  <c r="L314"/>
  <c r="K314"/>
  <c r="G314"/>
  <c r="B314"/>
  <c r="T313"/>
  <c r="Q313"/>
  <c r="O313"/>
  <c r="N313"/>
  <c r="M313"/>
  <c r="L313"/>
  <c r="K313"/>
  <c r="G313"/>
  <c r="B313"/>
  <c r="T312"/>
  <c r="Q312"/>
  <c r="O312"/>
  <c r="N312"/>
  <c r="M312"/>
  <c r="L312"/>
  <c r="K312"/>
  <c r="G312"/>
  <c r="B312"/>
  <c r="T311"/>
  <c r="Q311"/>
  <c r="O311"/>
  <c r="N311"/>
  <c r="M311"/>
  <c r="L311"/>
  <c r="K311"/>
  <c r="G311"/>
  <c r="B311"/>
  <c r="P311" s="1"/>
  <c r="T310"/>
  <c r="Q310"/>
  <c r="O310"/>
  <c r="N310"/>
  <c r="M310"/>
  <c r="L310"/>
  <c r="K310"/>
  <c r="G310"/>
  <c r="B310"/>
  <c r="T309"/>
  <c r="Q309"/>
  <c r="O309"/>
  <c r="N309"/>
  <c r="M309"/>
  <c r="L309"/>
  <c r="K309"/>
  <c r="G309"/>
  <c r="B309"/>
  <c r="T308"/>
  <c r="Q308"/>
  <c r="O308"/>
  <c r="N308"/>
  <c r="M308"/>
  <c r="L308"/>
  <c r="K308"/>
  <c r="G308"/>
  <c r="B308"/>
  <c r="T307"/>
  <c r="Q307"/>
  <c r="O307"/>
  <c r="N307"/>
  <c r="M307"/>
  <c r="L307"/>
  <c r="K307"/>
  <c r="G307"/>
  <c r="B307"/>
  <c r="T306"/>
  <c r="Q306"/>
  <c r="O306"/>
  <c r="N306"/>
  <c r="M306"/>
  <c r="L306"/>
  <c r="K306"/>
  <c r="G306"/>
  <c r="B306"/>
  <c r="T305"/>
  <c r="Q305"/>
  <c r="O305"/>
  <c r="N305"/>
  <c r="M305"/>
  <c r="L305"/>
  <c r="K305"/>
  <c r="G305"/>
  <c r="B305"/>
  <c r="T304"/>
  <c r="Q304"/>
  <c r="O304"/>
  <c r="N304"/>
  <c r="M304"/>
  <c r="L304"/>
  <c r="K304"/>
  <c r="G304"/>
  <c r="B304"/>
  <c r="T303"/>
  <c r="Q303"/>
  <c r="O303"/>
  <c r="N303"/>
  <c r="M303"/>
  <c r="L303"/>
  <c r="K303"/>
  <c r="G303"/>
  <c r="B303"/>
  <c r="T302"/>
  <c r="Q302"/>
  <c r="O302"/>
  <c r="N302"/>
  <c r="M302"/>
  <c r="L302"/>
  <c r="K302"/>
  <c r="G302"/>
  <c r="B302"/>
  <c r="T301"/>
  <c r="Q301"/>
  <c r="O301"/>
  <c r="N301"/>
  <c r="M301"/>
  <c r="L301"/>
  <c r="K301"/>
  <c r="G301"/>
  <c r="B301"/>
  <c r="T300"/>
  <c r="Q300"/>
  <c r="O300"/>
  <c r="N300"/>
  <c r="M300"/>
  <c r="L300"/>
  <c r="K300"/>
  <c r="G300"/>
  <c r="B300"/>
  <c r="P310" l="1"/>
  <c r="P301"/>
  <c r="P319"/>
  <c r="H302"/>
  <c r="P305"/>
  <c r="H323"/>
  <c r="I323" s="1"/>
  <c r="H301"/>
  <c r="H333"/>
  <c r="P337"/>
  <c r="P308"/>
  <c r="P312"/>
  <c r="H318"/>
  <c r="P321"/>
  <c r="P329"/>
  <c r="P330"/>
  <c r="H334"/>
  <c r="I334" s="1"/>
  <c r="P324"/>
  <c r="P304"/>
  <c r="P315"/>
  <c r="H317"/>
  <c r="I317" s="1"/>
  <c r="P309"/>
  <c r="P313"/>
  <c r="P325"/>
  <c r="H329"/>
  <c r="I329" s="1"/>
  <c r="P332"/>
  <c r="H300"/>
  <c r="I300" s="1"/>
  <c r="P302"/>
  <c r="P303"/>
  <c r="H304"/>
  <c r="I304" s="1"/>
  <c r="H306"/>
  <c r="I306" s="1"/>
  <c r="H316"/>
  <c r="I316" s="1"/>
  <c r="R316" s="1"/>
  <c r="P326"/>
  <c r="H327"/>
  <c r="P331"/>
  <c r="H332"/>
  <c r="H337"/>
  <c r="I337" s="1"/>
  <c r="P317"/>
  <c r="P318"/>
  <c r="H319"/>
  <c r="I319" s="1"/>
  <c r="R319" s="1"/>
  <c r="H325"/>
  <c r="H330"/>
  <c r="I330" s="1"/>
  <c r="R330" s="1"/>
  <c r="P334"/>
  <c r="P335"/>
  <c r="P306"/>
  <c r="P307"/>
  <c r="H314"/>
  <c r="I314" s="1"/>
  <c r="P320"/>
  <c r="H321"/>
  <c r="P323"/>
  <c r="H324"/>
  <c r="I324" s="1"/>
  <c r="P327"/>
  <c r="P328"/>
  <c r="P333"/>
  <c r="P336"/>
  <c r="H336"/>
  <c r="I336" s="1"/>
  <c r="H335"/>
  <c r="I335" s="1"/>
  <c r="H331"/>
  <c r="I331" s="1"/>
  <c r="H328"/>
  <c r="I328" s="1"/>
  <c r="H326"/>
  <c r="I326" s="1"/>
  <c r="R326" s="1"/>
  <c r="H320"/>
  <c r="I320" s="1"/>
  <c r="H315"/>
  <c r="I315" s="1"/>
  <c r="R315" s="1"/>
  <c r="P314"/>
  <c r="H313"/>
  <c r="H312"/>
  <c r="I312" s="1"/>
  <c r="H311"/>
  <c r="I311" s="1"/>
  <c r="R311" s="1"/>
  <c r="H310"/>
  <c r="I310" s="1"/>
  <c r="H309"/>
  <c r="I309" s="1"/>
  <c r="H308"/>
  <c r="I308" s="1"/>
  <c r="H307"/>
  <c r="I307" s="1"/>
  <c r="R307" s="1"/>
  <c r="H305"/>
  <c r="I305" s="1"/>
  <c r="H303"/>
  <c r="I303" s="1"/>
  <c r="R303" s="1"/>
  <c r="P300"/>
  <c r="I327"/>
  <c r="I301"/>
  <c r="R301" s="1"/>
  <c r="I333"/>
  <c r="I321"/>
  <c r="I325"/>
  <c r="R325" s="1"/>
  <c r="I332"/>
  <c r="I302"/>
  <c r="I318"/>
  <c r="R322"/>
  <c r="R332" l="1"/>
  <c r="R310"/>
  <c r="R314"/>
  <c r="R323"/>
  <c r="R309"/>
  <c r="R321"/>
  <c r="R305"/>
  <c r="R324"/>
  <c r="R333"/>
  <c r="R337"/>
  <c r="R308"/>
  <c r="R312"/>
  <c r="U312" s="1"/>
  <c r="R320"/>
  <c r="R335"/>
  <c r="U325"/>
  <c r="U301"/>
  <c r="U324"/>
  <c r="U330"/>
  <c r="U315"/>
  <c r="U303"/>
  <c r="U326"/>
  <c r="U319"/>
  <c r="U316"/>
  <c r="U307"/>
  <c r="U323"/>
  <c r="U311"/>
  <c r="R304"/>
  <c r="R336"/>
  <c r="R329"/>
  <c r="R317"/>
  <c r="R306"/>
  <c r="R318"/>
  <c r="R302"/>
  <c r="R334"/>
  <c r="R328"/>
  <c r="R327"/>
  <c r="R331"/>
  <c r="I313"/>
  <c r="R313" s="1"/>
  <c r="R300"/>
  <c r="T299"/>
  <c r="Q299"/>
  <c r="O299"/>
  <c r="N299"/>
  <c r="M299"/>
  <c r="L299"/>
  <c r="K299"/>
  <c r="G299"/>
  <c r="B299"/>
  <c r="T298"/>
  <c r="Q298"/>
  <c r="O298"/>
  <c r="N298"/>
  <c r="M298"/>
  <c r="L298"/>
  <c r="K298"/>
  <c r="G298"/>
  <c r="B298"/>
  <c r="T297"/>
  <c r="Q297"/>
  <c r="O297"/>
  <c r="N297"/>
  <c r="M297"/>
  <c r="L297"/>
  <c r="K297"/>
  <c r="G297"/>
  <c r="B297"/>
  <c r="T296"/>
  <c r="Q296"/>
  <c r="O296"/>
  <c r="N296"/>
  <c r="M296"/>
  <c r="L296"/>
  <c r="K296"/>
  <c r="G296"/>
  <c r="B296"/>
  <c r="T295"/>
  <c r="Q295"/>
  <c r="O295"/>
  <c r="N295"/>
  <c r="M295"/>
  <c r="L295"/>
  <c r="K295"/>
  <c r="G295"/>
  <c r="B295"/>
  <c r="T294"/>
  <c r="Q294"/>
  <c r="O294"/>
  <c r="N294"/>
  <c r="M294"/>
  <c r="L294"/>
  <c r="K294"/>
  <c r="G294"/>
  <c r="B294"/>
  <c r="T293"/>
  <c r="Q293"/>
  <c r="O293"/>
  <c r="N293"/>
  <c r="M293"/>
  <c r="L293"/>
  <c r="K293"/>
  <c r="G293"/>
  <c r="B293"/>
  <c r="T292"/>
  <c r="Q292"/>
  <c r="O292"/>
  <c r="N292"/>
  <c r="M292"/>
  <c r="L292"/>
  <c r="K292"/>
  <c r="G292"/>
  <c r="B292"/>
  <c r="T291"/>
  <c r="Q291"/>
  <c r="O291"/>
  <c r="N291"/>
  <c r="M291"/>
  <c r="L291"/>
  <c r="K291"/>
  <c r="G291"/>
  <c r="B291"/>
  <c r="T290"/>
  <c r="Q290"/>
  <c r="O290"/>
  <c r="N290"/>
  <c r="M290"/>
  <c r="L290"/>
  <c r="K290"/>
  <c r="G290"/>
  <c r="B290"/>
  <c r="T289"/>
  <c r="Q289"/>
  <c r="O289"/>
  <c r="N289"/>
  <c r="M289"/>
  <c r="L289"/>
  <c r="K289"/>
  <c r="G289"/>
  <c r="B289"/>
  <c r="T288"/>
  <c r="Q288"/>
  <c r="O288"/>
  <c r="N288"/>
  <c r="M288"/>
  <c r="L288"/>
  <c r="K288"/>
  <c r="G288"/>
  <c r="B288"/>
  <c r="T287"/>
  <c r="Q287"/>
  <c r="O287"/>
  <c r="N287"/>
  <c r="M287"/>
  <c r="L287"/>
  <c r="K287"/>
  <c r="G287"/>
  <c r="B287"/>
  <c r="T286"/>
  <c r="Q286"/>
  <c r="O286"/>
  <c r="N286"/>
  <c r="M286"/>
  <c r="L286"/>
  <c r="K286"/>
  <c r="G286"/>
  <c r="B286"/>
  <c r="T285"/>
  <c r="Q285"/>
  <c r="O285"/>
  <c r="N285"/>
  <c r="M285"/>
  <c r="L285"/>
  <c r="K285"/>
  <c r="G285"/>
  <c r="B285"/>
  <c r="T284"/>
  <c r="Q284"/>
  <c r="O284"/>
  <c r="N284"/>
  <c r="M284"/>
  <c r="L284"/>
  <c r="K284"/>
  <c r="G284"/>
  <c r="B284"/>
  <c r="T283"/>
  <c r="Q283"/>
  <c r="O283"/>
  <c r="N283"/>
  <c r="M283"/>
  <c r="L283"/>
  <c r="K283"/>
  <c r="G283"/>
  <c r="B283"/>
  <c r="T282"/>
  <c r="Q282"/>
  <c r="O282"/>
  <c r="N282"/>
  <c r="M282"/>
  <c r="L282"/>
  <c r="K282"/>
  <c r="G282"/>
  <c r="B282"/>
  <c r="T281"/>
  <c r="Q281"/>
  <c r="O281"/>
  <c r="N281"/>
  <c r="M281"/>
  <c r="L281"/>
  <c r="K281"/>
  <c r="G281"/>
  <c r="B281"/>
  <c r="T280"/>
  <c r="Q280"/>
  <c r="O280"/>
  <c r="N280"/>
  <c r="M280"/>
  <c r="L280"/>
  <c r="K280"/>
  <c r="G280"/>
  <c r="B280"/>
  <c r="T279"/>
  <c r="Q279"/>
  <c r="O279"/>
  <c r="N279"/>
  <c r="M279"/>
  <c r="L279"/>
  <c r="K279"/>
  <c r="G279"/>
  <c r="B279"/>
  <c r="T278"/>
  <c r="Q278"/>
  <c r="O278"/>
  <c r="N278"/>
  <c r="M278"/>
  <c r="L278"/>
  <c r="K278"/>
  <c r="G278"/>
  <c r="B278"/>
  <c r="T277"/>
  <c r="Q277"/>
  <c r="O277"/>
  <c r="N277"/>
  <c r="M277"/>
  <c r="L277"/>
  <c r="K277"/>
  <c r="G277"/>
  <c r="B277"/>
  <c r="T276"/>
  <c r="Q276"/>
  <c r="O276"/>
  <c r="N276"/>
  <c r="M276"/>
  <c r="L276"/>
  <c r="K276"/>
  <c r="G276"/>
  <c r="B276"/>
  <c r="T275"/>
  <c r="Q275"/>
  <c r="O275"/>
  <c r="N275"/>
  <c r="M275"/>
  <c r="L275"/>
  <c r="K275"/>
  <c r="G275"/>
  <c r="B275"/>
  <c r="T274"/>
  <c r="Q274"/>
  <c r="O274"/>
  <c r="N274"/>
  <c r="M274"/>
  <c r="L274"/>
  <c r="K274"/>
  <c r="G274"/>
  <c r="B274"/>
  <c r="T273"/>
  <c r="Q273"/>
  <c r="O273"/>
  <c r="N273"/>
  <c r="M273"/>
  <c r="L273"/>
  <c r="K273"/>
  <c r="G273"/>
  <c r="B273"/>
  <c r="T272"/>
  <c r="Q272"/>
  <c r="O272"/>
  <c r="N272"/>
  <c r="M272"/>
  <c r="L272"/>
  <c r="K272"/>
  <c r="G272"/>
  <c r="B272"/>
  <c r="T271"/>
  <c r="Q271"/>
  <c r="O271"/>
  <c r="N271"/>
  <c r="M271"/>
  <c r="L271"/>
  <c r="K271"/>
  <c r="G271"/>
  <c r="B271"/>
  <c r="T270"/>
  <c r="Q270"/>
  <c r="O270"/>
  <c r="N270"/>
  <c r="M270"/>
  <c r="L270"/>
  <c r="K270"/>
  <c r="G270"/>
  <c r="B270"/>
  <c r="T269"/>
  <c r="Q269"/>
  <c r="O269"/>
  <c r="N269"/>
  <c r="M269"/>
  <c r="L269"/>
  <c r="K269"/>
  <c r="G269"/>
  <c r="B269"/>
  <c r="T268"/>
  <c r="Q268"/>
  <c r="O268"/>
  <c r="N268"/>
  <c r="M268"/>
  <c r="L268"/>
  <c r="K268"/>
  <c r="G268"/>
  <c r="B268"/>
  <c r="T267"/>
  <c r="Q267"/>
  <c r="O267"/>
  <c r="N267"/>
  <c r="M267"/>
  <c r="L267"/>
  <c r="K267"/>
  <c r="G267"/>
  <c r="B267"/>
  <c r="T266"/>
  <c r="Q266"/>
  <c r="O266"/>
  <c r="N266"/>
  <c r="M266"/>
  <c r="L266"/>
  <c r="K266"/>
  <c r="G266"/>
  <c r="B266"/>
  <c r="T265"/>
  <c r="Q265"/>
  <c r="O265"/>
  <c r="N265"/>
  <c r="M265"/>
  <c r="L265"/>
  <c r="K265"/>
  <c r="G265"/>
  <c r="B265"/>
  <c r="T264"/>
  <c r="Q264"/>
  <c r="O264"/>
  <c r="N264"/>
  <c r="M264"/>
  <c r="L264"/>
  <c r="K264"/>
  <c r="G264"/>
  <c r="B264"/>
  <c r="T263"/>
  <c r="Q263"/>
  <c r="O263"/>
  <c r="N263"/>
  <c r="M263"/>
  <c r="L263"/>
  <c r="K263"/>
  <c r="G263"/>
  <c r="B263"/>
  <c r="T262"/>
  <c r="Q262"/>
  <c r="O262"/>
  <c r="N262"/>
  <c r="M262"/>
  <c r="L262"/>
  <c r="K262"/>
  <c r="G262"/>
  <c r="B262"/>
  <c r="P299" l="1"/>
  <c r="U337"/>
  <c r="U335"/>
  <c r="U321"/>
  <c r="U314"/>
  <c r="U305"/>
  <c r="U320"/>
  <c r="U332"/>
  <c r="U309"/>
  <c r="U333"/>
  <c r="U310"/>
  <c r="U308"/>
  <c r="U331"/>
  <c r="U329"/>
  <c r="U300"/>
  <c r="U328"/>
  <c r="U306"/>
  <c r="U304"/>
  <c r="U302"/>
  <c r="U313"/>
  <c r="U334"/>
  <c r="U317"/>
  <c r="U327"/>
  <c r="U318"/>
  <c r="U336"/>
  <c r="P271"/>
  <c r="P272"/>
  <c r="P276"/>
  <c r="P287"/>
  <c r="P295"/>
  <c r="P265"/>
  <c r="P269"/>
  <c r="H278"/>
  <c r="I278" s="1"/>
  <c r="P285"/>
  <c r="P297"/>
  <c r="H299"/>
  <c r="I299" s="1"/>
  <c r="R299" s="1"/>
  <c r="P268"/>
  <c r="H262"/>
  <c r="I262" s="1"/>
  <c r="P266"/>
  <c r="H267"/>
  <c r="I267" s="1"/>
  <c r="P263"/>
  <c r="P264"/>
  <c r="P277"/>
  <c r="P280"/>
  <c r="P288"/>
  <c r="P292"/>
  <c r="H293"/>
  <c r="I293" s="1"/>
  <c r="H264"/>
  <c r="I264" s="1"/>
  <c r="R264" s="1"/>
  <c r="P274"/>
  <c r="H275"/>
  <c r="I275" s="1"/>
  <c r="P282"/>
  <c r="H283"/>
  <c r="I283" s="1"/>
  <c r="P290"/>
  <c r="P262"/>
  <c r="H266"/>
  <c r="I266" s="1"/>
  <c r="R266" s="1"/>
  <c r="H272"/>
  <c r="I272" s="1"/>
  <c r="R272" s="1"/>
  <c r="P278"/>
  <c r="P279"/>
  <c r="P286"/>
  <c r="P289"/>
  <c r="H290"/>
  <c r="I290" s="1"/>
  <c r="R290" s="1"/>
  <c r="P296"/>
  <c r="H265"/>
  <c r="I265" s="1"/>
  <c r="R265" s="1"/>
  <c r="P267"/>
  <c r="H268"/>
  <c r="I268" s="1"/>
  <c r="R268" s="1"/>
  <c r="P270"/>
  <c r="P273"/>
  <c r="P275"/>
  <c r="H276"/>
  <c r="I276" s="1"/>
  <c r="P281"/>
  <c r="P283"/>
  <c r="P284"/>
  <c r="H288"/>
  <c r="I288" s="1"/>
  <c r="R288" s="1"/>
  <c r="P291"/>
  <c r="P293"/>
  <c r="P294"/>
  <c r="H295"/>
  <c r="I295" s="1"/>
  <c r="R295" s="1"/>
  <c r="P298"/>
  <c r="H298"/>
  <c r="I298" s="1"/>
  <c r="H297"/>
  <c r="I297" s="1"/>
  <c r="H296"/>
  <c r="I296" s="1"/>
  <c r="H294"/>
  <c r="I294" s="1"/>
  <c r="H292"/>
  <c r="I292" s="1"/>
  <c r="H291"/>
  <c r="I291" s="1"/>
  <c r="H289"/>
  <c r="I289" s="1"/>
  <c r="H287"/>
  <c r="I287" s="1"/>
  <c r="H286"/>
  <c r="I286" s="1"/>
  <c r="R286" s="1"/>
  <c r="H285"/>
  <c r="I285" s="1"/>
  <c r="R285" s="1"/>
  <c r="H284"/>
  <c r="I284" s="1"/>
  <c r="H282"/>
  <c r="I282" s="1"/>
  <c r="H281"/>
  <c r="I281" s="1"/>
  <c r="R281" s="1"/>
  <c r="H280"/>
  <c r="I280" s="1"/>
  <c r="R280" s="1"/>
  <c r="H279"/>
  <c r="I279" s="1"/>
  <c r="R279" s="1"/>
  <c r="H277"/>
  <c r="I277" s="1"/>
  <c r="H274"/>
  <c r="I274" s="1"/>
  <c r="H273"/>
  <c r="I273" s="1"/>
  <c r="H271"/>
  <c r="I271" s="1"/>
  <c r="R271" s="1"/>
  <c r="H270"/>
  <c r="I270" s="1"/>
  <c r="R270" s="1"/>
  <c r="H269"/>
  <c r="I269" s="1"/>
  <c r="H263"/>
  <c r="I263" s="1"/>
  <c r="J2" i="8"/>
  <c r="K2"/>
  <c r="L2"/>
  <c r="M2"/>
  <c r="N2"/>
  <c r="O2"/>
  <c r="P2"/>
  <c r="Q2"/>
  <c r="V2"/>
  <c r="X2"/>
  <c r="R267" i="4" l="1"/>
  <c r="R269"/>
  <c r="R297"/>
  <c r="R284"/>
  <c r="R289"/>
  <c r="R276"/>
  <c r="R287"/>
  <c r="U281"/>
  <c r="U299"/>
  <c r="U272"/>
  <c r="U264"/>
  <c r="R294"/>
  <c r="R278"/>
  <c r="R274"/>
  <c r="R292"/>
  <c r="R275"/>
  <c r="R277"/>
  <c r="R282"/>
  <c r="R293"/>
  <c r="R262"/>
  <c r="U286"/>
  <c r="U270"/>
  <c r="R273"/>
  <c r="R298"/>
  <c r="R296"/>
  <c r="U290"/>
  <c r="R283"/>
  <c r="U283" s="1"/>
  <c r="R263"/>
  <c r="U266"/>
  <c r="U297"/>
  <c r="U295"/>
  <c r="R291"/>
  <c r="U288"/>
  <c r="U285"/>
  <c r="U280"/>
  <c r="U279"/>
  <c r="U271"/>
  <c r="U269"/>
  <c r="U268"/>
  <c r="U265"/>
  <c r="T261"/>
  <c r="Q261"/>
  <c r="P261"/>
  <c r="O261"/>
  <c r="N261"/>
  <c r="M261"/>
  <c r="L261"/>
  <c r="K261"/>
  <c r="G261"/>
  <c r="B261"/>
  <c r="T260"/>
  <c r="Q260"/>
  <c r="O260"/>
  <c r="N260"/>
  <c r="M260"/>
  <c r="L260"/>
  <c r="K260"/>
  <c r="G260"/>
  <c r="B260"/>
  <c r="T259"/>
  <c r="Q259"/>
  <c r="O259"/>
  <c r="N259"/>
  <c r="M259"/>
  <c r="L259"/>
  <c r="K259"/>
  <c r="G259"/>
  <c r="B259"/>
  <c r="T258"/>
  <c r="Q258"/>
  <c r="O258"/>
  <c r="N258"/>
  <c r="M258"/>
  <c r="L258"/>
  <c r="K258"/>
  <c r="G258"/>
  <c r="B258"/>
  <c r="T257"/>
  <c r="Q257"/>
  <c r="O257"/>
  <c r="N257"/>
  <c r="M257"/>
  <c r="L257"/>
  <c r="K257"/>
  <c r="G257"/>
  <c r="B257"/>
  <c r="T256"/>
  <c r="Q256"/>
  <c r="O256"/>
  <c r="N256"/>
  <c r="M256"/>
  <c r="L256"/>
  <c r="K256"/>
  <c r="G256"/>
  <c r="B256"/>
  <c r="T255"/>
  <c r="Q255"/>
  <c r="O255"/>
  <c r="N255"/>
  <c r="M255"/>
  <c r="L255"/>
  <c r="K255"/>
  <c r="G255"/>
  <c r="B255"/>
  <c r="T254"/>
  <c r="Q254"/>
  <c r="O254"/>
  <c r="N254"/>
  <c r="M254"/>
  <c r="L254"/>
  <c r="K254"/>
  <c r="G254"/>
  <c r="B254"/>
  <c r="T253"/>
  <c r="Q253"/>
  <c r="O253"/>
  <c r="N253"/>
  <c r="M253"/>
  <c r="L253"/>
  <c r="K253"/>
  <c r="G253"/>
  <c r="B253"/>
  <c r="T252"/>
  <c r="Q252"/>
  <c r="O252"/>
  <c r="N252"/>
  <c r="M252"/>
  <c r="L252"/>
  <c r="K252"/>
  <c r="G252"/>
  <c r="B252"/>
  <c r="T251"/>
  <c r="Q251"/>
  <c r="O251"/>
  <c r="N251"/>
  <c r="M251"/>
  <c r="L251"/>
  <c r="K251"/>
  <c r="G251"/>
  <c r="B251"/>
  <c r="T250"/>
  <c r="Q250"/>
  <c r="O250"/>
  <c r="N250"/>
  <c r="M250"/>
  <c r="L250"/>
  <c r="K250"/>
  <c r="G250"/>
  <c r="B250"/>
  <c r="T249"/>
  <c r="Q249"/>
  <c r="O249"/>
  <c r="N249"/>
  <c r="M249"/>
  <c r="L249"/>
  <c r="K249"/>
  <c r="G249"/>
  <c r="B249"/>
  <c r="T248"/>
  <c r="Q248"/>
  <c r="O248"/>
  <c r="N248"/>
  <c r="M248"/>
  <c r="L248"/>
  <c r="K248"/>
  <c r="G248"/>
  <c r="B248"/>
  <c r="T247"/>
  <c r="Q247"/>
  <c r="O247"/>
  <c r="N247"/>
  <c r="M247"/>
  <c r="L247"/>
  <c r="K247"/>
  <c r="G247"/>
  <c r="B247"/>
  <c r="T246"/>
  <c r="Q246"/>
  <c r="O246"/>
  <c r="N246"/>
  <c r="M246"/>
  <c r="L246"/>
  <c r="K246"/>
  <c r="G246"/>
  <c r="B246"/>
  <c r="H246" s="1"/>
  <c r="T245"/>
  <c r="Q245"/>
  <c r="O245"/>
  <c r="N245"/>
  <c r="M245"/>
  <c r="L245"/>
  <c r="K245"/>
  <c r="G245"/>
  <c r="B245"/>
  <c r="T244"/>
  <c r="Q244"/>
  <c r="O244"/>
  <c r="N244"/>
  <c r="M244"/>
  <c r="L244"/>
  <c r="K244"/>
  <c r="G244"/>
  <c r="B244"/>
  <c r="T243"/>
  <c r="Q243"/>
  <c r="O243"/>
  <c r="N243"/>
  <c r="M243"/>
  <c r="L243"/>
  <c r="K243"/>
  <c r="G243"/>
  <c r="B243"/>
  <c r="T242"/>
  <c r="Q242"/>
  <c r="O242"/>
  <c r="N242"/>
  <c r="M242"/>
  <c r="L242"/>
  <c r="K242"/>
  <c r="G242"/>
  <c r="B242"/>
  <c r="H242" s="1"/>
  <c r="T241"/>
  <c r="Q241"/>
  <c r="O241"/>
  <c r="N241"/>
  <c r="M241"/>
  <c r="L241"/>
  <c r="K241"/>
  <c r="G241"/>
  <c r="B241"/>
  <c r="T240"/>
  <c r="Q240"/>
  <c r="O240"/>
  <c r="N240"/>
  <c r="M240"/>
  <c r="L240"/>
  <c r="K240"/>
  <c r="G240"/>
  <c r="B240"/>
  <c r="T239"/>
  <c r="Q239"/>
  <c r="O239"/>
  <c r="N239"/>
  <c r="M239"/>
  <c r="L239"/>
  <c r="K239"/>
  <c r="G239"/>
  <c r="B239"/>
  <c r="T238"/>
  <c r="Q238"/>
  <c r="O238"/>
  <c r="N238"/>
  <c r="M238"/>
  <c r="L238"/>
  <c r="K238"/>
  <c r="G238"/>
  <c r="B238"/>
  <c r="P238" s="1"/>
  <c r="T237"/>
  <c r="Q237"/>
  <c r="O237"/>
  <c r="N237"/>
  <c r="M237"/>
  <c r="L237"/>
  <c r="K237"/>
  <c r="G237"/>
  <c r="B237"/>
  <c r="T236"/>
  <c r="Q236"/>
  <c r="O236"/>
  <c r="N236"/>
  <c r="M236"/>
  <c r="L236"/>
  <c r="K236"/>
  <c r="G236"/>
  <c r="B236"/>
  <c r="T235"/>
  <c r="Q235"/>
  <c r="O235"/>
  <c r="N235"/>
  <c r="M235"/>
  <c r="L235"/>
  <c r="K235"/>
  <c r="G235"/>
  <c r="B235"/>
  <c r="T234"/>
  <c r="Q234"/>
  <c r="O234"/>
  <c r="N234"/>
  <c r="M234"/>
  <c r="L234"/>
  <c r="K234"/>
  <c r="G234"/>
  <c r="B234"/>
  <c r="T233"/>
  <c r="Q233"/>
  <c r="O233"/>
  <c r="N233"/>
  <c r="M233"/>
  <c r="L233"/>
  <c r="K233"/>
  <c r="G233"/>
  <c r="B233"/>
  <c r="T232"/>
  <c r="Q232"/>
  <c r="O232"/>
  <c r="N232"/>
  <c r="M232"/>
  <c r="L232"/>
  <c r="K232"/>
  <c r="G232"/>
  <c r="B232"/>
  <c r="T231"/>
  <c r="Q231"/>
  <c r="O231"/>
  <c r="N231"/>
  <c r="M231"/>
  <c r="L231"/>
  <c r="K231"/>
  <c r="G231"/>
  <c r="B231"/>
  <c r="T230"/>
  <c r="Q230"/>
  <c r="O230"/>
  <c r="N230"/>
  <c r="M230"/>
  <c r="L230"/>
  <c r="K230"/>
  <c r="G230"/>
  <c r="B230"/>
  <c r="T229"/>
  <c r="Q229"/>
  <c r="O229"/>
  <c r="N229"/>
  <c r="M229"/>
  <c r="L229"/>
  <c r="K229"/>
  <c r="G229"/>
  <c r="B229"/>
  <c r="T228"/>
  <c r="Q228"/>
  <c r="O228"/>
  <c r="N228"/>
  <c r="M228"/>
  <c r="L228"/>
  <c r="K228"/>
  <c r="G228"/>
  <c r="B228"/>
  <c r="T227"/>
  <c r="Q227"/>
  <c r="O227"/>
  <c r="N227"/>
  <c r="M227"/>
  <c r="L227"/>
  <c r="K227"/>
  <c r="G227"/>
  <c r="B227"/>
  <c r="T226"/>
  <c r="Q226"/>
  <c r="O226"/>
  <c r="N226"/>
  <c r="M226"/>
  <c r="L226"/>
  <c r="K226"/>
  <c r="G226"/>
  <c r="B226"/>
  <c r="T225"/>
  <c r="Q225"/>
  <c r="O225"/>
  <c r="N225"/>
  <c r="M225"/>
  <c r="L225"/>
  <c r="K225"/>
  <c r="G225"/>
  <c r="B225"/>
  <c r="T224"/>
  <c r="Q224"/>
  <c r="O224"/>
  <c r="N224"/>
  <c r="M224"/>
  <c r="L224"/>
  <c r="K224"/>
  <c r="G224"/>
  <c r="B224"/>
  <c r="T223"/>
  <c r="Q223"/>
  <c r="O223"/>
  <c r="N223"/>
  <c r="M223"/>
  <c r="L223"/>
  <c r="K223"/>
  <c r="G223"/>
  <c r="B223"/>
  <c r="T222"/>
  <c r="Q222"/>
  <c r="O222"/>
  <c r="N222"/>
  <c r="M222"/>
  <c r="L222"/>
  <c r="K222"/>
  <c r="G222"/>
  <c r="B222"/>
  <c r="T221"/>
  <c r="Q221"/>
  <c r="O221"/>
  <c r="N221"/>
  <c r="M221"/>
  <c r="L221"/>
  <c r="K221"/>
  <c r="G221"/>
  <c r="B221"/>
  <c r="T220"/>
  <c r="Q220"/>
  <c r="O220"/>
  <c r="N220"/>
  <c r="M220"/>
  <c r="L220"/>
  <c r="K220"/>
  <c r="G220"/>
  <c r="B220"/>
  <c r="T219"/>
  <c r="Q219"/>
  <c r="O219"/>
  <c r="N219"/>
  <c r="M219"/>
  <c r="L219"/>
  <c r="K219"/>
  <c r="G219"/>
  <c r="B219"/>
  <c r="P226" l="1"/>
  <c r="H234"/>
  <c r="P222"/>
  <c r="U287"/>
  <c r="U289"/>
  <c r="U267"/>
  <c r="U274"/>
  <c r="U276"/>
  <c r="U277"/>
  <c r="P237"/>
  <c r="P245"/>
  <c r="P249"/>
  <c r="H257"/>
  <c r="U284"/>
  <c r="U282"/>
  <c r="U293"/>
  <c r="U263"/>
  <c r="U298"/>
  <c r="U262"/>
  <c r="U275"/>
  <c r="U278"/>
  <c r="U291"/>
  <c r="U296"/>
  <c r="U294"/>
  <c r="U292"/>
  <c r="I2" i="8"/>
  <c r="P235" i="4"/>
  <c r="U273"/>
  <c r="P251"/>
  <c r="H261"/>
  <c r="I261" s="1"/>
  <c r="H219"/>
  <c r="P219"/>
  <c r="H221"/>
  <c r="I221" s="1"/>
  <c r="H225"/>
  <c r="I225" s="1"/>
  <c r="P232"/>
  <c r="P240"/>
  <c r="P241"/>
  <c r="P252"/>
  <c r="P243"/>
  <c r="P247"/>
  <c r="P254"/>
  <c r="P258"/>
  <c r="P259"/>
  <c r="P234"/>
  <c r="H236"/>
  <c r="I236" s="1"/>
  <c r="P242"/>
  <c r="P248"/>
  <c r="H255"/>
  <c r="I255" s="1"/>
  <c r="P260"/>
  <c r="P233"/>
  <c r="H223"/>
  <c r="P239"/>
  <c r="P244"/>
  <c r="P246"/>
  <c r="P250"/>
  <c r="P253"/>
  <c r="H254"/>
  <c r="I254" s="1"/>
  <c r="R254" s="1"/>
  <c r="P256"/>
  <c r="P257"/>
  <c r="P236"/>
  <c r="H238"/>
  <c r="I238" s="1"/>
  <c r="R238" s="1"/>
  <c r="H260"/>
  <c r="I260" s="1"/>
  <c r="H259"/>
  <c r="I259" s="1"/>
  <c r="R259" s="1"/>
  <c r="H258"/>
  <c r="I258" s="1"/>
  <c r="H256"/>
  <c r="I256" s="1"/>
  <c r="P255"/>
  <c r="H253"/>
  <c r="I253" s="1"/>
  <c r="H252"/>
  <c r="I252" s="1"/>
  <c r="H251"/>
  <c r="I251" s="1"/>
  <c r="R251" s="1"/>
  <c r="H250"/>
  <c r="I250" s="1"/>
  <c r="H249"/>
  <c r="I249" s="1"/>
  <c r="R249" s="1"/>
  <c r="H248"/>
  <c r="I248" s="1"/>
  <c r="R248" s="1"/>
  <c r="H247"/>
  <c r="I247" s="1"/>
  <c r="H245"/>
  <c r="I245" s="1"/>
  <c r="R245" s="1"/>
  <c r="H244"/>
  <c r="I244" s="1"/>
  <c r="H243"/>
  <c r="I243" s="1"/>
  <c r="R243" s="1"/>
  <c r="H241"/>
  <c r="I241" s="1"/>
  <c r="R241" s="1"/>
  <c r="H240"/>
  <c r="I240" s="1"/>
  <c r="H239"/>
  <c r="I239" s="1"/>
  <c r="H237"/>
  <c r="I237" s="1"/>
  <c r="H235"/>
  <c r="I235" s="1"/>
  <c r="R235" s="1"/>
  <c r="H233"/>
  <c r="I233" s="1"/>
  <c r="R233" s="1"/>
  <c r="H232"/>
  <c r="I232" s="1"/>
  <c r="R232" s="1"/>
  <c r="U232" s="1"/>
  <c r="P220"/>
  <c r="H224"/>
  <c r="I224" s="1"/>
  <c r="P228"/>
  <c r="P230"/>
  <c r="P223"/>
  <c r="P225"/>
  <c r="P229"/>
  <c r="P221"/>
  <c r="H222"/>
  <c r="I222" s="1"/>
  <c r="R222" s="1"/>
  <c r="P227"/>
  <c r="P231"/>
  <c r="H231"/>
  <c r="I231" s="1"/>
  <c r="H230"/>
  <c r="I230" s="1"/>
  <c r="H229"/>
  <c r="I229" s="1"/>
  <c r="H228"/>
  <c r="I228" s="1"/>
  <c r="R228" s="1"/>
  <c r="H227"/>
  <c r="I227" s="1"/>
  <c r="H226"/>
  <c r="I226" s="1"/>
  <c r="R226" s="1"/>
  <c r="P224"/>
  <c r="H220"/>
  <c r="I220" s="1"/>
  <c r="I219"/>
  <c r="I223"/>
  <c r="I246"/>
  <c r="I234"/>
  <c r="I242"/>
  <c r="I257"/>
  <c r="T218"/>
  <c r="Q218"/>
  <c r="O218"/>
  <c r="N218"/>
  <c r="M218"/>
  <c r="L218"/>
  <c r="K218"/>
  <c r="G218"/>
  <c r="B218"/>
  <c r="T217"/>
  <c r="Q217"/>
  <c r="O217"/>
  <c r="N217"/>
  <c r="M217"/>
  <c r="L217"/>
  <c r="K217"/>
  <c r="G217"/>
  <c r="B217"/>
  <c r="T178"/>
  <c r="B178"/>
  <c r="T216"/>
  <c r="Q216"/>
  <c r="O216"/>
  <c r="N216"/>
  <c r="M216"/>
  <c r="L216"/>
  <c r="K216"/>
  <c r="G216"/>
  <c r="B216"/>
  <c r="T215"/>
  <c r="Q215"/>
  <c r="O215"/>
  <c r="N215"/>
  <c r="M215"/>
  <c r="L215"/>
  <c r="K215"/>
  <c r="G215"/>
  <c r="B215"/>
  <c r="T214"/>
  <c r="Q214"/>
  <c r="N214"/>
  <c r="M214"/>
  <c r="L214"/>
  <c r="K214"/>
  <c r="G214"/>
  <c r="B214"/>
  <c r="T213"/>
  <c r="Q213"/>
  <c r="N213"/>
  <c r="M213"/>
  <c r="L213"/>
  <c r="K213"/>
  <c r="G213"/>
  <c r="B213"/>
  <c r="T212"/>
  <c r="Q212"/>
  <c r="N212"/>
  <c r="M212"/>
  <c r="L212"/>
  <c r="K212"/>
  <c r="G212"/>
  <c r="B212"/>
  <c r="T211"/>
  <c r="Q211"/>
  <c r="O211"/>
  <c r="N211"/>
  <c r="M211"/>
  <c r="L211"/>
  <c r="K211"/>
  <c r="G211"/>
  <c r="B211"/>
  <c r="T210"/>
  <c r="Q210"/>
  <c r="N210"/>
  <c r="M210"/>
  <c r="L210"/>
  <c r="K210"/>
  <c r="G210"/>
  <c r="B210"/>
  <c r="T209"/>
  <c r="Q209"/>
  <c r="O209"/>
  <c r="N209"/>
  <c r="M209"/>
  <c r="L209"/>
  <c r="K209"/>
  <c r="G209"/>
  <c r="B209"/>
  <c r="T208"/>
  <c r="Q208"/>
  <c r="N208"/>
  <c r="M208"/>
  <c r="L208"/>
  <c r="K208"/>
  <c r="G208"/>
  <c r="B208"/>
  <c r="T207"/>
  <c r="Q207"/>
  <c r="O207"/>
  <c r="N207"/>
  <c r="M207"/>
  <c r="L207"/>
  <c r="K207"/>
  <c r="G207"/>
  <c r="B207"/>
  <c r="T206"/>
  <c r="Q206"/>
  <c r="O206"/>
  <c r="N206"/>
  <c r="M206"/>
  <c r="L206"/>
  <c r="K206"/>
  <c r="G206"/>
  <c r="B206"/>
  <c r="T205"/>
  <c r="Q205"/>
  <c r="O205"/>
  <c r="N205"/>
  <c r="M205"/>
  <c r="L205"/>
  <c r="K205"/>
  <c r="G205"/>
  <c r="B205"/>
  <c r="T204"/>
  <c r="Q204"/>
  <c r="O204"/>
  <c r="N204"/>
  <c r="M204"/>
  <c r="L204"/>
  <c r="K204"/>
  <c r="G204"/>
  <c r="B204"/>
  <c r="T203"/>
  <c r="Q203"/>
  <c r="O203"/>
  <c r="N203"/>
  <c r="M203"/>
  <c r="L203"/>
  <c r="K203"/>
  <c r="G203"/>
  <c r="B203"/>
  <c r="T202"/>
  <c r="Q202"/>
  <c r="O202"/>
  <c r="N202"/>
  <c r="M202"/>
  <c r="L202"/>
  <c r="K202"/>
  <c r="G202"/>
  <c r="B202"/>
  <c r="T201"/>
  <c r="Q201"/>
  <c r="N201"/>
  <c r="M201"/>
  <c r="L201"/>
  <c r="K201"/>
  <c r="G201"/>
  <c r="B201"/>
  <c r="T200"/>
  <c r="Q200"/>
  <c r="O200"/>
  <c r="N200"/>
  <c r="M200"/>
  <c r="L200"/>
  <c r="K200"/>
  <c r="G200"/>
  <c r="B200"/>
  <c r="T199"/>
  <c r="Q199"/>
  <c r="N199"/>
  <c r="M199"/>
  <c r="L199"/>
  <c r="K199"/>
  <c r="G199"/>
  <c r="B199"/>
  <c r="T198"/>
  <c r="Q198"/>
  <c r="O198"/>
  <c r="N198"/>
  <c r="M198"/>
  <c r="L198"/>
  <c r="K198"/>
  <c r="G198"/>
  <c r="B198"/>
  <c r="T197"/>
  <c r="Q197"/>
  <c r="O197"/>
  <c r="N197"/>
  <c r="M197"/>
  <c r="L197"/>
  <c r="K197"/>
  <c r="G197"/>
  <c r="B197"/>
  <c r="T196"/>
  <c r="Q196"/>
  <c r="O196"/>
  <c r="N196"/>
  <c r="M196"/>
  <c r="L196"/>
  <c r="K196"/>
  <c r="G196"/>
  <c r="B196"/>
  <c r="T195"/>
  <c r="Q195"/>
  <c r="O195"/>
  <c r="N195"/>
  <c r="M195"/>
  <c r="L195"/>
  <c r="K195"/>
  <c r="G195"/>
  <c r="B195"/>
  <c r="T194"/>
  <c r="Q194"/>
  <c r="O194"/>
  <c r="N194"/>
  <c r="M194"/>
  <c r="L194"/>
  <c r="K194"/>
  <c r="G194"/>
  <c r="B194"/>
  <c r="T193"/>
  <c r="Q193"/>
  <c r="N193"/>
  <c r="M193"/>
  <c r="L193"/>
  <c r="K193"/>
  <c r="G193"/>
  <c r="B193"/>
  <c r="T192"/>
  <c r="Q192"/>
  <c r="O192"/>
  <c r="N192"/>
  <c r="M192"/>
  <c r="L192"/>
  <c r="K192"/>
  <c r="G192"/>
  <c r="B192"/>
  <c r="T191"/>
  <c r="Q191"/>
  <c r="O191"/>
  <c r="N191"/>
  <c r="M191"/>
  <c r="L191"/>
  <c r="K191"/>
  <c r="G191"/>
  <c r="B191"/>
  <c r="T190"/>
  <c r="Q190"/>
  <c r="O190"/>
  <c r="N190"/>
  <c r="M190"/>
  <c r="L190"/>
  <c r="K190"/>
  <c r="G190"/>
  <c r="B190"/>
  <c r="T189"/>
  <c r="Q189"/>
  <c r="O189"/>
  <c r="N189"/>
  <c r="M189"/>
  <c r="L189"/>
  <c r="K189"/>
  <c r="G189"/>
  <c r="B189"/>
  <c r="T188"/>
  <c r="Q188"/>
  <c r="O188"/>
  <c r="N188"/>
  <c r="M188"/>
  <c r="L188"/>
  <c r="K188"/>
  <c r="G188"/>
  <c r="B188"/>
  <c r="T187"/>
  <c r="Q187"/>
  <c r="O187"/>
  <c r="N187"/>
  <c r="M187"/>
  <c r="L187"/>
  <c r="K187"/>
  <c r="G187"/>
  <c r="B187"/>
  <c r="T186"/>
  <c r="Q186"/>
  <c r="O186"/>
  <c r="N186"/>
  <c r="M186"/>
  <c r="L186"/>
  <c r="K186"/>
  <c r="G186"/>
  <c r="B186"/>
  <c r="T185"/>
  <c r="Q185"/>
  <c r="O185"/>
  <c r="N185"/>
  <c r="M185"/>
  <c r="L185"/>
  <c r="K185"/>
  <c r="G185"/>
  <c r="B185"/>
  <c r="T184"/>
  <c r="Q184"/>
  <c r="O184"/>
  <c r="N184"/>
  <c r="M184"/>
  <c r="L184"/>
  <c r="K184"/>
  <c r="G184"/>
  <c r="B184"/>
  <c r="T183"/>
  <c r="Q183"/>
  <c r="O183"/>
  <c r="N183"/>
  <c r="M183"/>
  <c r="L183"/>
  <c r="K183"/>
  <c r="G183"/>
  <c r="B183"/>
  <c r="T182"/>
  <c r="Q182"/>
  <c r="O182"/>
  <c r="N182"/>
  <c r="M182"/>
  <c r="L182"/>
  <c r="K182"/>
  <c r="G182"/>
  <c r="B182"/>
  <c r="T181"/>
  <c r="Q181"/>
  <c r="O181"/>
  <c r="N181"/>
  <c r="M181"/>
  <c r="L181"/>
  <c r="K181"/>
  <c r="G181"/>
  <c r="B181"/>
  <c r="T177"/>
  <c r="B177"/>
  <c r="T176"/>
  <c r="B176"/>
  <c r="R237" l="1"/>
  <c r="P198"/>
  <c r="P185"/>
  <c r="R223"/>
  <c r="R236"/>
  <c r="R247"/>
  <c r="R219"/>
  <c r="R224"/>
  <c r="R234"/>
  <c r="R257"/>
  <c r="R260"/>
  <c r="R240"/>
  <c r="R225"/>
  <c r="R250"/>
  <c r="U250" s="1"/>
  <c r="R252"/>
  <c r="R258"/>
  <c r="R239"/>
  <c r="R244"/>
  <c r="P208"/>
  <c r="U259"/>
  <c r="R246"/>
  <c r="R227"/>
  <c r="U249"/>
  <c r="R253"/>
  <c r="U238"/>
  <c r="U228"/>
  <c r="U233"/>
  <c r="U245"/>
  <c r="H2" i="8"/>
  <c r="H183" i="4"/>
  <c r="I183" s="1"/>
  <c r="P196"/>
  <c r="H202"/>
  <c r="I202" s="1"/>
  <c r="U243"/>
  <c r="U254"/>
  <c r="U223"/>
  <c r="U235"/>
  <c r="U241"/>
  <c r="U251"/>
  <c r="R242"/>
  <c r="R255"/>
  <c r="R256"/>
  <c r="U226"/>
  <c r="U222"/>
  <c r="U248"/>
  <c r="P218"/>
  <c r="R221"/>
  <c r="R230"/>
  <c r="P205"/>
  <c r="P209"/>
  <c r="R231"/>
  <c r="R229"/>
  <c r="H218"/>
  <c r="I218" s="1"/>
  <c r="P200"/>
  <c r="R220"/>
  <c r="P186"/>
  <c r="P190"/>
  <c r="P182"/>
  <c r="H188"/>
  <c r="I188" s="1"/>
  <c r="P197"/>
  <c r="P216"/>
  <c r="P184"/>
  <c r="H186"/>
  <c r="I186" s="1"/>
  <c r="P193"/>
  <c r="H194"/>
  <c r="I194" s="1"/>
  <c r="P206"/>
  <c r="P204"/>
  <c r="H208"/>
  <c r="I208" s="1"/>
  <c r="P212"/>
  <c r="P213"/>
  <c r="H184"/>
  <c r="I184" s="1"/>
  <c r="P188"/>
  <c r="P191"/>
  <c r="P201"/>
  <c r="P217"/>
  <c r="P207"/>
  <c r="P210"/>
  <c r="P214"/>
  <c r="P181"/>
  <c r="H182"/>
  <c r="I182" s="1"/>
  <c r="P187"/>
  <c r="P189"/>
  <c r="P192"/>
  <c r="H193"/>
  <c r="I193" s="1"/>
  <c r="P195"/>
  <c r="H200"/>
  <c r="P202"/>
  <c r="P211"/>
  <c r="P215"/>
  <c r="H216"/>
  <c r="I216" s="1"/>
  <c r="P183"/>
  <c r="H190"/>
  <c r="I190" s="1"/>
  <c r="P199"/>
  <c r="P203"/>
  <c r="H217"/>
  <c r="I217" s="1"/>
  <c r="R217" s="1"/>
  <c r="H215"/>
  <c r="I215" s="1"/>
  <c r="H214"/>
  <c r="I214" s="1"/>
  <c r="H213"/>
  <c r="I213" s="1"/>
  <c r="H212"/>
  <c r="I212" s="1"/>
  <c r="H211"/>
  <c r="I211" s="1"/>
  <c r="R211" s="1"/>
  <c r="H210"/>
  <c r="I210" s="1"/>
  <c r="H209"/>
  <c r="I209" s="1"/>
  <c r="R209" s="1"/>
  <c r="H207"/>
  <c r="I207" s="1"/>
  <c r="H206"/>
  <c r="I206" s="1"/>
  <c r="H205"/>
  <c r="I205" s="1"/>
  <c r="R205" s="1"/>
  <c r="H204"/>
  <c r="I204" s="1"/>
  <c r="H203"/>
  <c r="I203" s="1"/>
  <c r="H201"/>
  <c r="I201" s="1"/>
  <c r="H199"/>
  <c r="I199" s="1"/>
  <c r="H198"/>
  <c r="I198" s="1"/>
  <c r="H197"/>
  <c r="I197" s="1"/>
  <c r="H196"/>
  <c r="I196" s="1"/>
  <c r="R196" s="1"/>
  <c r="H195"/>
  <c r="P194"/>
  <c r="H192"/>
  <c r="I192" s="1"/>
  <c r="H191"/>
  <c r="I191" s="1"/>
  <c r="H189"/>
  <c r="I189" s="1"/>
  <c r="H187"/>
  <c r="I187" s="1"/>
  <c r="H185"/>
  <c r="I185" s="1"/>
  <c r="H181"/>
  <c r="I181" s="1"/>
  <c r="I195"/>
  <c r="I200"/>
  <c r="R200" s="1"/>
  <c r="T180"/>
  <c r="Q180"/>
  <c r="O180"/>
  <c r="N180"/>
  <c r="M180"/>
  <c r="L180"/>
  <c r="K180"/>
  <c r="G180"/>
  <c r="B180"/>
  <c r="T179"/>
  <c r="Q179"/>
  <c r="O179"/>
  <c r="N179"/>
  <c r="M179"/>
  <c r="L179"/>
  <c r="K179"/>
  <c r="G179"/>
  <c r="B179"/>
  <c r="T175"/>
  <c r="Q175"/>
  <c r="O175"/>
  <c r="N175"/>
  <c r="M175"/>
  <c r="L175"/>
  <c r="K175"/>
  <c r="G175"/>
  <c r="B175"/>
  <c r="T174"/>
  <c r="Q174"/>
  <c r="N174"/>
  <c r="M174"/>
  <c r="L174"/>
  <c r="K174"/>
  <c r="G174"/>
  <c r="B174"/>
  <c r="T173"/>
  <c r="Q173"/>
  <c r="O173"/>
  <c r="N173"/>
  <c r="M173"/>
  <c r="L173"/>
  <c r="K173"/>
  <c r="G173"/>
  <c r="B173"/>
  <c r="T172"/>
  <c r="Q172"/>
  <c r="N172"/>
  <c r="M172"/>
  <c r="L172"/>
  <c r="K172"/>
  <c r="G172"/>
  <c r="B172"/>
  <c r="T171"/>
  <c r="Q171"/>
  <c r="N171"/>
  <c r="M171"/>
  <c r="L171"/>
  <c r="K171"/>
  <c r="G171"/>
  <c r="B171"/>
  <c r="T170"/>
  <c r="Q170"/>
  <c r="O170"/>
  <c r="N170"/>
  <c r="M170"/>
  <c r="L170"/>
  <c r="K170"/>
  <c r="G170"/>
  <c r="B170"/>
  <c r="T169"/>
  <c r="Q169"/>
  <c r="O169"/>
  <c r="N169"/>
  <c r="M169"/>
  <c r="L169"/>
  <c r="K169"/>
  <c r="G169"/>
  <c r="B169"/>
  <c r="T168"/>
  <c r="Q168"/>
  <c r="O168"/>
  <c r="N168"/>
  <c r="M168"/>
  <c r="L168"/>
  <c r="K168"/>
  <c r="G168"/>
  <c r="B168"/>
  <c r="T167"/>
  <c r="Q167"/>
  <c r="N167"/>
  <c r="M167"/>
  <c r="L167"/>
  <c r="K167"/>
  <c r="G167"/>
  <c r="B167"/>
  <c r="T166"/>
  <c r="Q166"/>
  <c r="O166"/>
  <c r="N166"/>
  <c r="M166"/>
  <c r="L166"/>
  <c r="K166"/>
  <c r="G166"/>
  <c r="B166"/>
  <c r="T165"/>
  <c r="Q165"/>
  <c r="N165"/>
  <c r="M165"/>
  <c r="L165"/>
  <c r="K165"/>
  <c r="G165"/>
  <c r="B165"/>
  <c r="T164"/>
  <c r="Q164"/>
  <c r="O164"/>
  <c r="N164"/>
  <c r="M164"/>
  <c r="L164"/>
  <c r="K164"/>
  <c r="G164"/>
  <c r="B164"/>
  <c r="T163"/>
  <c r="Q163"/>
  <c r="O163"/>
  <c r="N163"/>
  <c r="M163"/>
  <c r="L163"/>
  <c r="K163"/>
  <c r="G163"/>
  <c r="B163"/>
  <c r="T162"/>
  <c r="Q162"/>
  <c r="O162"/>
  <c r="N162"/>
  <c r="M162"/>
  <c r="L162"/>
  <c r="K162"/>
  <c r="G162"/>
  <c r="B162"/>
  <c r="T161"/>
  <c r="Q161"/>
  <c r="N161"/>
  <c r="M161"/>
  <c r="L161"/>
  <c r="K161"/>
  <c r="G161"/>
  <c r="B161"/>
  <c r="T160"/>
  <c r="Q160"/>
  <c r="O160"/>
  <c r="N160"/>
  <c r="M160"/>
  <c r="L160"/>
  <c r="K160"/>
  <c r="G160"/>
  <c r="B160"/>
  <c r="T159"/>
  <c r="Q159"/>
  <c r="O159"/>
  <c r="N159"/>
  <c r="M159"/>
  <c r="L159"/>
  <c r="K159"/>
  <c r="G159"/>
  <c r="B159"/>
  <c r="T158"/>
  <c r="Q158"/>
  <c r="N158"/>
  <c r="M158"/>
  <c r="L158"/>
  <c r="K158"/>
  <c r="G158"/>
  <c r="B158"/>
  <c r="T157"/>
  <c r="Q157"/>
  <c r="O157"/>
  <c r="N157"/>
  <c r="M157"/>
  <c r="L157"/>
  <c r="K157"/>
  <c r="G157"/>
  <c r="B157"/>
  <c r="T156"/>
  <c r="Q156"/>
  <c r="O156"/>
  <c r="N156"/>
  <c r="M156"/>
  <c r="L156"/>
  <c r="K156"/>
  <c r="G156"/>
  <c r="B156"/>
  <c r="T155"/>
  <c r="Q155"/>
  <c r="O155"/>
  <c r="N155"/>
  <c r="M155"/>
  <c r="L155"/>
  <c r="K155"/>
  <c r="G155"/>
  <c r="B155"/>
  <c r="T154"/>
  <c r="Q154"/>
  <c r="O154"/>
  <c r="N154"/>
  <c r="M154"/>
  <c r="L154"/>
  <c r="K154"/>
  <c r="G154"/>
  <c r="B154"/>
  <c r="T153"/>
  <c r="Q153"/>
  <c r="O153"/>
  <c r="N153"/>
  <c r="M153"/>
  <c r="L153"/>
  <c r="K153"/>
  <c r="G153"/>
  <c r="B153"/>
  <c r="T152"/>
  <c r="Q152"/>
  <c r="O152"/>
  <c r="N152"/>
  <c r="M152"/>
  <c r="L152"/>
  <c r="K152"/>
  <c r="G152"/>
  <c r="B152"/>
  <c r="T151"/>
  <c r="Q151"/>
  <c r="O151"/>
  <c r="N151"/>
  <c r="M151"/>
  <c r="L151"/>
  <c r="K151"/>
  <c r="G151"/>
  <c r="B151"/>
  <c r="T150"/>
  <c r="Q150"/>
  <c r="N150"/>
  <c r="M150"/>
  <c r="L150"/>
  <c r="K150"/>
  <c r="G150"/>
  <c r="B150"/>
  <c r="T149"/>
  <c r="Q149"/>
  <c r="O149"/>
  <c r="N149"/>
  <c r="M149"/>
  <c r="L149"/>
  <c r="K149"/>
  <c r="G149"/>
  <c r="B149"/>
  <c r="H149" s="1"/>
  <c r="T148"/>
  <c r="Q148"/>
  <c r="O148"/>
  <c r="N148"/>
  <c r="M148"/>
  <c r="L148"/>
  <c r="K148"/>
  <c r="G148"/>
  <c r="B148"/>
  <c r="T147"/>
  <c r="Q147"/>
  <c r="O147"/>
  <c r="N147"/>
  <c r="M147"/>
  <c r="L147"/>
  <c r="K147"/>
  <c r="G147"/>
  <c r="B147"/>
  <c r="T146"/>
  <c r="Q146"/>
  <c r="N146"/>
  <c r="M146"/>
  <c r="L146"/>
  <c r="K146"/>
  <c r="G146"/>
  <c r="B146"/>
  <c r="T145"/>
  <c r="Q145"/>
  <c r="O145"/>
  <c r="N145"/>
  <c r="M145"/>
  <c r="L145"/>
  <c r="K145"/>
  <c r="G145"/>
  <c r="B145"/>
  <c r="H145" s="1"/>
  <c r="T144"/>
  <c r="Q144"/>
  <c r="O144"/>
  <c r="N144"/>
  <c r="M144"/>
  <c r="L144"/>
  <c r="K144"/>
  <c r="G144"/>
  <c r="B144"/>
  <c r="T143"/>
  <c r="Q143"/>
  <c r="O143"/>
  <c r="N143"/>
  <c r="M143"/>
  <c r="L143"/>
  <c r="K143"/>
  <c r="G143"/>
  <c r="B143"/>
  <c r="T142"/>
  <c r="Q142"/>
  <c r="O142"/>
  <c r="N142"/>
  <c r="M142"/>
  <c r="L142"/>
  <c r="K142"/>
  <c r="G142"/>
  <c r="B142"/>
  <c r="T141"/>
  <c r="Q141"/>
  <c r="N141"/>
  <c r="M141"/>
  <c r="L141"/>
  <c r="K141"/>
  <c r="G141"/>
  <c r="B141"/>
  <c r="T140"/>
  <c r="Q140"/>
  <c r="O140"/>
  <c r="N140"/>
  <c r="M140"/>
  <c r="L140"/>
  <c r="K140"/>
  <c r="G140"/>
  <c r="B140"/>
  <c r="T139"/>
  <c r="Q139"/>
  <c r="O139"/>
  <c r="N139"/>
  <c r="M139"/>
  <c r="L139"/>
  <c r="K139"/>
  <c r="G139"/>
  <c r="B139"/>
  <c r="T138"/>
  <c r="Q138"/>
  <c r="O138"/>
  <c r="N138"/>
  <c r="M138"/>
  <c r="L138"/>
  <c r="K138"/>
  <c r="G138"/>
  <c r="B138"/>
  <c r="T137"/>
  <c r="Q137"/>
  <c r="O137"/>
  <c r="N137"/>
  <c r="M137"/>
  <c r="L137"/>
  <c r="K137"/>
  <c r="G137"/>
  <c r="B137"/>
  <c r="T136"/>
  <c r="Q136"/>
  <c r="O136"/>
  <c r="N136"/>
  <c r="M136"/>
  <c r="L136"/>
  <c r="K136"/>
  <c r="G136"/>
  <c r="B136"/>
  <c r="U237" l="1"/>
  <c r="U219"/>
  <c r="R185"/>
  <c r="R198"/>
  <c r="U240"/>
  <c r="U224"/>
  <c r="U247"/>
  <c r="U257"/>
  <c r="U252"/>
  <c r="U244"/>
  <c r="U239"/>
  <c r="U225"/>
  <c r="U234"/>
  <c r="U236"/>
  <c r="U260"/>
  <c r="U258"/>
  <c r="R206"/>
  <c r="R204"/>
  <c r="R184"/>
  <c r="R182"/>
  <c r="R190"/>
  <c r="U205"/>
  <c r="G2" i="8"/>
  <c r="U256" i="4"/>
  <c r="U253"/>
  <c r="U200"/>
  <c r="U196"/>
  <c r="U211"/>
  <c r="U229"/>
  <c r="U230"/>
  <c r="U255"/>
  <c r="U217"/>
  <c r="U220"/>
  <c r="U231"/>
  <c r="U221"/>
  <c r="U242"/>
  <c r="U246"/>
  <c r="U209"/>
  <c r="U227"/>
  <c r="R189"/>
  <c r="R218"/>
  <c r="R197"/>
  <c r="R207"/>
  <c r="R186"/>
  <c r="R188"/>
  <c r="R216"/>
  <c r="R202"/>
  <c r="R203"/>
  <c r="R183"/>
  <c r="R181"/>
  <c r="R192"/>
  <c r="H143"/>
  <c r="P179"/>
  <c r="R195"/>
  <c r="R187"/>
  <c r="H154"/>
  <c r="I154" s="1"/>
  <c r="R191"/>
  <c r="R215"/>
  <c r="H140"/>
  <c r="I140" s="1"/>
  <c r="H148"/>
  <c r="I148" s="1"/>
  <c r="H152"/>
  <c r="I152" s="1"/>
  <c r="H156"/>
  <c r="I156" s="1"/>
  <c r="P180"/>
  <c r="R194"/>
  <c r="H180"/>
  <c r="I180" s="1"/>
  <c r="H179"/>
  <c r="P139"/>
  <c r="P136"/>
  <c r="H137"/>
  <c r="I137" s="1"/>
  <c r="H160"/>
  <c r="I160" s="1"/>
  <c r="P175"/>
  <c r="H138"/>
  <c r="I138" s="1"/>
  <c r="P161"/>
  <c r="P165"/>
  <c r="P169"/>
  <c r="P173"/>
  <c r="P142"/>
  <c r="H150"/>
  <c r="I150" s="1"/>
  <c r="P168"/>
  <c r="P138"/>
  <c r="H144"/>
  <c r="I144" s="1"/>
  <c r="P147"/>
  <c r="P152"/>
  <c r="P162"/>
  <c r="H163"/>
  <c r="I163" s="1"/>
  <c r="P166"/>
  <c r="H174"/>
  <c r="I174" s="1"/>
  <c r="P137"/>
  <c r="H136"/>
  <c r="I136" s="1"/>
  <c r="H142"/>
  <c r="I142" s="1"/>
  <c r="P143"/>
  <c r="P145"/>
  <c r="P146"/>
  <c r="H147"/>
  <c r="I147" s="1"/>
  <c r="R147" s="1"/>
  <c r="P150"/>
  <c r="P160"/>
  <c r="H161"/>
  <c r="I161" s="1"/>
  <c r="H172"/>
  <c r="I172" s="1"/>
  <c r="H173"/>
  <c r="I173" s="1"/>
  <c r="H175"/>
  <c r="I175" s="1"/>
  <c r="P174"/>
  <c r="H139"/>
  <c r="I139" s="1"/>
  <c r="P141"/>
  <c r="P144"/>
  <c r="P149"/>
  <c r="P155"/>
  <c r="P158"/>
  <c r="H164"/>
  <c r="I164" s="1"/>
  <c r="H165"/>
  <c r="I165" s="1"/>
  <c r="P167"/>
  <c r="H168"/>
  <c r="I168" s="1"/>
  <c r="R168" s="1"/>
  <c r="P170"/>
  <c r="P172"/>
  <c r="H171"/>
  <c r="I171" s="1"/>
  <c r="H170"/>
  <c r="I170" s="1"/>
  <c r="H169"/>
  <c r="I169" s="1"/>
  <c r="H167"/>
  <c r="H166"/>
  <c r="I166" s="1"/>
  <c r="R166" s="1"/>
  <c r="H162"/>
  <c r="I162" s="1"/>
  <c r="H159"/>
  <c r="H158"/>
  <c r="I158" s="1"/>
  <c r="H157"/>
  <c r="H155"/>
  <c r="P154"/>
  <c r="H153"/>
  <c r="I153" s="1"/>
  <c r="H151"/>
  <c r="I151" s="1"/>
  <c r="P148"/>
  <c r="H146"/>
  <c r="I146" s="1"/>
  <c r="H141"/>
  <c r="I141" s="1"/>
  <c r="P140"/>
  <c r="I149"/>
  <c r="I143"/>
  <c r="I145"/>
  <c r="I179"/>
  <c r="T132"/>
  <c r="B132"/>
  <c r="U185" l="1"/>
  <c r="U198"/>
  <c r="U206"/>
  <c r="U184"/>
  <c r="U182"/>
  <c r="U190"/>
  <c r="U204"/>
  <c r="R152"/>
  <c r="R179"/>
  <c r="R149"/>
  <c r="U168"/>
  <c r="U187"/>
  <c r="U192"/>
  <c r="U202"/>
  <c r="U207"/>
  <c r="U166"/>
  <c r="U147"/>
  <c r="U215"/>
  <c r="U195"/>
  <c r="U181"/>
  <c r="U216"/>
  <c r="U197"/>
  <c r="U191"/>
  <c r="U183"/>
  <c r="U188"/>
  <c r="U218"/>
  <c r="R175"/>
  <c r="U194"/>
  <c r="U203"/>
  <c r="U186"/>
  <c r="U189"/>
  <c r="R139"/>
  <c r="R142"/>
  <c r="R180"/>
  <c r="R173"/>
  <c r="R160"/>
  <c r="R140"/>
  <c r="R137"/>
  <c r="R136"/>
  <c r="R138"/>
  <c r="R145"/>
  <c r="R169"/>
  <c r="R144"/>
  <c r="R162"/>
  <c r="R170"/>
  <c r="R143"/>
  <c r="I167"/>
  <c r="I159"/>
  <c r="I157"/>
  <c r="I155"/>
  <c r="R155" s="1"/>
  <c r="R154"/>
  <c r="R148"/>
  <c r="U152" l="1"/>
  <c r="U179"/>
  <c r="U149"/>
  <c r="U169"/>
  <c r="U180"/>
  <c r="U148"/>
  <c r="U138"/>
  <c r="U155"/>
  <c r="U137"/>
  <c r="U162"/>
  <c r="U160"/>
  <c r="U139"/>
  <c r="U154"/>
  <c r="U144"/>
  <c r="U136"/>
  <c r="U173"/>
  <c r="U175"/>
  <c r="U143"/>
  <c r="U170"/>
  <c r="U145"/>
  <c r="U140"/>
  <c r="U142"/>
  <c r="D7" i="5"/>
  <c r="D18"/>
  <c r="D24"/>
  <c r="D28"/>
  <c r="D29"/>
  <c r="D32"/>
  <c r="D36"/>
  <c r="D40"/>
  <c r="D43"/>
  <c r="D46"/>
  <c r="D49"/>
  <c r="D50"/>
  <c r="T135" i="4" l="1"/>
  <c r="Q135"/>
  <c r="O135"/>
  <c r="N135"/>
  <c r="M135"/>
  <c r="L135"/>
  <c r="K135"/>
  <c r="G135"/>
  <c r="B135"/>
  <c r="T134"/>
  <c r="Q134"/>
  <c r="O134"/>
  <c r="N134"/>
  <c r="M134"/>
  <c r="L134"/>
  <c r="K134"/>
  <c r="G134"/>
  <c r="B134"/>
  <c r="T133"/>
  <c r="Q133"/>
  <c r="O133"/>
  <c r="N133"/>
  <c r="M133"/>
  <c r="L133"/>
  <c r="K133"/>
  <c r="G133"/>
  <c r="B133"/>
  <c r="T131"/>
  <c r="Q131"/>
  <c r="N131"/>
  <c r="M131"/>
  <c r="L131"/>
  <c r="K131"/>
  <c r="G131"/>
  <c r="B131"/>
  <c r="T130"/>
  <c r="Q130"/>
  <c r="N130"/>
  <c r="M130"/>
  <c r="L130"/>
  <c r="K130"/>
  <c r="G130"/>
  <c r="B130"/>
  <c r="T129"/>
  <c r="Q129"/>
  <c r="O129"/>
  <c r="N129"/>
  <c r="M129"/>
  <c r="L129"/>
  <c r="K129"/>
  <c r="G129"/>
  <c r="B129"/>
  <c r="T128"/>
  <c r="Q128"/>
  <c r="N128"/>
  <c r="M128"/>
  <c r="L128"/>
  <c r="K128"/>
  <c r="G128"/>
  <c r="B128"/>
  <c r="T127"/>
  <c r="Q127"/>
  <c r="O127"/>
  <c r="N127"/>
  <c r="M127"/>
  <c r="L127"/>
  <c r="K127"/>
  <c r="G127"/>
  <c r="B127"/>
  <c r="T126"/>
  <c r="Q126"/>
  <c r="O126"/>
  <c r="N126"/>
  <c r="M126"/>
  <c r="L126"/>
  <c r="K126"/>
  <c r="G126"/>
  <c r="B126"/>
  <c r="T125"/>
  <c r="Q125"/>
  <c r="O125"/>
  <c r="N125"/>
  <c r="M125"/>
  <c r="L125"/>
  <c r="K125"/>
  <c r="G125"/>
  <c r="B125"/>
  <c r="T124"/>
  <c r="Q124"/>
  <c r="O124"/>
  <c r="N124"/>
  <c r="M124"/>
  <c r="L124"/>
  <c r="K124"/>
  <c r="G124"/>
  <c r="B124"/>
  <c r="T123"/>
  <c r="Q123"/>
  <c r="N123"/>
  <c r="M123"/>
  <c r="L123"/>
  <c r="K123"/>
  <c r="G123"/>
  <c r="B123"/>
  <c r="T122"/>
  <c r="Q122"/>
  <c r="O122"/>
  <c r="N122"/>
  <c r="M122"/>
  <c r="L122"/>
  <c r="K122"/>
  <c r="G122"/>
  <c r="B122"/>
  <c r="T121"/>
  <c r="Q121"/>
  <c r="N121"/>
  <c r="M121"/>
  <c r="L121"/>
  <c r="K121"/>
  <c r="G121"/>
  <c r="B121"/>
  <c r="T120"/>
  <c r="Q120"/>
  <c r="O120"/>
  <c r="N120"/>
  <c r="M120"/>
  <c r="L120"/>
  <c r="K120"/>
  <c r="G120"/>
  <c r="B120"/>
  <c r="T119"/>
  <c r="Q119"/>
  <c r="N119"/>
  <c r="M119"/>
  <c r="L119"/>
  <c r="K119"/>
  <c r="G119"/>
  <c r="B119"/>
  <c r="T118"/>
  <c r="Q118"/>
  <c r="N118"/>
  <c r="M118"/>
  <c r="L118"/>
  <c r="K118"/>
  <c r="G118"/>
  <c r="B118"/>
  <c r="T117"/>
  <c r="Q117"/>
  <c r="O117"/>
  <c r="N117"/>
  <c r="M117"/>
  <c r="L117"/>
  <c r="K117"/>
  <c r="G117"/>
  <c r="B117"/>
  <c r="T116"/>
  <c r="Q116"/>
  <c r="N116"/>
  <c r="M116"/>
  <c r="L116"/>
  <c r="K116"/>
  <c r="G116"/>
  <c r="B116"/>
  <c r="T115"/>
  <c r="Q115"/>
  <c r="N115"/>
  <c r="M115"/>
  <c r="L115"/>
  <c r="K115"/>
  <c r="G115"/>
  <c r="B115"/>
  <c r="T114"/>
  <c r="Q114"/>
  <c r="O114"/>
  <c r="N114"/>
  <c r="M114"/>
  <c r="L114"/>
  <c r="K114"/>
  <c r="G114"/>
  <c r="B114"/>
  <c r="T113"/>
  <c r="Q113"/>
  <c r="N113"/>
  <c r="M113"/>
  <c r="L113"/>
  <c r="K113"/>
  <c r="G113"/>
  <c r="B113"/>
  <c r="T112"/>
  <c r="Q112"/>
  <c r="N112"/>
  <c r="M112"/>
  <c r="L112"/>
  <c r="K112"/>
  <c r="G112"/>
  <c r="B112"/>
  <c r="T111"/>
  <c r="Q111"/>
  <c r="O111"/>
  <c r="N111"/>
  <c r="M111"/>
  <c r="L111"/>
  <c r="K111"/>
  <c r="G111"/>
  <c r="B111"/>
  <c r="T110"/>
  <c r="Q110"/>
  <c r="O110"/>
  <c r="N110"/>
  <c r="M110"/>
  <c r="L110"/>
  <c r="K110"/>
  <c r="G110"/>
  <c r="B110"/>
  <c r="T109"/>
  <c r="Q109"/>
  <c r="O109"/>
  <c r="N109"/>
  <c r="M109"/>
  <c r="L109"/>
  <c r="K109"/>
  <c r="G109"/>
  <c r="B109"/>
  <c r="T108"/>
  <c r="Q108"/>
  <c r="O108"/>
  <c r="N108"/>
  <c r="M108"/>
  <c r="L108"/>
  <c r="K108"/>
  <c r="G108"/>
  <c r="B108"/>
  <c r="T107"/>
  <c r="Q107"/>
  <c r="O107"/>
  <c r="N107"/>
  <c r="M107"/>
  <c r="L107"/>
  <c r="K107"/>
  <c r="G107"/>
  <c r="B107"/>
  <c r="T106"/>
  <c r="Q106"/>
  <c r="O106"/>
  <c r="N106"/>
  <c r="M106"/>
  <c r="L106"/>
  <c r="K106"/>
  <c r="G106"/>
  <c r="B106"/>
  <c r="T105"/>
  <c r="Q105"/>
  <c r="O105"/>
  <c r="N105"/>
  <c r="M105"/>
  <c r="L105"/>
  <c r="K105"/>
  <c r="G105"/>
  <c r="B105"/>
  <c r="T104"/>
  <c r="Q104"/>
  <c r="N104"/>
  <c r="M104"/>
  <c r="L104"/>
  <c r="K104"/>
  <c r="G104"/>
  <c r="B104"/>
  <c r="T103"/>
  <c r="Q103"/>
  <c r="N103"/>
  <c r="M103"/>
  <c r="L103"/>
  <c r="K103"/>
  <c r="G103"/>
  <c r="B103"/>
  <c r="T102"/>
  <c r="Q102"/>
  <c r="O102"/>
  <c r="N102"/>
  <c r="M102"/>
  <c r="L102"/>
  <c r="K102"/>
  <c r="G102"/>
  <c r="B102"/>
  <c r="T101"/>
  <c r="Q101"/>
  <c r="O101"/>
  <c r="N101"/>
  <c r="M101"/>
  <c r="L101"/>
  <c r="K101"/>
  <c r="G101"/>
  <c r="B101"/>
  <c r="T100"/>
  <c r="Q100"/>
  <c r="O100"/>
  <c r="N100"/>
  <c r="M100"/>
  <c r="L100"/>
  <c r="K100"/>
  <c r="G100"/>
  <c r="B100"/>
  <c r="T99"/>
  <c r="Q99"/>
  <c r="O99"/>
  <c r="N99"/>
  <c r="M99"/>
  <c r="L99"/>
  <c r="K99"/>
  <c r="G99"/>
  <c r="B99"/>
  <c r="T98"/>
  <c r="Q98"/>
  <c r="O98"/>
  <c r="N98"/>
  <c r="M98"/>
  <c r="L98"/>
  <c r="K98"/>
  <c r="G98"/>
  <c r="B98"/>
  <c r="T97"/>
  <c r="Q97"/>
  <c r="N97"/>
  <c r="M97"/>
  <c r="L97"/>
  <c r="K97"/>
  <c r="G97"/>
  <c r="B97"/>
  <c r="T96"/>
  <c r="Q96"/>
  <c r="O96"/>
  <c r="N96"/>
  <c r="M96"/>
  <c r="L96"/>
  <c r="K96"/>
  <c r="G96"/>
  <c r="B96"/>
  <c r="T95"/>
  <c r="Q95"/>
  <c r="O95"/>
  <c r="N95"/>
  <c r="M95"/>
  <c r="L95"/>
  <c r="K95"/>
  <c r="G95"/>
  <c r="B95"/>
  <c r="T94"/>
  <c r="Q94"/>
  <c r="O94"/>
  <c r="N94"/>
  <c r="M94"/>
  <c r="L94"/>
  <c r="K94"/>
  <c r="G94"/>
  <c r="B94"/>
  <c r="T93"/>
  <c r="Q93"/>
  <c r="O93"/>
  <c r="N93"/>
  <c r="M93"/>
  <c r="L93"/>
  <c r="K93"/>
  <c r="G93"/>
  <c r="B93"/>
  <c r="T92"/>
  <c r="Q92"/>
  <c r="O92"/>
  <c r="N92"/>
  <c r="M92"/>
  <c r="L92"/>
  <c r="K92"/>
  <c r="G92"/>
  <c r="B92"/>
  <c r="T91"/>
  <c r="Q91"/>
  <c r="O91"/>
  <c r="N91"/>
  <c r="M91"/>
  <c r="L91"/>
  <c r="K91"/>
  <c r="G91"/>
  <c r="B91"/>
  <c r="T90"/>
  <c r="Q90"/>
  <c r="O90"/>
  <c r="N90"/>
  <c r="M90"/>
  <c r="L90"/>
  <c r="K90"/>
  <c r="G90"/>
  <c r="B90"/>
  <c r="P134" l="1"/>
  <c r="P135"/>
  <c r="H93"/>
  <c r="I93" s="1"/>
  <c r="P101"/>
  <c r="P121"/>
  <c r="P133"/>
  <c r="H134"/>
  <c r="I134" s="1"/>
  <c r="H119"/>
  <c r="H135"/>
  <c r="I135" s="1"/>
  <c r="H133"/>
  <c r="I133" s="1"/>
  <c r="R133" s="1"/>
  <c r="P126"/>
  <c r="P105"/>
  <c r="H117"/>
  <c r="I117" s="1"/>
  <c r="P118"/>
  <c r="P91"/>
  <c r="P95"/>
  <c r="H107"/>
  <c r="I107" s="1"/>
  <c r="P125"/>
  <c r="P129"/>
  <c r="P117"/>
  <c r="H120"/>
  <c r="I120" s="1"/>
  <c r="H124"/>
  <c r="I124" s="1"/>
  <c r="P99"/>
  <c r="P107"/>
  <c r="H113"/>
  <c r="I113" s="1"/>
  <c r="P123"/>
  <c r="P110"/>
  <c r="P114"/>
  <c r="H123"/>
  <c r="I123" s="1"/>
  <c r="P130"/>
  <c r="P108"/>
  <c r="P111"/>
  <c r="P115"/>
  <c r="P119"/>
  <c r="H122"/>
  <c r="I122" s="1"/>
  <c r="P106"/>
  <c r="P112"/>
  <c r="P127"/>
  <c r="P92"/>
  <c r="P102"/>
  <c r="P90"/>
  <c r="H91"/>
  <c r="I91" s="1"/>
  <c r="P93"/>
  <c r="P97"/>
  <c r="P100"/>
  <c r="H101"/>
  <c r="P103"/>
  <c r="H109"/>
  <c r="I109" s="1"/>
  <c r="P116"/>
  <c r="P122"/>
  <c r="P124"/>
  <c r="P128"/>
  <c r="H129"/>
  <c r="I129" s="1"/>
  <c r="P131"/>
  <c r="P96"/>
  <c r="P94"/>
  <c r="P98"/>
  <c r="H99"/>
  <c r="I99" s="1"/>
  <c r="P104"/>
  <c r="H108"/>
  <c r="I108" s="1"/>
  <c r="H121"/>
  <c r="I121" s="1"/>
  <c r="P113"/>
  <c r="P120"/>
  <c r="H131"/>
  <c r="I131" s="1"/>
  <c r="H130"/>
  <c r="I130" s="1"/>
  <c r="H128"/>
  <c r="I128" s="1"/>
  <c r="H127"/>
  <c r="H126"/>
  <c r="I126" s="1"/>
  <c r="H125"/>
  <c r="I125" s="1"/>
  <c r="H118"/>
  <c r="I118" s="1"/>
  <c r="H116"/>
  <c r="I116" s="1"/>
  <c r="H115"/>
  <c r="I115" s="1"/>
  <c r="H114"/>
  <c r="I114" s="1"/>
  <c r="H112"/>
  <c r="I112" s="1"/>
  <c r="H111"/>
  <c r="I111" s="1"/>
  <c r="H110"/>
  <c r="I110" s="1"/>
  <c r="P109"/>
  <c r="H106"/>
  <c r="I106" s="1"/>
  <c r="H105"/>
  <c r="I105" s="1"/>
  <c r="H104"/>
  <c r="I104" s="1"/>
  <c r="H103"/>
  <c r="I103" s="1"/>
  <c r="H102"/>
  <c r="I102" s="1"/>
  <c r="H100"/>
  <c r="I100" s="1"/>
  <c r="H98"/>
  <c r="I98" s="1"/>
  <c r="H97"/>
  <c r="I97" s="1"/>
  <c r="H96"/>
  <c r="I96" s="1"/>
  <c r="H95"/>
  <c r="I95" s="1"/>
  <c r="H94"/>
  <c r="I94" s="1"/>
  <c r="R94" s="1"/>
  <c r="H92"/>
  <c r="I92" s="1"/>
  <c r="H90"/>
  <c r="I90" s="1"/>
  <c r="I127"/>
  <c r="I119"/>
  <c r="T89"/>
  <c r="Q89"/>
  <c r="N89"/>
  <c r="M89"/>
  <c r="L89"/>
  <c r="K89"/>
  <c r="G89"/>
  <c r="B89"/>
  <c r="T88"/>
  <c r="Q88"/>
  <c r="O88"/>
  <c r="N88"/>
  <c r="M88"/>
  <c r="L88"/>
  <c r="K88"/>
  <c r="G88"/>
  <c r="B88"/>
  <c r="T87"/>
  <c r="Q87"/>
  <c r="N87"/>
  <c r="M87"/>
  <c r="L87"/>
  <c r="K87"/>
  <c r="G87"/>
  <c r="B87"/>
  <c r="T86"/>
  <c r="Q86"/>
  <c r="O86"/>
  <c r="N86"/>
  <c r="M86"/>
  <c r="L86"/>
  <c r="K86"/>
  <c r="G86"/>
  <c r="B86"/>
  <c r="T85"/>
  <c r="Q85"/>
  <c r="O85"/>
  <c r="N85"/>
  <c r="M85"/>
  <c r="L85"/>
  <c r="K85"/>
  <c r="G85"/>
  <c r="B85"/>
  <c r="T84"/>
  <c r="Q84"/>
  <c r="O84"/>
  <c r="N84"/>
  <c r="M84"/>
  <c r="L84"/>
  <c r="K84"/>
  <c r="G84"/>
  <c r="B84"/>
  <c r="U133" l="1"/>
  <c r="R134"/>
  <c r="R126"/>
  <c r="R135"/>
  <c r="R107"/>
  <c r="R117"/>
  <c r="R90"/>
  <c r="R102"/>
  <c r="R114"/>
  <c r="R124"/>
  <c r="R125"/>
  <c r="U102"/>
  <c r="R109"/>
  <c r="R95"/>
  <c r="R100"/>
  <c r="R105"/>
  <c r="R111"/>
  <c r="R108"/>
  <c r="R129"/>
  <c r="R110"/>
  <c r="R99"/>
  <c r="R91"/>
  <c r="R122"/>
  <c r="R127"/>
  <c r="R96"/>
  <c r="I101"/>
  <c r="R101" s="1"/>
  <c r="R93"/>
  <c r="R92"/>
  <c r="R120"/>
  <c r="R106"/>
  <c r="R98"/>
  <c r="U94"/>
  <c r="H89"/>
  <c r="I89" s="1"/>
  <c r="P89"/>
  <c r="P88"/>
  <c r="H88"/>
  <c r="I88" s="1"/>
  <c r="P87"/>
  <c r="P84"/>
  <c r="P85"/>
  <c r="P86"/>
  <c r="H87"/>
  <c r="I87" s="1"/>
  <c r="H86"/>
  <c r="I86" s="1"/>
  <c r="H85"/>
  <c r="I85" s="1"/>
  <c r="R85" s="1"/>
  <c r="H84"/>
  <c r="I84" s="1"/>
  <c r="U126" l="1"/>
  <c r="U125"/>
  <c r="U85"/>
  <c r="U124"/>
  <c r="U117"/>
  <c r="U134"/>
  <c r="U135"/>
  <c r="U107"/>
  <c r="U90"/>
  <c r="U114"/>
  <c r="U105"/>
  <c r="U96"/>
  <c r="U106"/>
  <c r="U92"/>
  <c r="U122"/>
  <c r="U110"/>
  <c r="U109"/>
  <c r="U98"/>
  <c r="U93"/>
  <c r="U127"/>
  <c r="U91"/>
  <c r="U129"/>
  <c r="U100"/>
  <c r="U111"/>
  <c r="U120"/>
  <c r="U99"/>
  <c r="U108"/>
  <c r="U95"/>
  <c r="U101"/>
  <c r="R88"/>
  <c r="R86"/>
  <c r="R84"/>
  <c r="U86" l="1"/>
  <c r="U88"/>
  <c r="U84"/>
  <c r="T83"/>
  <c r="Q83"/>
  <c r="O83"/>
  <c r="N83"/>
  <c r="M83"/>
  <c r="L83"/>
  <c r="K83"/>
  <c r="G83"/>
  <c r="B83"/>
  <c r="T82"/>
  <c r="Q82"/>
  <c r="N82"/>
  <c r="M82"/>
  <c r="L82"/>
  <c r="K82"/>
  <c r="G82"/>
  <c r="B82"/>
  <c r="T81"/>
  <c r="Q81"/>
  <c r="O81"/>
  <c r="N81"/>
  <c r="M81"/>
  <c r="L81"/>
  <c r="K81"/>
  <c r="G81"/>
  <c r="B81"/>
  <c r="T80"/>
  <c r="Q80"/>
  <c r="O80"/>
  <c r="N80"/>
  <c r="M80"/>
  <c r="L80"/>
  <c r="K80"/>
  <c r="G80"/>
  <c r="B80"/>
  <c r="T79"/>
  <c r="Q79"/>
  <c r="N79"/>
  <c r="M79"/>
  <c r="L79"/>
  <c r="K79"/>
  <c r="G79"/>
  <c r="B79"/>
  <c r="T78"/>
  <c r="Q78"/>
  <c r="O78"/>
  <c r="N78"/>
  <c r="M78"/>
  <c r="L78"/>
  <c r="K78"/>
  <c r="G78"/>
  <c r="B78"/>
  <c r="T77"/>
  <c r="Q77"/>
  <c r="N77"/>
  <c r="M77"/>
  <c r="L77"/>
  <c r="K77"/>
  <c r="G77"/>
  <c r="B77"/>
  <c r="T76"/>
  <c r="Q76"/>
  <c r="N76"/>
  <c r="M76"/>
  <c r="L76"/>
  <c r="K76"/>
  <c r="G76"/>
  <c r="B76"/>
  <c r="T75"/>
  <c r="Q75"/>
  <c r="O75"/>
  <c r="N75"/>
  <c r="M75"/>
  <c r="L75"/>
  <c r="K75"/>
  <c r="G75"/>
  <c r="B75"/>
  <c r="T74"/>
  <c r="Q74"/>
  <c r="N74"/>
  <c r="M74"/>
  <c r="L74"/>
  <c r="K74"/>
  <c r="G74"/>
  <c r="B74"/>
  <c r="T73"/>
  <c r="Q73"/>
  <c r="O73"/>
  <c r="N73"/>
  <c r="M73"/>
  <c r="L73"/>
  <c r="K73"/>
  <c r="G73"/>
  <c r="B73"/>
  <c r="T72"/>
  <c r="Q72"/>
  <c r="O72"/>
  <c r="N72"/>
  <c r="M72"/>
  <c r="L72"/>
  <c r="K72"/>
  <c r="G72"/>
  <c r="B72"/>
  <c r="T71"/>
  <c r="Q71"/>
  <c r="N71"/>
  <c r="M71"/>
  <c r="L71"/>
  <c r="K71"/>
  <c r="G71"/>
  <c r="B71"/>
  <c r="T70"/>
  <c r="Q70"/>
  <c r="O70"/>
  <c r="N70"/>
  <c r="M70"/>
  <c r="L70"/>
  <c r="K70"/>
  <c r="G70"/>
  <c r="B70"/>
  <c r="T69"/>
  <c r="Q69"/>
  <c r="O69"/>
  <c r="N69"/>
  <c r="M69"/>
  <c r="L69"/>
  <c r="K69"/>
  <c r="G69"/>
  <c r="B69"/>
  <c r="T68"/>
  <c r="Q68"/>
  <c r="O68"/>
  <c r="N68"/>
  <c r="M68"/>
  <c r="L68"/>
  <c r="K68"/>
  <c r="G68"/>
  <c r="B68"/>
  <c r="T67"/>
  <c r="Q67"/>
  <c r="O67"/>
  <c r="N67"/>
  <c r="M67"/>
  <c r="L67"/>
  <c r="K67"/>
  <c r="G67"/>
  <c r="B67"/>
  <c r="T66"/>
  <c r="Q66"/>
  <c r="O66"/>
  <c r="N66"/>
  <c r="M66"/>
  <c r="L66"/>
  <c r="K66"/>
  <c r="G66"/>
  <c r="B66"/>
  <c r="T65"/>
  <c r="Q65"/>
  <c r="O65"/>
  <c r="N65"/>
  <c r="M65"/>
  <c r="L65"/>
  <c r="K65"/>
  <c r="G65"/>
  <c r="B65"/>
  <c r="T64"/>
  <c r="Q64"/>
  <c r="O64"/>
  <c r="N64"/>
  <c r="M64"/>
  <c r="L64"/>
  <c r="K64"/>
  <c r="G64"/>
  <c r="B64"/>
  <c r="T63"/>
  <c r="Q63"/>
  <c r="O63"/>
  <c r="N63"/>
  <c r="M63"/>
  <c r="L63"/>
  <c r="K63"/>
  <c r="G63"/>
  <c r="B63"/>
  <c r="T62"/>
  <c r="Q62"/>
  <c r="N62"/>
  <c r="M62"/>
  <c r="L62"/>
  <c r="K62"/>
  <c r="G62"/>
  <c r="B62"/>
  <c r="T61"/>
  <c r="Q61"/>
  <c r="N61"/>
  <c r="M61"/>
  <c r="L61"/>
  <c r="K61"/>
  <c r="G61"/>
  <c r="B61"/>
  <c r="T60"/>
  <c r="Q60"/>
  <c r="O60"/>
  <c r="N60"/>
  <c r="M60"/>
  <c r="L60"/>
  <c r="K60"/>
  <c r="G60"/>
  <c r="B60"/>
  <c r="T59"/>
  <c r="Q59"/>
  <c r="O59"/>
  <c r="N59"/>
  <c r="M59"/>
  <c r="L59"/>
  <c r="K59"/>
  <c r="G59"/>
  <c r="B59"/>
  <c r="T58"/>
  <c r="Q58"/>
  <c r="O58"/>
  <c r="N58"/>
  <c r="M58"/>
  <c r="L58"/>
  <c r="K58"/>
  <c r="G58"/>
  <c r="B58"/>
  <c r="T57"/>
  <c r="Q57"/>
  <c r="O57"/>
  <c r="N57"/>
  <c r="M57"/>
  <c r="L57"/>
  <c r="K57"/>
  <c r="G57"/>
  <c r="B57"/>
  <c r="T56"/>
  <c r="Q56"/>
  <c r="O56"/>
  <c r="N56"/>
  <c r="M56"/>
  <c r="L56"/>
  <c r="K56"/>
  <c r="G56"/>
  <c r="B56"/>
  <c r="T55"/>
  <c r="Q55"/>
  <c r="O55"/>
  <c r="N55"/>
  <c r="M55"/>
  <c r="L55"/>
  <c r="K55"/>
  <c r="G55"/>
  <c r="B55"/>
  <c r="T54"/>
  <c r="Q54"/>
  <c r="O54"/>
  <c r="N54"/>
  <c r="M54"/>
  <c r="L54"/>
  <c r="K54"/>
  <c r="G54"/>
  <c r="B54"/>
  <c r="T53"/>
  <c r="Q53"/>
  <c r="O53"/>
  <c r="N53"/>
  <c r="M53"/>
  <c r="L53"/>
  <c r="K53"/>
  <c r="G53"/>
  <c r="B53"/>
  <c r="T52"/>
  <c r="Q52"/>
  <c r="N52"/>
  <c r="M52"/>
  <c r="L52"/>
  <c r="K52"/>
  <c r="G52"/>
  <c r="B52"/>
  <c r="T51"/>
  <c r="Q51"/>
  <c r="O51"/>
  <c r="N51"/>
  <c r="M51"/>
  <c r="L51"/>
  <c r="K51"/>
  <c r="G51"/>
  <c r="B51"/>
  <c r="T50"/>
  <c r="Q50"/>
  <c r="O50"/>
  <c r="N50"/>
  <c r="M50"/>
  <c r="L50"/>
  <c r="K50"/>
  <c r="G50"/>
  <c r="B50"/>
  <c r="T49"/>
  <c r="Q49"/>
  <c r="O49"/>
  <c r="N49"/>
  <c r="M49"/>
  <c r="L49"/>
  <c r="K49"/>
  <c r="G49"/>
  <c r="B49"/>
  <c r="T48"/>
  <c r="Q48"/>
  <c r="O48"/>
  <c r="N48"/>
  <c r="M48"/>
  <c r="L48"/>
  <c r="K48"/>
  <c r="G48"/>
  <c r="B48"/>
  <c r="T47"/>
  <c r="Q47"/>
  <c r="O47"/>
  <c r="N47"/>
  <c r="M47"/>
  <c r="L47"/>
  <c r="K47"/>
  <c r="G47"/>
  <c r="B47"/>
  <c r="T46"/>
  <c r="Q46"/>
  <c r="O46"/>
  <c r="N46"/>
  <c r="M46"/>
  <c r="L46"/>
  <c r="K46"/>
  <c r="G46"/>
  <c r="B46"/>
  <c r="T45"/>
  <c r="B45"/>
  <c r="H56" l="1"/>
  <c r="I56" s="1"/>
  <c r="H60"/>
  <c r="I60" s="1"/>
  <c r="H47"/>
  <c r="I47" s="1"/>
  <c r="P51"/>
  <c r="P83"/>
  <c r="P78"/>
  <c r="H49"/>
  <c r="I49" s="1"/>
  <c r="H53"/>
  <c r="I53" s="1"/>
  <c r="P80"/>
  <c r="H81"/>
  <c r="I81" s="1"/>
  <c r="P50"/>
  <c r="P70"/>
  <c r="P74"/>
  <c r="P76"/>
  <c r="P79"/>
  <c r="H58"/>
  <c r="I58" s="1"/>
  <c r="H66"/>
  <c r="I66" s="1"/>
  <c r="P69"/>
  <c r="P73"/>
  <c r="H55"/>
  <c r="I55" s="1"/>
  <c r="H71"/>
  <c r="I71" s="1"/>
  <c r="H50"/>
  <c r="I50" s="1"/>
  <c r="H63"/>
  <c r="I63" s="1"/>
  <c r="H67"/>
  <c r="I67" s="1"/>
  <c r="P71"/>
  <c r="P72"/>
  <c r="H73"/>
  <c r="I73" s="1"/>
  <c r="R73" s="1"/>
  <c r="P75"/>
  <c r="H79"/>
  <c r="I79" s="1"/>
  <c r="H48"/>
  <c r="I48" s="1"/>
  <c r="H51"/>
  <c r="I51" s="1"/>
  <c r="P54"/>
  <c r="P55"/>
  <c r="H57"/>
  <c r="I57" s="1"/>
  <c r="H61"/>
  <c r="I61" s="1"/>
  <c r="H65"/>
  <c r="I65" s="1"/>
  <c r="P68"/>
  <c r="H69"/>
  <c r="I69" s="1"/>
  <c r="R69" s="1"/>
  <c r="P77"/>
  <c r="H78"/>
  <c r="I78" s="1"/>
  <c r="P81"/>
  <c r="P82"/>
  <c r="H83"/>
  <c r="I83" s="1"/>
  <c r="H82"/>
  <c r="I82" s="1"/>
  <c r="H80"/>
  <c r="I80" s="1"/>
  <c r="R80" s="1"/>
  <c r="H77"/>
  <c r="I77" s="1"/>
  <c r="H76"/>
  <c r="I76" s="1"/>
  <c r="H75"/>
  <c r="I75" s="1"/>
  <c r="R75" s="1"/>
  <c r="H74"/>
  <c r="I74" s="1"/>
  <c r="H72"/>
  <c r="I72" s="1"/>
  <c r="R72" s="1"/>
  <c r="H70"/>
  <c r="I70" s="1"/>
  <c r="H68"/>
  <c r="I68" s="1"/>
  <c r="P52"/>
  <c r="P56"/>
  <c r="P57"/>
  <c r="P66"/>
  <c r="P47"/>
  <c r="P61"/>
  <c r="P62"/>
  <c r="P58"/>
  <c r="P59"/>
  <c r="P63"/>
  <c r="P46"/>
  <c r="P49"/>
  <c r="P53"/>
  <c r="P60"/>
  <c r="P64"/>
  <c r="P67"/>
  <c r="H52"/>
  <c r="I52" s="1"/>
  <c r="H64"/>
  <c r="I64" s="1"/>
  <c r="H62"/>
  <c r="I62" s="1"/>
  <c r="H59"/>
  <c r="I59" s="1"/>
  <c r="H54"/>
  <c r="I54" s="1"/>
  <c r="P48"/>
  <c r="H46"/>
  <c r="H2" i="12"/>
  <c r="I2"/>
  <c r="J2"/>
  <c r="K2"/>
  <c r="L2"/>
  <c r="M2"/>
  <c r="N2"/>
  <c r="O2"/>
  <c r="P2"/>
  <c r="Q2"/>
  <c r="U75" i="4" l="1"/>
  <c r="U73"/>
  <c r="U72"/>
  <c r="U80"/>
  <c r="D2" i="12"/>
  <c r="R59" i="4"/>
  <c r="R47"/>
  <c r="R56"/>
  <c r="R51"/>
  <c r="R50"/>
  <c r="R81"/>
  <c r="R55"/>
  <c r="R68"/>
  <c r="R78"/>
  <c r="R83"/>
  <c r="R49"/>
  <c r="R70"/>
  <c r="R64"/>
  <c r="R48"/>
  <c r="R58"/>
  <c r="R54"/>
  <c r="U69"/>
  <c r="R57"/>
  <c r="R66"/>
  <c r="R63"/>
  <c r="R60"/>
  <c r="R67"/>
  <c r="R53"/>
  <c r="I46"/>
  <c r="R46" s="1"/>
  <c r="U59" l="1"/>
  <c r="U48"/>
  <c r="U57"/>
  <c r="U58"/>
  <c r="U49"/>
  <c r="U51"/>
  <c r="U63"/>
  <c r="U64"/>
  <c r="U78"/>
  <c r="U81"/>
  <c r="U53"/>
  <c r="U66"/>
  <c r="U50"/>
  <c r="U60"/>
  <c r="U55"/>
  <c r="U47"/>
  <c r="U83"/>
  <c r="U56"/>
  <c r="U68"/>
  <c r="U54"/>
  <c r="U70"/>
  <c r="U67"/>
  <c r="U46"/>
  <c r="T36" l="1"/>
  <c r="T37"/>
  <c r="T38"/>
  <c r="T39"/>
  <c r="T40"/>
  <c r="T41"/>
  <c r="T42"/>
  <c r="T43"/>
  <c r="T44"/>
  <c r="K36"/>
  <c r="L36"/>
  <c r="M36"/>
  <c r="N36"/>
  <c r="O36"/>
  <c r="Q36"/>
  <c r="K37"/>
  <c r="L37"/>
  <c r="M37"/>
  <c r="N37"/>
  <c r="Q37"/>
  <c r="K38"/>
  <c r="L38"/>
  <c r="M38"/>
  <c r="N38"/>
  <c r="O38"/>
  <c r="Q38"/>
  <c r="K39"/>
  <c r="L39"/>
  <c r="M39"/>
  <c r="N39"/>
  <c r="O39"/>
  <c r="Q39"/>
  <c r="K40"/>
  <c r="L40"/>
  <c r="M40"/>
  <c r="N40"/>
  <c r="Q40"/>
  <c r="K41"/>
  <c r="L41"/>
  <c r="M41"/>
  <c r="N41"/>
  <c r="O41"/>
  <c r="Q41"/>
  <c r="K42"/>
  <c r="L42"/>
  <c r="M42"/>
  <c r="N42"/>
  <c r="O42"/>
  <c r="Q42"/>
  <c r="K43"/>
  <c r="L43"/>
  <c r="M43"/>
  <c r="N43"/>
  <c r="Q43"/>
  <c r="K44"/>
  <c r="L44"/>
  <c r="M44"/>
  <c r="N44"/>
  <c r="O44"/>
  <c r="Q44"/>
  <c r="G36"/>
  <c r="G37"/>
  <c r="G38"/>
  <c r="G39"/>
  <c r="G40"/>
  <c r="G41"/>
  <c r="G42"/>
  <c r="G43"/>
  <c r="G44"/>
  <c r="B35"/>
  <c r="B36"/>
  <c r="B37"/>
  <c r="B38"/>
  <c r="B39"/>
  <c r="B40"/>
  <c r="B41"/>
  <c r="B42"/>
  <c r="B43"/>
  <c r="B44"/>
  <c r="T30"/>
  <c r="T31"/>
  <c r="T32"/>
  <c r="T33"/>
  <c r="T34"/>
  <c r="T35"/>
  <c r="K30"/>
  <c r="L30"/>
  <c r="M30"/>
  <c r="N30"/>
  <c r="O30"/>
  <c r="Q30"/>
  <c r="K31"/>
  <c r="L31"/>
  <c r="M31"/>
  <c r="N31"/>
  <c r="O31"/>
  <c r="Q31"/>
  <c r="K32"/>
  <c r="L32"/>
  <c r="M32"/>
  <c r="N32"/>
  <c r="O32"/>
  <c r="Q32"/>
  <c r="K33"/>
  <c r="L33"/>
  <c r="M33"/>
  <c r="N33"/>
  <c r="O33"/>
  <c r="Q33"/>
  <c r="K34"/>
  <c r="L34"/>
  <c r="M34"/>
  <c r="N34"/>
  <c r="O34"/>
  <c r="Q34"/>
  <c r="K35"/>
  <c r="L35"/>
  <c r="M35"/>
  <c r="N35"/>
  <c r="Q35"/>
  <c r="G30"/>
  <c r="G31"/>
  <c r="G32"/>
  <c r="G33"/>
  <c r="G34"/>
  <c r="G35"/>
  <c r="B30"/>
  <c r="B31"/>
  <c r="B32"/>
  <c r="B33"/>
  <c r="B34"/>
  <c r="P31" l="1"/>
  <c r="H40"/>
  <c r="I40" s="1"/>
  <c r="P32"/>
  <c r="H37"/>
  <c r="I37" s="1"/>
  <c r="P35"/>
  <c r="H41"/>
  <c r="I41" s="1"/>
  <c r="P43"/>
  <c r="H32"/>
  <c r="I32" s="1"/>
  <c r="P34"/>
  <c r="P33"/>
  <c r="P40"/>
  <c r="P36"/>
  <c r="P39"/>
  <c r="P44"/>
  <c r="P41"/>
  <c r="P38"/>
  <c r="P37"/>
  <c r="H44"/>
  <c r="I44" s="1"/>
  <c r="H43"/>
  <c r="I43" s="1"/>
  <c r="H42"/>
  <c r="H39"/>
  <c r="I39" s="1"/>
  <c r="H38"/>
  <c r="H36"/>
  <c r="I36" s="1"/>
  <c r="H35"/>
  <c r="I35" s="1"/>
  <c r="H34"/>
  <c r="I34" s="1"/>
  <c r="H33"/>
  <c r="I33" s="1"/>
  <c r="H31"/>
  <c r="I31" s="1"/>
  <c r="H30"/>
  <c r="I30" s="1"/>
  <c r="P30"/>
  <c r="R31" l="1"/>
  <c r="R32"/>
  <c r="R44"/>
  <c r="R41"/>
  <c r="R34"/>
  <c r="R39"/>
  <c r="I42"/>
  <c r="I38"/>
  <c r="R38" s="1"/>
  <c r="R36"/>
  <c r="R33"/>
  <c r="R30"/>
  <c r="U31" l="1"/>
  <c r="U44"/>
  <c r="U33"/>
  <c r="U39"/>
  <c r="U30"/>
  <c r="U34"/>
  <c r="U41"/>
  <c r="U32"/>
  <c r="U36"/>
  <c r="U38"/>
  <c r="T12"/>
  <c r="T29"/>
  <c r="T3"/>
  <c r="T4"/>
  <c r="T5"/>
  <c r="T6"/>
  <c r="T7"/>
  <c r="T8"/>
  <c r="T9"/>
  <c r="T10"/>
  <c r="T11"/>
  <c r="T13"/>
  <c r="T14"/>
  <c r="T15"/>
  <c r="T16"/>
  <c r="T17"/>
  <c r="T18"/>
  <c r="T19"/>
  <c r="T20"/>
  <c r="T21"/>
  <c r="T22"/>
  <c r="T23"/>
  <c r="T24"/>
  <c r="T25"/>
  <c r="T26"/>
  <c r="T27"/>
  <c r="T28"/>
  <c r="K3"/>
  <c r="L3"/>
  <c r="M3"/>
  <c r="N3"/>
  <c r="O3"/>
  <c r="Q3"/>
  <c r="K4"/>
  <c r="L4"/>
  <c r="M4"/>
  <c r="N4"/>
  <c r="O4"/>
  <c r="Q4"/>
  <c r="K5"/>
  <c r="L5"/>
  <c r="M5"/>
  <c r="N5"/>
  <c r="O5"/>
  <c r="Q5"/>
  <c r="K6"/>
  <c r="L6"/>
  <c r="M6"/>
  <c r="N6"/>
  <c r="O6"/>
  <c r="Q6"/>
  <c r="K7"/>
  <c r="L7"/>
  <c r="M7"/>
  <c r="N7"/>
  <c r="O7"/>
  <c r="Q7"/>
  <c r="K8"/>
  <c r="L8"/>
  <c r="M8"/>
  <c r="N8"/>
  <c r="O8"/>
  <c r="Q8"/>
  <c r="K9"/>
  <c r="L9"/>
  <c r="M9"/>
  <c r="N9"/>
  <c r="O9"/>
  <c r="Q9"/>
  <c r="K10"/>
  <c r="L10"/>
  <c r="M10"/>
  <c r="N10"/>
  <c r="O10"/>
  <c r="Q10"/>
  <c r="K11"/>
  <c r="L11"/>
  <c r="M11"/>
  <c r="N11"/>
  <c r="O11"/>
  <c r="Q11"/>
  <c r="K12"/>
  <c r="L12"/>
  <c r="M12"/>
  <c r="N12"/>
  <c r="O12"/>
  <c r="Q12"/>
  <c r="K13"/>
  <c r="L13"/>
  <c r="M13"/>
  <c r="N13"/>
  <c r="O13"/>
  <c r="Q13"/>
  <c r="K14"/>
  <c r="L14"/>
  <c r="M14"/>
  <c r="N14"/>
  <c r="O14"/>
  <c r="Q14"/>
  <c r="K15"/>
  <c r="L15"/>
  <c r="M15"/>
  <c r="N15"/>
  <c r="O15"/>
  <c r="Q15"/>
  <c r="K16"/>
  <c r="L16"/>
  <c r="M16"/>
  <c r="N16"/>
  <c r="O16"/>
  <c r="Q16"/>
  <c r="K17"/>
  <c r="L17"/>
  <c r="M17"/>
  <c r="N17"/>
  <c r="O17"/>
  <c r="Q17"/>
  <c r="K18"/>
  <c r="L18"/>
  <c r="M18"/>
  <c r="N18"/>
  <c r="O18"/>
  <c r="Q18"/>
  <c r="K19"/>
  <c r="L19"/>
  <c r="M19"/>
  <c r="N19"/>
  <c r="O19"/>
  <c r="Q19"/>
  <c r="K20"/>
  <c r="L20"/>
  <c r="M20"/>
  <c r="N20"/>
  <c r="O20"/>
  <c r="Q20"/>
  <c r="K21"/>
  <c r="L21"/>
  <c r="M21"/>
  <c r="N21"/>
  <c r="O21"/>
  <c r="Q21"/>
  <c r="K22"/>
  <c r="L22"/>
  <c r="M22"/>
  <c r="N22"/>
  <c r="O22"/>
  <c r="Q22"/>
  <c r="K23"/>
  <c r="L23"/>
  <c r="M23"/>
  <c r="N23"/>
  <c r="O23"/>
  <c r="Q23"/>
  <c r="K24"/>
  <c r="L24"/>
  <c r="M24"/>
  <c r="N24"/>
  <c r="O24"/>
  <c r="Q24"/>
  <c r="K25"/>
  <c r="L25"/>
  <c r="M25"/>
  <c r="N25"/>
  <c r="O25"/>
  <c r="Q25"/>
  <c r="K26"/>
  <c r="L26"/>
  <c r="M26"/>
  <c r="N26"/>
  <c r="O26"/>
  <c r="Q26"/>
  <c r="K27"/>
  <c r="L27"/>
  <c r="M27"/>
  <c r="N27"/>
  <c r="O27"/>
  <c r="Q27"/>
  <c r="K28"/>
  <c r="L28"/>
  <c r="M28"/>
  <c r="N28"/>
  <c r="O28"/>
  <c r="Q28"/>
  <c r="K29"/>
  <c r="L29"/>
  <c r="M29"/>
  <c r="N29"/>
  <c r="O29"/>
  <c r="Q29"/>
  <c r="G3"/>
  <c r="G4"/>
  <c r="G5"/>
  <c r="G6"/>
  <c r="G7"/>
  <c r="G8"/>
  <c r="G9"/>
  <c r="G10"/>
  <c r="G11"/>
  <c r="G12"/>
  <c r="G13"/>
  <c r="G14"/>
  <c r="G15"/>
  <c r="G16"/>
  <c r="G17"/>
  <c r="G18"/>
  <c r="G19"/>
  <c r="G20"/>
  <c r="G21"/>
  <c r="G22"/>
  <c r="G23"/>
  <c r="G24"/>
  <c r="G25"/>
  <c r="G26"/>
  <c r="G27"/>
  <c r="G28"/>
  <c r="G29"/>
  <c r="B3"/>
  <c r="B4"/>
  <c r="B5"/>
  <c r="B6"/>
  <c r="B7"/>
  <c r="B8"/>
  <c r="B9"/>
  <c r="H9" s="1"/>
  <c r="B10"/>
  <c r="B11"/>
  <c r="B12"/>
  <c r="B13"/>
  <c r="B14"/>
  <c r="B15"/>
  <c r="B16"/>
  <c r="B17"/>
  <c r="P17" s="1"/>
  <c r="B18"/>
  <c r="B19"/>
  <c r="B20"/>
  <c r="B21"/>
  <c r="B22"/>
  <c r="B23"/>
  <c r="B24"/>
  <c r="B25"/>
  <c r="H25" s="1"/>
  <c r="I25" s="1"/>
  <c r="B26"/>
  <c r="B27"/>
  <c r="B28"/>
  <c r="B29"/>
  <c r="H24" l="1"/>
  <c r="I24" s="1"/>
  <c r="H12"/>
  <c r="I12" s="1"/>
  <c r="H8"/>
  <c r="I8" s="1"/>
  <c r="H4"/>
  <c r="I4" s="1"/>
  <c r="H23"/>
  <c r="I23" s="1"/>
  <c r="H11"/>
  <c r="I11" s="1"/>
  <c r="H26"/>
  <c r="I26" s="1"/>
  <c r="H22"/>
  <c r="I22" s="1"/>
  <c r="H10"/>
  <c r="I10" s="1"/>
  <c r="P29"/>
  <c r="P22"/>
  <c r="P28"/>
  <c r="P20"/>
  <c r="P16"/>
  <c r="P25"/>
  <c r="R25" s="1"/>
  <c r="P27"/>
  <c r="H29"/>
  <c r="I29" s="1"/>
  <c r="H28"/>
  <c r="I28" s="1"/>
  <c r="H27"/>
  <c r="I27" s="1"/>
  <c r="P19"/>
  <c r="P15"/>
  <c r="P23"/>
  <c r="P18"/>
  <c r="P14"/>
  <c r="P24"/>
  <c r="P21"/>
  <c r="H21"/>
  <c r="I21" s="1"/>
  <c r="H20"/>
  <c r="I20" s="1"/>
  <c r="H19"/>
  <c r="I19" s="1"/>
  <c r="H18"/>
  <c r="I18" s="1"/>
  <c r="H17"/>
  <c r="I17" s="1"/>
  <c r="R17" s="1"/>
  <c r="H16"/>
  <c r="I16" s="1"/>
  <c r="H15"/>
  <c r="I15" s="1"/>
  <c r="H14"/>
  <c r="I14" s="1"/>
  <c r="P13"/>
  <c r="H13"/>
  <c r="I13" s="1"/>
  <c r="P8"/>
  <c r="P11"/>
  <c r="P7"/>
  <c r="P4"/>
  <c r="P10"/>
  <c r="P9"/>
  <c r="P5"/>
  <c r="P12"/>
  <c r="H7"/>
  <c r="I7" s="1"/>
  <c r="H6"/>
  <c r="I6" s="1"/>
  <c r="H5"/>
  <c r="I5" s="1"/>
  <c r="I9"/>
  <c r="P3"/>
  <c r="H3"/>
  <c r="M2"/>
  <c r="L2"/>
  <c r="K2"/>
  <c r="M3" i="3"/>
  <c r="M4" s="1"/>
  <c r="M5" s="1"/>
  <c r="M6" s="1"/>
  <c r="M7" s="1"/>
  <c r="M8" s="1"/>
  <c r="M9" s="1"/>
  <c r="M10" s="1"/>
  <c r="M11" s="1"/>
  <c r="M12" s="1"/>
  <c r="M13" s="1"/>
  <c r="M14" s="1"/>
  <c r="M15" s="1"/>
  <c r="M16" s="1"/>
  <c r="N2"/>
  <c r="N3" s="1"/>
  <c r="N4" s="1"/>
  <c r="N5" s="1"/>
  <c r="N6" s="1"/>
  <c r="N7" s="1"/>
  <c r="N8" s="1"/>
  <c r="N9" s="1"/>
  <c r="N10" s="1"/>
  <c r="N11" s="1"/>
  <c r="N12" s="1"/>
  <c r="N13" s="1"/>
  <c r="N14" s="1"/>
  <c r="N15" s="1"/>
  <c r="N16" s="1"/>
  <c r="X23"/>
  <c r="X10"/>
  <c r="S5"/>
  <c r="S6" s="1"/>
  <c r="S7" s="1"/>
  <c r="S8" s="1"/>
  <c r="S9" s="1"/>
  <c r="S10" s="1"/>
  <c r="S11" s="1"/>
  <c r="S12" s="1"/>
  <c r="S13" s="1"/>
  <c r="S14" s="1"/>
  <c r="S15" s="1"/>
  <c r="S16" s="1"/>
  <c r="S17" s="1"/>
  <c r="S18" s="1"/>
  <c r="S19" s="1"/>
  <c r="S20" s="1"/>
  <c r="S4"/>
  <c r="G2" i="4"/>
  <c r="U17" l="1"/>
  <c r="R12"/>
  <c r="R29"/>
  <c r="R8"/>
  <c r="S21" i="3"/>
  <c r="S22" s="1"/>
  <c r="S23" s="1"/>
  <c r="S24" s="1"/>
  <c r="S25" s="1"/>
  <c r="S26" s="1"/>
  <c r="S27" s="1"/>
  <c r="S28" s="1"/>
  <c r="S29" s="1"/>
  <c r="S30" s="1"/>
  <c r="S31" s="1"/>
  <c r="S32" s="1"/>
  <c r="S33" s="1"/>
  <c r="S34" s="1"/>
  <c r="S35" s="1"/>
  <c r="S36" s="1"/>
  <c r="S37" s="1"/>
  <c r="S38" s="1"/>
  <c r="S39" s="1"/>
  <c r="O212" i="4"/>
  <c r="R212" s="1"/>
  <c r="O193"/>
  <c r="R193" s="1"/>
  <c r="O208"/>
  <c r="R208" s="1"/>
  <c r="O214"/>
  <c r="R214" s="1"/>
  <c r="O210"/>
  <c r="R210" s="1"/>
  <c r="O213"/>
  <c r="R213" s="1"/>
  <c r="O201"/>
  <c r="R201" s="1"/>
  <c r="O199"/>
  <c r="R199" s="1"/>
  <c r="O165"/>
  <c r="R165" s="1"/>
  <c r="O161"/>
  <c r="R161" s="1"/>
  <c r="O141"/>
  <c r="R141" s="1"/>
  <c r="O172"/>
  <c r="R172" s="1"/>
  <c r="O171"/>
  <c r="O167"/>
  <c r="R167" s="1"/>
  <c r="O174"/>
  <c r="R174" s="1"/>
  <c r="O158"/>
  <c r="R158" s="1"/>
  <c r="O150"/>
  <c r="R150" s="1"/>
  <c r="O146"/>
  <c r="R146" s="1"/>
  <c r="O128"/>
  <c r="R128" s="1"/>
  <c r="O116"/>
  <c r="R116" s="1"/>
  <c r="O112"/>
  <c r="R112" s="1"/>
  <c r="O104"/>
  <c r="R104" s="1"/>
  <c r="O131"/>
  <c r="R131" s="1"/>
  <c r="O123"/>
  <c r="R123" s="1"/>
  <c r="O119"/>
  <c r="R119" s="1"/>
  <c r="O115"/>
  <c r="R115" s="1"/>
  <c r="O103"/>
  <c r="R103" s="1"/>
  <c r="O130"/>
  <c r="R130" s="1"/>
  <c r="O118"/>
  <c r="R118" s="1"/>
  <c r="O121"/>
  <c r="R121" s="1"/>
  <c r="O113"/>
  <c r="R113" s="1"/>
  <c r="E2" i="8" s="1"/>
  <c r="O97" i="4"/>
  <c r="R97" s="1"/>
  <c r="O89"/>
  <c r="R89" s="1"/>
  <c r="O87"/>
  <c r="R87" s="1"/>
  <c r="O79"/>
  <c r="R79" s="1"/>
  <c r="O71"/>
  <c r="R71" s="1"/>
  <c r="O82"/>
  <c r="R82" s="1"/>
  <c r="O74"/>
  <c r="R74" s="1"/>
  <c r="O62"/>
  <c r="R62" s="1"/>
  <c r="O77"/>
  <c r="R77" s="1"/>
  <c r="O61"/>
  <c r="R61" s="1"/>
  <c r="O76"/>
  <c r="R76" s="1"/>
  <c r="O52"/>
  <c r="R52" s="1"/>
  <c r="O40"/>
  <c r="R40" s="1"/>
  <c r="O35"/>
  <c r="R35" s="1"/>
  <c r="O37"/>
  <c r="R37" s="1"/>
  <c r="O43"/>
  <c r="R43" s="1"/>
  <c r="X9" i="3"/>
  <c r="P164" i="4"/>
  <c r="R164" s="1"/>
  <c r="P156"/>
  <c r="R156" s="1"/>
  <c r="P171"/>
  <c r="P153"/>
  <c r="R153" s="1"/>
  <c r="P159"/>
  <c r="R159" s="1"/>
  <c r="P65"/>
  <c r="R65" s="1"/>
  <c r="X22" i="3"/>
  <c r="X21" s="1"/>
  <c r="R22" i="4"/>
  <c r="R9"/>
  <c r="R4"/>
  <c r="U25"/>
  <c r="R16"/>
  <c r="R11"/>
  <c r="R24"/>
  <c r="R5"/>
  <c r="R23"/>
  <c r="R20"/>
  <c r="R14"/>
  <c r="R28"/>
  <c r="U8"/>
  <c r="R15"/>
  <c r="R27"/>
  <c r="R13"/>
  <c r="R21"/>
  <c r="R19"/>
  <c r="R18"/>
  <c r="R10"/>
  <c r="R7"/>
  <c r="I3"/>
  <c r="R3" s="1"/>
  <c r="U12" l="1"/>
  <c r="U9"/>
  <c r="U7"/>
  <c r="U21"/>
  <c r="U27"/>
  <c r="U4"/>
  <c r="U65"/>
  <c r="U156"/>
  <c r="U37"/>
  <c r="U74"/>
  <c r="U146"/>
  <c r="U167"/>
  <c r="U161"/>
  <c r="U29"/>
  <c r="C2" i="8"/>
  <c r="U19" i="4"/>
  <c r="U15"/>
  <c r="U20"/>
  <c r="U35"/>
  <c r="U82"/>
  <c r="D2" i="8"/>
  <c r="U150" i="4"/>
  <c r="U210"/>
  <c r="U23"/>
  <c r="U24"/>
  <c r="U22"/>
  <c r="U40"/>
  <c r="U71"/>
  <c r="U199"/>
  <c r="U10"/>
  <c r="U5"/>
  <c r="U11"/>
  <c r="U43"/>
  <c r="U62"/>
  <c r="U79"/>
  <c r="U201"/>
  <c r="U208"/>
  <c r="U159"/>
  <c r="U52"/>
  <c r="U113"/>
  <c r="U103"/>
  <c r="U131"/>
  <c r="U128"/>
  <c r="E2" i="12"/>
  <c r="U174" i="4"/>
  <c r="U141"/>
  <c r="U153"/>
  <c r="U164"/>
  <c r="F2" i="12"/>
  <c r="U76" i="4"/>
  <c r="U87"/>
  <c r="U121"/>
  <c r="U115"/>
  <c r="U104"/>
  <c r="U213"/>
  <c r="G2" i="12"/>
  <c r="U193" i="4"/>
  <c r="X20" i="3"/>
  <c r="X19" s="1"/>
  <c r="P151" i="4"/>
  <c r="R151" s="1"/>
  <c r="P26"/>
  <c r="R26" s="1"/>
  <c r="X8" i="3"/>
  <c r="X7" s="1"/>
  <c r="X6" s="1"/>
  <c r="X5" s="1"/>
  <c r="X4" s="1"/>
  <c r="X3" s="1"/>
  <c r="X2" s="1"/>
  <c r="P163" i="4"/>
  <c r="R163" s="1"/>
  <c r="U61"/>
  <c r="U89"/>
  <c r="U118"/>
  <c r="U119"/>
  <c r="U112"/>
  <c r="R171"/>
  <c r="U165"/>
  <c r="U212"/>
  <c r="U77"/>
  <c r="U97"/>
  <c r="U130"/>
  <c r="U123"/>
  <c r="U116"/>
  <c r="U158"/>
  <c r="U172"/>
  <c r="U214"/>
  <c r="U16"/>
  <c r="U18"/>
  <c r="U3"/>
  <c r="U28"/>
  <c r="U13"/>
  <c r="U14"/>
  <c r="U26" l="1"/>
  <c r="U163"/>
  <c r="U151"/>
  <c r="U171"/>
  <c r="X18" i="3"/>
  <c r="X17" s="1"/>
  <c r="P157" i="4"/>
  <c r="R157" s="1"/>
  <c r="U157" l="1"/>
  <c r="U2" i="8" s="1"/>
  <c r="F2"/>
  <c r="X16" i="3"/>
  <c r="X15" s="1"/>
  <c r="P42" i="4"/>
  <c r="R42" s="1"/>
  <c r="Q2" i="13"/>
  <c r="Y2" i="8" l="1"/>
  <c r="R2"/>
  <c r="U42" i="4"/>
  <c r="X14" i="3"/>
  <c r="X13" s="1"/>
  <c r="P6" i="4"/>
  <c r="R6" s="1"/>
  <c r="U6" l="1"/>
  <c r="N2" i="13" l="1"/>
  <c r="K2" l="1"/>
  <c r="J2" l="1"/>
  <c r="B2" i="4" l="1"/>
  <c r="H2" s="1"/>
  <c r="G2" i="13" l="1"/>
  <c r="F2" l="1"/>
  <c r="D2" l="1"/>
  <c r="T2" i="4" l="1"/>
  <c r="Q2"/>
  <c r="N2"/>
  <c r="P2"/>
  <c r="I2" l="1"/>
  <c r="C2" i="13" l="1"/>
  <c r="O2" i="4" l="1"/>
  <c r="R2" s="1"/>
  <c r="C2" i="12" l="1"/>
  <c r="S2" s="1"/>
  <c r="U2" i="4"/>
  <c r="O2" i="13" l="1"/>
  <c r="M2"/>
  <c r="L2"/>
  <c r="H2"/>
  <c r="I2"/>
  <c r="E2"/>
  <c r="P2" l="1"/>
  <c r="S2" l="1"/>
  <c r="S2" i="8" l="1"/>
</calcChain>
</file>

<file path=xl/sharedStrings.xml><?xml version="1.0" encoding="utf-8"?>
<sst xmlns="http://schemas.openxmlformats.org/spreadsheetml/2006/main" count="1031" uniqueCount="228">
  <si>
    <t>Editie pilot</t>
  </si>
  <si>
    <t>Casu Igor</t>
  </si>
  <si>
    <t>Florin Ionita</t>
  </si>
  <si>
    <t>Adrian Chiru</t>
  </si>
  <si>
    <t>Editia 1</t>
  </si>
  <si>
    <t>decembrie 2017</t>
  </si>
  <si>
    <t>Cristina Man</t>
  </si>
  <si>
    <t>Eduard Ene</t>
  </si>
  <si>
    <t>Silviu Burcea</t>
  </si>
  <si>
    <t>ian-mar 2018</t>
  </si>
  <si>
    <t>Editia 2</t>
  </si>
  <si>
    <t>Editia 3</t>
  </si>
  <si>
    <t>apr-iun 2018</t>
  </si>
  <si>
    <t>Cristian Dumitru C</t>
  </si>
  <si>
    <t>Distanta: </t>
  </si>
  <si>
    <t>Puncte Fete/Baieti</t>
  </si>
  <si>
    <t>Viteza (min/km) </t>
  </si>
  <si>
    <t>Puncte Fete Baieti</t>
  </si>
  <si>
    <t>5 max 4:30/max 4:00</t>
  </si>
  <si>
    <t>4.5 max 4.45/max 4:15</t>
  </si>
  <si>
    <t>4 max 5:00/max 4:30</t>
  </si>
  <si>
    <t>3.5 max 5:15/max 4:45</t>
  </si>
  <si>
    <t>3 max 5:30/max 5:00</t>
  </si>
  <si>
    <t>2.5 max 5:45/max 5:15</t>
  </si>
  <si>
    <t>2 max 6:00/max 5:30</t>
  </si>
  <si>
    <t>1.5 max 6:30/max 6:00</t>
  </si>
  <si>
    <t>Hashtagul de #LigaSYR</t>
  </si>
  <si>
    <t>se posteaza o singura data. Dacă ați postat de mai multe ori eu o sa iau in calcul prima alergare așa că dacă postați o alergare mai buna intrați pe postarea veche și ștergeți hashtag-ul.</t>
  </si>
  <si>
    <t>Deadline postari alergari</t>
  </si>
  <si>
    <t>min</t>
  </si>
  <si>
    <t>pct/dist</t>
  </si>
  <si>
    <t>max</t>
  </si>
  <si>
    <t>pct/viteza</t>
  </si>
  <si>
    <t>Etapa</t>
  </si>
  <si>
    <t>F</t>
  </si>
  <si>
    <t>M</t>
  </si>
  <si>
    <t>Nume</t>
  </si>
  <si>
    <t>M/F</t>
  </si>
  <si>
    <t>Distanta</t>
  </si>
  <si>
    <t>Timp</t>
  </si>
  <si>
    <t>Viteza</t>
  </si>
  <si>
    <t>Pct distanta</t>
  </si>
  <si>
    <t>Pct viteza</t>
  </si>
  <si>
    <t>Pct prezentare</t>
  </si>
  <si>
    <t>%D</t>
  </si>
  <si>
    <t>%V</t>
  </si>
  <si>
    <t>%P</t>
  </si>
  <si>
    <t>TOTAL ETAPA</t>
  </si>
  <si>
    <t>Ziua postarii</t>
  </si>
  <si>
    <t>Check single entry</t>
  </si>
  <si>
    <t>oct-dec 2018</t>
  </si>
  <si>
    <t>Catalin Holban</t>
  </si>
  <si>
    <t>Ana-Maria Rusu</t>
  </si>
  <si>
    <t>Catalin Tintareanu</t>
  </si>
  <si>
    <t>Oana Elena</t>
  </si>
  <si>
    <t>Oana Trif</t>
  </si>
  <si>
    <t>Andrei Mezofii</t>
  </si>
  <si>
    <t>Dan Spataru</t>
  </si>
  <si>
    <t>Ovidiu Gavrilovici</t>
  </si>
  <si>
    <t>Ester Breban</t>
  </si>
  <si>
    <t>Robert Herman</t>
  </si>
  <si>
    <t>Andrei Diaconescu</t>
  </si>
  <si>
    <t>Bogdan Tala</t>
  </si>
  <si>
    <t>Anamaria Catalina</t>
  </si>
  <si>
    <t>Constandan Cornelius</t>
  </si>
  <si>
    <t>Cristian Iancu</t>
  </si>
  <si>
    <t>Marius Iulian Alecu</t>
  </si>
  <si>
    <t>Alex Ionut Husariu</t>
  </si>
  <si>
    <t>Cosmin Niculescu</t>
  </si>
  <si>
    <t>Adrico Adrian</t>
  </si>
  <si>
    <t>Flo Dum</t>
  </si>
  <si>
    <t>Raluca M. Paun</t>
  </si>
  <si>
    <t>Vasi Minzatu</t>
  </si>
  <si>
    <t>Dan Mihaescu</t>
  </si>
  <si>
    <t>Giuliana Sadovei</t>
  </si>
  <si>
    <t>Marius Enescu</t>
  </si>
  <si>
    <t>5 puncte</t>
  </si>
  <si>
    <t>4 puncte</t>
  </si>
  <si>
    <t>3 puncte</t>
  </si>
  <si>
    <t>2 puncte</t>
  </si>
  <si>
    <t>1 punct</t>
  </si>
  <si>
    <t>doar cateva cuvinte</t>
  </si>
  <si>
    <t>0 puncte</t>
  </si>
  <si>
    <t>simpla mentionare a #ligaSYR</t>
  </si>
  <si>
    <t>Scurta prezentare</t>
  </si>
  <si>
    <t>Prezentare de nivel mediu</t>
  </si>
  <si>
    <t>Se dau de la 1 la 5 puncte cu plusuri pentru: descriere frumoasa, ceva amuzant, poze, nr de like-uri, conditii speciale, traseu desenat etc. Aici e la latitudinea fiecaruia sa impresioneze cum stie, iar eu voi incerca sa fiu cat mai "obiectiv". Ca orientare, criteriile sunt ca mai jos, dar aici nu e nimic exact si nu ma voi apuca sa le bifez la fiecare</t>
  </si>
  <si>
    <t>Prezentare completa si frumoasa, eventual amuzanta, elemente deosebite de povestire, fotografii, filmulete, conditii speciale de mediu etc</t>
  </si>
  <si>
    <t xml:space="preserve">Prezentare interesanta, poze etc </t>
  </si>
  <si>
    <t>Cosmin Constantin Popa</t>
  </si>
  <si>
    <t>Silvia Medinschi</t>
  </si>
  <si>
    <t>Bonusuri</t>
  </si>
  <si>
    <t>Premii</t>
  </si>
  <si>
    <t>Daniel Moldoveanu</t>
  </si>
  <si>
    <t>Regulament:</t>
  </si>
  <si>
    <t>Prezentare</t>
  </si>
  <si>
    <t>Loc</t>
  </si>
  <si>
    <t>DISTANTA</t>
  </si>
  <si>
    <t>TOTAL</t>
  </si>
  <si>
    <t>VITEZA</t>
  </si>
  <si>
    <t>Bonus elevatie</t>
  </si>
  <si>
    <t>Naidin Marian Laurentiu</t>
  </si>
  <si>
    <t>Gen</t>
  </si>
  <si>
    <t>Editia 4</t>
  </si>
  <si>
    <t>ian-apr 2019</t>
  </si>
  <si>
    <t>5 min 20km/min 21km</t>
  </si>
  <si>
    <t>4,5 min 18km/min 19km</t>
  </si>
  <si>
    <t>4 min 16km/min 17km</t>
  </si>
  <si>
    <t>3,5 min 14km/min 15km</t>
  </si>
  <si>
    <t>3 min 11,5 km/min 12km</t>
  </si>
  <si>
    <t>2,5 min 9km/min 9,5km</t>
  </si>
  <si>
    <t>2 min 6,5km/min 7km</t>
  </si>
  <si>
    <t>1,5 min 4,5km/min 5km</t>
  </si>
  <si>
    <t>1 min 2,5km/min 3km</t>
  </si>
  <si>
    <t>Bonus distanta</t>
  </si>
  <si>
    <t>Prezentare (O SA FIE SI JUMATATI DE PUNCT) </t>
  </si>
  <si>
    <t>1. Cine poate participa? Oricine, membru al grupului Share your run.</t>
  </si>
  <si>
    <t>2. Poti participa la cate etape doresti/poti (nu mai eliminam pe motiv de absente, ci doar dam bonusuri de prezenta - vezi mai jos)</t>
  </si>
  <si>
    <t>3. Cand ma pot inscrie? ORICAND, prin simpla postare de alergari cu #ligaSYR. De preferat, totusi, sa se anunte.</t>
  </si>
  <si>
    <t>4. Cum se desfasoara? O ETAPA PE SAPTAMANA (luni-duminica) cu cate o singura alergare care puncteaza la categoriile: distanta, viteza si prezentare (vezi mai jos baremul)</t>
  </si>
  <si>
    <t>In fiecare LUNI, ora 23:59 (ora Romaniei). Ce se posteaza dupa aceasta data/ora nu va fi luat in considerare. Alergarea trebuie insa sa fie tot din saptamana etapei.</t>
  </si>
  <si>
    <t>Marian-Adrian Presuceanu</t>
  </si>
  <si>
    <t>Steven White</t>
  </si>
  <si>
    <t>Mela Radutoiu</t>
  </si>
  <si>
    <t>Laurentiu Daniel Moga</t>
  </si>
  <si>
    <t>Cristian Ungureanu</t>
  </si>
  <si>
    <t>Letiția Provian</t>
  </si>
  <si>
    <t>Codruta Holban</t>
  </si>
  <si>
    <t>Andresiu Andrei</t>
  </si>
  <si>
    <t>Codrin Constantin</t>
  </si>
  <si>
    <t>Razvan Dobrovici</t>
  </si>
  <si>
    <t>Gorcioaia Flor Ionut</t>
  </si>
  <si>
    <t>Eficienta</t>
  </si>
  <si>
    <t>BONUS PREZENTA</t>
  </si>
  <si>
    <t>Editia 5</t>
  </si>
  <si>
    <t>mai-aug 2019</t>
  </si>
  <si>
    <t>Sistem de punctaj: </t>
  </si>
  <si>
    <t>Bonus viteza</t>
  </si>
  <si>
    <t>Bonus varsta</t>
  </si>
  <si>
    <t>Elevatie</t>
  </si>
  <si>
    <t>5. DOAR PENTRU POSTARE, e voie sa se intarzie pana in lunea de dupa etapa. Chiar daca ai postat lunea urmatoare, alergarea trebuie sa fie tot din saptamana etapei.</t>
  </si>
  <si>
    <t>6. Cum se puncteaza? Fiecare va posta alergarile (in ziua in care au fost facute, indiferent daca sunt antrenamente sau curse), ca si pana acum, OBLIGATORIU TREBUIND SA MENTIONEZE CU CARE PARTICIPA (HASTAG #ligaSYR). IN CAZ DE LIPSA HASTAG, NU SE VA PUNCTA!!!.  De restul calculelor in excel ma ocup eu</t>
  </si>
  <si>
    <t>7. Avem si bonusuri de elevatie, viteza, distanta si varsta (vedeti mai jos)</t>
  </si>
  <si>
    <t>8. Ca să punctezi la viteză, trebuie să ai și distanță de minim 1p.</t>
  </si>
  <si>
    <t>10. Se accepta orice aplicatie (Garmin, Strava, Endomondo, Runtastic etc), recomandat fiind sa faceti si o descriere, puneti cateva poze, chestii amuzante etc pentru a lua puncte la prezentare. ATENTIE! POSTAREA SA FIE VIZIBILA DE CATRE TOTI si, de preferat, fara print screen, ci doar link din aplicatie. 
Se accepta si alergari pe banda, dar nu introduse manual in aplicatie. 
De asemenea, nu se accepta folosirea pauzei la ceas la intervale, etc, ci doar in situatii exceptionale (stat la semafor), dar acestea trebuie limitate la minimum</t>
  </si>
  <si>
    <t>11. Sunt avantajati vitezistii sau long-runnerii? Nu, pentru ca ponderea criteriilor care puncteaza va fi diferita, de la o etapa la alta (50%, 30%, 20%), avand totusi un echilibru pe tot sezonul intre categorii</t>
  </si>
  <si>
    <t>12. Aranjarea baremului pe saptamani se va face random, fara a tine cont de anumite competitii. Ar dezavantaja neparticipantii.</t>
  </si>
  <si>
    <t>13. Cum se face departajarea, in caz de egalitate de puncte? Distanta mai mare alergata, in cursul sezonului</t>
  </si>
  <si>
    <t>14. Fiecare participant, are dreptul la o saptamana de scutire (dupa ce a participat deja la macar una), pe motiv de sanatate, vacante etc, dar trebuie sa anunte in intervalul etapei. Va primi din oficiu 1,5 puncte</t>
  </si>
  <si>
    <t>Borza Ionut</t>
  </si>
  <si>
    <t>Simona Iuliana</t>
  </si>
  <si>
    <t>Editia 6</t>
  </si>
  <si>
    <t>sep-dec 2019</t>
  </si>
  <si>
    <t>Editia 7</t>
  </si>
  <si>
    <t>ian-apr 2020</t>
  </si>
  <si>
    <t>Codrin</t>
  </si>
  <si>
    <t>Sper sa fie o conditionare in S7 apropos de viteza (ex. minim trei etape cu punct sau puncte, etc)</t>
  </si>
  <si>
    <t>Propun ca bonusul de distanta sa fie acordat doar in etapa de distanta...bonusul de viteza sa se acorde doar in etapa de viteza iar bonusul de elevatie propun sa fie putin mai discutabil</t>
  </si>
  <si>
    <t>Cosmin P</t>
  </si>
  <si>
    <t>la 3 absente nemotivate (nu neaparat consecutive) propun excludere din sezonul ligii respective...de ce sa imi scada mie sansa de castig la final din cauza unuia care a alergat de doua-trei ori iar eu mi-am sacrificat nervii si timpul sa fiu prezent etapa de etapa</t>
  </si>
  <si>
    <t>NU</t>
  </si>
  <si>
    <t>DA</t>
  </si>
  <si>
    <t>Avem deja la 6 absente excluderea de la tragere</t>
  </si>
  <si>
    <t>Cresterea un pic a bonusului de distanta</t>
  </si>
  <si>
    <t>Un singur bonus pe etapa</t>
  </si>
  <si>
    <t>Scaderea un pic a bonusului de elevatie</t>
  </si>
  <si>
    <t>Cresterea un pic a bonusului de viteza, eventual dublat</t>
  </si>
  <si>
    <t>Marius</t>
  </si>
  <si>
    <t>De dat la 5 km, nu la 7</t>
  </si>
  <si>
    <t>Sau conditionarea bonusului de distanta de obtinerea a min 1 p la viteza</t>
  </si>
  <si>
    <t>Silviu</t>
  </si>
  <si>
    <t>mai putem umbla la pragul de 1p la viteza, sa devina 7.30/km M ?i 8.30/km F pentru a face ideea sa mearga ?i sa nu fie prea dur baremul pentru montaniarzi.</t>
  </si>
  <si>
    <t>Putem pune 8:30 la baieti si 10:00 la fete</t>
  </si>
  <si>
    <t>Eu a? propune doar coborârea pragului existent de la 15, de exemplu la 10 pe mie, sau chiar 12 pt viteza minima ca sa punctezi la distanta</t>
  </si>
  <si>
    <t>???</t>
  </si>
  <si>
    <t>1 max 9:00/ max 8:00</t>
  </si>
  <si>
    <t>9. Ca să punctezi la distanta, trebuie să ai și viteză mai buna de 11:00 pe mie la baieti si 13:00 pe mie la fete</t>
  </si>
  <si>
    <t>VITEZA min pt dist</t>
  </si>
  <si>
    <r>
      <rPr>
        <b/>
        <sz val="9"/>
        <rFont val="Calibri"/>
        <family val="2"/>
        <scheme val="minor"/>
      </rPr>
      <t>PREZENTA (se acorda la final)</t>
    </r>
    <r>
      <rPr>
        <sz val="9"/>
        <rFont val="Calibri"/>
        <family val="2"/>
        <scheme val="minor"/>
      </rPr>
      <t xml:space="preserve">: 5p pentru postare in toate cele 15 etape, 3p pentru 14 etape si 1 punct pentru 13 etape. </t>
    </r>
  </si>
  <si>
    <r>
      <rPr>
        <b/>
        <sz val="9"/>
        <rFont val="Calibri"/>
        <family val="2"/>
        <scheme val="minor"/>
      </rPr>
      <t>ELEVATIE</t>
    </r>
    <r>
      <rPr>
        <sz val="9"/>
        <rFont val="Calibri"/>
        <family val="2"/>
        <scheme val="minor"/>
      </rPr>
      <t>: Pentru diferenta de nivel pozitiva (elevation) de 200m si peste se acorda proportional un nr de puncte egal cu elevatia impartita la 1500 (de exemplu: la o elevatie pozitiva de +300m vei avea 300/1500=0,2 puncte, la +1700m vei avea 1700/1500=1,13 puncte, iar la un +4000m vei avea 4000/1500=2,67 puncte bonus)
Se acorda la fiecare etapa in plus fata de punctajul calculat obisnuit, drept compensatie pentru scaderea de viteza pe urcare
Recomandabil sa se mentioneze in prezentare ca a fost cu diferenta de nivel</t>
    </r>
  </si>
  <si>
    <r>
      <rPr>
        <b/>
        <sz val="9"/>
        <rFont val="Calibri"/>
        <family val="2"/>
        <scheme val="minor"/>
      </rPr>
      <t>DISTANTA</t>
    </r>
    <r>
      <rPr>
        <sz val="9"/>
        <rFont val="Calibri"/>
        <family val="2"/>
        <scheme val="minor"/>
      </rPr>
      <t>: Pentru distanta peste semi: 0,1 puncte pentru fiecare 5 km in plus (de exemplu: la 36 de km alergati ai 36-21=15/5=3... =&gt;0.3puncte bonus). ATENTIE: Se acorda la fiecare etapa in plus fata de punctajul calculat obisnuit, drept compensatie pentru scaderea de viteza pe distanta si nu este conditionat de viteza minima</t>
    </r>
  </si>
  <si>
    <r>
      <rPr>
        <b/>
        <sz val="9"/>
        <rFont val="Calibri"/>
        <family val="2"/>
        <scheme val="minor"/>
      </rPr>
      <t>VARSTA</t>
    </r>
    <r>
      <rPr>
        <sz val="9"/>
        <rFont val="Calibri"/>
        <family val="2"/>
        <scheme val="minor"/>
      </rPr>
      <t>: bonus acordat indiferent de punctele realizate in etapa. Se acorda 0,5 puncte bonus pt cei de 50 de ani si peste, 0,75p la 60 de ani si 1p la 70 si peste.  MENTIUNE: Trebuie ca participantul sa ma contacteze pentru a imi comunica varsta, in cazul in care doreste sa beneficieze de acest bonus.</t>
    </r>
  </si>
  <si>
    <r>
      <rPr>
        <b/>
        <sz val="9"/>
        <rFont val="Calibri"/>
        <family val="2"/>
        <scheme val="minor"/>
      </rPr>
      <t>VITEZA</t>
    </r>
    <r>
      <rPr>
        <sz val="9"/>
        <rFont val="Calibri"/>
        <family val="2"/>
        <scheme val="minor"/>
      </rPr>
      <t>: cate 0,5 puncte bonus pentru fiecare 5 secunde sub baremul de 5 puncte (4:30 la fete sau 4:00 la baieti). De ex: un baiat care fuge cu 3:25 pe mie va lua 3,5 puncte bonus (35 de secunde diferenta =&gt; 7 x 0,5 = 3,5 puncte). ATENTIE: aici avem DISTANTA MINIMA de 1 km, pentru toata lumea.</t>
    </r>
  </si>
  <si>
    <t>BONUS VITEZA</t>
  </si>
  <si>
    <t>BONUS DIST</t>
  </si>
  <si>
    <t>Prima zi</t>
  </si>
  <si>
    <t>Ultima zi</t>
  </si>
  <si>
    <t>Andrei Ivanescu</t>
  </si>
  <si>
    <t>Vlad Florian Parvu</t>
  </si>
  <si>
    <t>Claudiu Beletoiu</t>
  </si>
  <si>
    <t>Oana Madalina Leonte</t>
  </si>
  <si>
    <t>Ioana Vaida</t>
  </si>
  <si>
    <t>Geo Ionut</t>
  </si>
  <si>
    <t>Elena Juganaru</t>
  </si>
  <si>
    <t>Ionut Ana</t>
  </si>
  <si>
    <t>Teodor Petrut</t>
  </si>
  <si>
    <t>Gorcioaia Florin Ionut</t>
  </si>
  <si>
    <t>Hanchevici Codrut</t>
  </si>
  <si>
    <r>
      <t xml:space="preserve">Bonus (la final) pentru cei care au un numar de </t>
    </r>
    <r>
      <rPr>
        <b/>
        <sz val="9"/>
        <rFont val="Calibri"/>
        <family val="2"/>
        <scheme val="minor"/>
      </rPr>
      <t>etape cu punctaj minim la viteza</t>
    </r>
    <r>
      <rPr>
        <sz val="9"/>
        <rFont val="Calibri"/>
        <family val="2"/>
        <scheme val="minor"/>
      </rPr>
      <t>. Astfel, 1p bonus pentru min 5 etape, 3p pentru min 10 etape, 5p pentru min 13 etape</t>
    </r>
  </si>
  <si>
    <t>LOCUL 1 la GENERAL: ORICE PERECHE DE PANTOFI DE ALERGARE HOKA  de pe INFINITYRUN.RO</t>
  </si>
  <si>
    <t>TRAGERE LA SORTI (cu sanse proportional in functie de clasament; MIN 10 PREZENTE)</t>
  </si>
  <si>
    <t>1 INSCRIERE MARATON SI 1 INSCRIERE CROS la MARATON LEGENDELE NEMIREI (4 iulie 2020, Slanic Moldova/BC)</t>
  </si>
  <si>
    <t>1 INSCRIERE PREDEAL FOREST RUN (27 iunie 2020, Predeal/BV)</t>
  </si>
  <si>
    <t>1 INSCRIERE CARPATHIA TRAILS SOLO (27 iunie 2020, Cheile Gradistei/BV)</t>
  </si>
  <si>
    <t>1 INSCRIERE LA UNA DIN CURSELE CIUCAS X3 (11-13 septembrie 2020, Cheia/PH). La Ultra se aplica reguli speciale de inscriere.</t>
  </si>
  <si>
    <t>Ramona Matica</t>
  </si>
  <si>
    <t>Alexandru Dionisie</t>
  </si>
  <si>
    <t>Bogdan Covaci</t>
  </si>
  <si>
    <t>UN SUPORT DE MEDALII DE LA www.SENDONE.ro</t>
  </si>
  <si>
    <t>Valentin Toma</t>
  </si>
  <si>
    <t>Old/new</t>
  </si>
  <si>
    <t>Evolutie</t>
  </si>
  <si>
    <t>1 INSCRIERE LA UNA DIN CURSELE MARATONUL OLTENIEI (29-30 august 2020, Rm Valcea/VL)</t>
  </si>
  <si>
    <t>Anterior</t>
  </si>
  <si>
    <t>New</t>
  </si>
  <si>
    <t>***</t>
  </si>
  <si>
    <t>***+</t>
  </si>
  <si>
    <t>9-15</t>
  </si>
  <si>
    <t>16-22 mar</t>
  </si>
  <si>
    <t>30 mar-5 apr</t>
  </si>
  <si>
    <t>6-12</t>
  </si>
  <si>
    <t>13-19</t>
  </si>
  <si>
    <t>OK</t>
  </si>
  <si>
    <t>Concursul inca la data stabilita</t>
  </si>
  <si>
    <t>Reprogramat 11 iulie. Probabil se va tine in 2021 si premiu valabil</t>
  </si>
  <si>
    <t>Inca nu apare nicio modificare pe pagina de fb</t>
  </si>
  <si>
    <t>Tragere la sorti</t>
  </si>
  <si>
    <t>PREZENTA</t>
  </si>
</sst>
</file>

<file path=xl/styles.xml><?xml version="1.0" encoding="utf-8"?>
<styleSheet xmlns="http://schemas.openxmlformats.org/spreadsheetml/2006/main">
  <numFmts count="6">
    <numFmt numFmtId="164" formatCode="_(* #,##0.00_);_(* \(#,##0.00\);_(* &quot;-&quot;??_);_(@_)"/>
    <numFmt numFmtId="165" formatCode="h:mm:ss;@"/>
    <numFmt numFmtId="166" formatCode="_(* #,##0.0_);_(* \(#,##0.0\);_(* &quot;-&quot;??_);_(@_)"/>
    <numFmt numFmtId="167" formatCode="_(* #,##0_);_(* \(#,##0\);_(* &quot;-&quot;??_);_(@_)"/>
    <numFmt numFmtId="168" formatCode="0.0"/>
    <numFmt numFmtId="169" formatCode="[$-F800]dddd\,\ mmmm\ dd\,\ yyyy"/>
  </numFmts>
  <fonts count="20">
    <font>
      <sz val="11"/>
      <color theme="1"/>
      <name val="Calibri"/>
      <family val="2"/>
      <scheme val="minor"/>
    </font>
    <font>
      <sz val="9"/>
      <color rgb="FF1D2129"/>
      <name val="Calibri"/>
      <family val="2"/>
      <scheme val="minor"/>
    </font>
    <font>
      <sz val="9"/>
      <color theme="1"/>
      <name val="Calibri"/>
      <family val="2"/>
      <scheme val="minor"/>
    </font>
    <font>
      <b/>
      <sz val="9"/>
      <color rgb="FF1D2129"/>
      <name val="Calibri"/>
      <family val="2"/>
      <scheme val="minor"/>
    </font>
    <font>
      <b/>
      <sz val="9"/>
      <color rgb="FFFF0000"/>
      <name val="Calibri"/>
      <family val="2"/>
      <scheme val="minor"/>
    </font>
    <font>
      <sz val="9"/>
      <color rgb="FFFF0000"/>
      <name val="Calibri"/>
      <family val="2"/>
      <scheme val="minor"/>
    </font>
    <font>
      <b/>
      <sz val="9"/>
      <color rgb="FF000000"/>
      <name val="Calibri"/>
      <family val="2"/>
      <scheme val="minor"/>
    </font>
    <font>
      <sz val="9"/>
      <color rgb="FF000000"/>
      <name val="Calibri"/>
      <family val="2"/>
      <scheme val="minor"/>
    </font>
    <font>
      <b/>
      <sz val="11"/>
      <color theme="1"/>
      <name val="Calibri"/>
      <family val="2"/>
      <scheme val="minor"/>
    </font>
    <font>
      <sz val="11"/>
      <color rgb="FFFF0000"/>
      <name val="Calibri"/>
      <family val="2"/>
      <scheme val="minor"/>
    </font>
    <font>
      <b/>
      <sz val="9"/>
      <color theme="1"/>
      <name val="Calibri"/>
      <family val="2"/>
      <scheme val="minor"/>
    </font>
    <font>
      <sz val="11"/>
      <name val="Calibri"/>
      <family val="2"/>
      <scheme val="minor"/>
    </font>
    <font>
      <b/>
      <sz val="10"/>
      <color theme="1"/>
      <name val="Calibri"/>
      <family val="2"/>
      <scheme val="minor"/>
    </font>
    <font>
      <sz val="10"/>
      <color theme="1"/>
      <name val="Calibri"/>
      <family val="2"/>
      <scheme val="minor"/>
    </font>
    <font>
      <sz val="11"/>
      <color theme="1"/>
      <name val="Calibri"/>
      <family val="2"/>
      <scheme val="minor"/>
    </font>
    <font>
      <b/>
      <sz val="8"/>
      <color theme="1"/>
      <name val="Calibri"/>
      <family val="2"/>
      <scheme val="minor"/>
    </font>
    <font>
      <sz val="9"/>
      <name val="Calibri"/>
      <family val="2"/>
      <scheme val="minor"/>
    </font>
    <font>
      <b/>
      <sz val="9"/>
      <name val="Calibri"/>
      <family val="2"/>
      <scheme val="minor"/>
    </font>
    <font>
      <b/>
      <u/>
      <sz val="9"/>
      <name val="Calibri"/>
      <family val="2"/>
      <scheme val="minor"/>
    </font>
    <font>
      <b/>
      <strike/>
      <sz val="9"/>
      <color rgb="FFFF0000"/>
      <name val="Calibri"/>
      <family val="2"/>
      <scheme val="minor"/>
    </font>
  </fonts>
  <fills count="13">
    <fill>
      <patternFill patternType="none"/>
    </fill>
    <fill>
      <patternFill patternType="gray125"/>
    </fill>
    <fill>
      <patternFill patternType="solid">
        <fgColor rgb="FFFFFFFF"/>
        <bgColor indexed="64"/>
      </patternFill>
    </fill>
    <fill>
      <patternFill patternType="solid">
        <fgColor rgb="FFFBD4B4"/>
        <bgColor indexed="64"/>
      </patternFill>
    </fill>
    <fill>
      <patternFill patternType="solid">
        <fgColor rgb="FFD6E3BC"/>
        <bgColor indexed="64"/>
      </patternFill>
    </fill>
    <fill>
      <patternFill patternType="solid">
        <fgColor rgb="FFFDE9D9"/>
        <bgColor indexed="64"/>
      </patternFill>
    </fill>
    <fill>
      <patternFill patternType="solid">
        <fgColor rgb="FFEAF1DD"/>
        <bgColor indexed="64"/>
      </patternFill>
    </fill>
    <fill>
      <patternFill patternType="solid">
        <fgColor theme="9" tint="0.59999389629810485"/>
        <bgColor indexed="64"/>
      </patternFill>
    </fill>
    <fill>
      <patternFill patternType="solid">
        <fgColor theme="0"/>
        <bgColor indexed="64"/>
      </patternFill>
    </fill>
    <fill>
      <patternFill patternType="solid">
        <fgColor rgb="FFFF0000"/>
        <bgColor indexed="64"/>
      </patternFill>
    </fill>
    <fill>
      <patternFill patternType="solid">
        <fgColor rgb="FF00B050"/>
        <bgColor indexed="64"/>
      </patternFill>
    </fill>
    <fill>
      <patternFill patternType="solid">
        <fgColor rgb="FFFFFFCC"/>
        <bgColor indexed="64"/>
      </patternFill>
    </fill>
    <fill>
      <patternFill patternType="solid">
        <fgColor rgb="FFFFFF00"/>
        <bgColor indexed="64"/>
      </patternFill>
    </fill>
  </fills>
  <borders count="3">
    <border>
      <left/>
      <right/>
      <top/>
      <bottom/>
      <diagonal/>
    </border>
    <border>
      <left/>
      <right/>
      <top/>
      <bottom style="thin">
        <color indexed="64"/>
      </bottom>
      <diagonal/>
    </border>
    <border>
      <left/>
      <right/>
      <top/>
      <bottom style="medium">
        <color indexed="64"/>
      </bottom>
      <diagonal/>
    </border>
  </borders>
  <cellStyleXfs count="3">
    <xf numFmtId="0" fontId="0" fillId="0" borderId="0"/>
    <xf numFmtId="164" fontId="14" fillId="0" borderId="0" applyFont="0" applyFill="0" applyBorder="0" applyAlignment="0" applyProtection="0"/>
    <xf numFmtId="9" fontId="14" fillId="0" borderId="0" applyFont="0" applyFill="0" applyBorder="0" applyAlignment="0" applyProtection="0"/>
  </cellStyleXfs>
  <cellXfs count="126">
    <xf numFmtId="0" fontId="0" fillId="0" borderId="0" xfId="0"/>
    <xf numFmtId="17" fontId="0" fillId="0" borderId="0" xfId="0" quotePrefix="1" applyNumberFormat="1"/>
    <xf numFmtId="0" fontId="1" fillId="0" borderId="0" xfId="0" applyFont="1" applyBorder="1" applyAlignment="1">
      <alignment vertical="center"/>
    </xf>
    <xf numFmtId="0" fontId="2" fillId="0" borderId="0" xfId="0" applyFont="1" applyBorder="1"/>
    <xf numFmtId="0" fontId="1" fillId="2" borderId="0" xfId="0" applyFont="1" applyFill="1" applyBorder="1" applyAlignment="1">
      <alignment vertical="center"/>
    </xf>
    <xf numFmtId="0" fontId="3" fillId="0" borderId="0" xfId="0" applyFont="1" applyBorder="1" applyAlignment="1">
      <alignment vertical="center"/>
    </xf>
    <xf numFmtId="0" fontId="6" fillId="3" borderId="0" xfId="0" applyFont="1" applyFill="1" applyBorder="1" applyAlignment="1">
      <alignment horizontal="center" wrapText="1"/>
    </xf>
    <xf numFmtId="0" fontId="6" fillId="3" borderId="0" xfId="0" applyFont="1" applyFill="1" applyBorder="1" applyAlignment="1">
      <alignment horizontal="right" wrapText="1"/>
    </xf>
    <xf numFmtId="0" fontId="2" fillId="0" borderId="0" xfId="0" applyFont="1" applyBorder="1" applyAlignment="1">
      <alignment wrapText="1"/>
    </xf>
    <xf numFmtId="0" fontId="2" fillId="4" borderId="0" xfId="0" applyFont="1" applyFill="1" applyBorder="1" applyAlignment="1">
      <alignment wrapText="1"/>
    </xf>
    <xf numFmtId="0" fontId="6" fillId="4" borderId="0" xfId="0" applyFont="1" applyFill="1" applyBorder="1" applyAlignment="1">
      <alignment horizontal="center" wrapText="1"/>
    </xf>
    <xf numFmtId="0" fontId="7" fillId="5" borderId="0" xfId="0" applyFont="1" applyFill="1" applyBorder="1" applyAlignment="1">
      <alignment wrapText="1"/>
    </xf>
    <xf numFmtId="0" fontId="7" fillId="5" borderId="0" xfId="0" applyFont="1" applyFill="1" applyBorder="1" applyAlignment="1">
      <alignment horizontal="right" wrapText="1"/>
    </xf>
    <xf numFmtId="0" fontId="7" fillId="6" borderId="0" xfId="0" applyFont="1" applyFill="1" applyBorder="1" applyAlignment="1">
      <alignment wrapText="1"/>
    </xf>
    <xf numFmtId="21" fontId="7" fillId="6" borderId="0" xfId="0" applyNumberFormat="1" applyFont="1" applyFill="1" applyBorder="1" applyAlignment="1">
      <alignment horizontal="right" wrapText="1"/>
    </xf>
    <xf numFmtId="0" fontId="7" fillId="6" borderId="0" xfId="0" applyFont="1" applyFill="1" applyBorder="1" applyAlignment="1">
      <alignment horizontal="right" wrapText="1"/>
    </xf>
    <xf numFmtId="0" fontId="2" fillId="0" borderId="0" xfId="0" applyFont="1" applyBorder="1" applyAlignment="1">
      <alignment horizontal="right" wrapText="1"/>
    </xf>
    <xf numFmtId="9" fontId="7" fillId="0" borderId="0" xfId="0" applyNumberFormat="1" applyFont="1" applyBorder="1" applyAlignment="1">
      <alignment horizontal="right" wrapText="1"/>
    </xf>
    <xf numFmtId="0" fontId="2" fillId="6" borderId="0" xfId="0" applyFont="1" applyFill="1" applyBorder="1" applyAlignment="1">
      <alignment wrapText="1"/>
    </xf>
    <xf numFmtId="0" fontId="6" fillId="4" borderId="0" xfId="0" applyFont="1" applyFill="1" applyBorder="1" applyAlignment="1">
      <alignment wrapText="1"/>
    </xf>
    <xf numFmtId="0" fontId="6" fillId="0" borderId="0" xfId="0" applyFont="1" applyBorder="1" applyAlignment="1">
      <alignment wrapText="1"/>
    </xf>
    <xf numFmtId="0" fontId="7" fillId="4" borderId="0" xfId="0" applyFont="1" applyFill="1" applyBorder="1" applyAlignment="1">
      <alignment wrapText="1"/>
    </xf>
    <xf numFmtId="0" fontId="7" fillId="4" borderId="0" xfId="0" applyFont="1" applyFill="1" applyBorder="1" applyAlignment="1">
      <alignment horizontal="right" wrapText="1"/>
    </xf>
    <xf numFmtId="21" fontId="7" fillId="4" borderId="0" xfId="0" applyNumberFormat="1" applyFont="1" applyFill="1" applyBorder="1" applyAlignment="1">
      <alignment horizontal="right" wrapText="1"/>
    </xf>
    <xf numFmtId="165" fontId="2" fillId="0" borderId="0" xfId="0" applyNumberFormat="1" applyFont="1"/>
    <xf numFmtId="0" fontId="8" fillId="0" borderId="0" xfId="0" applyFont="1"/>
    <xf numFmtId="0" fontId="4" fillId="0" borderId="0" xfId="0" applyFont="1" applyBorder="1" applyAlignment="1">
      <alignment vertical="center"/>
    </xf>
    <xf numFmtId="0" fontId="10" fillId="0" borderId="0" xfId="0" applyFont="1" applyBorder="1" applyAlignment="1">
      <alignment wrapText="1"/>
    </xf>
    <xf numFmtId="0" fontId="11" fillId="0" borderId="0" xfId="0" applyFont="1"/>
    <xf numFmtId="0" fontId="7" fillId="0" borderId="0" xfId="0" applyFont="1" applyFill="1" applyBorder="1" applyAlignment="1">
      <alignment wrapText="1"/>
    </xf>
    <xf numFmtId="0" fontId="6" fillId="0" borderId="0" xfId="0" applyFont="1" applyFill="1" applyBorder="1" applyAlignment="1">
      <alignment wrapText="1"/>
    </xf>
    <xf numFmtId="0" fontId="10" fillId="3" borderId="0" xfId="0" applyFont="1" applyFill="1" applyBorder="1" applyAlignment="1">
      <alignment wrapText="1"/>
    </xf>
    <xf numFmtId="0" fontId="10" fillId="4" borderId="0" xfId="0" applyFont="1" applyFill="1" applyBorder="1" applyAlignment="1">
      <alignment wrapText="1"/>
    </xf>
    <xf numFmtId="164" fontId="6" fillId="0" borderId="0" xfId="1" applyNumberFormat="1" applyFont="1" applyBorder="1" applyAlignment="1">
      <alignment wrapText="1"/>
    </xf>
    <xf numFmtId="164" fontId="7" fillId="0" borderId="0" xfId="1" applyNumberFormat="1" applyFont="1" applyBorder="1" applyAlignment="1">
      <alignment horizontal="right" wrapText="1"/>
    </xf>
    <xf numFmtId="164" fontId="2" fillId="0" borderId="0" xfId="1" applyNumberFormat="1" applyFont="1" applyBorder="1"/>
    <xf numFmtId="0" fontId="2" fillId="0" borderId="0" xfId="0" applyFont="1" applyFill="1" applyBorder="1"/>
    <xf numFmtId="0" fontId="6" fillId="7" borderId="0" xfId="0" applyFont="1" applyFill="1" applyBorder="1" applyAlignment="1">
      <alignment wrapText="1"/>
    </xf>
    <xf numFmtId="14" fontId="7" fillId="7" borderId="0" xfId="0" applyNumberFormat="1" applyFont="1" applyFill="1" applyBorder="1" applyAlignment="1">
      <alignment horizontal="right" wrapText="1"/>
    </xf>
    <xf numFmtId="0" fontId="2" fillId="0" borderId="0" xfId="0" applyFont="1" applyFill="1" applyBorder="1" applyAlignment="1">
      <alignment horizontal="right" wrapText="1"/>
    </xf>
    <xf numFmtId="9" fontId="7" fillId="0" borderId="0" xfId="0" applyNumberFormat="1" applyFont="1" applyFill="1" applyBorder="1" applyAlignment="1">
      <alignment horizontal="right" wrapText="1"/>
    </xf>
    <xf numFmtId="9" fontId="2" fillId="0" borderId="0" xfId="2" applyFont="1" applyBorder="1"/>
    <xf numFmtId="166" fontId="6" fillId="0" borderId="0" xfId="1" applyNumberFormat="1" applyFont="1" applyFill="1" applyBorder="1" applyAlignment="1">
      <alignment wrapText="1"/>
    </xf>
    <xf numFmtId="166" fontId="7" fillId="0" borderId="0" xfId="1" applyNumberFormat="1" applyFont="1" applyFill="1" applyBorder="1" applyAlignment="1">
      <alignment horizontal="right" wrapText="1"/>
    </xf>
    <xf numFmtId="166" fontId="2" fillId="0" borderId="0" xfId="1" applyNumberFormat="1" applyFont="1" applyFill="1" applyBorder="1"/>
    <xf numFmtId="167" fontId="6" fillId="4" borderId="0" xfId="1" applyNumberFormat="1" applyFont="1" applyFill="1" applyBorder="1" applyAlignment="1">
      <alignment wrapText="1"/>
    </xf>
    <xf numFmtId="167" fontId="7" fillId="4" borderId="0" xfId="1" applyNumberFormat="1" applyFont="1" applyFill="1" applyBorder="1" applyAlignment="1">
      <alignment horizontal="right" wrapText="1"/>
    </xf>
    <xf numFmtId="167" fontId="2" fillId="0" borderId="0" xfId="1" applyNumberFormat="1" applyFont="1" applyBorder="1"/>
    <xf numFmtId="0" fontId="2" fillId="8" borderId="0" xfId="0" applyFont="1" applyFill="1"/>
    <xf numFmtId="168" fontId="2" fillId="8" borderId="0" xfId="0" applyNumberFormat="1" applyFont="1" applyFill="1"/>
    <xf numFmtId="0" fontId="2" fillId="0" borderId="0" xfId="0" applyFont="1"/>
    <xf numFmtId="0" fontId="2" fillId="0" borderId="0" xfId="0" applyNumberFormat="1" applyFont="1"/>
    <xf numFmtId="0" fontId="2" fillId="9" borderId="0" xfId="0" applyFont="1" applyFill="1"/>
    <xf numFmtId="0" fontId="2" fillId="10" borderId="0" xfId="0" applyFont="1" applyFill="1"/>
    <xf numFmtId="0" fontId="5" fillId="0" borderId="0" xfId="0" applyFont="1" applyFill="1" applyBorder="1" applyAlignment="1">
      <alignment vertical="center"/>
    </xf>
    <xf numFmtId="0" fontId="9" fillId="0" borderId="0" xfId="0" applyFont="1" applyFill="1"/>
    <xf numFmtId="0" fontId="0" fillId="0" borderId="0" xfId="0" applyFill="1"/>
    <xf numFmtId="0" fontId="3" fillId="0" borderId="0" xfId="0" applyFont="1" applyFill="1" applyBorder="1" applyAlignment="1">
      <alignment vertical="center"/>
    </xf>
    <xf numFmtId="0" fontId="16" fillId="0" borderId="0" xfId="0" applyFont="1" applyFill="1" applyBorder="1" applyAlignment="1">
      <alignment vertical="center"/>
    </xf>
    <xf numFmtId="0" fontId="17" fillId="0" borderId="0" xfId="0" applyFont="1" applyFill="1" applyBorder="1" applyAlignment="1">
      <alignment vertical="center"/>
    </xf>
    <xf numFmtId="0" fontId="17" fillId="0" borderId="0" xfId="0" applyFont="1" applyBorder="1" applyAlignment="1">
      <alignment vertical="center"/>
    </xf>
    <xf numFmtId="0" fontId="16" fillId="0" borderId="0" xfId="0" applyFont="1" applyBorder="1" applyAlignment="1">
      <alignment vertical="center"/>
    </xf>
    <xf numFmtId="169" fontId="2" fillId="0" borderId="0" xfId="0" applyNumberFormat="1" applyFont="1" applyFill="1" applyBorder="1" applyAlignment="1">
      <alignment wrapText="1"/>
    </xf>
    <xf numFmtId="0" fontId="6" fillId="0" borderId="0" xfId="0" applyFont="1" applyBorder="1" applyAlignment="1">
      <alignment horizontal="left" wrapText="1"/>
    </xf>
    <xf numFmtId="0" fontId="12" fillId="8" borderId="0" xfId="0" applyFont="1" applyFill="1" applyBorder="1" applyAlignment="1">
      <alignment horizontal="center"/>
    </xf>
    <xf numFmtId="168" fontId="15" fillId="8" borderId="0" xfId="0" applyNumberFormat="1" applyFont="1" applyFill="1" applyBorder="1" applyAlignment="1">
      <alignment horizontal="center"/>
    </xf>
    <xf numFmtId="168" fontId="12" fillId="8" borderId="0" xfId="0" applyNumberFormat="1" applyFont="1" applyFill="1" applyBorder="1" applyAlignment="1">
      <alignment horizontal="center"/>
    </xf>
    <xf numFmtId="0" fontId="12" fillId="11" borderId="0" xfId="0" applyFont="1" applyFill="1" applyBorder="1" applyAlignment="1">
      <alignment horizontal="center"/>
    </xf>
    <xf numFmtId="2" fontId="13" fillId="11" borderId="0" xfId="0" applyNumberFormat="1" applyFont="1" applyFill="1" applyBorder="1" applyAlignment="1">
      <alignment horizontal="center"/>
    </xf>
    <xf numFmtId="0" fontId="2" fillId="0" borderId="0" xfId="0" applyFont="1" applyFill="1"/>
    <xf numFmtId="0" fontId="1" fillId="0" borderId="0" xfId="0" applyFont="1" applyFill="1" applyBorder="1" applyAlignment="1">
      <alignment vertical="center"/>
    </xf>
    <xf numFmtId="0" fontId="18" fillId="0" borderId="0" xfId="0" applyFont="1" applyBorder="1" applyAlignment="1">
      <alignment vertical="center"/>
    </xf>
    <xf numFmtId="0" fontId="12" fillId="0" borderId="0" xfId="0" applyFont="1" applyFill="1" applyBorder="1" applyAlignment="1">
      <alignment horizontal="center"/>
    </xf>
    <xf numFmtId="168" fontId="15" fillId="0" borderId="0" xfId="0" applyNumberFormat="1" applyFont="1" applyFill="1" applyBorder="1" applyAlignment="1">
      <alignment horizontal="center"/>
    </xf>
    <xf numFmtId="0" fontId="2" fillId="0" borderId="0" xfId="0" applyFont="1" applyFill="1" applyBorder="1" applyAlignment="1">
      <alignment horizontal="center"/>
    </xf>
    <xf numFmtId="0" fontId="10" fillId="0" borderId="0" xfId="0" applyFont="1" applyFill="1" applyBorder="1" applyAlignment="1">
      <alignment horizontal="center"/>
    </xf>
    <xf numFmtId="2" fontId="7" fillId="4" borderId="0" xfId="0" applyNumberFormat="1" applyFont="1" applyFill="1" applyBorder="1" applyAlignment="1">
      <alignment horizontal="right" wrapText="1"/>
    </xf>
    <xf numFmtId="0" fontId="2" fillId="12" borderId="0" xfId="0" applyFont="1" applyFill="1" applyBorder="1"/>
    <xf numFmtId="0" fontId="7" fillId="12" borderId="0" xfId="0" applyFont="1" applyFill="1" applyBorder="1" applyAlignment="1">
      <alignment wrapText="1"/>
    </xf>
    <xf numFmtId="167" fontId="2" fillId="12" borderId="0" xfId="1" applyNumberFormat="1" applyFont="1" applyFill="1" applyBorder="1"/>
    <xf numFmtId="166" fontId="2" fillId="12" borderId="0" xfId="1" applyNumberFormat="1" applyFont="1" applyFill="1" applyBorder="1"/>
    <xf numFmtId="164" fontId="2" fillId="12" borderId="0" xfId="1" applyNumberFormat="1" applyFont="1" applyFill="1" applyBorder="1"/>
    <xf numFmtId="9" fontId="2" fillId="12" borderId="0" xfId="2" applyFont="1" applyFill="1" applyBorder="1"/>
    <xf numFmtId="0" fontId="4" fillId="0" borderId="0" xfId="0" applyFont="1" applyFill="1" applyBorder="1" applyAlignment="1">
      <alignment vertical="center"/>
    </xf>
    <xf numFmtId="9" fontId="2" fillId="0" borderId="0" xfId="2" applyFont="1" applyFill="1"/>
    <xf numFmtId="0" fontId="10" fillId="0" borderId="0" xfId="0" applyFont="1" applyFill="1"/>
    <xf numFmtId="20" fontId="7" fillId="4" borderId="0" xfId="0" applyNumberFormat="1" applyFont="1" applyFill="1" applyBorder="1" applyAlignment="1">
      <alignment horizontal="right" wrapText="1"/>
    </xf>
    <xf numFmtId="169" fontId="2" fillId="12" borderId="0" xfId="0" applyNumberFormat="1" applyFont="1" applyFill="1" applyBorder="1" applyAlignment="1">
      <alignment wrapText="1"/>
    </xf>
    <xf numFmtId="1" fontId="12" fillId="8" borderId="0" xfId="0" applyNumberFormat="1" applyFont="1" applyFill="1" applyBorder="1" applyAlignment="1">
      <alignment horizontal="left" vertical="top"/>
    </xf>
    <xf numFmtId="1" fontId="12" fillId="8" borderId="0" xfId="0" applyNumberFormat="1" applyFont="1" applyFill="1" applyBorder="1" applyAlignment="1">
      <alignment horizontal="left"/>
    </xf>
    <xf numFmtId="0" fontId="7" fillId="4" borderId="1" xfId="0" applyFont="1" applyFill="1" applyBorder="1" applyAlignment="1">
      <alignment wrapText="1"/>
    </xf>
    <xf numFmtId="0" fontId="7" fillId="0" borderId="1" xfId="0" applyFont="1" applyFill="1" applyBorder="1" applyAlignment="1">
      <alignment wrapText="1"/>
    </xf>
    <xf numFmtId="0" fontId="7" fillId="4" borderId="1" xfId="0" applyFont="1" applyFill="1" applyBorder="1" applyAlignment="1">
      <alignment horizontal="right" wrapText="1"/>
    </xf>
    <xf numFmtId="21" fontId="7" fillId="4" borderId="1" xfId="0" applyNumberFormat="1" applyFont="1" applyFill="1" applyBorder="1" applyAlignment="1">
      <alignment horizontal="right" wrapText="1"/>
    </xf>
    <xf numFmtId="167" fontId="7" fillId="4" borderId="1" xfId="1" applyNumberFormat="1" applyFont="1" applyFill="1" applyBorder="1" applyAlignment="1">
      <alignment horizontal="right" wrapText="1"/>
    </xf>
    <xf numFmtId="165" fontId="2" fillId="0" borderId="1" xfId="0" applyNumberFormat="1" applyFont="1" applyBorder="1"/>
    <xf numFmtId="0" fontId="2" fillId="0" borderId="1" xfId="0" applyFont="1" applyBorder="1" applyAlignment="1">
      <alignment horizontal="right" wrapText="1"/>
    </xf>
    <xf numFmtId="9" fontId="7" fillId="0" borderId="1" xfId="0" applyNumberFormat="1" applyFont="1" applyBorder="1" applyAlignment="1">
      <alignment horizontal="right" wrapText="1"/>
    </xf>
    <xf numFmtId="166" fontId="7" fillId="0" borderId="1" xfId="1" applyNumberFormat="1" applyFont="1" applyFill="1" applyBorder="1" applyAlignment="1">
      <alignment horizontal="right" wrapText="1"/>
    </xf>
    <xf numFmtId="0" fontId="2" fillId="0" borderId="1" xfId="0" applyFont="1" applyFill="1" applyBorder="1" applyAlignment="1">
      <alignment horizontal="right" wrapText="1"/>
    </xf>
    <xf numFmtId="164" fontId="7" fillId="0" borderId="1" xfId="1" applyNumberFormat="1" applyFont="1" applyBorder="1" applyAlignment="1">
      <alignment horizontal="right" wrapText="1"/>
    </xf>
    <xf numFmtId="14" fontId="7" fillId="7" borderId="1" xfId="0" applyNumberFormat="1" applyFont="1" applyFill="1" applyBorder="1" applyAlignment="1">
      <alignment horizontal="right" wrapText="1"/>
    </xf>
    <xf numFmtId="0" fontId="2" fillId="0" borderId="1" xfId="0" applyFont="1" applyBorder="1"/>
    <xf numFmtId="9" fontId="2" fillId="0" borderId="1" xfId="2" applyFont="1" applyBorder="1"/>
    <xf numFmtId="0" fontId="7" fillId="4" borderId="2" xfId="0" applyFont="1" applyFill="1" applyBorder="1" applyAlignment="1">
      <alignment wrapText="1"/>
    </xf>
    <xf numFmtId="0" fontId="7" fillId="0" borderId="2" xfId="0" applyFont="1" applyFill="1" applyBorder="1" applyAlignment="1">
      <alignment wrapText="1"/>
    </xf>
    <xf numFmtId="0" fontId="7" fillId="4" borderId="2" xfId="0" applyFont="1" applyFill="1" applyBorder="1" applyAlignment="1">
      <alignment horizontal="right" wrapText="1"/>
    </xf>
    <xf numFmtId="21" fontId="7" fillId="4" borderId="2" xfId="0" applyNumberFormat="1" applyFont="1" applyFill="1" applyBorder="1" applyAlignment="1">
      <alignment horizontal="right" wrapText="1"/>
    </xf>
    <xf numFmtId="167" fontId="7" fillId="4" borderId="2" xfId="1" applyNumberFormat="1" applyFont="1" applyFill="1" applyBorder="1" applyAlignment="1">
      <alignment horizontal="right" wrapText="1"/>
    </xf>
    <xf numFmtId="165" fontId="2" fillId="0" borderId="2" xfId="0" applyNumberFormat="1" applyFont="1" applyBorder="1"/>
    <xf numFmtId="0" fontId="2" fillId="0" borderId="2" xfId="0" applyFont="1" applyBorder="1" applyAlignment="1">
      <alignment horizontal="right" wrapText="1"/>
    </xf>
    <xf numFmtId="9" fontId="7" fillId="0" borderId="2" xfId="0" applyNumberFormat="1" applyFont="1" applyBorder="1" applyAlignment="1">
      <alignment horizontal="right" wrapText="1"/>
    </xf>
    <xf numFmtId="166" fontId="7" fillId="0" borderId="2" xfId="1" applyNumberFormat="1" applyFont="1" applyFill="1" applyBorder="1" applyAlignment="1">
      <alignment horizontal="right" wrapText="1"/>
    </xf>
    <xf numFmtId="0" fontId="2" fillId="0" borderId="2" xfId="0" applyFont="1" applyFill="1" applyBorder="1" applyAlignment="1">
      <alignment horizontal="right" wrapText="1"/>
    </xf>
    <xf numFmtId="164" fontId="7" fillId="0" borderId="2" xfId="1" applyNumberFormat="1" applyFont="1" applyBorder="1" applyAlignment="1">
      <alignment horizontal="right" wrapText="1"/>
    </xf>
    <xf numFmtId="14" fontId="7" fillId="7" borderId="2" xfId="0" applyNumberFormat="1" applyFont="1" applyFill="1" applyBorder="1" applyAlignment="1">
      <alignment horizontal="right" wrapText="1"/>
    </xf>
    <xf numFmtId="0" fontId="2" fillId="0" borderId="2" xfId="0" applyFont="1" applyBorder="1"/>
    <xf numFmtId="9" fontId="2" fillId="0" borderId="2" xfId="2" applyFont="1" applyBorder="1"/>
    <xf numFmtId="0" fontId="2" fillId="0" borderId="0" xfId="0" quotePrefix="1" applyFont="1" applyBorder="1"/>
    <xf numFmtId="2" fontId="2" fillId="0" borderId="0" xfId="0" applyNumberFormat="1" applyFont="1" applyFill="1" applyBorder="1"/>
    <xf numFmtId="0" fontId="2" fillId="12" borderId="0" xfId="0" applyFont="1" applyFill="1" applyBorder="1" applyAlignment="1">
      <alignment horizontal="right" wrapText="1"/>
    </xf>
    <xf numFmtId="9" fontId="7" fillId="12" borderId="0" xfId="0" applyNumberFormat="1" applyFont="1" applyFill="1" applyBorder="1" applyAlignment="1">
      <alignment horizontal="right" wrapText="1"/>
    </xf>
    <xf numFmtId="0" fontId="7" fillId="12" borderId="0" xfId="0" applyFont="1" applyFill="1" applyBorder="1" applyAlignment="1">
      <alignment horizontal="right" wrapText="1"/>
    </xf>
    <xf numFmtId="0" fontId="2" fillId="12" borderId="2" xfId="0" applyFont="1" applyFill="1" applyBorder="1" applyAlignment="1">
      <alignment horizontal="right" wrapText="1"/>
    </xf>
    <xf numFmtId="0" fontId="7" fillId="12" borderId="2" xfId="0" applyFont="1" applyFill="1" applyBorder="1" applyAlignment="1">
      <alignment horizontal="right" wrapText="1"/>
    </xf>
    <xf numFmtId="0" fontId="19" fillId="0" borderId="0" xfId="0" applyFont="1" applyBorder="1" applyAlignment="1">
      <alignment vertical="center"/>
    </xf>
  </cellXfs>
  <cellStyles count="3">
    <cellStyle name="Comma" xfId="1" builtinId="3"/>
    <cellStyle name="Normal" xfId="0" builtinId="0"/>
    <cellStyle name="Percent" xfId="2" builtinId="5"/>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Personale\Alergare\Liga-SYR-Ed-6_final.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ligaSYR"/>
      <sheetName val="Open F"/>
      <sheetName val="Open M"/>
      <sheetName val="Regulament S6"/>
      <sheetName val="Barem"/>
      <sheetName val="Data"/>
      <sheetName val="Participanti"/>
      <sheetName val="Istoric"/>
      <sheetName val="extragere"/>
      <sheetName val="Sheet1"/>
      <sheetName val="ordine"/>
    </sheetNames>
    <sheetDataSet>
      <sheetData sheetId="0">
        <row r="2">
          <cell r="B2" t="str">
            <v>Codrin Constantin</v>
          </cell>
        </row>
        <row r="3">
          <cell r="B3" t="str">
            <v>Robert Herman</v>
          </cell>
        </row>
        <row r="4">
          <cell r="B4" t="str">
            <v>Cosmin Constantin Popa</v>
          </cell>
        </row>
        <row r="5">
          <cell r="B5" t="str">
            <v>Cristina Man</v>
          </cell>
        </row>
        <row r="6">
          <cell r="B6" t="str">
            <v>Gorcioaia Flor Ionut</v>
          </cell>
        </row>
        <row r="7">
          <cell r="B7" t="str">
            <v>Mela Radutoiu</v>
          </cell>
        </row>
        <row r="8">
          <cell r="B8" t="str">
            <v>Silviu Burcea</v>
          </cell>
        </row>
        <row r="9">
          <cell r="B9" t="str">
            <v>Daniel Moldoveanu</v>
          </cell>
        </row>
        <row r="10">
          <cell r="B10" t="str">
            <v>Bogdan Tala</v>
          </cell>
        </row>
        <row r="11">
          <cell r="B11" t="str">
            <v>Vasi Minzatu</v>
          </cell>
        </row>
        <row r="12">
          <cell r="B12" t="str">
            <v>Catalin Holban</v>
          </cell>
        </row>
        <row r="13">
          <cell r="B13" t="str">
            <v>Catalin Tintareanu</v>
          </cell>
        </row>
        <row r="14">
          <cell r="B14" t="str">
            <v>Cristian Iancu</v>
          </cell>
        </row>
        <row r="15">
          <cell r="B15" t="str">
            <v>Silvia Medinschi</v>
          </cell>
        </row>
        <row r="16">
          <cell r="B16" t="str">
            <v>Dan Spataru</v>
          </cell>
        </row>
        <row r="17">
          <cell r="B17" t="str">
            <v>Dan Mihaescu</v>
          </cell>
        </row>
        <row r="18">
          <cell r="B18" t="str">
            <v>Adrian Chiru</v>
          </cell>
        </row>
        <row r="19">
          <cell r="B19" t="str">
            <v>Andrei Mezofii</v>
          </cell>
        </row>
        <row r="20">
          <cell r="B20" t="str">
            <v>Andrei Diaconescu</v>
          </cell>
        </row>
        <row r="21">
          <cell r="B21" t="str">
            <v>Cristian Ungureanu</v>
          </cell>
        </row>
        <row r="22">
          <cell r="B22" t="str">
            <v>Ana-Maria Rusu</v>
          </cell>
        </row>
        <row r="23">
          <cell r="B23" t="str">
            <v>Oana Elena</v>
          </cell>
        </row>
        <row r="24">
          <cell r="B24" t="str">
            <v>Andrew Roza</v>
          </cell>
        </row>
        <row r="25">
          <cell r="B25" t="str">
            <v>Constandan Cornelius</v>
          </cell>
        </row>
        <row r="26">
          <cell r="B26" t="str">
            <v>Oana Trif</v>
          </cell>
        </row>
        <row r="27">
          <cell r="B27" t="str">
            <v>Cosmin Niculescu</v>
          </cell>
        </row>
        <row r="28">
          <cell r="B28" t="str">
            <v>Flo Dum</v>
          </cell>
        </row>
        <row r="29">
          <cell r="B29" t="str">
            <v>Naidin Marian Laurentiu</v>
          </cell>
        </row>
        <row r="30">
          <cell r="B30" t="str">
            <v>Alexandru Dinu</v>
          </cell>
        </row>
        <row r="31">
          <cell r="B31" t="str">
            <v>Adrico Adrian</v>
          </cell>
        </row>
        <row r="32">
          <cell r="B32" t="str">
            <v>Ovidiu Gavrilovici</v>
          </cell>
        </row>
        <row r="33">
          <cell r="B33" t="str">
            <v>Ester Breban</v>
          </cell>
        </row>
        <row r="34">
          <cell r="B34" t="str">
            <v>Borza Ionut</v>
          </cell>
        </row>
        <row r="35">
          <cell r="B35" t="str">
            <v>Razvan Dobrovici</v>
          </cell>
        </row>
        <row r="36">
          <cell r="B36" t="str">
            <v>Marius Iulian Alecu</v>
          </cell>
        </row>
        <row r="37">
          <cell r="B37" t="str">
            <v>Giuliana Sadovei</v>
          </cell>
        </row>
        <row r="38">
          <cell r="B38" t="str">
            <v>Steven White</v>
          </cell>
        </row>
        <row r="39">
          <cell r="B39" t="str">
            <v>Codruta Holban</v>
          </cell>
        </row>
        <row r="40">
          <cell r="B40" t="str">
            <v>Andresiu Andrei</v>
          </cell>
        </row>
        <row r="41">
          <cell r="B41" t="str">
            <v>Florin Ionita</v>
          </cell>
        </row>
        <row r="42">
          <cell r="B42" t="str">
            <v>Bogdan Pletea</v>
          </cell>
        </row>
        <row r="43">
          <cell r="B43" t="str">
            <v>Laurentiu Daniel Moga</v>
          </cell>
        </row>
        <row r="44">
          <cell r="B44" t="str">
            <v>Adrian-Florin Socol</v>
          </cell>
        </row>
        <row r="45">
          <cell r="B45" t="str">
            <v>Daniel Dragan</v>
          </cell>
        </row>
        <row r="46">
          <cell r="B46" t="str">
            <v>Alin Darius</v>
          </cell>
        </row>
        <row r="47">
          <cell r="B47" t="str">
            <v>Claudiu Sfetcu</v>
          </cell>
        </row>
        <row r="48">
          <cell r="B48" t="str">
            <v>Alex Ionut Husariu</v>
          </cell>
        </row>
        <row r="49">
          <cell r="B49" t="str">
            <v>Tudor Atanasiu</v>
          </cell>
        </row>
        <row r="50">
          <cell r="B50" t="str">
            <v>Mihai Ilie</v>
          </cell>
        </row>
        <row r="51">
          <cell r="B51" t="str">
            <v>Laurentiu Lungu</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tabColor rgb="FF92D050"/>
  </sheetPr>
  <dimension ref="A1:Y51"/>
  <sheetViews>
    <sheetView tabSelected="1" zoomScaleNormal="100" workbookViewId="0">
      <pane ySplit="1" topLeftCell="A2" activePane="bottomLeft" state="frozen"/>
      <selection pane="bottomLeft" activeCell="G8" sqref="G8"/>
    </sheetView>
  </sheetViews>
  <sheetFormatPr defaultRowHeight="12"/>
  <cols>
    <col min="1" max="1" width="7.85546875" style="48" bestFit="1" customWidth="1"/>
    <col min="2" max="2" width="22" style="48" bestFit="1" customWidth="1"/>
    <col min="3" max="17" width="5.28515625" style="49" customWidth="1"/>
    <col min="18" max="18" width="12.140625" style="49" bestFit="1" customWidth="1"/>
    <col min="19" max="19" width="10.5703125" style="49" bestFit="1" customWidth="1"/>
    <col min="20" max="20" width="9.140625" style="49" hidden="1" customWidth="1"/>
    <col min="21" max="21" width="9.28515625" style="69" hidden="1" customWidth="1"/>
    <col min="22" max="22" width="6.42578125" style="69" bestFit="1" customWidth="1"/>
    <col min="23" max="23" width="8.85546875" style="69" bestFit="1" customWidth="1"/>
    <col min="24" max="24" width="15.140625" style="69" bestFit="1" customWidth="1"/>
    <col min="25" max="16384" width="9.140625" style="69"/>
  </cols>
  <sheetData>
    <row r="1" spans="1:25" ht="12.75">
      <c r="A1" s="64" t="s">
        <v>96</v>
      </c>
      <c r="B1" s="64" t="s">
        <v>36</v>
      </c>
      <c r="C1" s="88">
        <v>1</v>
      </c>
      <c r="D1" s="88">
        <v>2</v>
      </c>
      <c r="E1" s="88">
        <v>3</v>
      </c>
      <c r="F1" s="88">
        <v>4</v>
      </c>
      <c r="G1" s="88">
        <v>5</v>
      </c>
      <c r="H1" s="88">
        <v>6</v>
      </c>
      <c r="I1" s="88">
        <v>7</v>
      </c>
      <c r="J1" s="88">
        <v>8</v>
      </c>
      <c r="K1" s="88">
        <v>9</v>
      </c>
      <c r="L1" s="88">
        <v>10</v>
      </c>
      <c r="M1" s="88">
        <v>11</v>
      </c>
      <c r="N1" s="88">
        <v>12</v>
      </c>
      <c r="O1" s="88">
        <v>13</v>
      </c>
      <c r="P1" s="88">
        <v>14</v>
      </c>
      <c r="Q1" s="89">
        <v>15</v>
      </c>
      <c r="R1" s="65" t="s">
        <v>227</v>
      </c>
      <c r="S1" s="66" t="s">
        <v>98</v>
      </c>
      <c r="T1" s="66" t="s">
        <v>97</v>
      </c>
      <c r="U1" s="85" t="s">
        <v>132</v>
      </c>
      <c r="V1" s="85" t="s">
        <v>214</v>
      </c>
      <c r="W1" s="85" t="s">
        <v>213</v>
      </c>
      <c r="X1" s="85" t="s">
        <v>211</v>
      </c>
      <c r="Y1" s="69" t="s">
        <v>226</v>
      </c>
    </row>
    <row r="2" spans="1:25" ht="12.75">
      <c r="A2" s="67">
        <v>1</v>
      </c>
      <c r="B2" s="67" t="s">
        <v>60</v>
      </c>
      <c r="C2" s="68">
        <f>SUMIFS(Data!$R:$R,Data!$A:$A,$B2,Data!$C:$C,C$1)</f>
        <v>4.05</v>
      </c>
      <c r="D2" s="68">
        <f>SUMIFS(Data!$R:$R,Data!$A:$A,$B2,Data!$C:$C,D$1)</f>
        <v>4.05</v>
      </c>
      <c r="E2" s="68">
        <f>SUMIFS(Data!$R:$R,Data!$A:$A,$B2,Data!$C:$C,E$1)</f>
        <v>4.4146666666666663</v>
      </c>
      <c r="F2" s="68">
        <f>SUMIFS(Data!$R:$R,Data!$A:$A,$B2,Data!$C:$C,F$1)</f>
        <v>6.35</v>
      </c>
      <c r="G2" s="68">
        <f>SUMIFS(Data!$R:$R,Data!$A:$A,$B2,Data!$C:$C,G$1)</f>
        <v>4.0999999999999996</v>
      </c>
      <c r="H2" s="68">
        <f>SUMIFS(Data!$R:$R,Data!$A:$A,$B2,Data!$C:$C,H$1)</f>
        <v>4.55</v>
      </c>
      <c r="I2" s="68">
        <f>SUMIFS(Data!$R:$R,Data!$A:$A,$B2,Data!$C:$C,I$1)</f>
        <v>4.3646666666666665</v>
      </c>
      <c r="J2" s="68">
        <f>SUMIFS(Data!$R:$R,Data!$A:$A,$B2,Data!$C:$C,J$1)</f>
        <v>5.2720000000000002</v>
      </c>
      <c r="K2" s="68">
        <f>SUMIFS(Data!$R:$R,Data!$A:$A,$B2,Data!$C:$C,K$1)</f>
        <v>4.5739999999999998</v>
      </c>
      <c r="L2" s="68">
        <f>SUMIFS(Data!$R:$R,Data!$A:$A,$B2,Data!$C:$C,L$1)</f>
        <v>6.85</v>
      </c>
      <c r="M2" s="68">
        <f>SUMIFS(Data!$R:$R,Data!$A:$A,$B2,Data!$C:$C,M$1)</f>
        <v>4.25</v>
      </c>
      <c r="N2" s="68">
        <f>SUMIFS(Data!$R:$R,Data!$A:$A,$B2,Data!$C:$C,N$1)</f>
        <v>4.25</v>
      </c>
      <c r="O2" s="68">
        <f>SUMIFS(Data!$R:$R,Data!$A:$A,$B2,Data!$C:$C,O$1)</f>
        <v>4</v>
      </c>
      <c r="P2" s="68">
        <f>SUMIFS(Data!$R:$R,Data!$A:$A,$B2,Data!$C:$C,P$1)</f>
        <v>4</v>
      </c>
      <c r="Q2" s="68">
        <f>SUMIFS(Data!$R:$R,Data!$A:$A,$B2,Data!$C:$C,Q$1)</f>
        <v>4.5</v>
      </c>
      <c r="R2" s="68">
        <f t="shared" ref="R2:R33" si="0">IF(COUNT(C2:Q2)=15,5,IF(COUNT(C2:Q2)=14,3,IF(COUNT(C2:Q2)=13,1,0)))</f>
        <v>5</v>
      </c>
      <c r="S2" s="68">
        <f t="shared" ref="S2:S33" si="1">SUM(C2:R2)</f>
        <v>74.575333333333333</v>
      </c>
      <c r="T2" s="68"/>
      <c r="U2" s="84" t="e">
        <f>SUMIFS(Data!U:U,Data!A:A,'#ligaSYR'!B2)/3</f>
        <v>#DIV/0!</v>
      </c>
      <c r="V2" s="69" t="str">
        <f>IF(VLOOKUP(B2,Participanti!A:D,4,0)=0," ","New")</f>
        <v xml:space="preserve"> </v>
      </c>
      <c r="W2" s="69">
        <v>1</v>
      </c>
      <c r="X2" s="69" t="str">
        <f t="shared" ref="X2:X51" si="2">IF(W2=A2,"Stationare",IF(A2=W2-1,CONCATENATE("Urcare"&amp;" "&amp;W2-A2," "&amp;"loc"),IF(A2&lt;W2,CONCATENATE("Urcare"&amp;" "&amp;W2-A2," "&amp;"locuri"),IF(A2=W2+1,CONCATENATE("Coborare"&amp;" "&amp;A2-W2," "&amp;"loc"),CONCATENATE("Coborare"&amp;" "&amp;A2-W2," "&amp;"locuri")))))</f>
        <v>Stationare</v>
      </c>
      <c r="Y2" s="69" t="str">
        <f>IF(COUNT(C2:Q2)&gt;9,"DA","NU")</f>
        <v>DA</v>
      </c>
    </row>
    <row r="3" spans="1:25" ht="12.75">
      <c r="A3" s="67">
        <v>2</v>
      </c>
      <c r="B3" s="67" t="s">
        <v>62</v>
      </c>
      <c r="C3" s="68">
        <f>SUMIFS(Data!$R:$R,Data!$A:$A,$B3,Data!$C:$C,C$1)</f>
        <v>3.75</v>
      </c>
      <c r="D3" s="68">
        <f>SUMIFS(Data!$R:$R,Data!$A:$A,$B3,Data!$C:$C,D$1)</f>
        <v>4.2</v>
      </c>
      <c r="E3" s="68">
        <f>SUMIFS(Data!$R:$R,Data!$A:$A,$B3,Data!$C:$C,E$1)</f>
        <v>4.8713333333333333</v>
      </c>
      <c r="F3" s="68">
        <f>SUMIFS(Data!$R:$R,Data!$A:$A,$B3,Data!$C:$C,F$1)</f>
        <v>4.95</v>
      </c>
      <c r="G3" s="68">
        <f>SUMIFS(Data!$R:$R,Data!$A:$A,$B3,Data!$C:$C,G$1)</f>
        <v>4.5946666666666669</v>
      </c>
      <c r="H3" s="68">
        <f>SUMIFS(Data!$R:$R,Data!$A:$A,$B3,Data!$C:$C,H$1)</f>
        <v>4.3260000000000005</v>
      </c>
      <c r="I3" s="68">
        <f>SUMIFS(Data!$R:$R,Data!$A:$A,$B3,Data!$C:$C,I$1)</f>
        <v>3.8</v>
      </c>
      <c r="J3" s="68">
        <f>SUMIFS(Data!$R:$R,Data!$A:$A,$B3,Data!$C:$C,J$1)</f>
        <v>4.2433333333333332</v>
      </c>
      <c r="K3" s="68">
        <f>SUMIFS(Data!$R:$R,Data!$A:$A,$B3,Data!$C:$C,K$1)</f>
        <v>5.3459999999999992</v>
      </c>
      <c r="L3" s="68">
        <f>SUMIFS(Data!$R:$R,Data!$A:$A,$B3,Data!$C:$C,L$1)</f>
        <v>3.49</v>
      </c>
      <c r="M3" s="68">
        <f>SUMIFS(Data!$R:$R,Data!$A:$A,$B3,Data!$C:$C,M$1)</f>
        <v>4.6986666666666661</v>
      </c>
      <c r="N3" s="68">
        <f>SUMIFS(Data!$R:$R,Data!$A:$A,$B3,Data!$C:$C,N$1)</f>
        <v>4.5</v>
      </c>
      <c r="O3" s="68">
        <f>SUMIFS(Data!$R:$R,Data!$A:$A,$B3,Data!$C:$C,O$1)</f>
        <v>4.75</v>
      </c>
      <c r="P3" s="68">
        <f>SUMIFS(Data!$R:$R,Data!$A:$A,$B3,Data!$C:$C,P$1)</f>
        <v>4.5</v>
      </c>
      <c r="Q3" s="68">
        <f>SUMIFS(Data!$R:$R,Data!$A:$A,$B3,Data!$C:$C,Q$1)</f>
        <v>4.75</v>
      </c>
      <c r="R3" s="68">
        <f t="shared" si="0"/>
        <v>5</v>
      </c>
      <c r="S3" s="68">
        <f t="shared" si="1"/>
        <v>71.77000000000001</v>
      </c>
      <c r="T3" s="68"/>
      <c r="U3" s="84" t="e">
        <f>SUMIFS(Data!U:U,Data!A:A,'#ligaSYR'!B3)/3</f>
        <v>#DIV/0!</v>
      </c>
      <c r="V3" s="69" t="str">
        <f>IF(VLOOKUP(B3,Participanti!A:D,4,0)=0," ","New")</f>
        <v xml:space="preserve"> </v>
      </c>
      <c r="W3" s="69">
        <v>2</v>
      </c>
      <c r="X3" s="69" t="str">
        <f t="shared" si="2"/>
        <v>Stationare</v>
      </c>
      <c r="Y3" s="69" t="str">
        <f t="shared" ref="Y3:Y51" si="3">IF(COUNT(C3:Q3)&gt;9,"DA","NU")</f>
        <v>DA</v>
      </c>
    </row>
    <row r="4" spans="1:25" ht="12.75">
      <c r="A4" s="67">
        <v>3</v>
      </c>
      <c r="B4" s="67" t="s">
        <v>129</v>
      </c>
      <c r="C4" s="68">
        <f>SUMIFS(Data!$R:$R,Data!$A:$A,$B4,Data!$C:$C,C$1)</f>
        <v>3.2093333333333329</v>
      </c>
      <c r="D4" s="68">
        <f>SUMIFS(Data!$R:$R,Data!$A:$A,$B4,Data!$C:$C,D$1)</f>
        <v>3.7806666666666668</v>
      </c>
      <c r="E4" s="68">
        <f>SUMIFS(Data!$R:$R,Data!$A:$A,$B4,Data!$C:$C,E$1)</f>
        <v>4.3346666666666671</v>
      </c>
      <c r="F4" s="68">
        <f>SUMIFS(Data!$R:$R,Data!$A:$A,$B4,Data!$C:$C,F$1)</f>
        <v>4.1553333333333331</v>
      </c>
      <c r="G4" s="68">
        <f>SUMIFS(Data!$R:$R,Data!$A:$A,$B4,Data!$C:$C,G$1)</f>
        <v>5.0633333333333335</v>
      </c>
      <c r="H4" s="68">
        <f>SUMIFS(Data!$R:$R,Data!$A:$A,$B4,Data!$C:$C,H$1)</f>
        <v>5.2253333333333334</v>
      </c>
      <c r="I4" s="68">
        <f>SUMIFS(Data!$R:$R,Data!$A:$A,$B4,Data!$C:$C,I$1)</f>
        <v>3.7253333333333329</v>
      </c>
      <c r="J4" s="68">
        <f>SUMIFS(Data!$R:$R,Data!$A:$A,$B4,Data!$C:$C,J$1)</f>
        <v>4.9586666666666668</v>
      </c>
      <c r="K4" s="68">
        <f>SUMIFS(Data!$R:$R,Data!$A:$A,$B4,Data!$C:$C,K$1)</f>
        <v>5.373333333333334</v>
      </c>
      <c r="L4" s="68">
        <f>SUMIFS(Data!$R:$R,Data!$A:$A,$B4,Data!$C:$C,L$1)</f>
        <v>3.1100000000000003</v>
      </c>
      <c r="M4" s="68">
        <f>SUMIFS(Data!$R:$R,Data!$A:$A,$B4,Data!$C:$C,M$1)</f>
        <v>4.0893333333333333</v>
      </c>
      <c r="N4" s="68">
        <f>SUMIFS(Data!$R:$R,Data!$A:$A,$B4,Data!$C:$C,N$1)</f>
        <v>4.5</v>
      </c>
      <c r="O4" s="68">
        <f>SUMIFS(Data!$R:$R,Data!$A:$A,$B4,Data!$C:$C,O$1)</f>
        <v>4.75</v>
      </c>
      <c r="P4" s="68">
        <f>SUMIFS(Data!$R:$R,Data!$A:$A,$B4,Data!$C:$C,P$1)</f>
        <v>4.5</v>
      </c>
      <c r="Q4" s="68">
        <f>SUMIFS(Data!$R:$R,Data!$A:$A,$B4,Data!$C:$C,Q$1)</f>
        <v>3.75</v>
      </c>
      <c r="R4" s="68">
        <f t="shared" si="0"/>
        <v>5</v>
      </c>
      <c r="S4" s="68">
        <f t="shared" si="1"/>
        <v>69.525333333333336</v>
      </c>
      <c r="T4" s="68"/>
      <c r="U4" s="84" t="e">
        <f>SUMIFS(Data!U:U,Data!A:A,'#ligaSYR'!B4)/3</f>
        <v>#DIV/0!</v>
      </c>
      <c r="V4" s="69" t="str">
        <f>IF(VLOOKUP(B4,Participanti!A:D,4,0)=0," ","New")</f>
        <v xml:space="preserve"> </v>
      </c>
      <c r="W4" s="69">
        <v>3</v>
      </c>
      <c r="X4" s="69" t="str">
        <f t="shared" si="2"/>
        <v>Stationare</v>
      </c>
      <c r="Y4" s="69" t="str">
        <f t="shared" si="3"/>
        <v>DA</v>
      </c>
    </row>
    <row r="5" spans="1:25" ht="12.75">
      <c r="A5" s="67">
        <v>4</v>
      </c>
      <c r="B5" s="67" t="s">
        <v>6</v>
      </c>
      <c r="C5" s="68">
        <f>SUMIFS(Data!$R:$R,Data!$A:$A,$B5,Data!$C:$C,C$1)</f>
        <v>3.6500000000000004</v>
      </c>
      <c r="D5" s="68">
        <f>SUMIFS(Data!$R:$R,Data!$A:$A,$B5,Data!$C:$C,D$1)</f>
        <v>3.8</v>
      </c>
      <c r="E5" s="68">
        <f>SUMIFS(Data!$R:$R,Data!$A:$A,$B5,Data!$C:$C,E$1)</f>
        <v>4.4000000000000004</v>
      </c>
      <c r="F5" s="68">
        <f>SUMIFS(Data!$R:$R,Data!$A:$A,$B5,Data!$C:$C,F$1)</f>
        <v>5.55</v>
      </c>
      <c r="G5" s="68">
        <f>SUMIFS(Data!$R:$R,Data!$A:$A,$B5,Data!$C:$C,G$1)</f>
        <v>4.3499999999999996</v>
      </c>
      <c r="H5" s="68">
        <f>SUMIFS(Data!$R:$R,Data!$A:$A,$B5,Data!$C:$C,H$1)</f>
        <v>4.3</v>
      </c>
      <c r="I5" s="68">
        <f>SUMIFS(Data!$R:$R,Data!$A:$A,$B5,Data!$C:$C,I$1)</f>
        <v>3.8</v>
      </c>
      <c r="J5" s="68">
        <f>SUMIFS(Data!$R:$R,Data!$A:$A,$B5,Data!$C:$C,J$1)</f>
        <v>4.45</v>
      </c>
      <c r="K5" s="68">
        <f>SUMIFS(Data!$R:$R,Data!$A:$A,$B5,Data!$C:$C,K$1)</f>
        <v>4.5</v>
      </c>
      <c r="L5" s="68">
        <f>SUMIFS(Data!$R:$R,Data!$A:$A,$B5,Data!$C:$C,L$1)</f>
        <v>3.75</v>
      </c>
      <c r="M5" s="68">
        <f>SUMIFS(Data!$R:$R,Data!$A:$A,$B5,Data!$C:$C,M$1)</f>
        <v>3.8</v>
      </c>
      <c r="N5" s="68">
        <f>SUMIFS(Data!$R:$R,Data!$A:$A,$B5,Data!$C:$C,N$1)</f>
        <v>4</v>
      </c>
      <c r="O5" s="68">
        <f>SUMIFS(Data!$R:$R,Data!$A:$A,$B5,Data!$C:$C,O$1)</f>
        <v>4.25</v>
      </c>
      <c r="P5" s="68">
        <f>SUMIFS(Data!$R:$R,Data!$A:$A,$B5,Data!$C:$C,P$1)</f>
        <v>3.5</v>
      </c>
      <c r="Q5" s="68">
        <f>SUMIFS(Data!$R:$R,Data!$A:$A,$B5,Data!$C:$C,Q$1)</f>
        <v>3.75</v>
      </c>
      <c r="R5" s="68">
        <f t="shared" si="0"/>
        <v>5</v>
      </c>
      <c r="S5" s="68">
        <f t="shared" si="1"/>
        <v>66.849999999999994</v>
      </c>
      <c r="T5" s="68"/>
      <c r="U5" s="84" t="e">
        <f>SUMIFS(Data!U:U,Data!A:A,'#ligaSYR'!B5)/3</f>
        <v>#DIV/0!</v>
      </c>
      <c r="V5" s="69" t="str">
        <f>IF(VLOOKUP(B5,Participanti!A:D,4,0)=0," ","New")</f>
        <v xml:space="preserve"> </v>
      </c>
      <c r="W5" s="69">
        <v>4</v>
      </c>
      <c r="X5" s="69" t="str">
        <f t="shared" si="2"/>
        <v>Stationare</v>
      </c>
      <c r="Y5" s="69" t="str">
        <f t="shared" si="3"/>
        <v>DA</v>
      </c>
    </row>
    <row r="6" spans="1:25" ht="12.75">
      <c r="A6" s="67">
        <v>5</v>
      </c>
      <c r="B6" s="67" t="s">
        <v>51</v>
      </c>
      <c r="C6" s="68">
        <f>SUMIFS(Data!$R:$R,Data!$A:$A,$B6,Data!$C:$C,C$1)</f>
        <v>3.05</v>
      </c>
      <c r="D6" s="68">
        <f>SUMIFS(Data!$R:$R,Data!$A:$A,$B6,Data!$C:$C,D$1)</f>
        <v>3.6</v>
      </c>
      <c r="E6" s="68">
        <f>SUMIFS(Data!$R:$R,Data!$A:$A,$B6,Data!$C:$C,E$1)</f>
        <v>4.1500000000000004</v>
      </c>
      <c r="F6" s="68">
        <f>SUMIFS(Data!$R:$R,Data!$A:$A,$B6,Data!$C:$C,F$1)</f>
        <v>3.8853333333333331</v>
      </c>
      <c r="G6" s="68">
        <f>SUMIFS(Data!$R:$R,Data!$A:$A,$B6,Data!$C:$C,G$1)</f>
        <v>3.85</v>
      </c>
      <c r="H6" s="68">
        <f>SUMIFS(Data!$R:$R,Data!$A:$A,$B6,Data!$C:$C,H$1)</f>
        <v>4.4833333333333334</v>
      </c>
      <c r="I6" s="68">
        <f>SUMIFS(Data!$R:$R,Data!$A:$A,$B6,Data!$C:$C,I$1)</f>
        <v>3.5999999999999996</v>
      </c>
      <c r="J6" s="68">
        <f>SUMIFS(Data!$R:$R,Data!$A:$A,$B6,Data!$C:$C,J$1)</f>
        <v>4.0999999999999996</v>
      </c>
      <c r="K6" s="68">
        <f>SUMIFS(Data!$R:$R,Data!$A:$A,$B6,Data!$C:$C,K$1)</f>
        <v>4.3499999999999996</v>
      </c>
      <c r="L6" s="68"/>
      <c r="M6" s="68">
        <f>SUMIFS(Data!$R:$R,Data!$A:$A,$B6,Data!$C:$C,M$1)</f>
        <v>4.2</v>
      </c>
      <c r="N6" s="68">
        <f>SUMIFS(Data!$R:$R,Data!$A:$A,$B6,Data!$C:$C,N$1)</f>
        <v>4</v>
      </c>
      <c r="O6" s="68">
        <f>SUMIFS(Data!$R:$R,Data!$A:$A,$B6,Data!$C:$C,O$1)</f>
        <v>4.5</v>
      </c>
      <c r="P6" s="68">
        <f>SUMIFS(Data!$R:$R,Data!$A:$A,$B6,Data!$C:$C,P$1)</f>
        <v>3.25</v>
      </c>
      <c r="Q6" s="68">
        <f>SUMIFS(Data!$R:$R,Data!$A:$A,$B6,Data!$C:$C,Q$1)</f>
        <v>3.5</v>
      </c>
      <c r="R6" s="68">
        <f t="shared" si="0"/>
        <v>3</v>
      </c>
      <c r="S6" s="68">
        <f t="shared" si="1"/>
        <v>57.518666666666675</v>
      </c>
      <c r="T6" s="68"/>
      <c r="U6" s="84" t="e">
        <f>SUMIFS(Data!U:U,Data!A:A,'#ligaSYR'!B6)/3</f>
        <v>#DIV/0!</v>
      </c>
      <c r="V6" s="69" t="str">
        <f>IF(VLOOKUP(B6,Participanti!A:D,4,0)=0," ","New")</f>
        <v xml:space="preserve"> </v>
      </c>
      <c r="W6" s="69">
        <v>5</v>
      </c>
      <c r="X6" s="69" t="str">
        <f t="shared" si="2"/>
        <v>Stationare</v>
      </c>
      <c r="Y6" s="69" t="str">
        <f t="shared" si="3"/>
        <v>DA</v>
      </c>
    </row>
    <row r="7" spans="1:25" ht="12.75">
      <c r="A7" s="67">
        <v>6</v>
      </c>
      <c r="B7" s="67" t="s">
        <v>190</v>
      </c>
      <c r="C7" s="68">
        <f>SUMIFS(Data!$R:$R,Data!$A:$A,$B7,Data!$C:$C,C$1)</f>
        <v>2.5999999999999996</v>
      </c>
      <c r="D7" s="68">
        <f>SUMIFS(Data!$R:$R,Data!$A:$A,$B7,Data!$C:$C,D$1)</f>
        <v>2.4</v>
      </c>
      <c r="E7" s="68">
        <f>SUMIFS(Data!$R:$R,Data!$A:$A,$B7,Data!$C:$C,E$1)</f>
        <v>3.5</v>
      </c>
      <c r="F7" s="68">
        <f>SUMIFS(Data!$R:$R,Data!$A:$A,$B7,Data!$C:$C,F$1)</f>
        <v>2.9</v>
      </c>
      <c r="G7" s="68">
        <f>SUMIFS(Data!$R:$R,Data!$A:$A,$B7,Data!$C:$C,G$1)</f>
        <v>2.8</v>
      </c>
      <c r="H7" s="68">
        <f>SUMIFS(Data!$R:$R,Data!$A:$A,$B7,Data!$C:$C,H$1)</f>
        <v>4.05</v>
      </c>
      <c r="I7" s="68">
        <f>SUMIFS(Data!$R:$R,Data!$A:$A,$B7,Data!$C:$C,I$1)</f>
        <v>3.05</v>
      </c>
      <c r="J7" s="68">
        <f>SUMIFS(Data!$R:$R,Data!$A:$A,$B7,Data!$C:$C,J$1)</f>
        <v>3.5500000000000003</v>
      </c>
      <c r="K7" s="68">
        <f>SUMIFS(Data!$R:$R,Data!$A:$A,$B7,Data!$C:$C,K$1)</f>
        <v>4.2</v>
      </c>
      <c r="L7" s="68">
        <f>SUMIFS(Data!$R:$R,Data!$A:$A,$B7,Data!$C:$C,L$1)</f>
        <v>3</v>
      </c>
      <c r="M7" s="68">
        <f>SUMIFS(Data!$R:$R,Data!$A:$A,$B7,Data!$C:$C,M$1)</f>
        <v>3.55</v>
      </c>
      <c r="N7" s="68">
        <f>SUMIFS(Data!$R:$R,Data!$A:$A,$B7,Data!$C:$C,N$1)</f>
        <v>3.75</v>
      </c>
      <c r="O7" s="68">
        <f>SUMIFS(Data!$R:$R,Data!$A:$A,$B7,Data!$C:$C,O$1)</f>
        <v>3.75</v>
      </c>
      <c r="P7" s="68">
        <f>SUMIFS(Data!$R:$R,Data!$A:$A,$B7,Data!$C:$C,P$1)</f>
        <v>4.5</v>
      </c>
      <c r="Q7" s="68">
        <f>SUMIFS(Data!$R:$R,Data!$A:$A,$B7,Data!$C:$C,Q$1)</f>
        <v>4</v>
      </c>
      <c r="R7" s="68">
        <f t="shared" si="0"/>
        <v>5</v>
      </c>
      <c r="S7" s="68">
        <f t="shared" si="1"/>
        <v>56.599999999999994</v>
      </c>
      <c r="T7" s="68"/>
      <c r="U7" s="84" t="e">
        <f>SUMIFS(Data!U:U,Data!A:A,'#ligaSYR'!B7)/3</f>
        <v>#DIV/0!</v>
      </c>
      <c r="V7" s="69" t="str">
        <f>IF(VLOOKUP(B7,Participanti!A:D,4,0)=0," ","New")</f>
        <v>New</v>
      </c>
      <c r="W7" s="69">
        <v>8</v>
      </c>
      <c r="X7" s="69" t="str">
        <f t="shared" si="2"/>
        <v>Urcare 2 locuri</v>
      </c>
      <c r="Y7" s="69" t="str">
        <f t="shared" si="3"/>
        <v>DA</v>
      </c>
    </row>
    <row r="8" spans="1:25" ht="12.75">
      <c r="A8" s="67">
        <v>7</v>
      </c>
      <c r="B8" s="67" t="s">
        <v>68</v>
      </c>
      <c r="C8" s="68">
        <f>SUMIFS(Data!$R:$R,Data!$A:$A,$B8,Data!$C:$C,C$1)</f>
        <v>2.706666666666667</v>
      </c>
      <c r="D8" s="68">
        <f>SUMIFS(Data!$R:$R,Data!$A:$A,$B8,Data!$C:$C,D$1)</f>
        <v>3.0526666666666666</v>
      </c>
      <c r="E8" s="68">
        <f>SUMIFS(Data!$R:$R,Data!$A:$A,$B8,Data!$C:$C,E$1)</f>
        <v>3.3526666666666669</v>
      </c>
      <c r="F8" s="68">
        <f>SUMIFS(Data!$R:$R,Data!$A:$A,$B8,Data!$C:$C,F$1)</f>
        <v>3.6999999999999997</v>
      </c>
      <c r="G8" s="68">
        <f>SUMIFS(Data!$R:$R,Data!$A:$A,$B8,Data!$C:$C,G$1)</f>
        <v>3.6526666666666667</v>
      </c>
      <c r="H8" s="68">
        <f>SUMIFS(Data!$R:$R,Data!$A:$A,$B8,Data!$C:$C,H$1)</f>
        <v>4.5973333333333333</v>
      </c>
      <c r="I8" s="68">
        <f>SUMIFS(Data!$R:$R,Data!$A:$A,$B8,Data!$C:$C,I$1)</f>
        <v>2.2999999999999998</v>
      </c>
      <c r="J8" s="68">
        <f>SUMIFS(Data!$R:$R,Data!$A:$A,$B8,Data!$C:$C,J$1)</f>
        <v>3.6259999999999994</v>
      </c>
      <c r="K8" s="68">
        <f>SUMIFS(Data!$R:$R,Data!$A:$A,$B8,Data!$C:$C,K$1)</f>
        <v>4.3506666666666671</v>
      </c>
      <c r="L8" s="68">
        <f>SUMIFS(Data!$R:$R,Data!$A:$A,$B8,Data!$C:$C,L$1)</f>
        <v>3</v>
      </c>
      <c r="M8" s="68">
        <f>SUMIFS(Data!$R:$R,Data!$A:$A,$B8,Data!$C:$C,M$1)</f>
        <v>3.3493333333333335</v>
      </c>
      <c r="N8" s="68">
        <f>SUMIFS(Data!$R:$R,Data!$A:$A,$B8,Data!$C:$C,N$1)</f>
        <v>2.75</v>
      </c>
      <c r="O8" s="68">
        <f>SUMIFS(Data!$R:$R,Data!$A:$A,$B8,Data!$C:$C,O$1)</f>
        <v>3.75</v>
      </c>
      <c r="P8" s="68">
        <f>SUMIFS(Data!$R:$R,Data!$A:$A,$B8,Data!$C:$C,P$1)</f>
        <v>3.5</v>
      </c>
      <c r="Q8" s="68">
        <f>SUMIFS(Data!$R:$R,Data!$A:$A,$B8,Data!$C:$C,Q$1)</f>
        <v>3.75</v>
      </c>
      <c r="R8" s="68">
        <f t="shared" si="0"/>
        <v>5</v>
      </c>
      <c r="S8" s="68">
        <f t="shared" si="1"/>
        <v>56.438000000000002</v>
      </c>
      <c r="T8" s="68"/>
      <c r="U8" s="84" t="e">
        <f>SUMIFS(Data!U:U,Data!A:A,'#ligaSYR'!B8)/3</f>
        <v>#DIV/0!</v>
      </c>
      <c r="V8" s="69" t="str">
        <f>IF(VLOOKUP(B8,Participanti!A:D,4,0)=0," ","New")</f>
        <v xml:space="preserve"> </v>
      </c>
      <c r="W8" s="69">
        <v>7</v>
      </c>
      <c r="X8" s="69" t="str">
        <f t="shared" si="2"/>
        <v>Stationare</v>
      </c>
      <c r="Y8" s="69" t="str">
        <f t="shared" si="3"/>
        <v>DA</v>
      </c>
    </row>
    <row r="9" spans="1:25" ht="12.75">
      <c r="A9" s="67">
        <v>8</v>
      </c>
      <c r="B9" s="67" t="s">
        <v>93</v>
      </c>
      <c r="C9" s="68">
        <f>SUMIFS(Data!$R:$R,Data!$A:$A,$B9,Data!$C:$C,C$1)</f>
        <v>4.0040000000000004</v>
      </c>
      <c r="D9" s="68">
        <f>SUMIFS(Data!$R:$R,Data!$A:$A,$B9,Data!$C:$C,D$1)</f>
        <v>3.25</v>
      </c>
      <c r="E9" s="68">
        <f>SUMIFS(Data!$R:$R,Data!$A:$A,$B9,Data!$C:$C,E$1)</f>
        <v>3.7500000000000004</v>
      </c>
      <c r="F9" s="68">
        <f>SUMIFS(Data!$R:$R,Data!$A:$A,$B9,Data!$C:$C,F$1)</f>
        <v>4.05</v>
      </c>
      <c r="G9" s="68">
        <f>SUMIFS(Data!$R:$R,Data!$A:$A,$B9,Data!$C:$C,G$1)</f>
        <v>3.05</v>
      </c>
      <c r="H9" s="68">
        <f>SUMIFS(Data!$R:$R,Data!$A:$A,$B9,Data!$C:$C,H$1)</f>
        <v>3.8</v>
      </c>
      <c r="I9" s="68">
        <f>SUMIFS(Data!$R:$R,Data!$A:$A,$B9,Data!$C:$C,I$1)</f>
        <v>2.5499999999999998</v>
      </c>
      <c r="J9" s="68">
        <f>SUMIFS(Data!$R:$R,Data!$A:$A,$B9,Data!$C:$C,J$1)</f>
        <v>3.15</v>
      </c>
      <c r="K9" s="68">
        <f>SUMIFS(Data!$R:$R,Data!$A:$A,$B9,Data!$C:$C,K$1)</f>
        <v>4.972666666666667</v>
      </c>
      <c r="L9" s="68">
        <f>SUMIFS(Data!$R:$R,Data!$A:$A,$B9,Data!$C:$C,L$1)</f>
        <v>3.15</v>
      </c>
      <c r="M9" s="68">
        <f>SUMIFS(Data!$R:$R,Data!$A:$A,$B9,Data!$C:$C,M$1)</f>
        <v>3.05</v>
      </c>
      <c r="N9" s="68">
        <f>SUMIFS(Data!$R:$R,Data!$A:$A,$B9,Data!$C:$C,N$1)</f>
        <v>4.5</v>
      </c>
      <c r="O9" s="68">
        <f>SUMIFS(Data!$R:$R,Data!$A:$A,$B9,Data!$C:$C,O$1)</f>
        <v>4</v>
      </c>
      <c r="P9" s="68"/>
      <c r="Q9" s="68">
        <f>SUMIFS(Data!$R:$R,Data!$A:$A,$B9,Data!$C:$C,Q$1)</f>
        <v>2.75</v>
      </c>
      <c r="R9" s="68">
        <f t="shared" si="0"/>
        <v>3</v>
      </c>
      <c r="S9" s="68">
        <f t="shared" si="1"/>
        <v>53.026666666666664</v>
      </c>
      <c r="T9" s="68"/>
      <c r="U9" s="84" t="e">
        <f>SUMIFS(Data!U:U,Data!A:A,'#ligaSYR'!B9)/3</f>
        <v>#DIV/0!</v>
      </c>
      <c r="V9" s="69" t="str">
        <f>IF(VLOOKUP(B9,Participanti!A:D,4,0)=0," ","New")</f>
        <v xml:space="preserve"> </v>
      </c>
      <c r="W9" s="69">
        <v>9</v>
      </c>
      <c r="X9" s="69" t="str">
        <f t="shared" si="2"/>
        <v>Urcare 1 loc</v>
      </c>
      <c r="Y9" s="69" t="str">
        <f t="shared" si="3"/>
        <v>DA</v>
      </c>
    </row>
    <row r="10" spans="1:25" ht="12.75">
      <c r="A10" s="67">
        <v>9</v>
      </c>
      <c r="B10" s="67" t="s">
        <v>72</v>
      </c>
      <c r="C10" s="68">
        <f>SUMIFS(Data!$R:$R,Data!$A:$A,$B10,Data!$C:$C,C$1)</f>
        <v>2.9793333333333334</v>
      </c>
      <c r="D10" s="68">
        <f>SUMIFS(Data!$R:$R,Data!$A:$A,$B10,Data!$C:$C,D$1)</f>
        <v>3.1500000000000004</v>
      </c>
      <c r="E10" s="68">
        <f>SUMIFS(Data!$R:$R,Data!$A:$A,$B10,Data!$C:$C,E$1)</f>
        <v>3.2206666666666672</v>
      </c>
      <c r="F10" s="68">
        <f>SUMIFS(Data!$R:$R,Data!$A:$A,$B10,Data!$C:$C,F$1)</f>
        <v>2.7</v>
      </c>
      <c r="G10" s="68">
        <f>SUMIFS(Data!$R:$R,Data!$A:$A,$B10,Data!$C:$C,G$1)</f>
        <v>2.4500000000000002</v>
      </c>
      <c r="H10" s="68">
        <f>SUMIFS(Data!$R:$R,Data!$A:$A,$B10,Data!$C:$C,H$1)</f>
        <v>4.1399999999999997</v>
      </c>
      <c r="I10" s="68">
        <f>SUMIFS(Data!$R:$R,Data!$A:$A,$B10,Data!$C:$C,I$1)</f>
        <v>3.35</v>
      </c>
      <c r="J10" s="68">
        <f>SUMIFS(Data!$R:$R,Data!$A:$A,$B10,Data!$C:$C,J$1)</f>
        <v>2.5</v>
      </c>
      <c r="K10" s="68">
        <f>SUMIFS(Data!$R:$R,Data!$A:$A,$B10,Data!$C:$C,K$1)</f>
        <v>3.2</v>
      </c>
      <c r="L10" s="68">
        <f>SUMIFS(Data!$R:$R,Data!$A:$A,$B10,Data!$C:$C,L$1)</f>
        <v>3.15</v>
      </c>
      <c r="M10" s="68">
        <f>SUMIFS(Data!$R:$R,Data!$A:$A,$B10,Data!$C:$C,M$1)</f>
        <v>2.25</v>
      </c>
      <c r="N10" s="68">
        <f>SUMIFS(Data!$R:$R,Data!$A:$A,$B10,Data!$C:$C,N$1)</f>
        <v>3.75</v>
      </c>
      <c r="O10" s="68">
        <f>SUMIFS(Data!$R:$R,Data!$A:$A,$B10,Data!$C:$C,O$1)</f>
        <v>3.5</v>
      </c>
      <c r="P10" s="68">
        <f>SUMIFS(Data!$R:$R,Data!$A:$A,$B10,Data!$C:$C,P$1)</f>
        <v>3</v>
      </c>
      <c r="Q10" s="68">
        <f>SUMIFS(Data!$R:$R,Data!$A:$A,$B10,Data!$C:$C,Q$1)</f>
        <v>3.25</v>
      </c>
      <c r="R10" s="68">
        <f t="shared" si="0"/>
        <v>5</v>
      </c>
      <c r="S10" s="68">
        <f t="shared" si="1"/>
        <v>51.59</v>
      </c>
      <c r="T10" s="68"/>
      <c r="U10" s="84" t="e">
        <f>SUMIFS(Data!U:U,Data!A:A,'#ligaSYR'!B14)/3</f>
        <v>#DIV/0!</v>
      </c>
      <c r="V10" s="69" t="str">
        <f>IF(VLOOKUP(B10,Participanti!A:D,4,0)=0," ","New")</f>
        <v xml:space="preserve"> </v>
      </c>
      <c r="W10" s="69">
        <v>14</v>
      </c>
      <c r="X10" s="69" t="str">
        <f t="shared" si="2"/>
        <v>Urcare 5 locuri</v>
      </c>
      <c r="Y10" s="69" t="str">
        <f t="shared" si="3"/>
        <v>DA</v>
      </c>
    </row>
    <row r="11" spans="1:25" ht="12.75">
      <c r="A11" s="67">
        <v>10</v>
      </c>
      <c r="B11" s="67" t="s">
        <v>53</v>
      </c>
      <c r="C11" s="68">
        <f>SUMIFS(Data!$R:$R,Data!$A:$A,$B11,Data!$C:$C,C$1)</f>
        <v>2.5</v>
      </c>
      <c r="D11" s="68">
        <f>SUMIFS(Data!$R:$R,Data!$A:$A,$B11,Data!$C:$C,D$1)</f>
        <v>2.85</v>
      </c>
      <c r="E11" s="68">
        <f>SUMIFS(Data!$R:$R,Data!$A:$A,$B11,Data!$C:$C,E$1)</f>
        <v>3.1500000000000004</v>
      </c>
      <c r="F11" s="68">
        <f>SUMIFS(Data!$R:$R,Data!$A:$A,$B11,Data!$C:$C,F$1)</f>
        <v>2.7</v>
      </c>
      <c r="G11" s="68">
        <f>SUMIFS(Data!$R:$R,Data!$A:$A,$B11,Data!$C:$C,G$1)</f>
        <v>3.2</v>
      </c>
      <c r="H11" s="68">
        <f>SUMIFS(Data!$R:$R,Data!$A:$A,$B11,Data!$C:$C,H$1)</f>
        <v>3.3</v>
      </c>
      <c r="I11" s="68">
        <f>SUMIFS(Data!$R:$R,Data!$A:$A,$B11,Data!$C:$C,I$1)</f>
        <v>2.65</v>
      </c>
      <c r="J11" s="68">
        <f>SUMIFS(Data!$R:$R,Data!$A:$A,$B11,Data!$C:$C,J$1)</f>
        <v>3.1726666666666667</v>
      </c>
      <c r="K11" s="68">
        <f>SUMIFS(Data!$R:$R,Data!$A:$A,$B11,Data!$C:$C,K$1)</f>
        <v>4</v>
      </c>
      <c r="L11" s="68">
        <f>SUMIFS(Data!$R:$R,Data!$A:$A,$B11,Data!$C:$C,L$1)</f>
        <v>2.4</v>
      </c>
      <c r="M11" s="68">
        <f>SUMIFS(Data!$R:$R,Data!$A:$A,$B11,Data!$C:$C,M$1)</f>
        <v>2.75</v>
      </c>
      <c r="N11" s="68">
        <f>SUMIFS(Data!$R:$R,Data!$A:$A,$B11,Data!$C:$C,N$1)</f>
        <v>3.75</v>
      </c>
      <c r="O11" s="68">
        <f>SUMIFS(Data!$R:$R,Data!$A:$A,$B11,Data!$C:$C,O$1)</f>
        <v>2.75</v>
      </c>
      <c r="P11" s="68">
        <f>SUMIFS(Data!$R:$R,Data!$A:$A,$B11,Data!$C:$C,P$1)</f>
        <v>3.5</v>
      </c>
      <c r="Q11" s="68">
        <f>SUMIFS(Data!$R:$R,Data!$A:$A,$B11,Data!$C:$C,Q$1)</f>
        <v>3</v>
      </c>
      <c r="R11" s="68">
        <f t="shared" si="0"/>
        <v>5</v>
      </c>
      <c r="S11" s="68">
        <f t="shared" si="1"/>
        <v>50.672666666666665</v>
      </c>
      <c r="T11" s="68"/>
      <c r="U11" s="84" t="e">
        <f>SUMIFS(Data!U:U,Data!A:A,'#ligaSYR'!B17)/3</f>
        <v>#DIV/0!</v>
      </c>
      <c r="V11" s="69" t="str">
        <f>IF(VLOOKUP(B11,Participanti!A:D,4,0)=0," ","New")</f>
        <v xml:space="preserve"> </v>
      </c>
      <c r="W11" s="69">
        <v>16</v>
      </c>
      <c r="X11" s="69" t="str">
        <f t="shared" si="2"/>
        <v>Urcare 6 locuri</v>
      </c>
      <c r="Y11" s="69" t="str">
        <f t="shared" si="3"/>
        <v>DA</v>
      </c>
    </row>
    <row r="12" spans="1:25" ht="12.75">
      <c r="A12" s="67">
        <v>11</v>
      </c>
      <c r="B12" s="67" t="s">
        <v>192</v>
      </c>
      <c r="C12" s="68">
        <f>SUMIFS(Data!$R:$R,Data!$A:$A,$B12,Data!$C:$C,C$1)</f>
        <v>5.4</v>
      </c>
      <c r="D12" s="68">
        <f>SUMIFS(Data!$R:$R,Data!$A:$A,$B12,Data!$C:$C,D$1)</f>
        <v>3.3499999999999996</v>
      </c>
      <c r="E12" s="68">
        <f>SUMIFS(Data!$R:$R,Data!$A:$A,$B12,Data!$C:$C,E$1)</f>
        <v>3.15</v>
      </c>
      <c r="F12" s="68">
        <f>SUMIFS(Data!$R:$R,Data!$A:$A,$B12,Data!$C:$C,F$1)</f>
        <v>3.95</v>
      </c>
      <c r="G12" s="68">
        <f>SUMIFS(Data!$R:$R,Data!$A:$A,$B12,Data!$C:$C,G$1)</f>
        <v>2.8</v>
      </c>
      <c r="H12" s="68">
        <f>SUMIFS(Data!$R:$R,Data!$A:$A,$B12,Data!$C:$C,H$1)</f>
        <v>3.2</v>
      </c>
      <c r="I12" s="68">
        <f>SUMIFS(Data!$R:$R,Data!$A:$A,$B12,Data!$C:$C,I$1)</f>
        <v>3.4</v>
      </c>
      <c r="J12" s="68">
        <f>SUMIFS(Data!$R:$R,Data!$A:$A,$B12,Data!$C:$C,J$1)</f>
        <v>3.4180000000000001</v>
      </c>
      <c r="K12" s="68">
        <f>SUMIFS(Data!$R:$R,Data!$A:$A,$B12,Data!$C:$C,K$1)</f>
        <v>3.05</v>
      </c>
      <c r="L12" s="68">
        <f>SUMIFS(Data!$R:$R,Data!$A:$A,$B12,Data!$C:$C,L$1)</f>
        <v>4.1999999999999993</v>
      </c>
      <c r="M12" s="68">
        <f>SUMIFS(Data!$R:$R,Data!$A:$A,$B12,Data!$C:$C,M$1)</f>
        <v>2.7</v>
      </c>
      <c r="N12" s="68">
        <f>SUMIFS(Data!$R:$R,Data!$A:$A,$B12,Data!$C:$C,N$1)</f>
        <v>2.5</v>
      </c>
      <c r="O12" s="68"/>
      <c r="P12" s="68">
        <f>SUMIFS(Data!$R:$R,Data!$A:$A,$B12,Data!$C:$C,P$1)</f>
        <v>2.75</v>
      </c>
      <c r="Q12" s="68">
        <f>SUMIFS(Data!$R:$R,Data!$A:$A,$B12,Data!$C:$C,Q$1)</f>
        <v>3.5</v>
      </c>
      <c r="R12" s="68">
        <f t="shared" si="0"/>
        <v>3</v>
      </c>
      <c r="S12" s="68">
        <f t="shared" si="1"/>
        <v>50.368000000000002</v>
      </c>
      <c r="T12" s="68"/>
      <c r="U12" s="84" t="e">
        <f>SUMIFS(Data!U:U,Data!A:A,'#ligaSYR'!B11)/3</f>
        <v>#DIV/0!</v>
      </c>
      <c r="V12" s="69" t="str">
        <f>IF(VLOOKUP(B12,Participanti!A:D,4,0)=0," ","New")</f>
        <v>New</v>
      </c>
      <c r="W12" s="69">
        <v>12</v>
      </c>
      <c r="X12" s="69" t="str">
        <f t="shared" si="2"/>
        <v>Urcare 1 loc</v>
      </c>
      <c r="Y12" s="69" t="str">
        <f t="shared" si="3"/>
        <v>DA</v>
      </c>
    </row>
    <row r="13" spans="1:25" ht="12.75">
      <c r="A13" s="67">
        <v>12</v>
      </c>
      <c r="B13" s="67" t="s">
        <v>90</v>
      </c>
      <c r="C13" s="68">
        <f>SUMIFS(Data!$R:$R,Data!$A:$A,$B13,Data!$C:$C,C$1)</f>
        <v>2.9000000000000004</v>
      </c>
      <c r="D13" s="68">
        <f>SUMIFS(Data!$R:$R,Data!$A:$A,$B13,Data!$C:$C,D$1)</f>
        <v>3.4000000000000004</v>
      </c>
      <c r="E13" s="68">
        <f>SUMIFS(Data!$R:$R,Data!$A:$A,$B13,Data!$C:$C,E$1)</f>
        <v>3.05</v>
      </c>
      <c r="F13" s="68">
        <f>SUMIFS(Data!$R:$R,Data!$A:$A,$B13,Data!$C:$C,F$1)</f>
        <v>2.5</v>
      </c>
      <c r="G13" s="68">
        <f>SUMIFS(Data!$R:$R,Data!$A:$A,$B13,Data!$C:$C,G$1)</f>
        <v>1.5</v>
      </c>
      <c r="H13" s="68">
        <f>SUMIFS(Data!$R:$R,Data!$A:$A,$B13,Data!$C:$C,H$1)</f>
        <v>3.5</v>
      </c>
      <c r="I13" s="68">
        <f>SUMIFS(Data!$R:$R,Data!$A:$A,$B13,Data!$C:$C,I$1)</f>
        <v>2.9000000000000004</v>
      </c>
      <c r="J13" s="68">
        <f>SUMIFS(Data!$R:$R,Data!$A:$A,$B13,Data!$C:$C,J$1)</f>
        <v>3.45</v>
      </c>
      <c r="K13" s="68">
        <f>SUMIFS(Data!$R:$R,Data!$A:$A,$B13,Data!$C:$C,K$1)</f>
        <v>3.3499999999999996</v>
      </c>
      <c r="L13" s="68">
        <f>SUMIFS(Data!$R:$R,Data!$A:$A,$B13,Data!$C:$C,L$1)</f>
        <v>2.65</v>
      </c>
      <c r="M13" s="68">
        <f>SUMIFS(Data!$R:$R,Data!$A:$A,$B13,Data!$C:$C,M$1)</f>
        <v>3.6500000000000004</v>
      </c>
      <c r="N13" s="68">
        <f>SUMIFS(Data!$R:$R,Data!$A:$A,$B13,Data!$C:$C,N$1)</f>
        <v>2.75</v>
      </c>
      <c r="O13" s="68">
        <f>SUMIFS(Data!$R:$R,Data!$A:$A,$B13,Data!$C:$C,O$1)</f>
        <v>3</v>
      </c>
      <c r="P13" s="68">
        <f>SUMIFS(Data!$R:$R,Data!$A:$A,$B13,Data!$C:$C,P$1)</f>
        <v>3.25</v>
      </c>
      <c r="Q13" s="68">
        <f>SUMIFS(Data!$R:$R,Data!$A:$A,$B13,Data!$C:$C,Q$1)</f>
        <v>3.5</v>
      </c>
      <c r="R13" s="68">
        <f t="shared" si="0"/>
        <v>5</v>
      </c>
      <c r="S13" s="68">
        <f t="shared" si="1"/>
        <v>50.349999999999994</v>
      </c>
      <c r="T13" s="68"/>
      <c r="U13" s="84">
        <f>SUMIFS(Data!U:U,Data!A:A,'#ligaSYR'!B18)/3</f>
        <v>0.78628547259195625</v>
      </c>
      <c r="V13" s="69" t="str">
        <f>IF(VLOOKUP(B13,Participanti!A:D,4,0)=0," ","New")</f>
        <v xml:space="preserve"> </v>
      </c>
      <c r="W13" s="69">
        <v>17</v>
      </c>
      <c r="X13" s="69" t="str">
        <f t="shared" si="2"/>
        <v>Urcare 5 locuri</v>
      </c>
      <c r="Y13" s="69" t="str">
        <f t="shared" si="3"/>
        <v>DA</v>
      </c>
    </row>
    <row r="14" spans="1:25" ht="12.75">
      <c r="A14" s="67">
        <v>13</v>
      </c>
      <c r="B14" s="67" t="s">
        <v>70</v>
      </c>
      <c r="C14" s="68">
        <f>SUMIFS(Data!$R:$R,Data!$A:$A,$B14,Data!$C:$C,C$1)</f>
        <v>2.0499999999999998</v>
      </c>
      <c r="D14" s="68">
        <f>SUMIFS(Data!$R:$R,Data!$A:$A,$B14,Data!$C:$C,D$1)</f>
        <v>2.4500000000000002</v>
      </c>
      <c r="E14" s="68">
        <f>SUMIFS(Data!$R:$R,Data!$A:$A,$B14,Data!$C:$C,E$1)</f>
        <v>3.5</v>
      </c>
      <c r="F14" s="68">
        <f>SUMIFS(Data!$R:$R,Data!$A:$A,$B14,Data!$C:$C,F$1)</f>
        <v>2.35</v>
      </c>
      <c r="G14" s="68">
        <f>SUMIFS(Data!$R:$R,Data!$A:$A,$B14,Data!$C:$C,G$1)</f>
        <v>3.6</v>
      </c>
      <c r="H14" s="68">
        <f>SUMIFS(Data!$R:$R,Data!$A:$A,$B14,Data!$C:$C,H$1)</f>
        <v>3.9000000000000004</v>
      </c>
      <c r="I14" s="68">
        <f>SUMIFS(Data!$R:$R,Data!$A:$A,$B14,Data!$C:$C,I$1)</f>
        <v>2.6713333333333336</v>
      </c>
      <c r="J14" s="68">
        <f>SUMIFS(Data!$R:$R,Data!$A:$A,$B14,Data!$C:$C,J$1)</f>
        <v>3</v>
      </c>
      <c r="K14" s="68">
        <f>SUMIFS(Data!$R:$R,Data!$A:$A,$B14,Data!$C:$C,K$1)</f>
        <v>3.8853333333333335</v>
      </c>
      <c r="L14" s="68">
        <f>SUMIFS(Data!$R:$R,Data!$A:$A,$B14,Data!$C:$C,L$1)</f>
        <v>2.5499999999999998</v>
      </c>
      <c r="M14" s="68">
        <f>SUMIFS(Data!$R:$R,Data!$A:$A,$B14,Data!$C:$C,M$1)</f>
        <v>3.05</v>
      </c>
      <c r="N14" s="68">
        <f>SUMIFS(Data!$R:$R,Data!$A:$A,$B14,Data!$C:$C,N$1)</f>
        <v>2.5</v>
      </c>
      <c r="O14" s="68">
        <f>SUMIFS(Data!$R:$R,Data!$A:$A,$B14,Data!$C:$C,O$1)</f>
        <v>2.5</v>
      </c>
      <c r="P14" s="68">
        <f>SUMIFS(Data!$R:$R,Data!$A:$A,$B14,Data!$C:$C,P$1)</f>
        <v>3.5</v>
      </c>
      <c r="Q14" s="68">
        <f>SUMIFS(Data!$R:$R,Data!$A:$A,$B14,Data!$C:$C,Q$1)</f>
        <v>3.25</v>
      </c>
      <c r="R14" s="68">
        <f t="shared" si="0"/>
        <v>5</v>
      </c>
      <c r="S14" s="68">
        <f t="shared" si="1"/>
        <v>49.756666666666668</v>
      </c>
      <c r="T14" s="68"/>
      <c r="U14" s="84" t="e">
        <f>SUMIFS(Data!U:U,Data!A:A,'#ligaSYR'!B20)/3</f>
        <v>#DIV/0!</v>
      </c>
      <c r="V14" s="69" t="str">
        <f>IF(VLOOKUP(B14,Participanti!A:D,4,0)=0," ","New")</f>
        <v xml:space="preserve"> </v>
      </c>
      <c r="W14" s="69">
        <v>19</v>
      </c>
      <c r="X14" s="69" t="str">
        <f t="shared" si="2"/>
        <v>Urcare 6 locuri</v>
      </c>
      <c r="Y14" s="69" t="str">
        <f t="shared" si="3"/>
        <v>DA</v>
      </c>
    </row>
    <row r="15" spans="1:25" ht="12.75">
      <c r="A15" s="67">
        <v>14</v>
      </c>
      <c r="B15" s="67" t="s">
        <v>73</v>
      </c>
      <c r="C15" s="68">
        <f>SUMIFS(Data!$R:$R,Data!$A:$A,$B15,Data!$C:$C,C$1)</f>
        <v>2.5499999999999998</v>
      </c>
      <c r="D15" s="68">
        <f>SUMIFS(Data!$R:$R,Data!$A:$A,$B15,Data!$C:$C,D$1)</f>
        <v>2.5</v>
      </c>
      <c r="E15" s="68">
        <f>SUMIFS(Data!$R:$R,Data!$A:$A,$B15,Data!$C:$C,E$1)</f>
        <v>2.8</v>
      </c>
      <c r="F15" s="68">
        <f>SUMIFS(Data!$R:$R,Data!$A:$A,$B15,Data!$C:$C,F$1)</f>
        <v>3</v>
      </c>
      <c r="G15" s="68">
        <f>SUMIFS(Data!$R:$R,Data!$A:$A,$B15,Data!$C:$C,G$1)</f>
        <v>3.15</v>
      </c>
      <c r="H15" s="68">
        <f>SUMIFS(Data!$R:$R,Data!$A:$A,$B15,Data!$C:$C,H$1)</f>
        <v>3.4</v>
      </c>
      <c r="I15" s="68">
        <f>SUMIFS(Data!$R:$R,Data!$A:$A,$B15,Data!$C:$C,I$1)</f>
        <v>2.5</v>
      </c>
      <c r="J15" s="68">
        <f>SUMIFS(Data!$R:$R,Data!$A:$A,$B15,Data!$C:$C,J$1)</f>
        <v>3.25</v>
      </c>
      <c r="K15" s="68">
        <f>SUMIFS(Data!$R:$R,Data!$A:$A,$B15,Data!$C:$C,K$1)</f>
        <v>2.6</v>
      </c>
      <c r="L15" s="68">
        <f>SUMIFS(Data!$R:$R,Data!$A:$A,$B15,Data!$C:$C,L$1)</f>
        <v>2.2999999999999998</v>
      </c>
      <c r="M15" s="68">
        <f>SUMIFS(Data!$R:$R,Data!$A:$A,$B15,Data!$C:$C,M$1)</f>
        <v>3.35</v>
      </c>
      <c r="N15" s="68">
        <f>SUMIFS(Data!$R:$R,Data!$A:$A,$B15,Data!$C:$C,N$1)</f>
        <v>4</v>
      </c>
      <c r="O15" s="68">
        <f>SUMIFS(Data!$R:$R,Data!$A:$A,$B15,Data!$C:$C,O$1)</f>
        <v>3.25</v>
      </c>
      <c r="P15" s="68">
        <f>SUMIFS(Data!$R:$R,Data!$A:$A,$B15,Data!$C:$C,P$1)</f>
        <v>3</v>
      </c>
      <c r="Q15" s="68">
        <f>SUMIFS(Data!$R:$R,Data!$A:$A,$B15,Data!$C:$C,Q$1)</f>
        <v>2.5</v>
      </c>
      <c r="R15" s="68">
        <f t="shared" si="0"/>
        <v>5</v>
      </c>
      <c r="S15" s="68">
        <f t="shared" si="1"/>
        <v>49.150000000000006</v>
      </c>
      <c r="T15" s="68"/>
      <c r="U15" s="84">
        <f>SUMIFS(Data!U:U,Data!A:A,'#ligaSYR'!B21)/3</f>
        <v>0.88262650581377178</v>
      </c>
      <c r="V15" s="69" t="str">
        <f>IF(VLOOKUP(B15,Participanti!A:D,4,0)=0," ","New")</f>
        <v xml:space="preserve"> </v>
      </c>
      <c r="W15" s="69">
        <v>18</v>
      </c>
      <c r="X15" s="69" t="str">
        <f t="shared" si="2"/>
        <v>Urcare 4 locuri</v>
      </c>
      <c r="Y15" s="69" t="str">
        <f t="shared" si="3"/>
        <v>DA</v>
      </c>
    </row>
    <row r="16" spans="1:25" ht="12.75">
      <c r="A16" s="67">
        <v>15</v>
      </c>
      <c r="B16" s="67" t="s">
        <v>75</v>
      </c>
      <c r="C16" s="68">
        <f>SUMIFS(Data!$R:$R,Data!$A:$A,$B16,Data!$C:$C,C$1)</f>
        <v>4</v>
      </c>
      <c r="D16" s="68">
        <f>SUMIFS(Data!$R:$R,Data!$A:$A,$B16,Data!$C:$C,D$1)</f>
        <v>3.75</v>
      </c>
      <c r="E16" s="68">
        <f>SUMIFS(Data!$R:$R,Data!$A:$A,$B16,Data!$C:$C,E$1)</f>
        <v>3.15</v>
      </c>
      <c r="F16" s="68">
        <f>SUMIFS(Data!$R:$R,Data!$A:$A,$B16,Data!$C:$C,F$1)</f>
        <v>3.2</v>
      </c>
      <c r="G16" s="68">
        <f>SUMIFS(Data!$R:$R,Data!$A:$A,$B16,Data!$C:$C,G$1)</f>
        <v>2.7</v>
      </c>
      <c r="H16" s="68">
        <f>SUMIFS(Data!$R:$R,Data!$A:$A,$B16,Data!$C:$C,H$1)</f>
        <v>2.75</v>
      </c>
      <c r="I16" s="68">
        <f>SUMIFS(Data!$R:$R,Data!$A:$A,$B16,Data!$C:$C,I$1)</f>
        <v>3</v>
      </c>
      <c r="J16" s="68">
        <f>SUMIFS(Data!$R:$R,Data!$A:$A,$B16,Data!$C:$C,J$1)</f>
        <v>2.6500000000000004</v>
      </c>
      <c r="K16" s="68">
        <f>SUMIFS(Data!$R:$R,Data!$A:$A,$B16,Data!$C:$C,K$1)</f>
        <v>3.1</v>
      </c>
      <c r="L16" s="68">
        <f>SUMIFS(Data!$R:$R,Data!$A:$A,$B16,Data!$C:$C,L$1)</f>
        <v>3.1999999999999997</v>
      </c>
      <c r="M16" s="68">
        <f>SUMIFS(Data!$R:$R,Data!$A:$A,$B16,Data!$C:$C,M$1)</f>
        <v>4.3</v>
      </c>
      <c r="N16" s="68">
        <f>SUMIFS(Data!$R:$R,Data!$A:$A,$B16,Data!$C:$C,N$1)</f>
        <v>3.25</v>
      </c>
      <c r="O16" s="68">
        <f>SUMIFS(Data!$R:$R,Data!$A:$A,$B16,Data!$C:$C,O$1)</f>
        <v>3.75</v>
      </c>
      <c r="P16" s="68"/>
      <c r="Q16" s="68">
        <f>SUMIFS(Data!$R:$R,Data!$A:$A,$B16,Data!$C:$C,Q$1)</f>
        <v>3.25</v>
      </c>
      <c r="R16" s="68">
        <f t="shared" si="0"/>
        <v>3</v>
      </c>
      <c r="S16" s="68">
        <f t="shared" si="1"/>
        <v>49.050000000000004</v>
      </c>
      <c r="T16" s="68"/>
      <c r="U16" s="84" t="e">
        <f>SUMIFS(Data!U:U,Data!A:A,'#ligaSYR'!B16)/3</f>
        <v>#DIV/0!</v>
      </c>
      <c r="V16" s="69" t="str">
        <f>IF(VLOOKUP(B16,Participanti!A:D,4,0)=0," ","New")</f>
        <v xml:space="preserve"> </v>
      </c>
      <c r="W16" s="69">
        <v>15</v>
      </c>
      <c r="X16" s="69" t="str">
        <f t="shared" si="2"/>
        <v>Stationare</v>
      </c>
      <c r="Y16" s="69" t="str">
        <f t="shared" si="3"/>
        <v>DA</v>
      </c>
    </row>
    <row r="17" spans="1:25" ht="12.75">
      <c r="A17" s="67">
        <v>16</v>
      </c>
      <c r="B17" s="67" t="s">
        <v>89</v>
      </c>
      <c r="C17" s="68">
        <f>SUMIFS(Data!$R:$R,Data!$A:$A,$B17,Data!$C:$C,C$1)</f>
        <v>3.6500000000000004</v>
      </c>
      <c r="D17" s="68">
        <f>SUMIFS(Data!$R:$R,Data!$A:$A,$B17,Data!$C:$C,D$1)</f>
        <v>3.3000000000000003</v>
      </c>
      <c r="E17" s="68">
        <f>SUMIFS(Data!$R:$R,Data!$A:$A,$B17,Data!$C:$C,E$1)</f>
        <v>4.2539999999999996</v>
      </c>
      <c r="F17" s="68">
        <f>SUMIFS(Data!$R:$R,Data!$A:$A,$B17,Data!$C:$C,F$1)</f>
        <v>3.1</v>
      </c>
      <c r="G17" s="68">
        <f>SUMIFS(Data!$R:$R,Data!$A:$A,$B17,Data!$C:$C,G$1)</f>
        <v>4.2</v>
      </c>
      <c r="H17" s="68">
        <f>SUMIFS(Data!$R:$R,Data!$A:$A,$B17,Data!$C:$C,H$1)</f>
        <v>2.5</v>
      </c>
      <c r="I17" s="68">
        <f>SUMIFS(Data!$R:$R,Data!$A:$A,$B17,Data!$C:$C,I$1)</f>
        <v>3.4</v>
      </c>
      <c r="J17" s="68">
        <f>SUMIFS(Data!$R:$R,Data!$A:$A,$B17,Data!$C:$C,J$1)</f>
        <v>4.3</v>
      </c>
      <c r="K17" s="68">
        <f>SUMIFS(Data!$R:$R,Data!$A:$A,$B17,Data!$C:$C,K$1)</f>
        <v>4.05</v>
      </c>
      <c r="L17" s="68"/>
      <c r="M17" s="68"/>
      <c r="N17" s="68">
        <f>SUMIFS(Data!$R:$R,Data!$A:$A,$B17,Data!$C:$C,N$1)</f>
        <v>3.25</v>
      </c>
      <c r="O17" s="68">
        <f>SUMIFS(Data!$R:$R,Data!$A:$A,$B17,Data!$C:$C,O$1)</f>
        <v>5</v>
      </c>
      <c r="P17" s="68">
        <f>SUMIFS(Data!$R:$R,Data!$A:$A,$B17,Data!$C:$C,P$1)</f>
        <v>2.75</v>
      </c>
      <c r="Q17" s="68">
        <f>SUMIFS(Data!$R:$R,Data!$A:$A,$B17,Data!$C:$C,Q$1)</f>
        <v>3.5</v>
      </c>
      <c r="R17" s="68">
        <f t="shared" si="0"/>
        <v>1</v>
      </c>
      <c r="S17" s="68">
        <f t="shared" si="1"/>
        <v>48.253999999999998</v>
      </c>
      <c r="T17" s="68"/>
      <c r="U17" s="84" t="e">
        <f>SUMIFS(Data!U:U,Data!A:A,'#ligaSYR'!B12)/3</f>
        <v>#DIV/0!</v>
      </c>
      <c r="V17" s="69" t="str">
        <f>IF(VLOOKUP(B17,Participanti!A:D,4,0)=0," ","New")</f>
        <v xml:space="preserve"> </v>
      </c>
      <c r="W17" s="69">
        <v>13</v>
      </c>
      <c r="X17" s="69" t="str">
        <f t="shared" si="2"/>
        <v>Coborare 3 locuri</v>
      </c>
      <c r="Y17" s="69" t="str">
        <f t="shared" si="3"/>
        <v>DA</v>
      </c>
    </row>
    <row r="18" spans="1:25" ht="12.75">
      <c r="A18" s="67">
        <v>17</v>
      </c>
      <c r="B18" s="67" t="s">
        <v>187</v>
      </c>
      <c r="C18" s="68">
        <f>SUMIFS(Data!$R:$R,Data!$A:$A,$B18,Data!$C:$C,C$1)</f>
        <v>7.7</v>
      </c>
      <c r="D18" s="68">
        <f>SUMIFS(Data!$R:$R,Data!$A:$A,$B18,Data!$C:$C,D$1)</f>
        <v>4.4359999999999999</v>
      </c>
      <c r="E18" s="68">
        <f>SUMIFS(Data!$R:$R,Data!$A:$A,$B18,Data!$C:$C,E$1)</f>
        <v>4.4719999999999995</v>
      </c>
      <c r="F18" s="68">
        <f>SUMIFS(Data!$R:$R,Data!$A:$A,$B18,Data!$C:$C,F$1)</f>
        <v>5</v>
      </c>
      <c r="G18" s="68">
        <f>SUMIFS(Data!$R:$R,Data!$A:$A,$B18,Data!$C:$C,G$1)</f>
        <v>3.75</v>
      </c>
      <c r="H18" s="68">
        <f>SUMIFS(Data!$R:$R,Data!$A:$A,$B18,Data!$C:$C,H$1)</f>
        <v>4.6999999999999993</v>
      </c>
      <c r="I18" s="68"/>
      <c r="J18" s="68">
        <f>SUMIFS(Data!$R:$R,Data!$A:$A,$B18,Data!$C:$C,J$1)</f>
        <v>4.1786666666666665</v>
      </c>
      <c r="K18" s="68">
        <f>SUMIFS(Data!$R:$R,Data!$A:$A,$B18,Data!$C:$C,K$1)</f>
        <v>5.0893333333333342</v>
      </c>
      <c r="L18" s="68">
        <f>SUMIFS(Data!$R:$R,Data!$A:$A,$B18,Data!$C:$C,L$1)</f>
        <v>4.25</v>
      </c>
      <c r="M18" s="68">
        <f>SUMIFS(Data!$R:$R,Data!$A:$A,$B18,Data!$C:$C,M$1)</f>
        <v>4.5</v>
      </c>
      <c r="N18" s="68"/>
      <c r="O18" s="68"/>
      <c r="P18" s="68"/>
      <c r="Q18" s="68"/>
      <c r="R18" s="68">
        <f t="shared" si="0"/>
        <v>0</v>
      </c>
      <c r="S18" s="68">
        <f t="shared" si="1"/>
        <v>48.076000000000001</v>
      </c>
      <c r="T18" s="68"/>
      <c r="U18" s="84" t="e">
        <f>SUMIFS(Data!U:U,Data!A:A,'#ligaSYR'!B10)/3</f>
        <v>#DIV/0!</v>
      </c>
      <c r="V18" s="69" t="str">
        <f>IF(VLOOKUP(B18,Participanti!A:D,4,0)=0," ","New")</f>
        <v xml:space="preserve"> </v>
      </c>
      <c r="W18" s="69">
        <v>6</v>
      </c>
      <c r="X18" s="69" t="str">
        <f t="shared" si="2"/>
        <v>Coborare 11 locuri</v>
      </c>
      <c r="Y18" s="69" t="str">
        <f t="shared" si="3"/>
        <v>DA</v>
      </c>
    </row>
    <row r="19" spans="1:25" ht="12.75">
      <c r="A19" s="67">
        <v>18</v>
      </c>
      <c r="B19" s="67" t="s">
        <v>67</v>
      </c>
      <c r="C19" s="68">
        <f>SUMIFS(Data!$R:$R,Data!$A:$A,$B19,Data!$C:$C,C$1)</f>
        <v>2.35</v>
      </c>
      <c r="D19" s="68">
        <f>SUMIFS(Data!$R:$R,Data!$A:$A,$B19,Data!$C:$C,D$1)</f>
        <v>5.174666666666667</v>
      </c>
      <c r="E19" s="68">
        <f>SUMIFS(Data!$R:$R,Data!$A:$A,$B19,Data!$C:$C,E$1)</f>
        <v>4.6506666666666669</v>
      </c>
      <c r="F19" s="68">
        <f>SUMIFS(Data!$R:$R,Data!$A:$A,$B19,Data!$C:$C,F$1)</f>
        <v>3.5</v>
      </c>
      <c r="G19" s="68">
        <f>SUMIFS(Data!$R:$R,Data!$A:$A,$B19,Data!$C:$C,G$1)</f>
        <v>3.95</v>
      </c>
      <c r="H19" s="68">
        <f>SUMIFS(Data!$R:$R,Data!$A:$A,$B19,Data!$C:$C,H$1)</f>
        <v>2.8493333333333331</v>
      </c>
      <c r="I19" s="68">
        <f>SUMIFS(Data!$R:$R,Data!$A:$A,$B19,Data!$C:$C,I$1)</f>
        <v>4.05</v>
      </c>
      <c r="J19" s="68">
        <f>SUMIFS(Data!$R:$R,Data!$A:$A,$B19,Data!$C:$C,J$1)</f>
        <v>3.2919999999999998</v>
      </c>
      <c r="K19" s="68">
        <f>SUMIFS(Data!$R:$R,Data!$A:$A,$B19,Data!$C:$C,K$1)</f>
        <v>4.3513333333333328</v>
      </c>
      <c r="L19" s="68">
        <f>SUMIFS(Data!$R:$R,Data!$A:$A,$B19,Data!$C:$C,L$1)</f>
        <v>4.0933333333333328</v>
      </c>
      <c r="M19" s="68">
        <f>SUMIFS(Data!$R:$R,Data!$A:$A,$B19,Data!$C:$C,M$1)</f>
        <v>4.3499999999999996</v>
      </c>
      <c r="N19" s="68"/>
      <c r="O19" s="68"/>
      <c r="P19" s="68">
        <f>SUMIFS(Data!$R:$R,Data!$A:$A,$B19,Data!$C:$C,P$1)</f>
        <v>4.25</v>
      </c>
      <c r="Q19" s="68"/>
      <c r="R19" s="68">
        <f t="shared" si="0"/>
        <v>0</v>
      </c>
      <c r="S19" s="68">
        <f t="shared" si="1"/>
        <v>46.861333333333341</v>
      </c>
      <c r="T19" s="68"/>
      <c r="U19" s="84" t="e">
        <f>SUMIFS(Data!U:U,Data!A:A,'#ligaSYR'!B13)/3</f>
        <v>#DIV/0!</v>
      </c>
      <c r="V19" s="69" t="str">
        <f>IF(VLOOKUP(B19,Participanti!A:D,4,0)=0," ","New")</f>
        <v xml:space="preserve"> </v>
      </c>
      <c r="W19" s="69">
        <v>10</v>
      </c>
      <c r="X19" s="69" t="str">
        <f t="shared" si="2"/>
        <v>Coborare 8 locuri</v>
      </c>
      <c r="Y19" s="69" t="str">
        <f t="shared" si="3"/>
        <v>DA</v>
      </c>
    </row>
    <row r="20" spans="1:25" ht="12.75">
      <c r="A20" s="67">
        <v>19</v>
      </c>
      <c r="B20" s="67" t="s">
        <v>66</v>
      </c>
      <c r="C20" s="68"/>
      <c r="D20" s="68">
        <f>SUMIFS(Data!$R:$R,Data!$A:$A,$B20,Data!$C:$C,D$1)</f>
        <v>2.0499999999999998</v>
      </c>
      <c r="E20" s="68">
        <f>SUMIFS(Data!$R:$R,Data!$A:$A,$B20,Data!$C:$C,E$1)</f>
        <v>2.25</v>
      </c>
      <c r="F20" s="68">
        <f>SUMIFS(Data!$R:$R,Data!$A:$A,$B20,Data!$C:$C,F$1)</f>
        <v>2.1</v>
      </c>
      <c r="G20" s="68">
        <f>SUMIFS(Data!$R:$R,Data!$A:$A,$B20,Data!$C:$C,G$1)</f>
        <v>2.85</v>
      </c>
      <c r="H20" s="68">
        <f>SUMIFS(Data!$R:$R,Data!$A:$A,$B20,Data!$C:$C,H$1)</f>
        <v>3.5</v>
      </c>
      <c r="I20" s="68">
        <f>SUMIFS(Data!$R:$R,Data!$A:$A,$B20,Data!$C:$C,I$1)</f>
        <v>2.25</v>
      </c>
      <c r="J20" s="68">
        <f>SUMIFS(Data!$R:$R,Data!$A:$A,$B20,Data!$C:$C,J$1)</f>
        <v>3.55</v>
      </c>
      <c r="K20" s="68">
        <f>SUMIFS(Data!$R:$R,Data!$A:$A,$B20,Data!$C:$C,K$1)</f>
        <v>4</v>
      </c>
      <c r="L20" s="68">
        <f>SUMIFS(Data!$R:$R,Data!$A:$A,$B20,Data!$C:$C,L$1)</f>
        <v>3.05</v>
      </c>
      <c r="M20" s="68">
        <f>SUMIFS(Data!$R:$R,Data!$A:$A,$B20,Data!$C:$C,M$1)</f>
        <v>3.5500000000000003</v>
      </c>
      <c r="N20" s="68">
        <f>SUMIFS(Data!$R:$R,Data!$A:$A,$B20,Data!$C:$C,N$1)</f>
        <v>3.5</v>
      </c>
      <c r="O20" s="68">
        <f>SUMIFS(Data!$R:$R,Data!$A:$A,$B20,Data!$C:$C,O$1)</f>
        <v>3</v>
      </c>
      <c r="P20" s="68">
        <f>SUMIFS(Data!$R:$R,Data!$A:$A,$B20,Data!$C:$C,P$1)</f>
        <v>4.25</v>
      </c>
      <c r="Q20" s="68">
        <f>SUMIFS(Data!$R:$R,Data!$A:$A,$B20,Data!$C:$C,Q$1)</f>
        <v>3.25</v>
      </c>
      <c r="R20" s="68">
        <f t="shared" si="0"/>
        <v>3</v>
      </c>
      <c r="S20" s="68">
        <f t="shared" si="1"/>
        <v>46.150000000000006</v>
      </c>
      <c r="T20" s="68"/>
      <c r="U20" s="84" t="e">
        <f>SUMIFS(Data!U:U,Data!A:A,'#ligaSYR'!B22)/3</f>
        <v>#DIV/0!</v>
      </c>
      <c r="V20" s="69" t="str">
        <f>IF(VLOOKUP(B20,Participanti!A:D,4,0)=0," ","New")</f>
        <v xml:space="preserve"> </v>
      </c>
      <c r="W20" s="69">
        <v>21</v>
      </c>
      <c r="X20" s="69" t="str">
        <f t="shared" si="2"/>
        <v>Urcare 2 locuri</v>
      </c>
      <c r="Y20" s="69" t="str">
        <f t="shared" si="3"/>
        <v>DA</v>
      </c>
    </row>
    <row r="21" spans="1:25" ht="12.75">
      <c r="A21" s="67">
        <v>20</v>
      </c>
      <c r="B21" s="67" t="s">
        <v>123</v>
      </c>
      <c r="C21" s="68">
        <f>SUMIFS(Data!$R:$R,Data!$A:$A,$B21,Data!$C:$C,C$1)</f>
        <v>3.6999999999999997</v>
      </c>
      <c r="D21" s="68">
        <f>SUMIFS(Data!$R:$R,Data!$A:$A,$B21,Data!$C:$C,D$1)</f>
        <v>3.75</v>
      </c>
      <c r="E21" s="68">
        <f>SUMIFS(Data!$R:$R,Data!$A:$A,$B21,Data!$C:$C,E$1)</f>
        <v>4.4000000000000004</v>
      </c>
      <c r="F21" s="68">
        <f>SUMIFS(Data!$R:$R,Data!$A:$A,$B21,Data!$C:$C,F$1)</f>
        <v>5.95</v>
      </c>
      <c r="G21" s="68">
        <f>SUMIFS(Data!$R:$R,Data!$A:$A,$B21,Data!$C:$C,G$1)</f>
        <v>4.45</v>
      </c>
      <c r="H21" s="68">
        <f>SUMIFS(Data!$R:$R,Data!$A:$A,$B21,Data!$C:$C,H$1)</f>
        <v>4.25</v>
      </c>
      <c r="I21" s="68">
        <f>SUMIFS(Data!$R:$R,Data!$A:$A,$B21,Data!$C:$C,I$1)</f>
        <v>4.25</v>
      </c>
      <c r="J21" s="68">
        <f>SUMIFS(Data!$R:$R,Data!$A:$A,$B21,Data!$C:$C,J$1)</f>
        <v>3.95</v>
      </c>
      <c r="K21" s="68">
        <f>SUMIFS(Data!$R:$R,Data!$A:$A,$B21,Data!$C:$C,K$1)</f>
        <v>4.0999999999999996</v>
      </c>
      <c r="L21" s="68">
        <f>SUMIFS(Data!$R:$R,Data!$A:$A,$B21,Data!$C:$C,L$1)</f>
        <v>3.35</v>
      </c>
      <c r="M21" s="68">
        <f>SUMIFS(Data!$R:$R,Data!$A:$A,$B21,Data!$C:$C,M$1)</f>
        <v>3.95</v>
      </c>
      <c r="N21" s="68"/>
      <c r="O21" s="68"/>
      <c r="P21" s="68"/>
      <c r="Q21" s="68"/>
      <c r="R21" s="68">
        <f t="shared" si="0"/>
        <v>0</v>
      </c>
      <c r="S21" s="68">
        <f t="shared" si="1"/>
        <v>46.100000000000009</v>
      </c>
      <c r="T21" s="68"/>
      <c r="U21" s="84" t="e">
        <f>SUMIFS(Data!U:U,Data!A:A,'#ligaSYR'!B15)/3</f>
        <v>#DIV/0!</v>
      </c>
      <c r="V21" s="69" t="str">
        <f>IF(VLOOKUP(B21,Participanti!A:D,4,0)=0," ","New")</f>
        <v xml:space="preserve"> </v>
      </c>
      <c r="W21" s="69">
        <v>11</v>
      </c>
      <c r="X21" s="69" t="str">
        <f t="shared" si="2"/>
        <v>Coborare 9 locuri</v>
      </c>
      <c r="Y21" s="69" t="str">
        <f t="shared" si="3"/>
        <v>DA</v>
      </c>
    </row>
    <row r="22" spans="1:25" ht="12.75">
      <c r="A22" s="67">
        <v>21</v>
      </c>
      <c r="B22" s="67" t="s">
        <v>125</v>
      </c>
      <c r="C22" s="68">
        <f>SUMIFS(Data!$R:$R,Data!$A:$A,$B22,Data!$C:$C,C$1)</f>
        <v>2.976666666666667</v>
      </c>
      <c r="D22" s="68">
        <f>SUMIFS(Data!$R:$R,Data!$A:$A,$B22,Data!$C:$C,D$1)</f>
        <v>3.548</v>
      </c>
      <c r="E22" s="68"/>
      <c r="F22" s="68">
        <f>SUMIFS(Data!$R:$R,Data!$A:$A,$B22,Data!$C:$C,F$1)</f>
        <v>3.3959999999999999</v>
      </c>
      <c r="G22" s="68">
        <f>SUMIFS(Data!$R:$R,Data!$A:$A,$B22,Data!$C:$C,G$1)</f>
        <v>3.9800000000000004</v>
      </c>
      <c r="H22" s="68">
        <f>SUMIFS(Data!$R:$R,Data!$A:$A,$B22,Data!$C:$C,H$1)</f>
        <v>3.3459999999999996</v>
      </c>
      <c r="I22" s="68">
        <f>SUMIFS(Data!$R:$R,Data!$A:$A,$B22,Data!$C:$C,I$1)</f>
        <v>3.5233333333333334</v>
      </c>
      <c r="J22" s="68">
        <f>SUMIFS(Data!$R:$R,Data!$A:$A,$B22,Data!$C:$C,J$1)</f>
        <v>3.1366666666666667</v>
      </c>
      <c r="K22" s="68">
        <f>SUMIFS(Data!$R:$R,Data!$A:$A,$B22,Data!$C:$C,K$1)</f>
        <v>3.5873333333333335</v>
      </c>
      <c r="L22" s="68">
        <f>SUMIFS(Data!$R:$R,Data!$A:$A,$B22,Data!$C:$C,L$1)</f>
        <v>3.0760000000000005</v>
      </c>
      <c r="M22" s="68">
        <f>SUMIFS(Data!$R:$R,Data!$A:$A,$B22,Data!$C:$C,M$1)</f>
        <v>3.4346666666666668</v>
      </c>
      <c r="N22" s="68"/>
      <c r="O22" s="68">
        <f>SUMIFS(Data!$R:$R,Data!$A:$A,$B22,Data!$C:$C,O$1)</f>
        <v>3.5</v>
      </c>
      <c r="P22" s="68">
        <f>SUMIFS(Data!$R:$R,Data!$A:$A,$B22,Data!$C:$C,P$1)</f>
        <v>3.5</v>
      </c>
      <c r="Q22" s="68">
        <f>SUMIFS(Data!$R:$R,Data!$A:$A,$B22,Data!$C:$C,Q$1)</f>
        <v>4</v>
      </c>
      <c r="R22" s="68">
        <f t="shared" si="0"/>
        <v>1</v>
      </c>
      <c r="S22" s="68">
        <f t="shared" si="1"/>
        <v>46.004666666666665</v>
      </c>
      <c r="T22" s="68"/>
      <c r="U22" s="84" t="e">
        <f>SUMIFS(Data!U:U,Data!A:A,'#ligaSYR'!B19)/3</f>
        <v>#DIV/0!</v>
      </c>
      <c r="V22" s="69" t="str">
        <f>IF(VLOOKUP(B22,Participanti!A:D,4,0)=0," ","New")</f>
        <v xml:space="preserve"> </v>
      </c>
      <c r="W22" s="69">
        <v>20</v>
      </c>
      <c r="X22" s="69" t="str">
        <f t="shared" si="2"/>
        <v>Coborare 1 loc</v>
      </c>
      <c r="Y22" s="69" t="str">
        <f t="shared" si="3"/>
        <v>DA</v>
      </c>
    </row>
    <row r="23" spans="1:25" ht="12.75">
      <c r="A23" s="67">
        <v>22</v>
      </c>
      <c r="B23" s="67" t="s">
        <v>205</v>
      </c>
      <c r="C23" s="68"/>
      <c r="D23" s="68">
        <f>SUMIFS(Data!$R:$R,Data!$A:$A,$B23,Data!$C:$C,D$1)</f>
        <v>2.65</v>
      </c>
      <c r="E23" s="68">
        <f>SUMIFS(Data!$R:$R,Data!$A:$A,$B23,Data!$C:$C,E$1)</f>
        <v>2.75</v>
      </c>
      <c r="F23" s="68">
        <f>SUMIFS(Data!$R:$R,Data!$A:$A,$B23,Data!$C:$C,F$1)</f>
        <v>2.65</v>
      </c>
      <c r="G23" s="68">
        <f>SUMIFS(Data!$R:$R,Data!$A:$A,$B23,Data!$C:$C,G$1)</f>
        <v>3.95</v>
      </c>
      <c r="H23" s="68">
        <f>SUMIFS(Data!$R:$R,Data!$A:$A,$B23,Data!$C:$C,H$1)</f>
        <v>2.8000000000000003</v>
      </c>
      <c r="I23" s="68">
        <f>SUMIFS(Data!$R:$R,Data!$A:$A,$B23,Data!$C:$C,I$1)</f>
        <v>3</v>
      </c>
      <c r="J23" s="68">
        <f>SUMIFS(Data!$R:$R,Data!$A:$A,$B23,Data!$C:$C,J$1)</f>
        <v>2.65</v>
      </c>
      <c r="K23" s="68">
        <f>SUMIFS(Data!$R:$R,Data!$A:$A,$B23,Data!$C:$C,K$1)</f>
        <v>3.2</v>
      </c>
      <c r="L23" s="68">
        <f>SUMIFS(Data!$R:$R,Data!$A:$A,$B23,Data!$C:$C,L$1)</f>
        <v>2.7</v>
      </c>
      <c r="M23" s="68">
        <f>SUMIFS(Data!$R:$R,Data!$A:$A,$B23,Data!$C:$C,M$1)</f>
        <v>3.25</v>
      </c>
      <c r="N23" s="68">
        <f>SUMIFS(Data!$R:$R,Data!$A:$A,$B23,Data!$C:$C,N$1)</f>
        <v>3</v>
      </c>
      <c r="O23" s="68">
        <f>SUMIFS(Data!$R:$R,Data!$A:$A,$B23,Data!$C:$C,O$1)</f>
        <v>3</v>
      </c>
      <c r="P23" s="68">
        <f>SUMIFS(Data!$R:$R,Data!$A:$A,$B23,Data!$C:$C,P$1)</f>
        <v>2.5</v>
      </c>
      <c r="Q23" s="68">
        <f>SUMIFS(Data!$R:$R,Data!$A:$A,$B23,Data!$C:$C,Q$1)</f>
        <v>3.5</v>
      </c>
      <c r="R23" s="68">
        <f t="shared" si="0"/>
        <v>3</v>
      </c>
      <c r="S23" s="68">
        <f t="shared" si="1"/>
        <v>44.599999999999994</v>
      </c>
      <c r="T23" s="68"/>
      <c r="U23" s="84" t="e">
        <f>SUMIFS(Data!U:U,Data!A:A,'#ligaSYR'!B24)/3</f>
        <v>#DIV/0!</v>
      </c>
      <c r="V23" s="69" t="str">
        <f>IF(VLOOKUP(B23,Participanti!A:D,4,0)=0," ","New")</f>
        <v>New</v>
      </c>
      <c r="W23" s="69">
        <v>24</v>
      </c>
      <c r="X23" s="69" t="str">
        <f t="shared" si="2"/>
        <v>Urcare 2 locuri</v>
      </c>
      <c r="Y23" s="69" t="str">
        <f t="shared" si="3"/>
        <v>DA</v>
      </c>
    </row>
    <row r="24" spans="1:25" ht="12.75">
      <c r="A24" s="67">
        <v>23</v>
      </c>
      <c r="B24" s="67" t="s">
        <v>197</v>
      </c>
      <c r="C24" s="68">
        <f>SUMIFS(Data!$R:$R,Data!$A:$A,$B24,Data!$C:$C,C$1)</f>
        <v>1.95</v>
      </c>
      <c r="D24" s="68">
        <f>SUMIFS(Data!$R:$R,Data!$A:$A,$B24,Data!$C:$C,D$1)</f>
        <v>2.35</v>
      </c>
      <c r="E24" s="68">
        <f>SUMIFS(Data!$R:$R,Data!$A:$A,$B24,Data!$C:$C,E$1)</f>
        <v>3.4346666666666663</v>
      </c>
      <c r="F24" s="68">
        <f>SUMIFS(Data!$R:$R,Data!$A:$A,$B24,Data!$C:$C,F$1)</f>
        <v>3.45</v>
      </c>
      <c r="G24" s="68">
        <f>SUMIFS(Data!$R:$R,Data!$A:$A,$B24,Data!$C:$C,G$1)</f>
        <v>3.75</v>
      </c>
      <c r="H24" s="68">
        <f>SUMIFS(Data!$R:$R,Data!$A:$A,$B24,Data!$C:$C,H$1)</f>
        <v>3.9</v>
      </c>
      <c r="I24" s="68">
        <f>SUMIFS(Data!$R:$R,Data!$A:$A,$B24,Data!$C:$C,I$1)</f>
        <v>2.5499999999999998</v>
      </c>
      <c r="J24" s="68">
        <f>SUMIFS(Data!$R:$R,Data!$A:$A,$B24,Data!$C:$C,J$1)</f>
        <v>3.95</v>
      </c>
      <c r="K24" s="68">
        <f>SUMIFS(Data!$R:$R,Data!$A:$A,$B24,Data!$C:$C,K$1)</f>
        <v>4</v>
      </c>
      <c r="L24" s="68">
        <f>SUMIFS(Data!$R:$R,Data!$A:$A,$B24,Data!$C:$C,L$1)</f>
        <v>3.65</v>
      </c>
      <c r="M24" s="68">
        <f>SUMIFS(Data!$R:$R,Data!$A:$A,$B24,Data!$C:$C,M$1)</f>
        <v>2.75</v>
      </c>
      <c r="N24" s="68"/>
      <c r="O24" s="68"/>
      <c r="P24" s="68">
        <f>SUMIFS(Data!$R:$R,Data!$A:$A,$B24,Data!$C:$C,P$1)</f>
        <v>2.75</v>
      </c>
      <c r="Q24" s="68">
        <f>SUMIFS(Data!$R:$R,Data!$A:$A,$B24,Data!$C:$C,Q$1)</f>
        <v>3.75</v>
      </c>
      <c r="R24" s="68">
        <f t="shared" si="0"/>
        <v>1</v>
      </c>
      <c r="S24" s="68">
        <f t="shared" si="1"/>
        <v>43.234666666666662</v>
      </c>
      <c r="T24" s="68"/>
      <c r="U24" s="84" t="e">
        <f>SUMIFS(Data!U:U,Data!A:A,'#ligaSYR'!B23)/3</f>
        <v>#DIV/0!</v>
      </c>
      <c r="V24" s="69" t="str">
        <f>IF(VLOOKUP(B24,Participanti!A:D,4,0)=0," ","New")</f>
        <v>New</v>
      </c>
      <c r="W24" s="69">
        <v>23</v>
      </c>
      <c r="X24" s="69" t="str">
        <f t="shared" si="2"/>
        <v>Stationare</v>
      </c>
      <c r="Y24" s="69" t="str">
        <f t="shared" si="3"/>
        <v>DA</v>
      </c>
    </row>
    <row r="25" spans="1:25" ht="12.75">
      <c r="A25" s="67">
        <v>24</v>
      </c>
      <c r="B25" s="67" t="s">
        <v>56</v>
      </c>
      <c r="C25" s="68">
        <f>SUMIFS(Data!$R:$R,Data!$A:$A,$B25,Data!$C:$C,C$1)</f>
        <v>3.4</v>
      </c>
      <c r="D25" s="68">
        <f>SUMIFS(Data!$R:$R,Data!$A:$A,$B25,Data!$C:$C,D$1)</f>
        <v>3.55</v>
      </c>
      <c r="E25" s="68">
        <f>SUMIFS(Data!$R:$R,Data!$A:$A,$B25,Data!$C:$C,E$1)</f>
        <v>3.4593333333333334</v>
      </c>
      <c r="F25" s="68">
        <f>SUMIFS(Data!$R:$R,Data!$A:$A,$B25,Data!$C:$C,F$1)</f>
        <v>3.3999999999999995</v>
      </c>
      <c r="G25" s="68">
        <f>SUMIFS(Data!$R:$R,Data!$A:$A,$B25,Data!$C:$C,G$1)</f>
        <v>3.05</v>
      </c>
      <c r="H25" s="68">
        <f>SUMIFS(Data!$R:$R,Data!$A:$A,$B25,Data!$C:$C,H$1)</f>
        <v>3.4040000000000004</v>
      </c>
      <c r="I25" s="68">
        <f>SUMIFS(Data!$R:$R,Data!$A:$A,$B25,Data!$C:$C,I$1)</f>
        <v>3.25</v>
      </c>
      <c r="J25" s="68">
        <f>SUMIFS(Data!$R:$R,Data!$A:$A,$B25,Data!$C:$C,J$1)</f>
        <v>3.0999999999999996</v>
      </c>
      <c r="K25" s="68">
        <f>SUMIFS(Data!$R:$R,Data!$A:$A,$B25,Data!$C:$C,K$1)</f>
        <v>3.8000000000000003</v>
      </c>
      <c r="L25" s="68">
        <f>SUMIFS(Data!$R:$R,Data!$A:$A,$B25,Data!$C:$C,L$1)</f>
        <v>2.3499999999999996</v>
      </c>
      <c r="M25" s="68">
        <f>SUMIFS(Data!$R:$R,Data!$A:$A,$B25,Data!$C:$C,M$1)</f>
        <v>3.0106666666666664</v>
      </c>
      <c r="N25" s="68"/>
      <c r="O25" s="68"/>
      <c r="P25" s="68">
        <f>SUMIFS(Data!$R:$R,Data!$A:$A,$B25,Data!$C:$C,P$1)</f>
        <v>2.75</v>
      </c>
      <c r="Q25" s="68">
        <f>SUMIFS(Data!$R:$R,Data!$A:$A,$B25,Data!$C:$C,Q$1)</f>
        <v>2.75</v>
      </c>
      <c r="R25" s="68">
        <f t="shared" si="0"/>
        <v>1</v>
      </c>
      <c r="S25" s="68">
        <f t="shared" si="1"/>
        <v>42.273999999999994</v>
      </c>
      <c r="T25" s="68"/>
      <c r="U25" s="84" t="e">
        <f>SUMIFS(Data!U:U,Data!A:A,'#ligaSYR'!B25)/3</f>
        <v>#DIV/0!</v>
      </c>
      <c r="V25" s="69" t="str">
        <f>IF(VLOOKUP(B25,Participanti!A:D,4,0)=0," ","New")</f>
        <v xml:space="preserve"> </v>
      </c>
      <c r="W25" s="69">
        <v>22</v>
      </c>
      <c r="X25" s="69" t="str">
        <f t="shared" si="2"/>
        <v>Coborare 2 locuri</v>
      </c>
      <c r="Y25" s="69" t="str">
        <f t="shared" si="3"/>
        <v>DA</v>
      </c>
    </row>
    <row r="26" spans="1:25" ht="12.75">
      <c r="A26" s="67">
        <v>25</v>
      </c>
      <c r="B26" s="67" t="s">
        <v>58</v>
      </c>
      <c r="C26" s="68">
        <f>SUMIFS(Data!$R:$R,Data!$A:$A,$B26,Data!$C:$C,C$1)</f>
        <v>2.5499999999999998</v>
      </c>
      <c r="D26" s="68">
        <f>SUMIFS(Data!$R:$R,Data!$A:$A,$B26,Data!$C:$C,D$1)</f>
        <v>2.4</v>
      </c>
      <c r="E26" s="68">
        <f>SUMIFS(Data!$R:$R,Data!$A:$A,$B26,Data!$C:$C,E$1)</f>
        <v>2.3913333333333333</v>
      </c>
      <c r="F26" s="68">
        <f>SUMIFS(Data!$R:$R,Data!$A:$A,$B26,Data!$C:$C,F$1)</f>
        <v>2</v>
      </c>
      <c r="G26" s="68">
        <f>SUMIFS(Data!$R:$R,Data!$A:$A,$B26,Data!$C:$C,G$1)</f>
        <v>2.85</v>
      </c>
      <c r="H26" s="68">
        <f>SUMIFS(Data!$R:$R,Data!$A:$A,$B26,Data!$C:$C,H$1)</f>
        <v>3.226</v>
      </c>
      <c r="I26" s="68">
        <f>SUMIFS(Data!$R:$R,Data!$A:$A,$B26,Data!$C:$C,I$1)</f>
        <v>2.1</v>
      </c>
      <c r="J26" s="68">
        <f>SUMIFS(Data!$R:$R,Data!$A:$A,$B26,Data!$C:$C,J$1)</f>
        <v>2.8953333333333333</v>
      </c>
      <c r="K26" s="68">
        <f>SUMIFS(Data!$R:$R,Data!$A:$A,$B26,Data!$C:$C,K$1)</f>
        <v>2.7</v>
      </c>
      <c r="L26" s="68">
        <f>SUMIFS(Data!$R:$R,Data!$A:$A,$B26,Data!$C:$C,L$1)</f>
        <v>2.0499999999999998</v>
      </c>
      <c r="M26" s="68">
        <f>SUMIFS(Data!$R:$R,Data!$A:$A,$B26,Data!$C:$C,M$1)</f>
        <v>2.6</v>
      </c>
      <c r="N26" s="68">
        <f>SUMIFS(Data!$R:$R,Data!$A:$A,$B26,Data!$C:$C,N$1)</f>
        <v>3.5</v>
      </c>
      <c r="O26" s="68">
        <f>SUMIFS(Data!$R:$R,Data!$A:$A,$B26,Data!$C:$C,O$1)</f>
        <v>3.75</v>
      </c>
      <c r="P26" s="68">
        <f>SUMIFS(Data!$R:$R,Data!$A:$A,$B26,Data!$C:$C,P$1)</f>
        <v>2.75</v>
      </c>
      <c r="Q26" s="68"/>
      <c r="R26" s="68">
        <f t="shared" si="0"/>
        <v>3</v>
      </c>
      <c r="S26" s="68">
        <f t="shared" si="1"/>
        <v>40.762666666666668</v>
      </c>
      <c r="T26" s="68"/>
      <c r="U26" s="84" t="e">
        <f>SUMIFS(Data!U:U,Data!A:A,'#ligaSYR'!B27)/3</f>
        <v>#DIV/0!</v>
      </c>
      <c r="V26" s="69" t="str">
        <f>IF(VLOOKUP(B26,Participanti!A:D,4,0)=0," ","New")</f>
        <v xml:space="preserve"> </v>
      </c>
      <c r="W26" s="69">
        <v>25</v>
      </c>
      <c r="X26" s="69" t="str">
        <f t="shared" si="2"/>
        <v>Stationare</v>
      </c>
      <c r="Y26" s="69" t="str">
        <f t="shared" si="3"/>
        <v>DA</v>
      </c>
    </row>
    <row r="27" spans="1:25" ht="12.75">
      <c r="A27" s="67">
        <v>26</v>
      </c>
      <c r="B27" s="67" t="s">
        <v>64</v>
      </c>
      <c r="C27" s="68">
        <f>SUMIFS(Data!$R:$R,Data!$A:$A,$B27,Data!$C:$C,C$1)</f>
        <v>2.4</v>
      </c>
      <c r="D27" s="68">
        <f>SUMIFS(Data!$R:$R,Data!$A:$A,$B27,Data!$C:$C,D$1)</f>
        <v>2.95</v>
      </c>
      <c r="E27" s="68">
        <f>SUMIFS(Data!$R:$R,Data!$A:$A,$B27,Data!$C:$C,E$1)</f>
        <v>3.6</v>
      </c>
      <c r="F27" s="68">
        <f>SUMIFS(Data!$R:$R,Data!$A:$A,$B27,Data!$C:$C,F$1)</f>
        <v>2.7</v>
      </c>
      <c r="G27" s="68">
        <f>SUMIFS(Data!$R:$R,Data!$A:$A,$B27,Data!$C:$C,G$1)</f>
        <v>2.0999999999999996</v>
      </c>
      <c r="H27" s="68">
        <f>SUMIFS(Data!$R:$R,Data!$A:$A,$B27,Data!$C:$C,H$1)</f>
        <v>3.75</v>
      </c>
      <c r="I27" s="68"/>
      <c r="J27" s="68">
        <f>SUMIFS(Data!$R:$R,Data!$A:$A,$B27,Data!$C:$C,J$1)</f>
        <v>3.0500000000000003</v>
      </c>
      <c r="K27" s="68">
        <f>SUMIFS(Data!$R:$R,Data!$A:$A,$B27,Data!$C:$C,K$1)</f>
        <v>3.6840000000000002</v>
      </c>
      <c r="L27" s="68">
        <f>SUMIFS(Data!$R:$R,Data!$A:$A,$B27,Data!$C:$C,L$1)</f>
        <v>2.35</v>
      </c>
      <c r="M27" s="68">
        <f>SUMIFS(Data!$R:$R,Data!$A:$A,$B27,Data!$C:$C,M$1)</f>
        <v>2.75</v>
      </c>
      <c r="N27" s="68">
        <f>SUMIFS(Data!$R:$R,Data!$A:$A,$B27,Data!$C:$C,N$1)</f>
        <v>2.5</v>
      </c>
      <c r="O27" s="68"/>
      <c r="P27" s="68">
        <f>SUMIFS(Data!$R:$R,Data!$A:$A,$B27,Data!$C:$C,P$1)</f>
        <v>4.25</v>
      </c>
      <c r="Q27" s="68">
        <f>SUMIFS(Data!$R:$R,Data!$A:$A,$B27,Data!$C:$C,Q$1)</f>
        <v>3.5</v>
      </c>
      <c r="R27" s="68">
        <f t="shared" si="0"/>
        <v>1</v>
      </c>
      <c r="S27" s="68">
        <f t="shared" si="1"/>
        <v>40.584000000000003</v>
      </c>
      <c r="T27" s="68"/>
      <c r="U27" s="84" t="e">
        <f>SUMIFS(Data!U:U,Data!A:A,'#ligaSYR'!B26)/3</f>
        <v>#DIV/0!</v>
      </c>
      <c r="V27" s="69" t="str">
        <f>IF(VLOOKUP(B27,Participanti!A:D,4,0)=0," ","New")</f>
        <v xml:space="preserve"> </v>
      </c>
      <c r="W27" s="69">
        <v>26</v>
      </c>
      <c r="X27" s="69" t="str">
        <f t="shared" si="2"/>
        <v>Stationare</v>
      </c>
      <c r="Y27" s="69" t="str">
        <f t="shared" si="3"/>
        <v>DA</v>
      </c>
    </row>
    <row r="28" spans="1:25" ht="12.75">
      <c r="A28" s="67">
        <v>27</v>
      </c>
      <c r="B28" s="67" t="s">
        <v>149</v>
      </c>
      <c r="C28" s="68">
        <f>SUMIFS(Data!$R:$R,Data!$A:$A,$B28,Data!$C:$C,C$1)</f>
        <v>1.7999999999999998</v>
      </c>
      <c r="D28" s="68">
        <f>SUMIFS(Data!$R:$R,Data!$A:$A,$B28,Data!$C:$C,D$1)</f>
        <v>1.5</v>
      </c>
      <c r="E28" s="68">
        <f>SUMIFS(Data!$R:$R,Data!$A:$A,$B28,Data!$C:$C,E$1)</f>
        <v>2.2000000000000002</v>
      </c>
      <c r="F28" s="68">
        <f>SUMIFS(Data!$R:$R,Data!$A:$A,$B28,Data!$C:$C,F$1)</f>
        <v>1.9</v>
      </c>
      <c r="G28" s="68">
        <f>SUMIFS(Data!$R:$R,Data!$A:$A,$B28,Data!$C:$C,G$1)</f>
        <v>2.5</v>
      </c>
      <c r="H28" s="68">
        <f>SUMIFS(Data!$R:$R,Data!$A:$A,$B28,Data!$C:$C,H$1)</f>
        <v>1.35</v>
      </c>
      <c r="I28" s="68">
        <f>SUMIFS(Data!$R:$R,Data!$A:$A,$B28,Data!$C:$C,I$1)</f>
        <v>1.45</v>
      </c>
      <c r="J28" s="68">
        <f>SUMIFS(Data!$R:$R,Data!$A:$A,$B28,Data!$C:$C,J$1)</f>
        <v>2</v>
      </c>
      <c r="K28" s="68">
        <f>SUMIFS(Data!$R:$R,Data!$A:$A,$B28,Data!$C:$C,K$1)</f>
        <v>2.8</v>
      </c>
      <c r="L28" s="68">
        <f>SUMIFS(Data!$R:$R,Data!$A:$A,$B28,Data!$C:$C,L$1)</f>
        <v>1.75</v>
      </c>
      <c r="M28" s="68">
        <f>SUMIFS(Data!$R:$R,Data!$A:$A,$B28,Data!$C:$C,M$1)</f>
        <v>2.65</v>
      </c>
      <c r="N28" s="68">
        <f>SUMIFS(Data!$R:$R,Data!$A:$A,$B28,Data!$C:$C,N$1)</f>
        <v>3.5</v>
      </c>
      <c r="O28" s="68">
        <f>SUMIFS(Data!$R:$R,Data!$A:$A,$B28,Data!$C:$C,O$1)</f>
        <v>2.5</v>
      </c>
      <c r="P28" s="68"/>
      <c r="Q28" s="68">
        <f>SUMIFS(Data!$R:$R,Data!$A:$A,$B28,Data!$C:$C,Q$1)</f>
        <v>2.5</v>
      </c>
      <c r="R28" s="68">
        <f t="shared" si="0"/>
        <v>3</v>
      </c>
      <c r="S28" s="68">
        <f t="shared" si="1"/>
        <v>33.4</v>
      </c>
      <c r="T28" s="68"/>
      <c r="U28" s="84" t="e">
        <f>SUMIFS(Data!U:U,Data!A:A,'#ligaSYR'!B28)/3</f>
        <v>#DIV/0!</v>
      </c>
      <c r="V28" s="69" t="str">
        <f>IF(VLOOKUP(B28,Participanti!A:D,4,0)=0," ","New")</f>
        <v xml:space="preserve"> </v>
      </c>
      <c r="W28" s="69">
        <v>27</v>
      </c>
      <c r="X28" s="69" t="str">
        <f t="shared" si="2"/>
        <v>Stationare</v>
      </c>
      <c r="Y28" s="69" t="str">
        <f t="shared" si="3"/>
        <v>DA</v>
      </c>
    </row>
    <row r="29" spans="1:25" ht="12.75">
      <c r="A29" s="67">
        <v>28</v>
      </c>
      <c r="B29" s="67" t="s">
        <v>193</v>
      </c>
      <c r="C29" s="68">
        <f>SUMIFS(Data!$R:$R,Data!$A:$A,$B29,Data!$C:$C,C$1)</f>
        <v>2.1</v>
      </c>
      <c r="D29" s="68">
        <f>SUMIFS(Data!$R:$R,Data!$A:$A,$B29,Data!$C:$C,D$1)</f>
        <v>2.5499999999999998</v>
      </c>
      <c r="E29" s="68">
        <f>SUMIFS(Data!$R:$R,Data!$A:$A,$B29,Data!$C:$C,E$1)</f>
        <v>2.2000000000000002</v>
      </c>
      <c r="F29" s="68">
        <f>SUMIFS(Data!$R:$R,Data!$A:$A,$B29,Data!$C:$C,F$1)</f>
        <v>2.25</v>
      </c>
      <c r="G29" s="68">
        <f>SUMIFS(Data!$R:$R,Data!$A:$A,$B29,Data!$C:$C,G$1)</f>
        <v>2.2000000000000002</v>
      </c>
      <c r="H29" s="68">
        <f>SUMIFS(Data!$R:$R,Data!$A:$A,$B29,Data!$C:$C,H$1)</f>
        <v>2.7</v>
      </c>
      <c r="I29" s="68">
        <f>SUMIFS(Data!$R:$R,Data!$A:$A,$B29,Data!$C:$C,I$1)</f>
        <v>1.9000000000000001</v>
      </c>
      <c r="J29" s="68">
        <f>SUMIFS(Data!$R:$R,Data!$A:$A,$B29,Data!$C:$C,J$1)</f>
        <v>2.5</v>
      </c>
      <c r="K29" s="68">
        <f>SUMIFS(Data!$R:$R,Data!$A:$A,$B29,Data!$C:$C,K$1)</f>
        <v>2.75</v>
      </c>
      <c r="L29" s="68">
        <f>SUMIFS(Data!$R:$R,Data!$A:$A,$B29,Data!$C:$C,L$1)</f>
        <v>1.7</v>
      </c>
      <c r="M29" s="68">
        <f>SUMIFS(Data!$R:$R,Data!$A:$A,$B29,Data!$C:$C,M$1)</f>
        <v>2.2999999999999998</v>
      </c>
      <c r="N29" s="68"/>
      <c r="O29" s="68">
        <f>SUMIFS(Data!$R:$R,Data!$A:$A,$B29,Data!$C:$C,O$1)</f>
        <v>2.25</v>
      </c>
      <c r="P29" s="68"/>
      <c r="Q29" s="68">
        <f>SUMIFS(Data!$R:$R,Data!$A:$A,$B29,Data!$C:$C,Q$1)</f>
        <v>2.25</v>
      </c>
      <c r="R29" s="68">
        <f t="shared" si="0"/>
        <v>1</v>
      </c>
      <c r="S29" s="68">
        <f t="shared" si="1"/>
        <v>30.65</v>
      </c>
      <c r="T29" s="68"/>
      <c r="U29" s="84" t="e">
        <f>SUMIFS(Data!U:U,Data!A:A,'#ligaSYR'!B30)/3</f>
        <v>#DIV/0!</v>
      </c>
      <c r="V29" s="69" t="str">
        <f>IF(VLOOKUP(B29,Participanti!A:D,4,0)=0," ","New")</f>
        <v xml:space="preserve"> </v>
      </c>
      <c r="W29" s="69">
        <v>30</v>
      </c>
      <c r="X29" s="69" t="str">
        <f t="shared" si="2"/>
        <v>Urcare 2 locuri</v>
      </c>
      <c r="Y29" s="69" t="str">
        <f t="shared" si="3"/>
        <v>DA</v>
      </c>
    </row>
    <row r="30" spans="1:25" ht="12.75">
      <c r="A30" s="67">
        <v>29</v>
      </c>
      <c r="B30" s="67" t="s">
        <v>195</v>
      </c>
      <c r="C30" s="68">
        <f>SUMIFS(Data!$R:$R,Data!$A:$A,$B30,Data!$C:$C,C$1)</f>
        <v>2.5</v>
      </c>
      <c r="D30" s="68">
        <f>SUMIFS(Data!$R:$R,Data!$A:$A,$B30,Data!$C:$C,D$1)</f>
        <v>1.8</v>
      </c>
      <c r="E30" s="68">
        <f>SUMIFS(Data!$R:$R,Data!$A:$A,$B30,Data!$C:$C,E$1)</f>
        <v>2.8</v>
      </c>
      <c r="F30" s="68">
        <f>SUMIFS(Data!$R:$R,Data!$A:$A,$B30,Data!$C:$C,F$1)</f>
        <v>2.6999999999999997</v>
      </c>
      <c r="G30" s="68">
        <f>SUMIFS(Data!$R:$R,Data!$A:$A,$B30,Data!$C:$C,G$1)</f>
        <v>2.35</v>
      </c>
      <c r="H30" s="68">
        <f>SUMIFS(Data!$R:$R,Data!$A:$A,$B30,Data!$C:$C,H$1)</f>
        <v>3.7353333333333336</v>
      </c>
      <c r="I30" s="68">
        <f>SUMIFS(Data!$R:$R,Data!$A:$A,$B30,Data!$C:$C,I$1)</f>
        <v>2.95</v>
      </c>
      <c r="J30" s="68">
        <f>SUMIFS(Data!$R:$R,Data!$A:$A,$B30,Data!$C:$C,J$1)</f>
        <v>1.9500000000000002</v>
      </c>
      <c r="K30" s="68">
        <f>SUMIFS(Data!$R:$R,Data!$A:$A,$B30,Data!$C:$C,K$1)</f>
        <v>2.4000000000000004</v>
      </c>
      <c r="L30" s="68">
        <f>SUMIFS(Data!$R:$R,Data!$A:$A,$B30,Data!$C:$C,L$1)</f>
        <v>2.5</v>
      </c>
      <c r="M30" s="68">
        <f>SUMIFS(Data!$R:$R,Data!$A:$A,$B30,Data!$C:$C,M$1)</f>
        <v>2.15</v>
      </c>
      <c r="N30" s="68"/>
      <c r="O30" s="68"/>
      <c r="P30" s="68"/>
      <c r="Q30" s="68">
        <f>SUMIFS(Data!$R:$R,Data!$A:$A,$B30,Data!$C:$C,Q$1)</f>
        <v>2.5</v>
      </c>
      <c r="R30" s="68">
        <f t="shared" si="0"/>
        <v>0</v>
      </c>
      <c r="S30" s="68">
        <f t="shared" si="1"/>
        <v>30.335333333333331</v>
      </c>
      <c r="T30" s="68"/>
      <c r="U30" s="84" t="e">
        <f>SUMIFS(Data!U:U,Data!A:A,'#ligaSYR'!B29)/3</f>
        <v>#DIV/0!</v>
      </c>
      <c r="V30" s="69" t="str">
        <f>IF(VLOOKUP(B30,Participanti!A:D,4,0)=0," ","New")</f>
        <v>New</v>
      </c>
      <c r="W30" s="69">
        <v>29</v>
      </c>
      <c r="X30" s="69" t="str">
        <f t="shared" si="2"/>
        <v>Stationare</v>
      </c>
      <c r="Y30" s="69" t="str">
        <f t="shared" si="3"/>
        <v>DA</v>
      </c>
    </row>
    <row r="31" spans="1:25" ht="12.75">
      <c r="A31" s="67">
        <v>30</v>
      </c>
      <c r="B31" s="67" t="s">
        <v>207</v>
      </c>
      <c r="C31" s="68"/>
      <c r="D31" s="68">
        <f>SUMIFS(Data!$R:$R,Data!$A:$A,$B31,Data!$C:$C,D$1)</f>
        <v>1.1000000000000001</v>
      </c>
      <c r="E31" s="68">
        <f>SUMIFS(Data!$R:$R,Data!$A:$A,$B31,Data!$C:$C,E$1)</f>
        <v>1.7000000000000002</v>
      </c>
      <c r="F31" s="68">
        <f>SUMIFS(Data!$R:$R,Data!$A:$A,$B31,Data!$C:$C,F$1)</f>
        <v>1.5</v>
      </c>
      <c r="G31" s="68">
        <f>SUMIFS(Data!$R:$R,Data!$A:$A,$B31,Data!$C:$C,G$1)</f>
        <v>2.15</v>
      </c>
      <c r="H31" s="68">
        <f>SUMIFS(Data!$R:$R,Data!$A:$A,$B31,Data!$C:$C,H$1)</f>
        <v>2.0499999999999998</v>
      </c>
      <c r="I31" s="68">
        <f>SUMIFS(Data!$R:$R,Data!$A:$A,$B31,Data!$C:$C,I$1)</f>
        <v>1.65</v>
      </c>
      <c r="J31" s="68">
        <f>SUMIFS(Data!$R:$R,Data!$A:$A,$B31,Data!$C:$C,J$1)</f>
        <v>2.2000000000000002</v>
      </c>
      <c r="K31" s="68">
        <f>SUMIFS(Data!$R:$R,Data!$A:$A,$B31,Data!$C:$C,K$1)</f>
        <v>2.7</v>
      </c>
      <c r="L31" s="68">
        <f>SUMIFS(Data!$R:$R,Data!$A:$A,$B31,Data!$C:$C,L$1)</f>
        <v>1.2999999999999998</v>
      </c>
      <c r="M31" s="68">
        <f>SUMIFS(Data!$R:$R,Data!$A:$A,$B31,Data!$C:$C,M$1)</f>
        <v>1.65</v>
      </c>
      <c r="N31" s="68">
        <f>SUMIFS(Data!$R:$R,Data!$A:$A,$B31,Data!$C:$C,N$1)</f>
        <v>2.5</v>
      </c>
      <c r="O31" s="68">
        <f>SUMIFS(Data!$R:$R,Data!$A:$A,$B31,Data!$C:$C,O$1)</f>
        <v>2.75</v>
      </c>
      <c r="P31" s="68">
        <f>SUMIFS(Data!$R:$R,Data!$A:$A,$B31,Data!$C:$C,P$1)</f>
        <v>1.5</v>
      </c>
      <c r="Q31" s="68">
        <f>SUMIFS(Data!$R:$R,Data!$A:$A,$B31,Data!$C:$C,Q$1)</f>
        <v>2</v>
      </c>
      <c r="R31" s="68">
        <f t="shared" si="0"/>
        <v>3</v>
      </c>
      <c r="S31" s="68">
        <f t="shared" si="1"/>
        <v>29.75</v>
      </c>
      <c r="T31" s="68"/>
      <c r="U31" s="84">
        <f>SUMIFS(Data!U:U,Data!A:A,'#ligaSYR'!B32)/3</f>
        <v>0.5635082366506744</v>
      </c>
      <c r="V31" s="69" t="str">
        <f>IF(VLOOKUP(B31,Participanti!A:D,4,0)=0," ","New")</f>
        <v>New</v>
      </c>
      <c r="W31" s="69">
        <v>33</v>
      </c>
      <c r="X31" s="69" t="str">
        <f t="shared" si="2"/>
        <v>Urcare 3 locuri</v>
      </c>
      <c r="Y31" s="69" t="str">
        <f t="shared" si="3"/>
        <v>DA</v>
      </c>
    </row>
    <row r="32" spans="1:25" ht="12.75">
      <c r="A32" s="67">
        <v>31</v>
      </c>
      <c r="B32" s="67" t="s">
        <v>196</v>
      </c>
      <c r="C32" s="68">
        <f>SUMIFS(Data!$R:$R,Data!$A:$A,$B32,Data!$C:$C,C$1)</f>
        <v>3.4</v>
      </c>
      <c r="D32" s="68">
        <f>SUMIFS(Data!$R:$R,Data!$A:$A,$B32,Data!$C:$C,D$1)</f>
        <v>2.7</v>
      </c>
      <c r="E32" s="68">
        <f>SUMIFS(Data!$R:$R,Data!$A:$A,$B32,Data!$C:$C,E$1)</f>
        <v>2.25</v>
      </c>
      <c r="F32" s="68">
        <f>SUMIFS(Data!$R:$R,Data!$A:$A,$B32,Data!$C:$C,F$1)</f>
        <v>4.05</v>
      </c>
      <c r="G32" s="68">
        <f>SUMIFS(Data!$R:$R,Data!$A:$A,$B32,Data!$C:$C,G$1)</f>
        <v>1.5</v>
      </c>
      <c r="H32" s="68">
        <f>SUMIFS(Data!$R:$R,Data!$A:$A,$B32,Data!$C:$C,H$1)</f>
        <v>4.4406666666666661</v>
      </c>
      <c r="I32" s="68">
        <f>SUMIFS(Data!$R:$R,Data!$A:$A,$B32,Data!$C:$C,I$1)</f>
        <v>2.75</v>
      </c>
      <c r="J32" s="68">
        <f>SUMIFS(Data!$R:$R,Data!$A:$A,$B32,Data!$C:$C,J$1)</f>
        <v>3.95</v>
      </c>
      <c r="K32" s="68">
        <f>SUMIFS(Data!$R:$R,Data!$A:$A,$B32,Data!$C:$C,K$1)</f>
        <v>2.85</v>
      </c>
      <c r="L32" s="68"/>
      <c r="M32" s="68"/>
      <c r="N32" s="68"/>
      <c r="O32" s="68"/>
      <c r="P32" s="68"/>
      <c r="Q32" s="68"/>
      <c r="R32" s="68">
        <f t="shared" si="0"/>
        <v>0</v>
      </c>
      <c r="S32" s="68">
        <f t="shared" si="1"/>
        <v>27.890666666666664</v>
      </c>
      <c r="T32" s="68"/>
      <c r="U32" s="84" t="e">
        <f>SUMIFS(Data!U:U,Data!A:A,'#ligaSYR'!B31)/3</f>
        <v>#DIV/0!</v>
      </c>
      <c r="V32" s="69" t="str">
        <f>IF(VLOOKUP(B32,Participanti!A:D,4,0)=0," ","New")</f>
        <v xml:space="preserve"> </v>
      </c>
      <c r="W32" s="69">
        <v>28</v>
      </c>
      <c r="X32" s="69" t="str">
        <f t="shared" si="2"/>
        <v>Coborare 3 locuri</v>
      </c>
      <c r="Y32" s="69" t="str">
        <f t="shared" si="3"/>
        <v>NU</v>
      </c>
    </row>
    <row r="33" spans="1:25" ht="12.75">
      <c r="A33" s="67">
        <v>32</v>
      </c>
      <c r="B33" s="67" t="s">
        <v>61</v>
      </c>
      <c r="C33" s="68">
        <f>SUMIFS(Data!$R:$R,Data!$A:$A,$B33,Data!$C:$C,C$1)</f>
        <v>1.75</v>
      </c>
      <c r="D33" s="68">
        <f>SUMIFS(Data!$R:$R,Data!$A:$A,$B33,Data!$C:$C,D$1)</f>
        <v>2.7</v>
      </c>
      <c r="E33" s="68">
        <f>SUMIFS(Data!$R:$R,Data!$A:$A,$B33,Data!$C:$C,E$1)</f>
        <v>2.4</v>
      </c>
      <c r="F33" s="68">
        <f>SUMIFS(Data!$R:$R,Data!$A:$A,$B33,Data!$C:$C,F$1)</f>
        <v>2.4500000000000002</v>
      </c>
      <c r="G33" s="68">
        <f>SUMIFS(Data!$R:$R,Data!$A:$A,$B33,Data!$C:$C,G$1)</f>
        <v>2.4500000000000002</v>
      </c>
      <c r="H33" s="68">
        <f>SUMIFS(Data!$R:$R,Data!$A:$A,$B33,Data!$C:$C,H$1)</f>
        <v>2.95</v>
      </c>
      <c r="I33" s="68">
        <f>SUMIFS(Data!$R:$R,Data!$A:$A,$B33,Data!$C:$C,I$1)</f>
        <v>2</v>
      </c>
      <c r="J33" s="68">
        <f>SUMIFS(Data!$R:$R,Data!$A:$A,$B33,Data!$C:$C,J$1)</f>
        <v>2.6</v>
      </c>
      <c r="K33" s="68">
        <f>SUMIFS(Data!$R:$R,Data!$A:$A,$B33,Data!$C:$C,K$1)</f>
        <v>2.8</v>
      </c>
      <c r="L33" s="68">
        <f>SUMIFS(Data!$R:$R,Data!$A:$A,$B33,Data!$C:$C,L$1)</f>
        <v>2</v>
      </c>
      <c r="M33" s="68">
        <f>SUMIFS(Data!$R:$R,Data!$A:$A,$B33,Data!$C:$C,M$1)</f>
        <v>2.6</v>
      </c>
      <c r="N33" s="68"/>
      <c r="O33" s="68"/>
      <c r="P33" s="68"/>
      <c r="Q33" s="68"/>
      <c r="R33" s="68">
        <f t="shared" si="0"/>
        <v>0</v>
      </c>
      <c r="S33" s="68">
        <f t="shared" si="1"/>
        <v>26.700000000000003</v>
      </c>
      <c r="T33" s="68"/>
      <c r="U33" s="84">
        <f>SUMIFS(Data!U:U,Data!A:A,'#ligaSYR'!B33)/3</f>
        <v>0.87929854397353335</v>
      </c>
      <c r="V33" s="69" t="str">
        <f>IF(VLOOKUP(B33,Participanti!A:D,4,0)=0," ","New")</f>
        <v xml:space="preserve"> </v>
      </c>
      <c r="W33" s="69">
        <v>31</v>
      </c>
      <c r="X33" s="69" t="str">
        <f t="shared" si="2"/>
        <v>Coborare 1 loc</v>
      </c>
      <c r="Y33" s="69" t="str">
        <f t="shared" si="3"/>
        <v>DA</v>
      </c>
    </row>
    <row r="34" spans="1:25" ht="12.75">
      <c r="A34" s="67">
        <v>33</v>
      </c>
      <c r="B34" s="67" t="s">
        <v>122</v>
      </c>
      <c r="C34" s="68">
        <f>SUMIFS(Data!$R:$R,Data!$A:$A,$B34,Data!$C:$C,C$1)</f>
        <v>1.7999999999999998</v>
      </c>
      <c r="D34" s="68">
        <f>SUMIFS(Data!$R:$R,Data!$A:$A,$B34,Data!$C:$C,D$1)</f>
        <v>3.1</v>
      </c>
      <c r="E34" s="68">
        <f>SUMIFS(Data!$R:$R,Data!$A:$A,$B34,Data!$C:$C,E$1)</f>
        <v>2.5</v>
      </c>
      <c r="F34" s="68"/>
      <c r="G34" s="68">
        <f>SUMIFS(Data!$R:$R,Data!$A:$A,$B34,Data!$C:$C,G$1)</f>
        <v>2.75</v>
      </c>
      <c r="H34" s="68">
        <f>SUMIFS(Data!$R:$R,Data!$A:$A,$B34,Data!$C:$C,H$1)</f>
        <v>3.8133333333333335</v>
      </c>
      <c r="I34" s="68"/>
      <c r="J34" s="68">
        <f>SUMIFS(Data!$R:$R,Data!$A:$A,$B34,Data!$C:$C,J$1)</f>
        <v>3.3</v>
      </c>
      <c r="K34" s="68">
        <f>SUMIFS(Data!$R:$R,Data!$A:$A,$B34,Data!$C:$C,K$1)</f>
        <v>4.0573333333333332</v>
      </c>
      <c r="L34" s="68">
        <f>SUMIFS(Data!$R:$R,Data!$A:$A,$B34,Data!$C:$C,L$1)</f>
        <v>2.1</v>
      </c>
      <c r="M34" s="68"/>
      <c r="N34" s="68"/>
      <c r="O34" s="68"/>
      <c r="P34" s="68">
        <f>SUMIFS(Data!$R:$R,Data!$A:$A,$B34,Data!$C:$C,P$1)</f>
        <v>2.75</v>
      </c>
      <c r="Q34" s="68"/>
      <c r="R34" s="68">
        <f t="shared" ref="R34:R65" si="4">IF(COUNT(C34:Q34)=15,5,IF(COUNT(C34:Q34)=14,3,IF(COUNT(C34:Q34)=13,1,0)))</f>
        <v>0</v>
      </c>
      <c r="S34" s="68">
        <f t="shared" ref="S34:S65" si="5">SUM(C34:R34)</f>
        <v>26.170666666666669</v>
      </c>
      <c r="T34" s="68"/>
      <c r="U34" s="84" t="e">
        <f>SUMIFS(Data!U:U,Data!A:A,'#ligaSYR'!B34)/3</f>
        <v>#DIV/0!</v>
      </c>
      <c r="V34" s="69" t="str">
        <f>IF(VLOOKUP(B34,Participanti!A:D,4,0)=0," ","New")</f>
        <v xml:space="preserve"> </v>
      </c>
      <c r="W34" s="69">
        <v>32</v>
      </c>
      <c r="X34" s="69" t="str">
        <f t="shared" si="2"/>
        <v>Coborare 1 loc</v>
      </c>
      <c r="Y34" s="69" t="str">
        <f t="shared" si="3"/>
        <v>NU</v>
      </c>
    </row>
    <row r="35" spans="1:25" ht="12.75">
      <c r="A35" s="67">
        <v>34</v>
      </c>
      <c r="B35" s="67" t="s">
        <v>57</v>
      </c>
      <c r="C35" s="68">
        <f>SUMIFS(Data!$R:$R,Data!$A:$A,$B35,Data!$C:$C,C$1)</f>
        <v>1.95</v>
      </c>
      <c r="D35" s="68">
        <f>SUMIFS(Data!$R:$R,Data!$A:$A,$B35,Data!$C:$C,D$1)</f>
        <v>1.6</v>
      </c>
      <c r="E35" s="68">
        <f>SUMIFS(Data!$R:$R,Data!$A:$A,$B35,Data!$C:$C,E$1)</f>
        <v>2.4500000000000002</v>
      </c>
      <c r="F35" s="68">
        <f>SUMIFS(Data!$R:$R,Data!$A:$A,$B35,Data!$C:$C,F$1)</f>
        <v>2.35</v>
      </c>
      <c r="G35" s="68">
        <f>SUMIFS(Data!$R:$R,Data!$A:$A,$B35,Data!$C:$C,G$1)</f>
        <v>1.65</v>
      </c>
      <c r="H35" s="68">
        <f>SUMIFS(Data!$R:$R,Data!$A:$A,$B35,Data!$C:$C,H$1)</f>
        <v>2.1999999999999997</v>
      </c>
      <c r="I35" s="68">
        <f>SUMIFS(Data!$R:$R,Data!$A:$A,$B35,Data!$C:$C,I$1)</f>
        <v>2.0499999999999998</v>
      </c>
      <c r="J35" s="68">
        <f>SUMIFS(Data!$R:$R,Data!$A:$A,$B35,Data!$C:$C,J$1)</f>
        <v>2.1500000000000004</v>
      </c>
      <c r="K35" s="68">
        <f>SUMIFS(Data!$R:$R,Data!$A:$A,$B35,Data!$C:$C,K$1)</f>
        <v>2.5999999999999996</v>
      </c>
      <c r="L35" s="68">
        <f>SUMIFS(Data!$R:$R,Data!$A:$A,$B35,Data!$C:$C,L$1)</f>
        <v>2.65</v>
      </c>
      <c r="M35" s="68">
        <f>SUMIFS(Data!$R:$R,Data!$A:$A,$B35,Data!$C:$C,M$1)</f>
        <v>1.9</v>
      </c>
      <c r="N35" s="68"/>
      <c r="O35" s="68"/>
      <c r="P35" s="68"/>
      <c r="Q35" s="68"/>
      <c r="R35" s="68">
        <f t="shared" si="4"/>
        <v>0</v>
      </c>
      <c r="S35" s="68">
        <f t="shared" si="5"/>
        <v>23.549999999999997</v>
      </c>
      <c r="T35" s="68"/>
      <c r="U35" s="84">
        <f>SUMIFS(Data!U:U,Data!A:A,'#ligaSYR'!B35)/3</f>
        <v>0.6541809329671372</v>
      </c>
      <c r="V35" s="69" t="str">
        <f>IF(VLOOKUP(B35,Participanti!A:D,4,0)=0," ","New")</f>
        <v xml:space="preserve"> </v>
      </c>
      <c r="W35" s="69">
        <v>34</v>
      </c>
      <c r="X35" s="69" t="str">
        <f t="shared" si="2"/>
        <v>Stationare</v>
      </c>
      <c r="Y35" s="69" t="str">
        <f t="shared" si="3"/>
        <v>DA</v>
      </c>
    </row>
    <row r="36" spans="1:25" ht="12.75">
      <c r="A36" s="67">
        <v>35</v>
      </c>
      <c r="B36" s="67" t="s">
        <v>65</v>
      </c>
      <c r="C36" s="68">
        <f>SUMIFS(Data!$R:$R,Data!$A:$A,$B36,Data!$C:$C,C$1)</f>
        <v>3.3499999999999996</v>
      </c>
      <c r="D36" s="68">
        <f>SUMIFS(Data!$R:$R,Data!$A:$A,$B36,Data!$C:$C,D$1)</f>
        <v>3.75</v>
      </c>
      <c r="E36" s="68">
        <f>SUMIFS(Data!$R:$R,Data!$A:$A,$B36,Data!$C:$C,E$1)</f>
        <v>4</v>
      </c>
      <c r="F36" s="68">
        <f>SUMIFS(Data!$R:$R,Data!$A:$A,$B36,Data!$C:$C,F$1)</f>
        <v>3.6</v>
      </c>
      <c r="G36" s="68">
        <f>SUMIFS(Data!$R:$R,Data!$A:$A,$B36,Data!$C:$C,G$1)</f>
        <v>3.55</v>
      </c>
      <c r="H36" s="68">
        <f>SUMIFS(Data!$R:$R,Data!$A:$A,$B36,Data!$C:$C,H$1)</f>
        <v>2.5</v>
      </c>
      <c r="I36" s="68">
        <f>SUMIFS(Data!$R:$R,Data!$A:$A,$B36,Data!$C:$C,I$1)</f>
        <v>1.5</v>
      </c>
      <c r="J36" s="68"/>
      <c r="K36" s="68"/>
      <c r="L36" s="68"/>
      <c r="M36" s="68"/>
      <c r="N36" s="68"/>
      <c r="O36" s="68"/>
      <c r="P36" s="68"/>
      <c r="Q36" s="68"/>
      <c r="R36" s="68">
        <f t="shared" si="4"/>
        <v>0</v>
      </c>
      <c r="S36" s="68">
        <f t="shared" si="5"/>
        <v>22.25</v>
      </c>
      <c r="T36" s="68"/>
      <c r="U36" s="84">
        <f>SUMIFS(Data!U:U,Data!A:A,'#ligaSYR'!B36)/3</f>
        <v>0.47886254048603899</v>
      </c>
      <c r="V36" s="69" t="str">
        <f>IF(VLOOKUP(B36,Participanti!A:D,4,0)=0," ","New")</f>
        <v xml:space="preserve"> </v>
      </c>
      <c r="W36" s="69">
        <v>35</v>
      </c>
      <c r="X36" s="69" t="str">
        <f t="shared" si="2"/>
        <v>Stationare</v>
      </c>
      <c r="Y36" s="69" t="str">
        <f t="shared" si="3"/>
        <v>NU</v>
      </c>
    </row>
    <row r="37" spans="1:25" ht="12.75">
      <c r="A37" s="67">
        <v>36</v>
      </c>
      <c r="B37" s="67" t="s">
        <v>191</v>
      </c>
      <c r="C37" s="68">
        <f>SUMIFS(Data!$R:$R,Data!$A:$A,$B37,Data!$C:$C,C$1)</f>
        <v>1.8</v>
      </c>
      <c r="D37" s="68">
        <f>SUMIFS(Data!$R:$R,Data!$A:$A,$B37,Data!$C:$C,D$1)</f>
        <v>2.0499999999999998</v>
      </c>
      <c r="E37" s="68">
        <f>SUMIFS(Data!$R:$R,Data!$A:$A,$B37,Data!$C:$C,E$1)</f>
        <v>2.2000000000000002</v>
      </c>
      <c r="F37" s="68">
        <f>SUMIFS(Data!$R:$R,Data!$A:$A,$B37,Data!$C:$C,F$1)</f>
        <v>1.9</v>
      </c>
      <c r="G37" s="68">
        <f>SUMIFS(Data!$R:$R,Data!$A:$A,$B37,Data!$C:$C,G$1)</f>
        <v>2.2999999999999998</v>
      </c>
      <c r="H37" s="68">
        <f>SUMIFS(Data!$R:$R,Data!$A:$A,$B37,Data!$C:$C,H$1)</f>
        <v>2.35</v>
      </c>
      <c r="I37" s="68">
        <f>SUMIFS(Data!$R:$R,Data!$A:$A,$B37,Data!$C:$C,I$1)</f>
        <v>1.75</v>
      </c>
      <c r="J37" s="68">
        <f>SUMIFS(Data!$R:$R,Data!$A:$A,$B37,Data!$C:$C,J$1)</f>
        <v>2.8</v>
      </c>
      <c r="K37" s="68">
        <f>SUMIFS(Data!$R:$R,Data!$A:$A,$B37,Data!$C:$C,K$1)</f>
        <v>2.5</v>
      </c>
      <c r="L37" s="68">
        <f>SUMIFS(Data!$R:$R,Data!$A:$A,$B37,Data!$C:$C,L$1)</f>
        <v>1.95</v>
      </c>
      <c r="M37" s="68"/>
      <c r="N37" s="68"/>
      <c r="O37" s="68"/>
      <c r="P37" s="68"/>
      <c r="Q37" s="68"/>
      <c r="R37" s="68">
        <f t="shared" si="4"/>
        <v>0</v>
      </c>
      <c r="S37" s="68">
        <f t="shared" si="5"/>
        <v>21.599999999999998</v>
      </c>
      <c r="T37" s="68"/>
      <c r="U37" s="84">
        <f>SUMIFS(Data!U:U,Data!A:A,'#ligaSYR'!B37)/3</f>
        <v>0.78984790655798964</v>
      </c>
      <c r="V37" s="69" t="str">
        <f>IF(VLOOKUP(B37,Participanti!A:D,4,0)=0," ","New")</f>
        <v>New</v>
      </c>
      <c r="W37" s="69">
        <v>36</v>
      </c>
      <c r="X37" s="69" t="str">
        <f t="shared" si="2"/>
        <v>Stationare</v>
      </c>
      <c r="Y37" s="69" t="str">
        <f t="shared" si="3"/>
        <v>DA</v>
      </c>
    </row>
    <row r="38" spans="1:25" ht="12.75">
      <c r="A38" s="67">
        <v>37</v>
      </c>
      <c r="B38" s="67" t="s">
        <v>69</v>
      </c>
      <c r="C38" s="68">
        <f>SUMIFS(Data!$R:$R,Data!$A:$A,$B38,Data!$C:$C,C$1)</f>
        <v>2.35</v>
      </c>
      <c r="D38" s="68"/>
      <c r="E38" s="68">
        <f>SUMIFS(Data!$R:$R,Data!$A:$A,$B38,Data!$C:$C,E$1)</f>
        <v>2.4</v>
      </c>
      <c r="F38" s="68">
        <f>SUMIFS(Data!$R:$R,Data!$A:$A,$B38,Data!$C:$C,F$1)</f>
        <v>2.2000000000000002</v>
      </c>
      <c r="G38" s="68">
        <f>SUMIFS(Data!$R:$R,Data!$A:$A,$B38,Data!$C:$C,G$1)</f>
        <v>2.4500000000000002</v>
      </c>
      <c r="H38" s="68">
        <f>SUMIFS(Data!$R:$R,Data!$A:$A,$B38,Data!$C:$C,H$1)</f>
        <v>2.75</v>
      </c>
      <c r="I38" s="68">
        <f>SUMIFS(Data!$R:$R,Data!$A:$A,$B38,Data!$C:$C,I$1)</f>
        <v>2.35</v>
      </c>
      <c r="J38" s="68">
        <f>SUMIFS(Data!$R:$R,Data!$A:$A,$B38,Data!$C:$C,J$1)</f>
        <v>2.5499999999999998</v>
      </c>
      <c r="K38" s="68">
        <f>SUMIFS(Data!$R:$R,Data!$A:$A,$B38,Data!$C:$C,K$1)</f>
        <v>2.4500000000000002</v>
      </c>
      <c r="L38" s="68"/>
      <c r="M38" s="68"/>
      <c r="N38" s="68"/>
      <c r="O38" s="68"/>
      <c r="P38" s="68"/>
      <c r="Q38" s="68"/>
      <c r="R38" s="68">
        <f t="shared" si="4"/>
        <v>0</v>
      </c>
      <c r="S38" s="68">
        <f t="shared" si="5"/>
        <v>19.5</v>
      </c>
      <c r="T38" s="68"/>
      <c r="U38" s="84">
        <f>SUMIFS(Data!U:U,Data!A:A,'#ligaSYR'!B38)/3</f>
        <v>0.55216576898181058</v>
      </c>
      <c r="V38" s="69" t="str">
        <f>IF(VLOOKUP(B38,Participanti!A:D,4,0)=0," ","New")</f>
        <v xml:space="preserve"> </v>
      </c>
      <c r="W38" s="69">
        <v>37</v>
      </c>
      <c r="X38" s="69" t="str">
        <f t="shared" si="2"/>
        <v>Stationare</v>
      </c>
      <c r="Y38" s="69" t="str">
        <f t="shared" si="3"/>
        <v>NU</v>
      </c>
    </row>
    <row r="39" spans="1:25" ht="12.75">
      <c r="A39" s="67">
        <v>38</v>
      </c>
      <c r="B39" s="67" t="s">
        <v>189</v>
      </c>
      <c r="C39" s="68">
        <f>SUMIFS(Data!$R:$R,Data!$A:$A,$B39,Data!$C:$C,C$1)</f>
        <v>2.8</v>
      </c>
      <c r="D39" s="68">
        <f>SUMIFS(Data!$R:$R,Data!$A:$A,$B39,Data!$C:$C,D$1)</f>
        <v>3.4</v>
      </c>
      <c r="E39" s="68">
        <f>SUMIFS(Data!$R:$R,Data!$A:$A,$B39,Data!$C:$C,E$1)</f>
        <v>3.8</v>
      </c>
      <c r="F39" s="68">
        <f>SUMIFS(Data!$R:$R,Data!$A:$A,$B39,Data!$C:$C,F$1)</f>
        <v>3.65</v>
      </c>
      <c r="G39" s="68"/>
      <c r="H39" s="68">
        <f>SUMIFS(Data!$R:$R,Data!$A:$A,$B39,Data!$C:$C,H$1)</f>
        <v>3.55</v>
      </c>
      <c r="I39" s="68"/>
      <c r="J39" s="68"/>
      <c r="K39" s="68"/>
      <c r="L39" s="68"/>
      <c r="M39" s="68"/>
      <c r="N39" s="68"/>
      <c r="O39" s="68"/>
      <c r="P39" s="68"/>
      <c r="Q39" s="68"/>
      <c r="R39" s="68">
        <f t="shared" si="4"/>
        <v>0</v>
      </c>
      <c r="S39" s="68">
        <f t="shared" si="5"/>
        <v>17.2</v>
      </c>
      <c r="T39" s="68"/>
      <c r="U39" s="84">
        <f>SUMIFS(Data!U:U,Data!A:A,'#ligaSYR'!B39)/3</f>
        <v>0.29571743017144597</v>
      </c>
      <c r="V39" s="69" t="str">
        <f>IF(VLOOKUP(B39,Participanti!A:D,4,0)=0," ","New")</f>
        <v>New</v>
      </c>
      <c r="W39" s="69">
        <v>38</v>
      </c>
      <c r="X39" s="69" t="str">
        <f t="shared" si="2"/>
        <v>Stationare</v>
      </c>
      <c r="Y39" s="69" t="str">
        <f t="shared" si="3"/>
        <v>NU</v>
      </c>
    </row>
    <row r="40" spans="1:25" ht="12.75">
      <c r="A40" s="67">
        <v>39</v>
      </c>
      <c r="B40" s="67" t="s">
        <v>3</v>
      </c>
      <c r="C40" s="68">
        <f>SUMIFS(Data!$R:$R,Data!$A:$A,$B40,Data!$C:$C,C$1)</f>
        <v>3.1</v>
      </c>
      <c r="D40" s="68">
        <f>SUMIFS(Data!$R:$R,Data!$A:$A,$B40,Data!$C:$C,D$1)</f>
        <v>3.15</v>
      </c>
      <c r="E40" s="68">
        <f>SUMIFS(Data!$R:$R,Data!$A:$A,$B40,Data!$C:$C,E$1)</f>
        <v>3.9</v>
      </c>
      <c r="F40" s="68">
        <f>SUMIFS(Data!$R:$R,Data!$A:$A,$B40,Data!$C:$C,F$1)</f>
        <v>3.35</v>
      </c>
      <c r="G40" s="68">
        <f>SUMIFS(Data!$R:$R,Data!$A:$A,$B40,Data!$C:$C,G$1)</f>
        <v>1.5</v>
      </c>
      <c r="H40" s="68"/>
      <c r="I40" s="68">
        <f>SUMIFS(Data!$R:$R,Data!$A:$A,$B40,Data!$C:$C,I$1)</f>
        <v>1.6</v>
      </c>
      <c r="J40" s="68"/>
      <c r="K40" s="68"/>
      <c r="L40" s="68"/>
      <c r="M40" s="68"/>
      <c r="N40" s="68"/>
      <c r="O40" s="68"/>
      <c r="P40" s="68"/>
      <c r="Q40" s="68"/>
      <c r="R40" s="68">
        <f t="shared" si="4"/>
        <v>0</v>
      </c>
      <c r="S40" s="68">
        <f t="shared" si="5"/>
        <v>16.600000000000001</v>
      </c>
      <c r="T40" s="68"/>
      <c r="U40" s="84">
        <f>SUMIFS(Data!U:U,Data!A:A,'#ligaSYR'!B40)/3</f>
        <v>0.35152344510962014</v>
      </c>
      <c r="V40" s="69" t="str">
        <f>IF(VLOOKUP(B40,Participanti!A:D,4,0)=0," ","New")</f>
        <v xml:space="preserve"> </v>
      </c>
      <c r="W40" s="69">
        <v>39</v>
      </c>
      <c r="X40" s="69" t="str">
        <f t="shared" si="2"/>
        <v>Stationare</v>
      </c>
      <c r="Y40" s="69" t="str">
        <f t="shared" si="3"/>
        <v>NU</v>
      </c>
    </row>
    <row r="41" spans="1:25" ht="12.75">
      <c r="A41" s="67">
        <v>40</v>
      </c>
      <c r="B41" s="67" t="s">
        <v>121</v>
      </c>
      <c r="C41" s="68">
        <f>SUMIFS(Data!$R:$R,Data!$A:$A,$B41,Data!$C:$C,C$1)</f>
        <v>5.35</v>
      </c>
      <c r="D41" s="68">
        <f>SUMIFS(Data!$R:$R,Data!$A:$A,$B41,Data!$C:$C,D$1)</f>
        <v>3.35</v>
      </c>
      <c r="E41" s="68">
        <f>SUMIFS(Data!$R:$R,Data!$A:$A,$B41,Data!$C:$C,E$1)</f>
        <v>3.9000000000000004</v>
      </c>
      <c r="F41" s="68">
        <f>SUMIFS(Data!$R:$R,Data!$A:$A,$B41,Data!$C:$C,F$1)</f>
        <v>3.9</v>
      </c>
      <c r="G41" s="68"/>
      <c r="H41" s="68"/>
      <c r="I41" s="68"/>
      <c r="J41" s="68"/>
      <c r="K41" s="68"/>
      <c r="L41" s="68"/>
      <c r="M41" s="68"/>
      <c r="N41" s="68"/>
      <c r="O41" s="68"/>
      <c r="P41" s="68"/>
      <c r="Q41" s="68"/>
      <c r="R41" s="68">
        <f t="shared" si="4"/>
        <v>0</v>
      </c>
      <c r="S41" s="68">
        <f t="shared" si="5"/>
        <v>16.5</v>
      </c>
      <c r="T41" s="68"/>
      <c r="U41" s="84">
        <f>SUMIFS(Data!U:U,Data!A:A,'#ligaSYR'!B41)/3</f>
        <v>0.7800852974974819</v>
      </c>
      <c r="V41" s="69" t="str">
        <f>IF(VLOOKUP(B41,Participanti!A:D,4,0)=0," ","New")</f>
        <v xml:space="preserve"> </v>
      </c>
      <c r="W41" s="69">
        <v>40</v>
      </c>
      <c r="X41" s="69" t="str">
        <f t="shared" si="2"/>
        <v>Stationare</v>
      </c>
      <c r="Y41" s="69" t="str">
        <f t="shared" si="3"/>
        <v>NU</v>
      </c>
    </row>
    <row r="42" spans="1:25" ht="12.75">
      <c r="A42" s="67">
        <v>41</v>
      </c>
      <c r="B42" s="67" t="s">
        <v>188</v>
      </c>
      <c r="C42" s="68">
        <f>SUMIFS(Data!$R:$R,Data!$A:$A,$B42,Data!$C:$C,C$1)</f>
        <v>2.8499999999999996</v>
      </c>
      <c r="D42" s="68">
        <f>SUMIFS(Data!$R:$R,Data!$A:$A,$B42,Data!$C:$C,D$1)</f>
        <v>3.05</v>
      </c>
      <c r="E42" s="68">
        <f>SUMIFS(Data!$R:$R,Data!$A:$A,$B42,Data!$C:$C,E$1)</f>
        <v>1.85</v>
      </c>
      <c r="F42" s="68">
        <f>SUMIFS(Data!$R:$R,Data!$A:$A,$B42,Data!$C:$C,F$1)</f>
        <v>2.8</v>
      </c>
      <c r="G42" s="68">
        <f>SUMIFS(Data!$R:$R,Data!$A:$A,$B42,Data!$C:$C,G$1)</f>
        <v>2.75</v>
      </c>
      <c r="H42" s="68">
        <f>SUMIFS(Data!$R:$R,Data!$A:$A,$B42,Data!$C:$C,H$1)</f>
        <v>2.15</v>
      </c>
      <c r="I42" s="68"/>
      <c r="J42" s="68"/>
      <c r="K42" s="68"/>
      <c r="L42" s="68"/>
      <c r="M42" s="68"/>
      <c r="N42" s="68"/>
      <c r="O42" s="68"/>
      <c r="P42" s="68"/>
      <c r="Q42" s="68"/>
      <c r="R42" s="68">
        <f t="shared" si="4"/>
        <v>0</v>
      </c>
      <c r="S42" s="68">
        <f t="shared" si="5"/>
        <v>15.450000000000001</v>
      </c>
      <c r="T42" s="68"/>
      <c r="U42" s="84">
        <f>SUMIFS(Data!U:U,Data!A:A,'#ligaSYR'!B42)/3</f>
        <v>1.2655019113775241</v>
      </c>
      <c r="V42" s="69" t="str">
        <f>IF(VLOOKUP(B42,Participanti!A:D,4,0)=0," ","New")</f>
        <v>New</v>
      </c>
      <c r="W42" s="69">
        <v>41</v>
      </c>
      <c r="X42" s="69" t="str">
        <f t="shared" si="2"/>
        <v>Stationare</v>
      </c>
      <c r="Y42" s="69" t="str">
        <f t="shared" si="3"/>
        <v>NU</v>
      </c>
    </row>
    <row r="43" spans="1:25" ht="12.75">
      <c r="A43" s="67">
        <v>42</v>
      </c>
      <c r="B43" s="67" t="s">
        <v>130</v>
      </c>
      <c r="C43" s="68">
        <f>SUMIFS(Data!$R:$R,Data!$A:$A,$B43,Data!$C:$C,C$1)</f>
        <v>1.85</v>
      </c>
      <c r="D43" s="68">
        <f>SUMIFS(Data!$R:$R,Data!$A:$A,$B43,Data!$C:$C,D$1)</f>
        <v>1.6</v>
      </c>
      <c r="E43" s="68"/>
      <c r="F43" s="68">
        <f>SUMIFS(Data!$R:$R,Data!$A:$A,$B43,Data!$C:$C,F$1)</f>
        <v>2.35</v>
      </c>
      <c r="G43" s="68"/>
      <c r="H43" s="68">
        <f>SUMIFS(Data!$R:$R,Data!$A:$A,$B43,Data!$C:$C,H$1)</f>
        <v>2.5999999999999996</v>
      </c>
      <c r="I43" s="68">
        <f>SUMIFS(Data!$R:$R,Data!$A:$A,$B43,Data!$C:$C,I$1)</f>
        <v>2.0499999999999998</v>
      </c>
      <c r="J43" s="68">
        <f>SUMIFS(Data!$R:$R,Data!$A:$A,$B43,Data!$C:$C,J$1)</f>
        <v>1.85</v>
      </c>
      <c r="K43" s="68">
        <f>SUMIFS(Data!$R:$R,Data!$A:$A,$B43,Data!$C:$C,K$1)</f>
        <v>2.3980000000000001</v>
      </c>
      <c r="L43" s="68"/>
      <c r="M43" s="68"/>
      <c r="N43" s="68"/>
      <c r="O43" s="68"/>
      <c r="P43" s="68"/>
      <c r="Q43" s="68"/>
      <c r="R43" s="68">
        <f t="shared" si="4"/>
        <v>0</v>
      </c>
      <c r="S43" s="68">
        <f t="shared" si="5"/>
        <v>14.697999999999999</v>
      </c>
      <c r="T43" s="68"/>
      <c r="U43" s="84">
        <f>SUMIFS(Data!U:U,Data!A:A,'#ligaSYR'!B43)/3</f>
        <v>0.30054341250822686</v>
      </c>
      <c r="V43" s="69" t="str">
        <f>IF(VLOOKUP(B43,Participanti!A:D,4,0)=0," ","New")</f>
        <v xml:space="preserve"> </v>
      </c>
      <c r="W43" s="69">
        <v>42</v>
      </c>
      <c r="X43" s="69" t="str">
        <f t="shared" si="2"/>
        <v>Stationare</v>
      </c>
      <c r="Y43" s="69" t="str">
        <f t="shared" si="3"/>
        <v>NU</v>
      </c>
    </row>
    <row r="44" spans="1:25" ht="12.75">
      <c r="A44" s="67">
        <v>43</v>
      </c>
      <c r="B44" s="67" t="s">
        <v>74</v>
      </c>
      <c r="C44" s="68">
        <f>SUMIFS(Data!$R:$R,Data!$A:$A,$B44,Data!$C:$C,C$1)</f>
        <v>2.25</v>
      </c>
      <c r="D44" s="68">
        <f>SUMIFS(Data!$R:$R,Data!$A:$A,$B44,Data!$C:$C,D$1)</f>
        <v>1.45</v>
      </c>
      <c r="E44" s="68">
        <f>SUMIFS(Data!$R:$R,Data!$A:$A,$B44,Data!$C:$C,E$1)</f>
        <v>2.1500000000000004</v>
      </c>
      <c r="F44" s="68">
        <f>SUMIFS(Data!$R:$R,Data!$A:$A,$B44,Data!$C:$C,F$1)</f>
        <v>2</v>
      </c>
      <c r="G44" s="68">
        <f>SUMIFS(Data!$R:$R,Data!$A:$A,$B44,Data!$C:$C,G$1)</f>
        <v>1.85</v>
      </c>
      <c r="H44" s="68">
        <f>SUMIFS(Data!$R:$R,Data!$A:$A,$B44,Data!$C:$C,H$1)</f>
        <v>2.1666666666666665</v>
      </c>
      <c r="I44" s="68">
        <f>SUMIFS(Data!$R:$R,Data!$A:$A,$B44,Data!$C:$C,I$1)</f>
        <v>2.7746666666666666</v>
      </c>
      <c r="J44" s="68"/>
      <c r="K44" s="68"/>
      <c r="L44" s="68"/>
      <c r="M44" s="68"/>
      <c r="N44" s="68"/>
      <c r="O44" s="68"/>
      <c r="P44" s="68"/>
      <c r="Q44" s="68"/>
      <c r="R44" s="68">
        <f t="shared" si="4"/>
        <v>0</v>
      </c>
      <c r="S44" s="68">
        <f t="shared" si="5"/>
        <v>14.641333333333334</v>
      </c>
      <c r="T44" s="68"/>
      <c r="U44" s="84">
        <f>SUMIFS(Data!U:U,Data!A:A,'#ligaSYR'!B44)/3</f>
        <v>0.60660499443849814</v>
      </c>
      <c r="V44" s="69" t="str">
        <f>IF(VLOOKUP(B44,Participanti!A:D,4,0)=0," ","New")</f>
        <v xml:space="preserve"> </v>
      </c>
      <c r="W44" s="69">
        <v>43</v>
      </c>
      <c r="X44" s="69" t="str">
        <f t="shared" si="2"/>
        <v>Stationare</v>
      </c>
      <c r="Y44" s="69" t="str">
        <f t="shared" si="3"/>
        <v>NU</v>
      </c>
    </row>
    <row r="45" spans="1:25" ht="12.75">
      <c r="A45" s="67">
        <v>44</v>
      </c>
      <c r="B45" s="67" t="s">
        <v>128</v>
      </c>
      <c r="C45" s="68"/>
      <c r="D45" s="68"/>
      <c r="E45" s="68"/>
      <c r="F45" s="68"/>
      <c r="G45" s="68"/>
      <c r="H45" s="68"/>
      <c r="I45" s="68"/>
      <c r="J45" s="68"/>
      <c r="K45" s="68"/>
      <c r="L45" s="68"/>
      <c r="M45" s="68">
        <f>SUMIFS(Data!$R:$R,Data!$A:$A,$B45,Data!$C:$C,M$1)</f>
        <v>2.5233333333333334</v>
      </c>
      <c r="N45" s="68">
        <f>SUMIFS(Data!$R:$R,Data!$A:$A,$B45,Data!$C:$C,N$1)</f>
        <v>4</v>
      </c>
      <c r="O45" s="68">
        <f>SUMIFS(Data!$R:$R,Data!$A:$A,$B45,Data!$C:$C,O$1)</f>
        <v>2.75</v>
      </c>
      <c r="P45" s="68">
        <f>SUMIFS(Data!$R:$R,Data!$A:$A,$B45,Data!$C:$C,P$1)</f>
        <v>2.5</v>
      </c>
      <c r="Q45" s="68">
        <f>SUMIFS(Data!$R:$R,Data!$A:$A,$B45,Data!$C:$C,Q$1)</f>
        <v>2.75</v>
      </c>
      <c r="R45" s="68">
        <f t="shared" si="4"/>
        <v>0</v>
      </c>
      <c r="S45" s="68">
        <f t="shared" si="5"/>
        <v>14.523333333333333</v>
      </c>
      <c r="T45" s="68"/>
      <c r="U45" s="84" t="e">
        <f>SUMIFS(Data!U:U,Data!A:A,'#ligaSYR'!B45)/3</f>
        <v>#DIV/0!</v>
      </c>
      <c r="V45" s="69" t="str">
        <f>IF(VLOOKUP(B45,Participanti!A:D,4,0)=0," ","New")</f>
        <v xml:space="preserve"> </v>
      </c>
      <c r="W45" s="69">
        <v>45</v>
      </c>
      <c r="X45" s="69" t="str">
        <f t="shared" si="2"/>
        <v>Urcare 1 loc</v>
      </c>
      <c r="Y45" s="69" t="str">
        <f t="shared" si="3"/>
        <v>NU</v>
      </c>
    </row>
    <row r="46" spans="1:25" ht="12.75">
      <c r="A46" s="67">
        <v>45</v>
      </c>
      <c r="B46" s="67" t="s">
        <v>101</v>
      </c>
      <c r="C46" s="68"/>
      <c r="D46" s="68"/>
      <c r="E46" s="68">
        <f>SUMIFS(Data!$R:$R,Data!$A:$A,$B46,Data!$C:$C,E$1)</f>
        <v>1.9500000000000002</v>
      </c>
      <c r="F46" s="68">
        <f>SUMIFS(Data!$R:$R,Data!$A:$A,$B46,Data!$C:$C,F$1)</f>
        <v>2.5</v>
      </c>
      <c r="G46" s="68">
        <f>SUMIFS(Data!$R:$R,Data!$A:$A,$B46,Data!$C:$C,G$1)</f>
        <v>2.4</v>
      </c>
      <c r="H46" s="68">
        <f>SUMIFS(Data!$R:$R,Data!$A:$A,$B46,Data!$C:$C,H$1)</f>
        <v>2</v>
      </c>
      <c r="I46" s="68">
        <f>SUMIFS(Data!$R:$R,Data!$A:$A,$B46,Data!$C:$C,I$1)</f>
        <v>2.6500000000000004</v>
      </c>
      <c r="J46" s="68">
        <f>SUMIFS(Data!$R:$R,Data!$A:$A,$B46,Data!$C:$C,J$1)</f>
        <v>1.85</v>
      </c>
      <c r="K46" s="68"/>
      <c r="L46" s="68"/>
      <c r="M46" s="68"/>
      <c r="N46" s="68"/>
      <c r="O46" s="68"/>
      <c r="P46" s="68"/>
      <c r="Q46" s="68"/>
      <c r="R46" s="68">
        <f t="shared" si="4"/>
        <v>0</v>
      </c>
      <c r="S46" s="68">
        <f t="shared" si="5"/>
        <v>13.35</v>
      </c>
      <c r="T46" s="68"/>
      <c r="U46" s="84">
        <f>SUMIFS(Data!U:U,Data!A:A,'#ligaSYR'!B46)/3</f>
        <v>0.7809758284801589</v>
      </c>
      <c r="V46" s="69" t="str">
        <f>IF(VLOOKUP(B46,Participanti!A:D,4,0)=0," ","New")</f>
        <v xml:space="preserve"> </v>
      </c>
      <c r="W46" s="69">
        <v>44</v>
      </c>
      <c r="X46" s="69" t="str">
        <f t="shared" si="2"/>
        <v>Coborare 1 loc</v>
      </c>
      <c r="Y46" s="69" t="str">
        <f t="shared" si="3"/>
        <v>NU</v>
      </c>
    </row>
    <row r="47" spans="1:25" ht="12.75">
      <c r="A47" s="67">
        <v>46</v>
      </c>
      <c r="B47" s="67" t="s">
        <v>209</v>
      </c>
      <c r="C47" s="68"/>
      <c r="D47" s="68"/>
      <c r="E47" s="68">
        <f>SUMIFS(Data!$R:$R,Data!$A:$A,$B47,Data!$C:$C,E$1)</f>
        <v>4.5146666666666659</v>
      </c>
      <c r="F47" s="68">
        <f>SUMIFS(Data!$R:$R,Data!$A:$A,$B47,Data!$C:$C,F$1)</f>
        <v>2.3833333333333333</v>
      </c>
      <c r="G47" s="68"/>
      <c r="H47" s="68"/>
      <c r="I47" s="68"/>
      <c r="J47" s="68"/>
      <c r="K47" s="68"/>
      <c r="L47" s="68"/>
      <c r="M47" s="68"/>
      <c r="N47" s="68"/>
      <c r="O47" s="68"/>
      <c r="P47" s="68"/>
      <c r="Q47" s="68"/>
      <c r="R47" s="68">
        <f t="shared" si="4"/>
        <v>0</v>
      </c>
      <c r="S47" s="68">
        <f t="shared" si="5"/>
        <v>6.8979999999999997</v>
      </c>
      <c r="T47" s="68"/>
      <c r="U47" s="84">
        <f>SUMIFS(Data!U:U,Data!A:A,'#ligaSYR'!B47)/3</f>
        <v>0.12613986464711568</v>
      </c>
      <c r="V47" s="69" t="str">
        <f>IF(VLOOKUP(B47,Participanti!A:D,4,0)=0," ","New")</f>
        <v>New</v>
      </c>
      <c r="W47" s="69">
        <v>46</v>
      </c>
      <c r="X47" s="69" t="str">
        <f t="shared" si="2"/>
        <v>Stationare</v>
      </c>
      <c r="Y47" s="69" t="str">
        <f t="shared" si="3"/>
        <v>NU</v>
      </c>
    </row>
    <row r="48" spans="1:25" ht="12.75">
      <c r="A48" s="67">
        <v>47</v>
      </c>
      <c r="B48" s="67" t="s">
        <v>127</v>
      </c>
      <c r="C48" s="68">
        <f>SUMIFS(Data!$R:$R,Data!$A:$A,$B48,Data!$C:$C,C$1)</f>
        <v>2.1</v>
      </c>
      <c r="D48" s="68">
        <f>SUMIFS(Data!$R:$R,Data!$A:$A,$B48,Data!$C:$C,D$1)</f>
        <v>2.4500000000000002</v>
      </c>
      <c r="E48" s="68"/>
      <c r="F48" s="68"/>
      <c r="G48" s="68"/>
      <c r="H48" s="68"/>
      <c r="I48" s="68"/>
      <c r="J48" s="68"/>
      <c r="K48" s="68"/>
      <c r="L48" s="68"/>
      <c r="M48" s="68"/>
      <c r="N48" s="68"/>
      <c r="O48" s="68"/>
      <c r="P48" s="68"/>
      <c r="Q48" s="68"/>
      <c r="R48" s="68">
        <f t="shared" si="4"/>
        <v>0</v>
      </c>
      <c r="S48" s="68">
        <f t="shared" si="5"/>
        <v>4.5500000000000007</v>
      </c>
      <c r="T48" s="68"/>
      <c r="U48" s="84">
        <f>SUMIFS(Data!U:U,Data!A:A,'#ligaSYR'!B48)/3</f>
        <v>0.11585081585081587</v>
      </c>
      <c r="V48" s="69" t="str">
        <f>IF(VLOOKUP(B48,Participanti!A:D,4,0)=0," ","New")</f>
        <v xml:space="preserve"> </v>
      </c>
      <c r="W48" s="69">
        <v>47</v>
      </c>
      <c r="X48" s="69" t="str">
        <f t="shared" si="2"/>
        <v>Stationare</v>
      </c>
      <c r="Y48" s="69" t="str">
        <f t="shared" si="3"/>
        <v>NU</v>
      </c>
    </row>
    <row r="49" spans="1:25" ht="12.75">
      <c r="A49" s="67">
        <v>48</v>
      </c>
      <c r="B49" s="67" t="s">
        <v>194</v>
      </c>
      <c r="C49" s="68">
        <f>SUMIFS(Data!$R:$R,Data!$A:$A,$B49,Data!$C:$C,C$1)</f>
        <v>1.7</v>
      </c>
      <c r="D49" s="68"/>
      <c r="E49" s="68"/>
      <c r="F49" s="68"/>
      <c r="G49" s="68">
        <f>SUMIFS(Data!$R:$R,Data!$A:$A,$B49,Data!$C:$C,G$1)</f>
        <v>1.8</v>
      </c>
      <c r="H49" s="68"/>
      <c r="I49" s="68"/>
      <c r="J49" s="68"/>
      <c r="K49" s="68"/>
      <c r="L49" s="68"/>
      <c r="M49" s="68"/>
      <c r="N49" s="68"/>
      <c r="O49" s="68"/>
      <c r="P49" s="68"/>
      <c r="Q49" s="68"/>
      <c r="R49" s="68">
        <f t="shared" si="4"/>
        <v>0</v>
      </c>
      <c r="S49" s="68">
        <f t="shared" si="5"/>
        <v>3.5</v>
      </c>
      <c r="T49" s="68"/>
      <c r="U49" s="84">
        <f>SUMIFS(Data!U:U,Data!A:A,'#ligaSYR'!B49)/3</f>
        <v>0.1144985524093259</v>
      </c>
      <c r="V49" s="69" t="str">
        <f>IF(VLOOKUP(B49,Participanti!A:D,4,0)=0," ","New")</f>
        <v>New</v>
      </c>
      <c r="W49" s="69">
        <v>48</v>
      </c>
      <c r="X49" s="69" t="str">
        <f t="shared" si="2"/>
        <v>Stationare</v>
      </c>
      <c r="Y49" s="69" t="str">
        <f t="shared" si="3"/>
        <v>NU</v>
      </c>
    </row>
    <row r="50" spans="1:25" ht="12.75">
      <c r="A50" s="67">
        <v>49</v>
      </c>
      <c r="B50" s="67" t="s">
        <v>55</v>
      </c>
      <c r="C50" s="68">
        <f>SUMIFS(Data!$R:$R,Data!$A:$A,$B50,Data!$C:$C,C$1)</f>
        <v>1.9</v>
      </c>
      <c r="D50" s="68"/>
      <c r="E50" s="68"/>
      <c r="F50" s="68"/>
      <c r="G50" s="68"/>
      <c r="H50" s="68"/>
      <c r="I50" s="68"/>
      <c r="J50" s="68"/>
      <c r="K50" s="68"/>
      <c r="L50" s="68"/>
      <c r="M50" s="68"/>
      <c r="N50" s="68"/>
      <c r="O50" s="68"/>
      <c r="P50" s="68"/>
      <c r="Q50" s="68"/>
      <c r="R50" s="68">
        <f t="shared" si="4"/>
        <v>0</v>
      </c>
      <c r="S50" s="68">
        <f t="shared" si="5"/>
        <v>1.9</v>
      </c>
      <c r="T50" s="68"/>
      <c r="U50" s="84">
        <f>SUMIFS(Data!U:U,Data!A:A,'#ligaSYR'!B50)/3</f>
        <v>7.8285949732179644E-2</v>
      </c>
      <c r="V50" s="69" t="str">
        <f>IF(VLOOKUP(B50,Participanti!A:D,4,0)=0," ","New")</f>
        <v xml:space="preserve"> </v>
      </c>
      <c r="W50" s="69">
        <v>49</v>
      </c>
      <c r="X50" s="69" t="str">
        <f t="shared" si="2"/>
        <v>Stationare</v>
      </c>
      <c r="Y50" s="69" t="str">
        <f t="shared" si="3"/>
        <v>NU</v>
      </c>
    </row>
    <row r="51" spans="1:25" ht="12.75">
      <c r="A51" s="67">
        <v>50</v>
      </c>
      <c r="B51" s="67" t="s">
        <v>206</v>
      </c>
      <c r="C51" s="68"/>
      <c r="D51" s="68">
        <f>SUMIFS(Data!$R:$R,Data!$A:$A,$B51,Data!$C:$C,D$1)</f>
        <v>1.85</v>
      </c>
      <c r="E51" s="68"/>
      <c r="F51" s="68"/>
      <c r="G51" s="68"/>
      <c r="H51" s="68"/>
      <c r="I51" s="68"/>
      <c r="J51" s="68"/>
      <c r="K51" s="68"/>
      <c r="L51" s="68"/>
      <c r="M51" s="68"/>
      <c r="N51" s="68"/>
      <c r="O51" s="68"/>
      <c r="P51" s="68"/>
      <c r="Q51" s="68"/>
      <c r="R51" s="68">
        <f t="shared" si="4"/>
        <v>0</v>
      </c>
      <c r="S51" s="68">
        <f t="shared" si="5"/>
        <v>1.85</v>
      </c>
      <c r="T51" s="68"/>
      <c r="U51" s="84">
        <f>SUMIFS(Data!U:U,Data!A:A,'#ligaSYR'!B51)/3</f>
        <v>0.11813537675606643</v>
      </c>
      <c r="V51" s="69" t="str">
        <f>IF(VLOOKUP(B51,Participanti!A:D,4,0)=0," ","New")</f>
        <v>New</v>
      </c>
      <c r="W51" s="69">
        <v>50</v>
      </c>
      <c r="X51" s="69" t="str">
        <f t="shared" si="2"/>
        <v>Stationare</v>
      </c>
      <c r="Y51" s="69" t="str">
        <f t="shared" si="3"/>
        <v>NU</v>
      </c>
    </row>
  </sheetData>
  <autoFilter ref="A1:Y51"/>
  <sortState ref="B2:W51">
    <sortCondition descending="1" ref="S2:S51"/>
    <sortCondition descending="1" ref="T2:T51"/>
  </sortState>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sheetPr>
    <tabColor rgb="FFFF0000"/>
  </sheetPr>
  <dimension ref="A1:U20"/>
  <sheetViews>
    <sheetView workbookViewId="0">
      <selection activeCell="S23" sqref="S23"/>
    </sheetView>
  </sheetViews>
  <sheetFormatPr defaultRowHeight="12"/>
  <cols>
    <col min="1" max="1" width="7.85546875" style="36" bestFit="1" customWidth="1"/>
    <col min="2" max="2" width="18.7109375" style="36" bestFit="1" customWidth="1"/>
    <col min="3" max="11" width="6.28515625" style="36" bestFit="1" customWidth="1"/>
    <col min="12" max="17" width="7.28515625" style="36" bestFit="1" customWidth="1"/>
    <col min="18" max="18" width="16.7109375" style="36" hidden="1" customWidth="1"/>
    <col min="19" max="19" width="10.28515625" style="36" bestFit="1" customWidth="1"/>
    <col min="20" max="20" width="13" style="36" bestFit="1" customWidth="1"/>
    <col min="21" max="16384" width="9.140625" style="36"/>
  </cols>
  <sheetData>
    <row r="1" spans="1:21" ht="12.75">
      <c r="A1" s="72" t="s">
        <v>96</v>
      </c>
      <c r="B1" s="72" t="s">
        <v>36</v>
      </c>
      <c r="C1" s="72">
        <v>1</v>
      </c>
      <c r="D1" s="72">
        <v>2</v>
      </c>
      <c r="E1" s="72">
        <v>3</v>
      </c>
      <c r="F1" s="72">
        <v>4</v>
      </c>
      <c r="G1" s="72">
        <v>5</v>
      </c>
      <c r="H1" s="72">
        <v>6</v>
      </c>
      <c r="I1" s="72">
        <v>7</v>
      </c>
      <c r="J1" s="72">
        <v>8</v>
      </c>
      <c r="K1" s="72">
        <v>9</v>
      </c>
      <c r="L1" s="72">
        <v>10</v>
      </c>
      <c r="M1" s="72">
        <v>11</v>
      </c>
      <c r="N1" s="72">
        <v>12</v>
      </c>
      <c r="O1" s="72">
        <v>13</v>
      </c>
      <c r="P1" s="72">
        <v>14</v>
      </c>
      <c r="Q1" s="72">
        <v>15</v>
      </c>
      <c r="R1" s="73" t="s">
        <v>133</v>
      </c>
      <c r="S1" s="72" t="s">
        <v>98</v>
      </c>
      <c r="T1" s="72" t="s">
        <v>97</v>
      </c>
    </row>
    <row r="2" spans="1:21" ht="12.75">
      <c r="A2" s="67">
        <v>1</v>
      </c>
      <c r="B2" s="67" t="s">
        <v>6</v>
      </c>
      <c r="C2" s="68">
        <f>SUMIFS(Data!$R:$R,Data!$A:$A,$B2,Data!$C:$C,C$1)</f>
        <v>3.6500000000000004</v>
      </c>
      <c r="D2" s="68">
        <f>SUMIFS(Data!$R:$R,Data!$A:$A,$B2,Data!$C:$C,D$1)</f>
        <v>3.8</v>
      </c>
      <c r="E2" s="68">
        <f>SUMIFS(Data!$R:$R,Data!$A:$A,$B2,Data!$C:$C,E$1)</f>
        <v>4.4000000000000004</v>
      </c>
      <c r="F2" s="68">
        <f>SUMIFS(Data!$R:$R,Data!$A:$A,$B2,Data!$C:$C,F$1)</f>
        <v>5.55</v>
      </c>
      <c r="G2" s="68">
        <f>SUMIFS(Data!$R:$R,Data!$A:$A,$B2,Data!$C:$C,G$1)</f>
        <v>4.3499999999999996</v>
      </c>
      <c r="H2" s="68">
        <f>SUMIFS(Data!$R:$R,Data!$A:$A,$B2,Data!$C:$C,H$1)</f>
        <v>4.3</v>
      </c>
      <c r="I2" s="68">
        <f>SUMIFS(Data!$R:$R,Data!$A:$A,$B2,Data!$C:$C,I$1)</f>
        <v>3.8</v>
      </c>
      <c r="J2" s="68">
        <f>SUMIFS(Data!$R:$R,Data!$A:$A,$B2,Data!$C:$C,J$1)</f>
        <v>4.45</v>
      </c>
      <c r="K2" s="68">
        <f>SUMIFS(Data!$R:$R,Data!$A:$A,$B2,Data!$C:$C,K$1)</f>
        <v>4.5</v>
      </c>
      <c r="L2" s="68">
        <f>SUMIFS(Data!$R:$R,Data!$A:$A,$B2,Data!$C:$C,L$1)</f>
        <v>3.75</v>
      </c>
      <c r="M2" s="68">
        <f>SUMIFS(Data!$R:$R,Data!$A:$A,$B2,Data!$C:$C,M$1)</f>
        <v>3.8</v>
      </c>
      <c r="N2" s="68">
        <f>SUMIFS(Data!$R:$R,Data!$A:$A,$B2,Data!$C:$C,N$1)</f>
        <v>4</v>
      </c>
      <c r="O2" s="68">
        <f>SUMIFS(Data!$R:$R,Data!$A:$A,$B2,Data!$C:$C,O$1)</f>
        <v>4.25</v>
      </c>
      <c r="P2" s="68">
        <f>SUMIFS(Data!$R:$R,Data!$A:$A,$B2,Data!$C:$C,P$1)</f>
        <v>3.5</v>
      </c>
      <c r="Q2" s="68">
        <f>SUMIFS(Data!$R:$R,Data!$A:$A,$B2,Data!$C:$C,Q$1)</f>
        <v>3.75</v>
      </c>
      <c r="R2" s="68"/>
      <c r="S2" s="68">
        <f>SUM(C2:R2)</f>
        <v>61.85</v>
      </c>
      <c r="T2" s="68"/>
    </row>
    <row r="3" spans="1:21" ht="12.75">
      <c r="A3" s="67">
        <v>2</v>
      </c>
      <c r="B3" s="67" t="s">
        <v>190</v>
      </c>
      <c r="C3" s="68">
        <f>SUMIFS(Data!$R:$R,Data!$A:$A,$B3,Data!$C:$C,C$1)</f>
        <v>2.5999999999999996</v>
      </c>
      <c r="D3" s="68">
        <f>SUMIFS(Data!$R:$R,Data!$A:$A,$B3,Data!$C:$C,D$1)</f>
        <v>2.4</v>
      </c>
      <c r="E3" s="68">
        <f>SUMIFS(Data!$R:$R,Data!$A:$A,$B3,Data!$C:$C,E$1)</f>
        <v>3.5</v>
      </c>
      <c r="F3" s="68">
        <f>SUMIFS(Data!$R:$R,Data!$A:$A,$B3,Data!$C:$C,F$1)</f>
        <v>2.9</v>
      </c>
      <c r="G3" s="68">
        <f>SUMIFS(Data!$R:$R,Data!$A:$A,$B3,Data!$C:$C,G$1)</f>
        <v>2.8</v>
      </c>
      <c r="H3" s="68">
        <f>SUMIFS(Data!$R:$R,Data!$A:$A,$B3,Data!$C:$C,H$1)</f>
        <v>4.05</v>
      </c>
      <c r="I3" s="68">
        <f>SUMIFS(Data!$R:$R,Data!$A:$A,$B3,Data!$C:$C,I$1)</f>
        <v>3.05</v>
      </c>
      <c r="J3" s="68">
        <f>SUMIFS(Data!$R:$R,Data!$A:$A,$B3,Data!$C:$C,J$1)</f>
        <v>3.5500000000000003</v>
      </c>
      <c r="K3" s="68">
        <f>SUMIFS(Data!$R:$R,Data!$A:$A,$B3,Data!$C:$C,K$1)</f>
        <v>4.2</v>
      </c>
      <c r="L3" s="68">
        <f>SUMIFS(Data!$R:$R,Data!$A:$A,$B3,Data!$C:$C,L$1)</f>
        <v>3</v>
      </c>
      <c r="M3" s="68">
        <f>SUMIFS(Data!$R:$R,Data!$A:$A,$B3,Data!$C:$C,M$1)</f>
        <v>3.55</v>
      </c>
      <c r="N3" s="68">
        <f>SUMIFS(Data!$R:$R,Data!$A:$A,$B3,Data!$C:$C,N$1)</f>
        <v>3.75</v>
      </c>
      <c r="O3" s="68">
        <f>SUMIFS(Data!$R:$R,Data!$A:$A,$B3,Data!$C:$C,O$1)</f>
        <v>3.75</v>
      </c>
      <c r="P3" s="68">
        <f>SUMIFS(Data!$R:$R,Data!$A:$A,$B3,Data!$C:$C,P$1)</f>
        <v>4.5</v>
      </c>
      <c r="Q3" s="68">
        <f>SUMIFS(Data!$R:$R,Data!$A:$A,$B3,Data!$C:$C,Q$1)</f>
        <v>4</v>
      </c>
      <c r="R3" s="68"/>
      <c r="S3" s="68">
        <f t="shared" ref="S3:S18" si="0">SUM(C3:R3)</f>
        <v>51.599999999999994</v>
      </c>
      <c r="T3" s="68"/>
    </row>
    <row r="4" spans="1:21" ht="12.75">
      <c r="A4" s="67">
        <v>3</v>
      </c>
      <c r="B4" s="67" t="s">
        <v>123</v>
      </c>
      <c r="C4" s="68">
        <f>SUMIFS(Data!$R:$R,Data!$A:$A,$B4,Data!$C:$C,C$1)</f>
        <v>3.6999999999999997</v>
      </c>
      <c r="D4" s="68">
        <f>SUMIFS(Data!$R:$R,Data!$A:$A,$B4,Data!$C:$C,D$1)</f>
        <v>3.75</v>
      </c>
      <c r="E4" s="68">
        <f>SUMIFS(Data!$R:$R,Data!$A:$A,$B4,Data!$C:$C,E$1)</f>
        <v>4.4000000000000004</v>
      </c>
      <c r="F4" s="68">
        <f>SUMIFS(Data!$R:$R,Data!$A:$A,$B4,Data!$C:$C,F$1)</f>
        <v>5.95</v>
      </c>
      <c r="G4" s="68">
        <f>SUMIFS(Data!$R:$R,Data!$A:$A,$B4,Data!$C:$C,G$1)</f>
        <v>4.45</v>
      </c>
      <c r="H4" s="68">
        <f>SUMIFS(Data!$R:$R,Data!$A:$A,$B4,Data!$C:$C,H$1)</f>
        <v>4.25</v>
      </c>
      <c r="I4" s="68">
        <f>SUMIFS(Data!$R:$R,Data!$A:$A,$B4,Data!$C:$C,I$1)</f>
        <v>4.25</v>
      </c>
      <c r="J4" s="68">
        <f>SUMIFS(Data!$R:$R,Data!$A:$A,$B4,Data!$C:$C,J$1)</f>
        <v>3.95</v>
      </c>
      <c r="K4" s="68">
        <f>SUMIFS(Data!$R:$R,Data!$A:$A,$B4,Data!$C:$C,K$1)</f>
        <v>4.0999999999999996</v>
      </c>
      <c r="L4" s="68">
        <f>SUMIFS(Data!$R:$R,Data!$A:$A,$B4,Data!$C:$C,L$1)</f>
        <v>3.35</v>
      </c>
      <c r="M4" s="68">
        <f>SUMIFS(Data!$R:$R,Data!$A:$A,$B4,Data!$C:$C,M$1)</f>
        <v>3.95</v>
      </c>
      <c r="N4" s="68">
        <f>SUMIFS(Data!$R:$R,Data!$A:$A,$B4,Data!$C:$C,N$1)</f>
        <v>0</v>
      </c>
      <c r="O4" s="68">
        <f>SUMIFS(Data!$R:$R,Data!$A:$A,$B4,Data!$C:$C,O$1)</f>
        <v>0</v>
      </c>
      <c r="P4" s="68">
        <f>SUMIFS(Data!$R:$R,Data!$A:$A,$B4,Data!$C:$C,P$1)</f>
        <v>0</v>
      </c>
      <c r="Q4" s="68">
        <f>SUMIFS(Data!$R:$R,Data!$A:$A,$B4,Data!$C:$C,Q$1)</f>
        <v>0</v>
      </c>
      <c r="R4" s="68"/>
      <c r="S4" s="68">
        <f t="shared" si="0"/>
        <v>46.100000000000009</v>
      </c>
      <c r="T4" s="68"/>
    </row>
    <row r="5" spans="1:21" ht="12.75">
      <c r="A5" s="67">
        <v>4</v>
      </c>
      <c r="B5" s="67" t="s">
        <v>90</v>
      </c>
      <c r="C5" s="68">
        <f>SUMIFS(Data!$R:$R,Data!$A:$A,$B5,Data!$C:$C,C$1)</f>
        <v>2.9000000000000004</v>
      </c>
      <c r="D5" s="68">
        <f>SUMIFS(Data!$R:$R,Data!$A:$A,$B5,Data!$C:$C,D$1)</f>
        <v>3.4000000000000004</v>
      </c>
      <c r="E5" s="68">
        <f>SUMIFS(Data!$R:$R,Data!$A:$A,$B5,Data!$C:$C,E$1)</f>
        <v>3.05</v>
      </c>
      <c r="F5" s="68">
        <f>SUMIFS(Data!$R:$R,Data!$A:$A,$B5,Data!$C:$C,F$1)</f>
        <v>2.5</v>
      </c>
      <c r="G5" s="68">
        <f>SUMIFS(Data!$R:$R,Data!$A:$A,$B5,Data!$C:$C,G$1)</f>
        <v>1.5</v>
      </c>
      <c r="H5" s="68">
        <f>SUMIFS(Data!$R:$R,Data!$A:$A,$B5,Data!$C:$C,H$1)</f>
        <v>3.5</v>
      </c>
      <c r="I5" s="68">
        <f>SUMIFS(Data!$R:$R,Data!$A:$A,$B5,Data!$C:$C,I$1)</f>
        <v>2.9000000000000004</v>
      </c>
      <c r="J5" s="68">
        <f>SUMIFS(Data!$R:$R,Data!$A:$A,$B5,Data!$C:$C,J$1)</f>
        <v>3.45</v>
      </c>
      <c r="K5" s="68">
        <f>SUMIFS(Data!$R:$R,Data!$A:$A,$B5,Data!$C:$C,K$1)</f>
        <v>3.3499999999999996</v>
      </c>
      <c r="L5" s="68">
        <f>SUMIFS(Data!$R:$R,Data!$A:$A,$B5,Data!$C:$C,L$1)</f>
        <v>2.65</v>
      </c>
      <c r="M5" s="68">
        <f>SUMIFS(Data!$R:$R,Data!$A:$A,$B5,Data!$C:$C,M$1)</f>
        <v>3.6500000000000004</v>
      </c>
      <c r="N5" s="68">
        <f>SUMIFS(Data!$R:$R,Data!$A:$A,$B5,Data!$C:$C,N$1)</f>
        <v>2.75</v>
      </c>
      <c r="O5" s="68">
        <f>SUMIFS(Data!$R:$R,Data!$A:$A,$B5,Data!$C:$C,O$1)</f>
        <v>3</v>
      </c>
      <c r="P5" s="68">
        <f>SUMIFS(Data!$R:$R,Data!$A:$A,$B5,Data!$C:$C,P$1)</f>
        <v>3.25</v>
      </c>
      <c r="Q5" s="68">
        <f>SUMIFS(Data!$R:$R,Data!$A:$A,$B5,Data!$C:$C,Q$1)</f>
        <v>3.5</v>
      </c>
      <c r="R5" s="68"/>
      <c r="S5" s="68">
        <f t="shared" si="0"/>
        <v>45.349999999999994</v>
      </c>
      <c r="T5" s="68"/>
      <c r="U5" s="119"/>
    </row>
    <row r="6" spans="1:21" ht="12.75">
      <c r="A6" s="67">
        <v>5</v>
      </c>
      <c r="B6" s="67" t="s">
        <v>205</v>
      </c>
      <c r="C6" s="68">
        <f>SUMIFS(Data!$R:$R,Data!$A:$A,$B6,Data!$C:$C,C$1)</f>
        <v>0</v>
      </c>
      <c r="D6" s="68">
        <f>SUMIFS(Data!$R:$R,Data!$A:$A,$B6,Data!$C:$C,D$1)</f>
        <v>2.65</v>
      </c>
      <c r="E6" s="68">
        <f>SUMIFS(Data!$R:$R,Data!$A:$A,$B6,Data!$C:$C,E$1)</f>
        <v>2.75</v>
      </c>
      <c r="F6" s="68">
        <f>SUMIFS(Data!$R:$R,Data!$A:$A,$B6,Data!$C:$C,F$1)</f>
        <v>2.65</v>
      </c>
      <c r="G6" s="68">
        <f>SUMIFS(Data!$R:$R,Data!$A:$A,$B6,Data!$C:$C,G$1)</f>
        <v>3.95</v>
      </c>
      <c r="H6" s="68">
        <f>SUMIFS(Data!$R:$R,Data!$A:$A,$B6,Data!$C:$C,H$1)</f>
        <v>2.8000000000000003</v>
      </c>
      <c r="I6" s="68">
        <f>SUMIFS(Data!$R:$R,Data!$A:$A,$B6,Data!$C:$C,I$1)</f>
        <v>3</v>
      </c>
      <c r="J6" s="68">
        <f>SUMIFS(Data!$R:$R,Data!$A:$A,$B6,Data!$C:$C,J$1)</f>
        <v>2.65</v>
      </c>
      <c r="K6" s="68">
        <f>SUMIFS(Data!$R:$R,Data!$A:$A,$B6,Data!$C:$C,K$1)</f>
        <v>3.2</v>
      </c>
      <c r="L6" s="68">
        <f>SUMIFS(Data!$R:$R,Data!$A:$A,$B6,Data!$C:$C,L$1)</f>
        <v>2.7</v>
      </c>
      <c r="M6" s="68">
        <f>SUMIFS(Data!$R:$R,Data!$A:$A,$B6,Data!$C:$C,M$1)</f>
        <v>3.25</v>
      </c>
      <c r="N6" s="68">
        <f>SUMIFS(Data!$R:$R,Data!$A:$A,$B6,Data!$C:$C,N$1)</f>
        <v>3</v>
      </c>
      <c r="O6" s="68">
        <f>SUMIFS(Data!$R:$R,Data!$A:$A,$B6,Data!$C:$C,O$1)</f>
        <v>3</v>
      </c>
      <c r="P6" s="68">
        <f>SUMIFS(Data!$R:$R,Data!$A:$A,$B6,Data!$C:$C,P$1)</f>
        <v>2.5</v>
      </c>
      <c r="Q6" s="68">
        <f>SUMIFS(Data!$R:$R,Data!$A:$A,$B6,Data!$C:$C,Q$1)</f>
        <v>3.5</v>
      </c>
      <c r="R6" s="68"/>
      <c r="S6" s="68">
        <f t="shared" si="0"/>
        <v>41.599999999999994</v>
      </c>
      <c r="T6" s="68"/>
    </row>
    <row r="7" spans="1:21" ht="12.75">
      <c r="A7" s="67">
        <v>6</v>
      </c>
      <c r="B7" s="67" t="s">
        <v>193</v>
      </c>
      <c r="C7" s="68">
        <f>SUMIFS(Data!$R:$R,Data!$A:$A,$B7,Data!$C:$C,C$1)</f>
        <v>2.1</v>
      </c>
      <c r="D7" s="68">
        <f>SUMIFS(Data!$R:$R,Data!$A:$A,$B7,Data!$C:$C,D$1)</f>
        <v>2.5499999999999998</v>
      </c>
      <c r="E7" s="68">
        <f>SUMIFS(Data!$R:$R,Data!$A:$A,$B7,Data!$C:$C,E$1)</f>
        <v>2.2000000000000002</v>
      </c>
      <c r="F7" s="68">
        <f>SUMIFS(Data!$R:$R,Data!$A:$A,$B7,Data!$C:$C,F$1)</f>
        <v>2.25</v>
      </c>
      <c r="G7" s="68">
        <f>SUMIFS(Data!$R:$R,Data!$A:$A,$B7,Data!$C:$C,G$1)</f>
        <v>2.2000000000000002</v>
      </c>
      <c r="H7" s="68">
        <f>SUMIFS(Data!$R:$R,Data!$A:$A,$B7,Data!$C:$C,H$1)</f>
        <v>2.7</v>
      </c>
      <c r="I7" s="68">
        <f>SUMIFS(Data!$R:$R,Data!$A:$A,$B7,Data!$C:$C,I$1)</f>
        <v>1.9000000000000001</v>
      </c>
      <c r="J7" s="68">
        <f>SUMIFS(Data!$R:$R,Data!$A:$A,$B7,Data!$C:$C,J$1)</f>
        <v>2.5</v>
      </c>
      <c r="K7" s="68">
        <f>SUMIFS(Data!$R:$R,Data!$A:$A,$B7,Data!$C:$C,K$1)</f>
        <v>2.75</v>
      </c>
      <c r="L7" s="68">
        <f>SUMIFS(Data!$R:$R,Data!$A:$A,$B7,Data!$C:$C,L$1)</f>
        <v>1.7</v>
      </c>
      <c r="M7" s="68">
        <f>SUMIFS(Data!$R:$R,Data!$A:$A,$B7,Data!$C:$C,M$1)</f>
        <v>2.2999999999999998</v>
      </c>
      <c r="N7" s="68">
        <f>SUMIFS(Data!$R:$R,Data!$A:$A,$B7,Data!$C:$C,N$1)</f>
        <v>0</v>
      </c>
      <c r="O7" s="68">
        <f>SUMIFS(Data!$R:$R,Data!$A:$A,$B7,Data!$C:$C,O$1)</f>
        <v>2.25</v>
      </c>
      <c r="P7" s="68">
        <f>SUMIFS(Data!$R:$R,Data!$A:$A,$B7,Data!$C:$C,P$1)</f>
        <v>0</v>
      </c>
      <c r="Q7" s="68">
        <f>SUMIFS(Data!$R:$R,Data!$A:$A,$B7,Data!$C:$C,Q$1)</f>
        <v>2.25</v>
      </c>
      <c r="R7" s="68"/>
      <c r="S7" s="68">
        <f t="shared" si="0"/>
        <v>29.65</v>
      </c>
      <c r="T7" s="68"/>
    </row>
    <row r="8" spans="1:21" ht="12.75">
      <c r="A8" s="67">
        <v>7</v>
      </c>
      <c r="B8" s="67" t="s">
        <v>191</v>
      </c>
      <c r="C8" s="68">
        <f>SUMIFS(Data!$R:$R,Data!$A:$A,$B8,Data!$C:$C,C$1)</f>
        <v>1.8</v>
      </c>
      <c r="D8" s="68">
        <f>SUMIFS(Data!$R:$R,Data!$A:$A,$B8,Data!$C:$C,D$1)</f>
        <v>2.0499999999999998</v>
      </c>
      <c r="E8" s="68">
        <f>SUMIFS(Data!$R:$R,Data!$A:$A,$B8,Data!$C:$C,E$1)</f>
        <v>2.2000000000000002</v>
      </c>
      <c r="F8" s="68">
        <f>SUMIFS(Data!$R:$R,Data!$A:$A,$B8,Data!$C:$C,F$1)</f>
        <v>1.9</v>
      </c>
      <c r="G8" s="68">
        <f>SUMIFS(Data!$R:$R,Data!$A:$A,$B8,Data!$C:$C,G$1)</f>
        <v>2.2999999999999998</v>
      </c>
      <c r="H8" s="68">
        <f>SUMIFS(Data!$R:$R,Data!$A:$A,$B8,Data!$C:$C,H$1)</f>
        <v>2.35</v>
      </c>
      <c r="I8" s="68">
        <f>SUMIFS(Data!$R:$R,Data!$A:$A,$B8,Data!$C:$C,I$1)</f>
        <v>1.75</v>
      </c>
      <c r="J8" s="68">
        <f>SUMIFS(Data!$R:$R,Data!$A:$A,$B8,Data!$C:$C,J$1)</f>
        <v>2.8</v>
      </c>
      <c r="K8" s="68">
        <f>SUMIFS(Data!$R:$R,Data!$A:$A,$B8,Data!$C:$C,K$1)</f>
        <v>2.5</v>
      </c>
      <c r="L8" s="68">
        <f>SUMIFS(Data!$R:$R,Data!$A:$A,$B8,Data!$C:$C,L$1)</f>
        <v>1.95</v>
      </c>
      <c r="M8" s="68">
        <f>SUMIFS(Data!$R:$R,Data!$A:$A,$B8,Data!$C:$C,M$1)</f>
        <v>0</v>
      </c>
      <c r="N8" s="68">
        <f>SUMIFS(Data!$R:$R,Data!$A:$A,$B8,Data!$C:$C,N$1)</f>
        <v>0</v>
      </c>
      <c r="O8" s="68">
        <f>SUMIFS(Data!$R:$R,Data!$A:$A,$B8,Data!$C:$C,O$1)</f>
        <v>0</v>
      </c>
      <c r="P8" s="68">
        <f>SUMIFS(Data!$R:$R,Data!$A:$A,$B8,Data!$C:$C,P$1)</f>
        <v>0</v>
      </c>
      <c r="Q8" s="68">
        <f>SUMIFS(Data!$R:$R,Data!$A:$A,$B8,Data!$C:$C,Q$1)</f>
        <v>0</v>
      </c>
      <c r="R8" s="68"/>
      <c r="S8" s="68">
        <f t="shared" si="0"/>
        <v>21.599999999999998</v>
      </c>
      <c r="T8" s="68"/>
    </row>
    <row r="9" spans="1:21" ht="12.75">
      <c r="A9" s="67">
        <v>8</v>
      </c>
      <c r="B9" s="67" t="s">
        <v>74</v>
      </c>
      <c r="C9" s="68">
        <f>SUMIFS(Data!$R:$R,Data!$A:$A,$B9,Data!$C:$C,C$1)</f>
        <v>2.25</v>
      </c>
      <c r="D9" s="68">
        <f>SUMIFS(Data!$R:$R,Data!$A:$A,$B9,Data!$C:$C,D$1)</f>
        <v>1.45</v>
      </c>
      <c r="E9" s="68">
        <f>SUMIFS(Data!$R:$R,Data!$A:$A,$B9,Data!$C:$C,E$1)</f>
        <v>2.1500000000000004</v>
      </c>
      <c r="F9" s="68">
        <f>SUMIFS(Data!$R:$R,Data!$A:$A,$B9,Data!$C:$C,F$1)</f>
        <v>2</v>
      </c>
      <c r="G9" s="68">
        <f>SUMIFS(Data!$R:$R,Data!$A:$A,$B9,Data!$C:$C,G$1)</f>
        <v>1.85</v>
      </c>
      <c r="H9" s="68">
        <f>SUMIFS(Data!$R:$R,Data!$A:$A,$B9,Data!$C:$C,H$1)</f>
        <v>2.1666666666666665</v>
      </c>
      <c r="I9" s="68">
        <f>SUMIFS(Data!$R:$R,Data!$A:$A,$B9,Data!$C:$C,I$1)</f>
        <v>2.7746666666666666</v>
      </c>
      <c r="J9" s="68">
        <f>SUMIFS(Data!$R:$R,Data!$A:$A,$B9,Data!$C:$C,J$1)</f>
        <v>0</v>
      </c>
      <c r="K9" s="68">
        <f>SUMIFS(Data!$R:$R,Data!$A:$A,$B9,Data!$C:$C,K$1)</f>
        <v>0</v>
      </c>
      <c r="L9" s="68">
        <f>SUMIFS(Data!$R:$R,Data!$A:$A,$B9,Data!$C:$C,L$1)</f>
        <v>0</v>
      </c>
      <c r="M9" s="68">
        <f>SUMIFS(Data!$R:$R,Data!$A:$A,$B9,Data!$C:$C,M$1)</f>
        <v>0</v>
      </c>
      <c r="N9" s="68">
        <f>SUMIFS(Data!$R:$R,Data!$A:$A,$B9,Data!$C:$C,N$1)</f>
        <v>0</v>
      </c>
      <c r="O9" s="68">
        <f>SUMIFS(Data!$R:$R,Data!$A:$A,$B9,Data!$C:$C,O$1)</f>
        <v>0</v>
      </c>
      <c r="P9" s="68">
        <f>SUMIFS(Data!$R:$R,Data!$A:$A,$B9,Data!$C:$C,P$1)</f>
        <v>0</v>
      </c>
      <c r="Q9" s="68">
        <f>SUMIFS(Data!$R:$R,Data!$A:$A,$B9,Data!$C:$C,Q$1)</f>
        <v>0</v>
      </c>
      <c r="R9" s="68"/>
      <c r="S9" s="68">
        <f t="shared" si="0"/>
        <v>14.641333333333334</v>
      </c>
      <c r="T9" s="68"/>
    </row>
    <row r="10" spans="1:21" ht="12.75">
      <c r="A10" s="67">
        <v>9</v>
      </c>
      <c r="B10" s="67" t="s">
        <v>127</v>
      </c>
      <c r="C10" s="68">
        <f>SUMIFS(Data!$R:$R,Data!$A:$A,$B10,Data!$C:$C,C$1)</f>
        <v>2.1</v>
      </c>
      <c r="D10" s="68">
        <f>SUMIFS(Data!$R:$R,Data!$A:$A,$B10,Data!$C:$C,D$1)</f>
        <v>2.4500000000000002</v>
      </c>
      <c r="E10" s="68">
        <f>SUMIFS(Data!$R:$R,Data!$A:$A,$B10,Data!$C:$C,E$1)</f>
        <v>0</v>
      </c>
      <c r="F10" s="68">
        <f>SUMIFS(Data!$R:$R,Data!$A:$A,$B10,Data!$C:$C,F$1)</f>
        <v>0</v>
      </c>
      <c r="G10" s="68">
        <f>SUMIFS(Data!$R:$R,Data!$A:$A,$B10,Data!$C:$C,G$1)</f>
        <v>0</v>
      </c>
      <c r="H10" s="68">
        <f>SUMIFS(Data!$R:$R,Data!$A:$A,$B10,Data!$C:$C,H$1)</f>
        <v>0</v>
      </c>
      <c r="I10" s="68">
        <f>SUMIFS(Data!$R:$R,Data!$A:$A,$B10,Data!$C:$C,I$1)</f>
        <v>0</v>
      </c>
      <c r="J10" s="68">
        <f>SUMIFS(Data!$R:$R,Data!$A:$A,$B10,Data!$C:$C,J$1)</f>
        <v>0</v>
      </c>
      <c r="K10" s="68">
        <f>SUMIFS(Data!$R:$R,Data!$A:$A,$B10,Data!$C:$C,K$1)</f>
        <v>0</v>
      </c>
      <c r="L10" s="68">
        <f>SUMIFS(Data!$R:$R,Data!$A:$A,$B10,Data!$C:$C,L$1)</f>
        <v>0</v>
      </c>
      <c r="M10" s="68">
        <f>SUMIFS(Data!$R:$R,Data!$A:$A,$B10,Data!$C:$C,M$1)</f>
        <v>0</v>
      </c>
      <c r="N10" s="68">
        <f>SUMIFS(Data!$R:$R,Data!$A:$A,$B10,Data!$C:$C,N$1)</f>
        <v>0</v>
      </c>
      <c r="O10" s="68">
        <f>SUMIFS(Data!$R:$R,Data!$A:$A,$B10,Data!$C:$C,O$1)</f>
        <v>0</v>
      </c>
      <c r="P10" s="68">
        <f>SUMIFS(Data!$R:$R,Data!$A:$A,$B10,Data!$C:$C,P$1)</f>
        <v>0</v>
      </c>
      <c r="Q10" s="68">
        <f>SUMIFS(Data!$R:$R,Data!$A:$A,$B10,Data!$C:$C,Q$1)</f>
        <v>0</v>
      </c>
      <c r="R10" s="68"/>
      <c r="S10" s="68">
        <f t="shared" si="0"/>
        <v>4.5500000000000007</v>
      </c>
      <c r="T10" s="68"/>
    </row>
    <row r="11" spans="1:21" ht="12.75">
      <c r="A11" s="67">
        <v>10</v>
      </c>
      <c r="B11" s="67" t="s">
        <v>55</v>
      </c>
      <c r="C11" s="68">
        <f>SUMIFS(Data!$R:$R,Data!$A:$A,$B11,Data!$C:$C,C$1)</f>
        <v>1.9</v>
      </c>
      <c r="D11" s="68">
        <f>SUMIFS(Data!$R:$R,Data!$A:$A,$B11,Data!$C:$C,D$1)</f>
        <v>0</v>
      </c>
      <c r="E11" s="68">
        <f>SUMIFS(Data!$R:$R,Data!$A:$A,$B11,Data!$C:$C,E$1)</f>
        <v>0</v>
      </c>
      <c r="F11" s="68">
        <f>SUMIFS(Data!$R:$R,Data!$A:$A,$B11,Data!$C:$C,F$1)</f>
        <v>0</v>
      </c>
      <c r="G11" s="68">
        <f>SUMIFS(Data!$R:$R,Data!$A:$A,$B11,Data!$C:$C,G$1)</f>
        <v>0</v>
      </c>
      <c r="H11" s="68">
        <f>SUMIFS(Data!$R:$R,Data!$A:$A,$B11,Data!$C:$C,H$1)</f>
        <v>0</v>
      </c>
      <c r="I11" s="68">
        <f>SUMIFS(Data!$R:$R,Data!$A:$A,$B11,Data!$C:$C,I$1)</f>
        <v>0</v>
      </c>
      <c r="J11" s="68">
        <f>SUMIFS(Data!$R:$R,Data!$A:$A,$B11,Data!$C:$C,J$1)</f>
        <v>0</v>
      </c>
      <c r="K11" s="68">
        <f>SUMIFS(Data!$R:$R,Data!$A:$A,$B11,Data!$C:$C,K$1)</f>
        <v>0</v>
      </c>
      <c r="L11" s="68">
        <f>SUMIFS(Data!$R:$R,Data!$A:$A,$B11,Data!$C:$C,L$1)</f>
        <v>0</v>
      </c>
      <c r="M11" s="68">
        <f>SUMIFS(Data!$R:$R,Data!$A:$A,$B11,Data!$C:$C,M$1)</f>
        <v>0</v>
      </c>
      <c r="N11" s="68">
        <f>SUMIFS(Data!$R:$R,Data!$A:$A,$B11,Data!$C:$C,N$1)</f>
        <v>0</v>
      </c>
      <c r="O11" s="68">
        <f>SUMIFS(Data!$R:$R,Data!$A:$A,$B11,Data!$C:$C,O$1)</f>
        <v>0</v>
      </c>
      <c r="P11" s="68">
        <f>SUMIFS(Data!$R:$R,Data!$A:$A,$B11,Data!$C:$C,P$1)</f>
        <v>0</v>
      </c>
      <c r="Q11" s="68">
        <f>SUMIFS(Data!$R:$R,Data!$A:$A,$B11,Data!$C:$C,Q$1)</f>
        <v>0</v>
      </c>
      <c r="R11" s="68"/>
      <c r="S11" s="68">
        <f t="shared" si="0"/>
        <v>1.9</v>
      </c>
      <c r="T11" s="68"/>
    </row>
    <row r="12" spans="1:21" ht="12.75">
      <c r="A12" s="67">
        <v>11</v>
      </c>
      <c r="B12" s="67" t="s">
        <v>54</v>
      </c>
      <c r="C12" s="68">
        <f>SUMIFS(Data!$R:$R,Data!$A:$A,$B12,Data!$C:$C,C$1)</f>
        <v>0</v>
      </c>
      <c r="D12" s="68">
        <f>SUMIFS(Data!$R:$R,Data!$A:$A,$B12,Data!$C:$C,D$1)</f>
        <v>0</v>
      </c>
      <c r="E12" s="68">
        <f>SUMIFS(Data!$R:$R,Data!$A:$A,$B12,Data!$C:$C,E$1)</f>
        <v>0</v>
      </c>
      <c r="F12" s="68">
        <f>SUMIFS(Data!$R:$R,Data!$A:$A,$B12,Data!$C:$C,F$1)</f>
        <v>0</v>
      </c>
      <c r="G12" s="68">
        <f>SUMIFS(Data!$R:$R,Data!$A:$A,$B12,Data!$C:$C,G$1)</f>
        <v>0</v>
      </c>
      <c r="H12" s="68">
        <f>SUMIFS(Data!$R:$R,Data!$A:$A,$B12,Data!$C:$C,H$1)</f>
        <v>0</v>
      </c>
      <c r="I12" s="68">
        <f>SUMIFS(Data!$R:$R,Data!$A:$A,$B12,Data!$C:$C,I$1)</f>
        <v>0</v>
      </c>
      <c r="J12" s="68">
        <f>SUMIFS(Data!$R:$R,Data!$A:$A,$B12,Data!$C:$C,J$1)</f>
        <v>0</v>
      </c>
      <c r="K12" s="68">
        <f>SUMIFS(Data!$R:$R,Data!$A:$A,$B12,Data!$C:$C,K$1)</f>
        <v>0</v>
      </c>
      <c r="L12" s="68">
        <f>SUMIFS(Data!$R:$R,Data!$A:$A,$B12,Data!$C:$C,L$1)</f>
        <v>0</v>
      </c>
      <c r="M12" s="68">
        <f>SUMIFS(Data!$R:$R,Data!$A:$A,$B12,Data!$C:$C,M$1)</f>
        <v>0</v>
      </c>
      <c r="N12" s="68">
        <f>SUMIFS(Data!$R:$R,Data!$A:$A,$B12,Data!$C:$C,N$1)</f>
        <v>0</v>
      </c>
      <c r="O12" s="68">
        <f>SUMIFS(Data!$R:$R,Data!$A:$A,$B12,Data!$C:$C,O$1)</f>
        <v>0</v>
      </c>
      <c r="P12" s="68">
        <f>SUMIFS(Data!$R:$R,Data!$A:$A,$B12,Data!$C:$C,P$1)</f>
        <v>0</v>
      </c>
      <c r="Q12" s="68">
        <f>SUMIFS(Data!$R:$R,Data!$A:$A,$B12,Data!$C:$C,Q$1)</f>
        <v>0</v>
      </c>
      <c r="R12" s="68"/>
      <c r="S12" s="68">
        <f t="shared" si="0"/>
        <v>0</v>
      </c>
      <c r="T12" s="68"/>
    </row>
    <row r="13" spans="1:21" ht="12.75">
      <c r="A13" s="67">
        <v>12</v>
      </c>
      <c r="B13" s="67" t="s">
        <v>59</v>
      </c>
      <c r="C13" s="68">
        <f>SUMIFS(Data!$R:$R,Data!$A:$A,$B13,Data!$C:$C,C$1)</f>
        <v>0</v>
      </c>
      <c r="D13" s="68">
        <f>SUMIFS(Data!$R:$R,Data!$A:$A,$B13,Data!$C:$C,D$1)</f>
        <v>0</v>
      </c>
      <c r="E13" s="68">
        <f>SUMIFS(Data!$R:$R,Data!$A:$A,$B13,Data!$C:$C,E$1)</f>
        <v>0</v>
      </c>
      <c r="F13" s="68">
        <f>SUMIFS(Data!$R:$R,Data!$A:$A,$B13,Data!$C:$C,F$1)</f>
        <v>0</v>
      </c>
      <c r="G13" s="68">
        <f>SUMIFS(Data!$R:$R,Data!$A:$A,$B13,Data!$C:$C,G$1)</f>
        <v>0</v>
      </c>
      <c r="H13" s="68">
        <f>SUMIFS(Data!$R:$R,Data!$A:$A,$B13,Data!$C:$C,H$1)</f>
        <v>0</v>
      </c>
      <c r="I13" s="68">
        <f>SUMIFS(Data!$R:$R,Data!$A:$A,$B13,Data!$C:$C,I$1)</f>
        <v>0</v>
      </c>
      <c r="J13" s="68">
        <f>SUMIFS(Data!$R:$R,Data!$A:$A,$B13,Data!$C:$C,J$1)</f>
        <v>0</v>
      </c>
      <c r="K13" s="68">
        <f>SUMIFS(Data!$R:$R,Data!$A:$A,$B13,Data!$C:$C,K$1)</f>
        <v>0</v>
      </c>
      <c r="L13" s="68">
        <f>SUMIFS(Data!$R:$R,Data!$A:$A,$B13,Data!$C:$C,L$1)</f>
        <v>0</v>
      </c>
      <c r="M13" s="68">
        <f>SUMIFS(Data!$R:$R,Data!$A:$A,$B13,Data!$C:$C,M$1)</f>
        <v>0</v>
      </c>
      <c r="N13" s="68">
        <f>SUMIFS(Data!$R:$R,Data!$A:$A,$B13,Data!$C:$C,N$1)</f>
        <v>0</v>
      </c>
      <c r="O13" s="68">
        <f>SUMIFS(Data!$R:$R,Data!$A:$A,$B13,Data!$C:$C,O$1)</f>
        <v>0</v>
      </c>
      <c r="P13" s="68">
        <f>SUMIFS(Data!$R:$R,Data!$A:$A,$B13,Data!$C:$C,P$1)</f>
        <v>0</v>
      </c>
      <c r="Q13" s="68">
        <f>SUMIFS(Data!$R:$R,Data!$A:$A,$B13,Data!$C:$C,Q$1)</f>
        <v>0</v>
      </c>
      <c r="R13" s="68"/>
      <c r="S13" s="68">
        <f t="shared" si="0"/>
        <v>0</v>
      </c>
      <c r="T13" s="68"/>
    </row>
    <row r="14" spans="1:21" ht="12.75">
      <c r="A14" s="67">
        <v>13</v>
      </c>
      <c r="B14" s="67" t="s">
        <v>63</v>
      </c>
      <c r="C14" s="68">
        <f>SUMIFS(Data!$R:$R,Data!$A:$A,$B14,Data!$C:$C,C$1)</f>
        <v>0</v>
      </c>
      <c r="D14" s="68">
        <f>SUMIFS(Data!$R:$R,Data!$A:$A,$B14,Data!$C:$C,D$1)</f>
        <v>0</v>
      </c>
      <c r="E14" s="68">
        <f>SUMIFS(Data!$R:$R,Data!$A:$A,$B14,Data!$C:$C,E$1)</f>
        <v>0</v>
      </c>
      <c r="F14" s="68">
        <f>SUMIFS(Data!$R:$R,Data!$A:$A,$B14,Data!$C:$C,F$1)</f>
        <v>0</v>
      </c>
      <c r="G14" s="68">
        <f>SUMIFS(Data!$R:$R,Data!$A:$A,$B14,Data!$C:$C,G$1)</f>
        <v>0</v>
      </c>
      <c r="H14" s="68">
        <f>SUMIFS(Data!$R:$R,Data!$A:$A,$B14,Data!$C:$C,H$1)</f>
        <v>0</v>
      </c>
      <c r="I14" s="68">
        <f>SUMIFS(Data!$R:$R,Data!$A:$A,$B14,Data!$C:$C,I$1)</f>
        <v>0</v>
      </c>
      <c r="J14" s="68">
        <f>SUMIFS(Data!$R:$R,Data!$A:$A,$B14,Data!$C:$C,J$1)</f>
        <v>0</v>
      </c>
      <c r="K14" s="68">
        <f>SUMIFS(Data!$R:$R,Data!$A:$A,$B14,Data!$C:$C,K$1)</f>
        <v>0</v>
      </c>
      <c r="L14" s="68">
        <f>SUMIFS(Data!$R:$R,Data!$A:$A,$B14,Data!$C:$C,L$1)</f>
        <v>0</v>
      </c>
      <c r="M14" s="68">
        <f>SUMIFS(Data!$R:$R,Data!$A:$A,$B14,Data!$C:$C,M$1)</f>
        <v>0</v>
      </c>
      <c r="N14" s="68">
        <f>SUMIFS(Data!$R:$R,Data!$A:$A,$B14,Data!$C:$C,N$1)</f>
        <v>0</v>
      </c>
      <c r="O14" s="68">
        <f>SUMIFS(Data!$R:$R,Data!$A:$A,$B14,Data!$C:$C,O$1)</f>
        <v>0</v>
      </c>
      <c r="P14" s="68">
        <f>SUMIFS(Data!$R:$R,Data!$A:$A,$B14,Data!$C:$C,P$1)</f>
        <v>0</v>
      </c>
      <c r="Q14" s="68">
        <f>SUMIFS(Data!$R:$R,Data!$A:$A,$B14,Data!$C:$C,Q$1)</f>
        <v>0</v>
      </c>
      <c r="R14" s="68"/>
      <c r="S14" s="68">
        <f t="shared" si="0"/>
        <v>0</v>
      </c>
      <c r="T14" s="68"/>
    </row>
    <row r="15" spans="1:21" ht="12.75">
      <c r="A15" s="67">
        <v>14</v>
      </c>
      <c r="B15" s="67" t="s">
        <v>71</v>
      </c>
      <c r="C15" s="68">
        <f>SUMIFS(Data!$R:$R,Data!$A:$A,$B15,Data!$C:$C,C$1)</f>
        <v>0</v>
      </c>
      <c r="D15" s="68">
        <f>SUMIFS(Data!$R:$R,Data!$A:$A,$B15,Data!$C:$C,D$1)</f>
        <v>0</v>
      </c>
      <c r="E15" s="68">
        <f>SUMIFS(Data!$R:$R,Data!$A:$A,$B15,Data!$C:$C,E$1)</f>
        <v>0</v>
      </c>
      <c r="F15" s="68">
        <f>SUMIFS(Data!$R:$R,Data!$A:$A,$B15,Data!$C:$C,F$1)</f>
        <v>0</v>
      </c>
      <c r="G15" s="68">
        <f>SUMIFS(Data!$R:$R,Data!$A:$A,$B15,Data!$C:$C,G$1)</f>
        <v>0</v>
      </c>
      <c r="H15" s="68">
        <f>SUMIFS(Data!$R:$R,Data!$A:$A,$B15,Data!$C:$C,H$1)</f>
        <v>0</v>
      </c>
      <c r="I15" s="68">
        <f>SUMIFS(Data!$R:$R,Data!$A:$A,$B15,Data!$C:$C,I$1)</f>
        <v>0</v>
      </c>
      <c r="J15" s="68">
        <f>SUMIFS(Data!$R:$R,Data!$A:$A,$B15,Data!$C:$C,J$1)</f>
        <v>0</v>
      </c>
      <c r="K15" s="68">
        <f>SUMIFS(Data!$R:$R,Data!$A:$A,$B15,Data!$C:$C,K$1)</f>
        <v>0</v>
      </c>
      <c r="L15" s="68">
        <f>SUMIFS(Data!$R:$R,Data!$A:$A,$B15,Data!$C:$C,L$1)</f>
        <v>0</v>
      </c>
      <c r="M15" s="68">
        <f>SUMIFS(Data!$R:$R,Data!$A:$A,$B15,Data!$C:$C,M$1)</f>
        <v>0</v>
      </c>
      <c r="N15" s="68">
        <f>SUMIFS(Data!$R:$R,Data!$A:$A,$B15,Data!$C:$C,N$1)</f>
        <v>0</v>
      </c>
      <c r="O15" s="68">
        <f>SUMIFS(Data!$R:$R,Data!$A:$A,$B15,Data!$C:$C,O$1)</f>
        <v>0</v>
      </c>
      <c r="P15" s="68">
        <f>SUMIFS(Data!$R:$R,Data!$A:$A,$B15,Data!$C:$C,P$1)</f>
        <v>0</v>
      </c>
      <c r="Q15" s="68">
        <f>SUMIFS(Data!$R:$R,Data!$A:$A,$B15,Data!$C:$C,Q$1)</f>
        <v>0</v>
      </c>
      <c r="R15" s="68"/>
      <c r="S15" s="68">
        <f t="shared" si="0"/>
        <v>0</v>
      </c>
      <c r="T15" s="68"/>
    </row>
    <row r="16" spans="1:21" ht="12.75">
      <c r="A16" s="67">
        <v>15</v>
      </c>
      <c r="B16" s="67" t="s">
        <v>52</v>
      </c>
      <c r="C16" s="68">
        <f>SUMIFS(Data!$R:$R,Data!$A:$A,$B16,Data!$C:$C,C$1)</f>
        <v>0</v>
      </c>
      <c r="D16" s="68">
        <f>SUMIFS(Data!$R:$R,Data!$A:$A,$B16,Data!$C:$C,D$1)</f>
        <v>0</v>
      </c>
      <c r="E16" s="68">
        <f>SUMIFS(Data!$R:$R,Data!$A:$A,$B16,Data!$C:$C,E$1)</f>
        <v>0</v>
      </c>
      <c r="F16" s="68">
        <f>SUMIFS(Data!$R:$R,Data!$A:$A,$B16,Data!$C:$C,F$1)</f>
        <v>0</v>
      </c>
      <c r="G16" s="68">
        <f>SUMIFS(Data!$R:$R,Data!$A:$A,$B16,Data!$C:$C,G$1)</f>
        <v>0</v>
      </c>
      <c r="H16" s="68">
        <f>SUMIFS(Data!$R:$R,Data!$A:$A,$B16,Data!$C:$C,H$1)</f>
        <v>0</v>
      </c>
      <c r="I16" s="68">
        <f>SUMIFS(Data!$R:$R,Data!$A:$A,$B16,Data!$C:$C,I$1)</f>
        <v>0</v>
      </c>
      <c r="J16" s="68">
        <f>SUMIFS(Data!$R:$R,Data!$A:$A,$B16,Data!$C:$C,J$1)</f>
        <v>0</v>
      </c>
      <c r="K16" s="68">
        <f>SUMIFS(Data!$R:$R,Data!$A:$A,$B16,Data!$C:$C,K$1)</f>
        <v>0</v>
      </c>
      <c r="L16" s="68">
        <f>SUMIFS(Data!$R:$R,Data!$A:$A,$B16,Data!$C:$C,L$1)</f>
        <v>0</v>
      </c>
      <c r="M16" s="68">
        <f>SUMIFS(Data!$R:$R,Data!$A:$A,$B16,Data!$C:$C,M$1)</f>
        <v>0</v>
      </c>
      <c r="N16" s="68">
        <f>SUMIFS(Data!$R:$R,Data!$A:$A,$B16,Data!$C:$C,N$1)</f>
        <v>0</v>
      </c>
      <c r="O16" s="68">
        <f>SUMIFS(Data!$R:$R,Data!$A:$A,$B16,Data!$C:$C,O$1)</f>
        <v>0</v>
      </c>
      <c r="P16" s="68">
        <f>SUMIFS(Data!$R:$R,Data!$A:$A,$B16,Data!$C:$C,P$1)</f>
        <v>0</v>
      </c>
      <c r="Q16" s="68">
        <f>SUMIFS(Data!$R:$R,Data!$A:$A,$B16,Data!$C:$C,Q$1)</f>
        <v>0</v>
      </c>
      <c r="R16" s="68"/>
      <c r="S16" s="68">
        <f t="shared" si="0"/>
        <v>0</v>
      </c>
      <c r="T16" s="68"/>
    </row>
    <row r="17" spans="1:20" ht="12.75">
      <c r="A17" s="67">
        <v>16</v>
      </c>
      <c r="B17" s="67" t="s">
        <v>126</v>
      </c>
      <c r="C17" s="68">
        <f>SUMIFS(Data!$R:$R,Data!$A:$A,$B17,Data!$C:$C,C$1)</f>
        <v>0</v>
      </c>
      <c r="D17" s="68">
        <f>SUMIFS(Data!$R:$R,Data!$A:$A,$B17,Data!$C:$C,D$1)</f>
        <v>0</v>
      </c>
      <c r="E17" s="68">
        <f>SUMIFS(Data!$R:$R,Data!$A:$A,$B17,Data!$C:$C,E$1)</f>
        <v>0</v>
      </c>
      <c r="F17" s="68">
        <f>SUMIFS(Data!$R:$R,Data!$A:$A,$B17,Data!$C:$C,F$1)</f>
        <v>0</v>
      </c>
      <c r="G17" s="68">
        <f>SUMIFS(Data!$R:$R,Data!$A:$A,$B17,Data!$C:$C,G$1)</f>
        <v>0</v>
      </c>
      <c r="H17" s="68">
        <f>SUMIFS(Data!$R:$R,Data!$A:$A,$B17,Data!$C:$C,H$1)</f>
        <v>0</v>
      </c>
      <c r="I17" s="68">
        <f>SUMIFS(Data!$R:$R,Data!$A:$A,$B17,Data!$C:$C,I$1)</f>
        <v>0</v>
      </c>
      <c r="J17" s="68">
        <f>SUMIFS(Data!$R:$R,Data!$A:$A,$B17,Data!$C:$C,J$1)</f>
        <v>0</v>
      </c>
      <c r="K17" s="68">
        <f>SUMIFS(Data!$R:$R,Data!$A:$A,$B17,Data!$C:$C,K$1)</f>
        <v>0</v>
      </c>
      <c r="L17" s="68">
        <f>SUMIFS(Data!$R:$R,Data!$A:$A,$B17,Data!$C:$C,L$1)</f>
        <v>0</v>
      </c>
      <c r="M17" s="68">
        <f>SUMIFS(Data!$R:$R,Data!$A:$A,$B17,Data!$C:$C,M$1)</f>
        <v>0</v>
      </c>
      <c r="N17" s="68">
        <f>SUMIFS(Data!$R:$R,Data!$A:$A,$B17,Data!$C:$C,N$1)</f>
        <v>0</v>
      </c>
      <c r="O17" s="68">
        <f>SUMIFS(Data!$R:$R,Data!$A:$A,$B17,Data!$C:$C,O$1)</f>
        <v>0</v>
      </c>
      <c r="P17" s="68">
        <f>SUMIFS(Data!$R:$R,Data!$A:$A,$B17,Data!$C:$C,P$1)</f>
        <v>0</v>
      </c>
      <c r="Q17" s="68">
        <f>SUMIFS(Data!$R:$R,Data!$A:$A,$B17,Data!$C:$C,Q$1)</f>
        <v>0</v>
      </c>
      <c r="R17" s="68"/>
      <c r="S17" s="68">
        <f t="shared" si="0"/>
        <v>0</v>
      </c>
      <c r="T17" s="68"/>
    </row>
    <row r="18" spans="1:20" ht="12.75">
      <c r="A18" s="67">
        <v>17</v>
      </c>
      <c r="B18" s="67" t="s">
        <v>150</v>
      </c>
      <c r="C18" s="68">
        <f>SUMIFS(Data!$R:$R,Data!$A:$A,$B18,Data!$C:$C,C$1)</f>
        <v>0</v>
      </c>
      <c r="D18" s="68">
        <f>SUMIFS(Data!$R:$R,Data!$A:$A,$B18,Data!$C:$C,D$1)</f>
        <v>0</v>
      </c>
      <c r="E18" s="68">
        <f>SUMIFS(Data!$R:$R,Data!$A:$A,$B18,Data!$C:$C,E$1)</f>
        <v>0</v>
      </c>
      <c r="F18" s="68">
        <f>SUMIFS(Data!$R:$R,Data!$A:$A,$B18,Data!$C:$C,F$1)</f>
        <v>0</v>
      </c>
      <c r="G18" s="68">
        <f>SUMIFS(Data!$R:$R,Data!$A:$A,$B18,Data!$C:$C,G$1)</f>
        <v>0</v>
      </c>
      <c r="H18" s="68">
        <f>SUMIFS(Data!$R:$R,Data!$A:$A,$B18,Data!$C:$C,H$1)</f>
        <v>0</v>
      </c>
      <c r="I18" s="68">
        <f>SUMIFS(Data!$R:$R,Data!$A:$A,$B18,Data!$C:$C,I$1)</f>
        <v>0</v>
      </c>
      <c r="J18" s="68">
        <f>SUMIFS(Data!$R:$R,Data!$A:$A,$B18,Data!$C:$C,J$1)</f>
        <v>0</v>
      </c>
      <c r="K18" s="68">
        <f>SUMIFS(Data!$R:$R,Data!$A:$A,$B18,Data!$C:$C,K$1)</f>
        <v>0</v>
      </c>
      <c r="L18" s="68">
        <f>SUMIFS(Data!$R:$R,Data!$A:$A,$B18,Data!$C:$C,L$1)</f>
        <v>0</v>
      </c>
      <c r="M18" s="68">
        <f>SUMIFS(Data!$R:$R,Data!$A:$A,$B18,Data!$C:$C,M$1)</f>
        <v>0</v>
      </c>
      <c r="N18" s="68">
        <f>SUMIFS(Data!$R:$R,Data!$A:$A,$B18,Data!$C:$C,N$1)</f>
        <v>0</v>
      </c>
      <c r="O18" s="68">
        <f>SUMIFS(Data!$R:$R,Data!$A:$A,$B18,Data!$C:$C,O$1)</f>
        <v>0</v>
      </c>
      <c r="P18" s="68">
        <f>SUMIFS(Data!$R:$R,Data!$A:$A,$B18,Data!$C:$C,P$1)</f>
        <v>0</v>
      </c>
      <c r="Q18" s="68">
        <f>SUMIFS(Data!$R:$R,Data!$A:$A,$B18,Data!$C:$C,Q$1)</f>
        <v>0</v>
      </c>
      <c r="R18" s="68"/>
      <c r="S18" s="68">
        <f t="shared" si="0"/>
        <v>0</v>
      </c>
      <c r="T18" s="68"/>
    </row>
    <row r="20" spans="1:20">
      <c r="J20" s="119"/>
      <c r="K20" s="119"/>
      <c r="L20" s="119"/>
    </row>
  </sheetData>
  <autoFilter ref="A1:T10">
    <sortState ref="A2:T10">
      <sortCondition descending="1" ref="S1:S10"/>
    </sortState>
  </autoFilter>
  <sortState ref="B2:T18">
    <sortCondition descending="1" ref="S2:S18"/>
  </sortState>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sheetPr>
    <tabColor rgb="FF00B0F0"/>
  </sheetPr>
  <dimension ref="A1:T42"/>
  <sheetViews>
    <sheetView workbookViewId="0">
      <pane ySplit="1" topLeftCell="A2" activePane="bottomLeft" state="frozen"/>
      <selection pane="bottomLeft" activeCell="V11" sqref="V11"/>
    </sheetView>
  </sheetViews>
  <sheetFormatPr defaultRowHeight="12"/>
  <cols>
    <col min="1" max="1" width="8.140625" style="75" bestFit="1" customWidth="1"/>
    <col min="2" max="2" width="22.7109375" style="74" bestFit="1" customWidth="1"/>
    <col min="3" max="11" width="6.5703125" style="74" bestFit="1" customWidth="1"/>
    <col min="12" max="17" width="7.5703125" style="74" bestFit="1" customWidth="1"/>
    <col min="18" max="18" width="17" style="74" hidden="1" customWidth="1"/>
    <col min="19" max="19" width="10.5703125" style="74" bestFit="1" customWidth="1"/>
    <col min="20" max="20" width="13.28515625" style="74" bestFit="1" customWidth="1"/>
    <col min="21" max="16384" width="9.140625" style="74"/>
  </cols>
  <sheetData>
    <row r="1" spans="1:20" ht="12.75">
      <c r="A1" s="72" t="s">
        <v>96</v>
      </c>
      <c r="B1" s="72" t="s">
        <v>36</v>
      </c>
      <c r="C1" s="72">
        <v>1</v>
      </c>
      <c r="D1" s="72">
        <v>2</v>
      </c>
      <c r="E1" s="72">
        <v>3</v>
      </c>
      <c r="F1" s="72">
        <v>4</v>
      </c>
      <c r="G1" s="72">
        <v>5</v>
      </c>
      <c r="H1" s="72">
        <v>6</v>
      </c>
      <c r="I1" s="72">
        <v>7</v>
      </c>
      <c r="J1" s="72">
        <v>8</v>
      </c>
      <c r="K1" s="72">
        <v>9</v>
      </c>
      <c r="L1" s="72">
        <v>10</v>
      </c>
      <c r="M1" s="72">
        <v>11</v>
      </c>
      <c r="N1" s="72">
        <v>12</v>
      </c>
      <c r="O1" s="72">
        <v>13</v>
      </c>
      <c r="P1" s="72">
        <v>14</v>
      </c>
      <c r="Q1" s="72">
        <v>15</v>
      </c>
      <c r="R1" s="73" t="s">
        <v>133</v>
      </c>
      <c r="S1" s="72" t="s">
        <v>98</v>
      </c>
      <c r="T1" s="72" t="s">
        <v>97</v>
      </c>
    </row>
    <row r="2" spans="1:20" ht="12.75">
      <c r="A2" s="67">
        <v>1</v>
      </c>
      <c r="B2" s="67" t="s">
        <v>60</v>
      </c>
      <c r="C2" s="68">
        <f>SUMIFS(Data!$R:$R,Data!$A:$A,$B2,Data!$C:$C,C$1)</f>
        <v>4.05</v>
      </c>
      <c r="D2" s="68">
        <f>SUMIFS(Data!$R:$R,Data!$A:$A,$B2,Data!$C:$C,D$1)</f>
        <v>4.05</v>
      </c>
      <c r="E2" s="68">
        <f>SUMIFS(Data!$R:$R,Data!$A:$A,$B2,Data!$C:$C,E$1)</f>
        <v>4.4146666666666663</v>
      </c>
      <c r="F2" s="68">
        <f>SUMIFS(Data!$R:$R,Data!$A:$A,$B2,Data!$C:$C,F$1)</f>
        <v>6.35</v>
      </c>
      <c r="G2" s="68">
        <f>SUMIFS(Data!$R:$R,Data!$A:$A,$B2,Data!$C:$C,G$1)</f>
        <v>4.0999999999999996</v>
      </c>
      <c r="H2" s="68">
        <f>SUMIFS(Data!$R:$R,Data!$A:$A,$B2,Data!$C:$C,H$1)</f>
        <v>4.55</v>
      </c>
      <c r="I2" s="68">
        <f>SUMIFS(Data!$R:$R,Data!$A:$A,$B2,Data!$C:$C,I$1)</f>
        <v>4.3646666666666665</v>
      </c>
      <c r="J2" s="68">
        <f>SUMIFS(Data!$R:$R,Data!$A:$A,$B2,Data!$C:$C,J$1)</f>
        <v>5.2720000000000002</v>
      </c>
      <c r="K2" s="68">
        <f>SUMIFS(Data!$R:$R,Data!$A:$A,$B2,Data!$C:$C,K$1)</f>
        <v>4.5739999999999998</v>
      </c>
      <c r="L2" s="68">
        <f>SUMIFS(Data!$R:$R,Data!$A:$A,$B2,Data!$C:$C,L$1)</f>
        <v>6.85</v>
      </c>
      <c r="M2" s="68">
        <f>SUMIFS(Data!$R:$R,Data!$A:$A,$B2,Data!$C:$C,M$1)</f>
        <v>4.25</v>
      </c>
      <c r="N2" s="68">
        <f>SUMIFS(Data!$R:$R,Data!$A:$A,$B2,Data!$C:$C,N$1)</f>
        <v>4.25</v>
      </c>
      <c r="O2" s="68">
        <f>SUMIFS(Data!$R:$R,Data!$A:$A,$B2,Data!$C:$C,O$1)</f>
        <v>4</v>
      </c>
      <c r="P2" s="68">
        <f>SUMIFS(Data!$R:$R,Data!$A:$A,$B2,Data!$C:$C,P$1)</f>
        <v>4</v>
      </c>
      <c r="Q2" s="68">
        <f>SUMIFS(Data!$R:$R,Data!$A:$A,$B2,Data!$C:$C,Q$1)</f>
        <v>4.5</v>
      </c>
      <c r="R2" s="68"/>
      <c r="S2" s="68">
        <f>SUM(C2:Q2)+R2</f>
        <v>69.575333333333333</v>
      </c>
      <c r="T2" s="68"/>
    </row>
    <row r="3" spans="1:20" ht="12.75">
      <c r="A3" s="67">
        <v>2</v>
      </c>
      <c r="B3" s="67" t="s">
        <v>62</v>
      </c>
      <c r="C3" s="68">
        <f>SUMIFS(Data!$R:$R,Data!$A:$A,$B3,Data!$C:$C,C$1)</f>
        <v>3.75</v>
      </c>
      <c r="D3" s="68">
        <f>SUMIFS(Data!$R:$R,Data!$A:$A,$B3,Data!$C:$C,D$1)</f>
        <v>4.2</v>
      </c>
      <c r="E3" s="68">
        <f>SUMIFS(Data!$R:$R,Data!$A:$A,$B3,Data!$C:$C,E$1)</f>
        <v>4.8713333333333333</v>
      </c>
      <c r="F3" s="68">
        <f>SUMIFS(Data!$R:$R,Data!$A:$A,$B3,Data!$C:$C,F$1)</f>
        <v>4.95</v>
      </c>
      <c r="G3" s="68">
        <f>SUMIFS(Data!$R:$R,Data!$A:$A,$B3,Data!$C:$C,G$1)</f>
        <v>4.5946666666666669</v>
      </c>
      <c r="H3" s="68">
        <f>SUMIFS(Data!$R:$R,Data!$A:$A,$B3,Data!$C:$C,H$1)</f>
        <v>4.3260000000000005</v>
      </c>
      <c r="I3" s="68">
        <f>SUMIFS(Data!$R:$R,Data!$A:$A,$B3,Data!$C:$C,I$1)</f>
        <v>3.8</v>
      </c>
      <c r="J3" s="68">
        <f>SUMIFS(Data!$R:$R,Data!$A:$A,$B3,Data!$C:$C,J$1)</f>
        <v>4.2433333333333332</v>
      </c>
      <c r="K3" s="68">
        <f>SUMIFS(Data!$R:$R,Data!$A:$A,$B3,Data!$C:$C,K$1)</f>
        <v>5.3459999999999992</v>
      </c>
      <c r="L3" s="68">
        <f>SUMIFS(Data!$R:$R,Data!$A:$A,$B3,Data!$C:$C,L$1)</f>
        <v>3.49</v>
      </c>
      <c r="M3" s="68">
        <f>SUMIFS(Data!$R:$R,Data!$A:$A,$B3,Data!$C:$C,M$1)</f>
        <v>4.6986666666666661</v>
      </c>
      <c r="N3" s="68">
        <f>SUMIFS(Data!$R:$R,Data!$A:$A,$B3,Data!$C:$C,N$1)</f>
        <v>4.5</v>
      </c>
      <c r="O3" s="68">
        <f>SUMIFS(Data!$R:$R,Data!$A:$A,$B3,Data!$C:$C,O$1)</f>
        <v>4.75</v>
      </c>
      <c r="P3" s="68">
        <f>SUMIFS(Data!$R:$R,Data!$A:$A,$B3,Data!$C:$C,P$1)</f>
        <v>4.5</v>
      </c>
      <c r="Q3" s="68">
        <f>SUMIFS(Data!$R:$R,Data!$A:$A,$B3,Data!$C:$C,Q$1)</f>
        <v>4.75</v>
      </c>
      <c r="R3" s="68"/>
      <c r="S3" s="68">
        <f t="shared" ref="S3:S42" si="0">SUM(C3:Q3)+R3</f>
        <v>66.77000000000001</v>
      </c>
      <c r="T3" s="68"/>
    </row>
    <row r="4" spans="1:20" ht="12.75">
      <c r="A4" s="67">
        <v>3</v>
      </c>
      <c r="B4" s="67" t="s">
        <v>129</v>
      </c>
      <c r="C4" s="68">
        <f>SUMIFS(Data!$R:$R,Data!$A:$A,$B4,Data!$C:$C,C$1)</f>
        <v>3.2093333333333329</v>
      </c>
      <c r="D4" s="68">
        <f>SUMIFS(Data!$R:$R,Data!$A:$A,$B4,Data!$C:$C,D$1)</f>
        <v>3.7806666666666668</v>
      </c>
      <c r="E4" s="68">
        <f>SUMIFS(Data!$R:$R,Data!$A:$A,$B4,Data!$C:$C,E$1)</f>
        <v>4.3346666666666671</v>
      </c>
      <c r="F4" s="68">
        <f>SUMIFS(Data!$R:$R,Data!$A:$A,$B4,Data!$C:$C,F$1)</f>
        <v>4.1553333333333331</v>
      </c>
      <c r="G4" s="68">
        <f>SUMIFS(Data!$R:$R,Data!$A:$A,$B4,Data!$C:$C,G$1)</f>
        <v>5.0633333333333335</v>
      </c>
      <c r="H4" s="68">
        <f>SUMIFS(Data!$R:$R,Data!$A:$A,$B4,Data!$C:$C,H$1)</f>
        <v>5.2253333333333334</v>
      </c>
      <c r="I4" s="68">
        <f>SUMIFS(Data!$R:$R,Data!$A:$A,$B4,Data!$C:$C,I$1)</f>
        <v>3.7253333333333329</v>
      </c>
      <c r="J4" s="68">
        <f>SUMIFS(Data!$R:$R,Data!$A:$A,$B4,Data!$C:$C,J$1)</f>
        <v>4.9586666666666668</v>
      </c>
      <c r="K4" s="68">
        <f>SUMIFS(Data!$R:$R,Data!$A:$A,$B4,Data!$C:$C,K$1)</f>
        <v>5.373333333333334</v>
      </c>
      <c r="L4" s="68">
        <f>SUMIFS(Data!$R:$R,Data!$A:$A,$B4,Data!$C:$C,L$1)</f>
        <v>3.1100000000000003</v>
      </c>
      <c r="M4" s="68">
        <f>SUMIFS(Data!$R:$R,Data!$A:$A,$B4,Data!$C:$C,M$1)</f>
        <v>4.0893333333333333</v>
      </c>
      <c r="N4" s="68">
        <f>SUMIFS(Data!$R:$R,Data!$A:$A,$B4,Data!$C:$C,N$1)</f>
        <v>4.5</v>
      </c>
      <c r="O4" s="68">
        <f>SUMIFS(Data!$R:$R,Data!$A:$A,$B4,Data!$C:$C,O$1)</f>
        <v>4.75</v>
      </c>
      <c r="P4" s="68">
        <f>SUMIFS(Data!$R:$R,Data!$A:$A,$B4,Data!$C:$C,P$1)</f>
        <v>4.5</v>
      </c>
      <c r="Q4" s="68">
        <f>SUMIFS(Data!$R:$R,Data!$A:$A,$B4,Data!$C:$C,Q$1)</f>
        <v>3.75</v>
      </c>
      <c r="R4" s="68"/>
      <c r="S4" s="68">
        <f t="shared" si="0"/>
        <v>64.525333333333336</v>
      </c>
      <c r="T4" s="68"/>
    </row>
    <row r="5" spans="1:20" ht="12.75">
      <c r="A5" s="67">
        <v>4</v>
      </c>
      <c r="B5" s="67" t="s">
        <v>51</v>
      </c>
      <c r="C5" s="68">
        <f>SUMIFS(Data!$R:$R,Data!$A:$A,$B5,Data!$C:$C,C$1)</f>
        <v>3.05</v>
      </c>
      <c r="D5" s="68">
        <f>SUMIFS(Data!$R:$R,Data!$A:$A,$B5,Data!$C:$C,D$1)</f>
        <v>3.6</v>
      </c>
      <c r="E5" s="68">
        <f>SUMIFS(Data!$R:$R,Data!$A:$A,$B5,Data!$C:$C,E$1)</f>
        <v>4.1500000000000004</v>
      </c>
      <c r="F5" s="68">
        <f>SUMIFS(Data!$R:$R,Data!$A:$A,$B5,Data!$C:$C,F$1)</f>
        <v>3.8853333333333331</v>
      </c>
      <c r="G5" s="68">
        <f>SUMIFS(Data!$R:$R,Data!$A:$A,$B5,Data!$C:$C,G$1)</f>
        <v>3.85</v>
      </c>
      <c r="H5" s="68">
        <f>SUMIFS(Data!$R:$R,Data!$A:$A,$B5,Data!$C:$C,H$1)</f>
        <v>4.4833333333333334</v>
      </c>
      <c r="I5" s="68">
        <f>SUMIFS(Data!$R:$R,Data!$A:$A,$B5,Data!$C:$C,I$1)</f>
        <v>3.5999999999999996</v>
      </c>
      <c r="J5" s="68">
        <f>SUMIFS(Data!$R:$R,Data!$A:$A,$B5,Data!$C:$C,J$1)</f>
        <v>4.0999999999999996</v>
      </c>
      <c r="K5" s="68">
        <f>SUMIFS(Data!$R:$R,Data!$A:$A,$B5,Data!$C:$C,K$1)</f>
        <v>4.3499999999999996</v>
      </c>
      <c r="L5" s="68">
        <f>SUMIFS(Data!$R:$R,Data!$A:$A,$B5,Data!$C:$C,L$1)</f>
        <v>0</v>
      </c>
      <c r="M5" s="68">
        <f>SUMIFS(Data!$R:$R,Data!$A:$A,$B5,Data!$C:$C,M$1)</f>
        <v>4.2</v>
      </c>
      <c r="N5" s="68">
        <f>SUMIFS(Data!$R:$R,Data!$A:$A,$B5,Data!$C:$C,N$1)</f>
        <v>4</v>
      </c>
      <c r="O5" s="68">
        <f>SUMIFS(Data!$R:$R,Data!$A:$A,$B5,Data!$C:$C,O$1)</f>
        <v>4.5</v>
      </c>
      <c r="P5" s="68">
        <f>SUMIFS(Data!$R:$R,Data!$A:$A,$B5,Data!$C:$C,P$1)</f>
        <v>3.25</v>
      </c>
      <c r="Q5" s="68">
        <f>SUMIFS(Data!$R:$R,Data!$A:$A,$B5,Data!$C:$C,Q$1)</f>
        <v>3.5</v>
      </c>
      <c r="R5" s="68"/>
      <c r="S5" s="68">
        <f t="shared" si="0"/>
        <v>54.518666666666675</v>
      </c>
      <c r="T5" s="68"/>
    </row>
    <row r="6" spans="1:20" ht="12.75">
      <c r="A6" s="67">
        <v>5</v>
      </c>
      <c r="B6" s="67" t="s">
        <v>68</v>
      </c>
      <c r="C6" s="68">
        <f>SUMIFS(Data!$R:$R,Data!$A:$A,$B6,Data!$C:$C,C$1)</f>
        <v>2.706666666666667</v>
      </c>
      <c r="D6" s="68">
        <f>SUMIFS(Data!$R:$R,Data!$A:$A,$B6,Data!$C:$C,D$1)</f>
        <v>3.0526666666666666</v>
      </c>
      <c r="E6" s="68">
        <f>SUMIFS(Data!$R:$R,Data!$A:$A,$B6,Data!$C:$C,E$1)</f>
        <v>3.3526666666666669</v>
      </c>
      <c r="F6" s="68">
        <f>SUMIFS(Data!$R:$R,Data!$A:$A,$B6,Data!$C:$C,F$1)</f>
        <v>3.6999999999999997</v>
      </c>
      <c r="G6" s="68">
        <f>SUMIFS(Data!$R:$R,Data!$A:$A,$B6,Data!$C:$C,G$1)</f>
        <v>3.6526666666666667</v>
      </c>
      <c r="H6" s="68">
        <f>SUMIFS(Data!$R:$R,Data!$A:$A,$B6,Data!$C:$C,H$1)</f>
        <v>4.5973333333333333</v>
      </c>
      <c r="I6" s="68">
        <f>SUMIFS(Data!$R:$R,Data!$A:$A,$B6,Data!$C:$C,I$1)</f>
        <v>2.2999999999999998</v>
      </c>
      <c r="J6" s="68">
        <f>SUMIFS(Data!$R:$R,Data!$A:$A,$B6,Data!$C:$C,J$1)</f>
        <v>3.6259999999999994</v>
      </c>
      <c r="K6" s="68">
        <f>SUMIFS(Data!$R:$R,Data!$A:$A,$B6,Data!$C:$C,K$1)</f>
        <v>4.3506666666666671</v>
      </c>
      <c r="L6" s="68">
        <f>SUMIFS(Data!$R:$R,Data!$A:$A,$B6,Data!$C:$C,L$1)</f>
        <v>3</v>
      </c>
      <c r="M6" s="68">
        <f>SUMIFS(Data!$R:$R,Data!$A:$A,$B6,Data!$C:$C,M$1)</f>
        <v>3.3493333333333335</v>
      </c>
      <c r="N6" s="68">
        <f>SUMIFS(Data!$R:$R,Data!$A:$A,$B6,Data!$C:$C,N$1)</f>
        <v>2.75</v>
      </c>
      <c r="O6" s="68">
        <f>SUMIFS(Data!$R:$R,Data!$A:$A,$B6,Data!$C:$C,O$1)</f>
        <v>3.75</v>
      </c>
      <c r="P6" s="68">
        <f>SUMIFS(Data!$R:$R,Data!$A:$A,$B6,Data!$C:$C,P$1)</f>
        <v>3.5</v>
      </c>
      <c r="Q6" s="68">
        <f>SUMIFS(Data!$R:$R,Data!$A:$A,$B6,Data!$C:$C,Q$1)</f>
        <v>3.75</v>
      </c>
      <c r="R6" s="68"/>
      <c r="S6" s="68">
        <f t="shared" si="0"/>
        <v>51.438000000000002</v>
      </c>
      <c r="T6" s="68"/>
    </row>
    <row r="7" spans="1:20" ht="12.75">
      <c r="A7" s="67">
        <v>6</v>
      </c>
      <c r="B7" s="67" t="s">
        <v>93</v>
      </c>
      <c r="C7" s="68">
        <f>SUMIFS(Data!$R:$R,Data!$A:$A,$B7,Data!$C:$C,C$1)</f>
        <v>4.0040000000000004</v>
      </c>
      <c r="D7" s="68">
        <f>SUMIFS(Data!$R:$R,Data!$A:$A,$B7,Data!$C:$C,D$1)</f>
        <v>3.25</v>
      </c>
      <c r="E7" s="68">
        <f>SUMIFS(Data!$R:$R,Data!$A:$A,$B7,Data!$C:$C,E$1)</f>
        <v>3.7500000000000004</v>
      </c>
      <c r="F7" s="68">
        <f>SUMIFS(Data!$R:$R,Data!$A:$A,$B7,Data!$C:$C,F$1)</f>
        <v>4.05</v>
      </c>
      <c r="G7" s="68">
        <f>SUMIFS(Data!$R:$R,Data!$A:$A,$B7,Data!$C:$C,G$1)</f>
        <v>3.05</v>
      </c>
      <c r="H7" s="68">
        <f>SUMIFS(Data!$R:$R,Data!$A:$A,$B7,Data!$C:$C,H$1)</f>
        <v>3.8</v>
      </c>
      <c r="I7" s="68">
        <f>SUMIFS(Data!$R:$R,Data!$A:$A,$B7,Data!$C:$C,I$1)</f>
        <v>2.5499999999999998</v>
      </c>
      <c r="J7" s="68">
        <f>SUMIFS(Data!$R:$R,Data!$A:$A,$B7,Data!$C:$C,J$1)</f>
        <v>3.15</v>
      </c>
      <c r="K7" s="68">
        <f>SUMIFS(Data!$R:$R,Data!$A:$A,$B7,Data!$C:$C,K$1)</f>
        <v>4.972666666666667</v>
      </c>
      <c r="L7" s="68">
        <f>SUMIFS(Data!$R:$R,Data!$A:$A,$B7,Data!$C:$C,L$1)</f>
        <v>3.15</v>
      </c>
      <c r="M7" s="68">
        <f>SUMIFS(Data!$R:$R,Data!$A:$A,$B7,Data!$C:$C,M$1)</f>
        <v>3.05</v>
      </c>
      <c r="N7" s="68">
        <f>SUMIFS(Data!$R:$R,Data!$A:$A,$B7,Data!$C:$C,N$1)</f>
        <v>4.5</v>
      </c>
      <c r="O7" s="68">
        <f>SUMIFS(Data!$R:$R,Data!$A:$A,$B7,Data!$C:$C,O$1)</f>
        <v>4</v>
      </c>
      <c r="P7" s="68">
        <f>SUMIFS(Data!$R:$R,Data!$A:$A,$B7,Data!$C:$C,P$1)</f>
        <v>0</v>
      </c>
      <c r="Q7" s="68">
        <f>SUMIFS(Data!$R:$R,Data!$A:$A,$B7,Data!$C:$C,Q$1)</f>
        <v>2.75</v>
      </c>
      <c r="R7" s="68"/>
      <c r="S7" s="68">
        <f t="shared" si="0"/>
        <v>50.026666666666664</v>
      </c>
      <c r="T7" s="68"/>
    </row>
    <row r="8" spans="1:20" ht="12.75">
      <c r="A8" s="67">
        <v>7</v>
      </c>
      <c r="B8" s="67" t="s">
        <v>187</v>
      </c>
      <c r="C8" s="68">
        <f>SUMIFS(Data!$R:$R,Data!$A:$A,$B8,Data!$C:$C,C$1)</f>
        <v>7.7</v>
      </c>
      <c r="D8" s="68">
        <f>SUMIFS(Data!$R:$R,Data!$A:$A,$B8,Data!$C:$C,D$1)</f>
        <v>4.4359999999999999</v>
      </c>
      <c r="E8" s="68">
        <f>SUMIFS(Data!$R:$R,Data!$A:$A,$B8,Data!$C:$C,E$1)</f>
        <v>4.4719999999999995</v>
      </c>
      <c r="F8" s="68">
        <f>SUMIFS(Data!$R:$R,Data!$A:$A,$B8,Data!$C:$C,F$1)</f>
        <v>5</v>
      </c>
      <c r="G8" s="68">
        <f>SUMIFS(Data!$R:$R,Data!$A:$A,$B8,Data!$C:$C,G$1)</f>
        <v>3.75</v>
      </c>
      <c r="H8" s="68">
        <f>SUMIFS(Data!$R:$R,Data!$A:$A,$B8,Data!$C:$C,H$1)</f>
        <v>4.6999999999999993</v>
      </c>
      <c r="I8" s="68">
        <f>SUMIFS(Data!$R:$R,Data!$A:$A,$B8,Data!$C:$C,I$1)</f>
        <v>0</v>
      </c>
      <c r="J8" s="68">
        <f>SUMIFS(Data!$R:$R,Data!$A:$A,$B8,Data!$C:$C,J$1)</f>
        <v>4.1786666666666665</v>
      </c>
      <c r="K8" s="68">
        <f>SUMIFS(Data!$R:$R,Data!$A:$A,$B8,Data!$C:$C,K$1)</f>
        <v>5.0893333333333342</v>
      </c>
      <c r="L8" s="68">
        <f>SUMIFS(Data!$R:$R,Data!$A:$A,$B8,Data!$C:$C,L$1)</f>
        <v>4.25</v>
      </c>
      <c r="M8" s="68">
        <f>SUMIFS(Data!$R:$R,Data!$A:$A,$B8,Data!$C:$C,M$1)</f>
        <v>4.5</v>
      </c>
      <c r="N8" s="68">
        <f>SUMIFS(Data!$R:$R,Data!$A:$A,$B8,Data!$C:$C,N$1)</f>
        <v>0</v>
      </c>
      <c r="O8" s="68">
        <f>SUMIFS(Data!$R:$R,Data!$A:$A,$B8,Data!$C:$C,O$1)</f>
        <v>0</v>
      </c>
      <c r="P8" s="68">
        <f>SUMIFS(Data!$R:$R,Data!$A:$A,$B8,Data!$C:$C,P$1)</f>
        <v>0</v>
      </c>
      <c r="Q8" s="68">
        <f>SUMIFS(Data!$R:$R,Data!$A:$A,$B8,Data!$C:$C,Q$1)</f>
        <v>0</v>
      </c>
      <c r="R8" s="68"/>
      <c r="S8" s="68">
        <f t="shared" si="0"/>
        <v>48.076000000000001</v>
      </c>
      <c r="T8" s="68"/>
    </row>
    <row r="9" spans="1:20" ht="12.75">
      <c r="A9" s="67">
        <v>8</v>
      </c>
      <c r="B9" s="67" t="s">
        <v>192</v>
      </c>
      <c r="C9" s="68">
        <f>SUMIFS(Data!$R:$R,Data!$A:$A,$B9,Data!$C:$C,C$1)</f>
        <v>5.4</v>
      </c>
      <c r="D9" s="68">
        <f>SUMIFS(Data!$R:$R,Data!$A:$A,$B9,Data!$C:$C,D$1)</f>
        <v>3.3499999999999996</v>
      </c>
      <c r="E9" s="68">
        <f>SUMIFS(Data!$R:$R,Data!$A:$A,$B9,Data!$C:$C,E$1)</f>
        <v>3.15</v>
      </c>
      <c r="F9" s="68">
        <f>SUMIFS(Data!$R:$R,Data!$A:$A,$B9,Data!$C:$C,F$1)</f>
        <v>3.95</v>
      </c>
      <c r="G9" s="68">
        <f>SUMIFS(Data!$R:$R,Data!$A:$A,$B9,Data!$C:$C,G$1)</f>
        <v>2.8</v>
      </c>
      <c r="H9" s="68">
        <f>SUMIFS(Data!$R:$R,Data!$A:$A,$B9,Data!$C:$C,H$1)</f>
        <v>3.2</v>
      </c>
      <c r="I9" s="68">
        <f>SUMIFS(Data!$R:$R,Data!$A:$A,$B9,Data!$C:$C,I$1)</f>
        <v>3.4</v>
      </c>
      <c r="J9" s="68">
        <f>SUMIFS(Data!$R:$R,Data!$A:$A,$B9,Data!$C:$C,J$1)</f>
        <v>3.4180000000000001</v>
      </c>
      <c r="K9" s="68">
        <f>SUMIFS(Data!$R:$R,Data!$A:$A,$B9,Data!$C:$C,K$1)</f>
        <v>3.05</v>
      </c>
      <c r="L9" s="68">
        <f>SUMIFS(Data!$R:$R,Data!$A:$A,$B9,Data!$C:$C,L$1)</f>
        <v>4.1999999999999993</v>
      </c>
      <c r="M9" s="68">
        <f>SUMIFS(Data!$R:$R,Data!$A:$A,$B9,Data!$C:$C,M$1)</f>
        <v>2.7</v>
      </c>
      <c r="N9" s="68">
        <f>SUMIFS(Data!$R:$R,Data!$A:$A,$B9,Data!$C:$C,N$1)</f>
        <v>2.5</v>
      </c>
      <c r="O9" s="68">
        <f>SUMIFS(Data!$R:$R,Data!$A:$A,$B9,Data!$C:$C,O$1)</f>
        <v>0</v>
      </c>
      <c r="P9" s="68">
        <f>SUMIFS(Data!$R:$R,Data!$A:$A,$B9,Data!$C:$C,P$1)</f>
        <v>2.75</v>
      </c>
      <c r="Q9" s="68">
        <f>SUMIFS(Data!$R:$R,Data!$A:$A,$B9,Data!$C:$C,Q$1)</f>
        <v>3.5</v>
      </c>
      <c r="R9" s="68"/>
      <c r="S9" s="68">
        <f t="shared" si="0"/>
        <v>47.368000000000002</v>
      </c>
      <c r="T9" s="68"/>
    </row>
    <row r="10" spans="1:20" ht="12.75">
      <c r="A10" s="67">
        <v>9</v>
      </c>
      <c r="B10" s="67" t="s">
        <v>89</v>
      </c>
      <c r="C10" s="68">
        <f>SUMIFS(Data!$R:$R,Data!$A:$A,$B10,Data!$C:$C,C$1)</f>
        <v>3.6500000000000004</v>
      </c>
      <c r="D10" s="68">
        <f>SUMIFS(Data!$R:$R,Data!$A:$A,$B10,Data!$C:$C,D$1)</f>
        <v>3.3000000000000003</v>
      </c>
      <c r="E10" s="68">
        <f>SUMIFS(Data!$R:$R,Data!$A:$A,$B10,Data!$C:$C,E$1)</f>
        <v>4.2539999999999996</v>
      </c>
      <c r="F10" s="68">
        <f>SUMIFS(Data!$R:$R,Data!$A:$A,$B10,Data!$C:$C,F$1)</f>
        <v>3.1</v>
      </c>
      <c r="G10" s="68">
        <f>SUMIFS(Data!$R:$R,Data!$A:$A,$B10,Data!$C:$C,G$1)</f>
        <v>4.2</v>
      </c>
      <c r="H10" s="68">
        <f>SUMIFS(Data!$R:$R,Data!$A:$A,$B10,Data!$C:$C,H$1)</f>
        <v>2.5</v>
      </c>
      <c r="I10" s="68">
        <f>SUMIFS(Data!$R:$R,Data!$A:$A,$B10,Data!$C:$C,I$1)</f>
        <v>3.4</v>
      </c>
      <c r="J10" s="68">
        <f>SUMIFS(Data!$R:$R,Data!$A:$A,$B10,Data!$C:$C,J$1)</f>
        <v>4.3</v>
      </c>
      <c r="K10" s="68">
        <f>SUMIFS(Data!$R:$R,Data!$A:$A,$B10,Data!$C:$C,K$1)</f>
        <v>4.05</v>
      </c>
      <c r="L10" s="68">
        <f>SUMIFS(Data!$R:$R,Data!$A:$A,$B10,Data!$C:$C,L$1)</f>
        <v>0</v>
      </c>
      <c r="M10" s="68">
        <f>SUMIFS(Data!$R:$R,Data!$A:$A,$B10,Data!$C:$C,M$1)</f>
        <v>0</v>
      </c>
      <c r="N10" s="68">
        <f>SUMIFS(Data!$R:$R,Data!$A:$A,$B10,Data!$C:$C,N$1)</f>
        <v>3.25</v>
      </c>
      <c r="O10" s="68">
        <f>SUMIFS(Data!$R:$R,Data!$A:$A,$B10,Data!$C:$C,O$1)</f>
        <v>5</v>
      </c>
      <c r="P10" s="68">
        <f>SUMIFS(Data!$R:$R,Data!$A:$A,$B10,Data!$C:$C,P$1)</f>
        <v>2.75</v>
      </c>
      <c r="Q10" s="68">
        <f>SUMIFS(Data!$R:$R,Data!$A:$A,$B10,Data!$C:$C,Q$1)</f>
        <v>3.5</v>
      </c>
      <c r="R10" s="68"/>
      <c r="S10" s="68">
        <f t="shared" si="0"/>
        <v>47.253999999999998</v>
      </c>
      <c r="T10" s="68"/>
    </row>
    <row r="11" spans="1:20" ht="12.75">
      <c r="A11" s="67">
        <v>10</v>
      </c>
      <c r="B11" s="67" t="s">
        <v>67</v>
      </c>
      <c r="C11" s="68">
        <f>SUMIFS(Data!$R:$R,Data!$A:$A,$B11,Data!$C:$C,C$1)</f>
        <v>2.35</v>
      </c>
      <c r="D11" s="68">
        <f>SUMIFS(Data!$R:$R,Data!$A:$A,$B11,Data!$C:$C,D$1)</f>
        <v>5.174666666666667</v>
      </c>
      <c r="E11" s="68">
        <f>SUMIFS(Data!$R:$R,Data!$A:$A,$B11,Data!$C:$C,E$1)</f>
        <v>4.6506666666666669</v>
      </c>
      <c r="F11" s="68">
        <f>SUMIFS(Data!$R:$R,Data!$A:$A,$B11,Data!$C:$C,F$1)</f>
        <v>3.5</v>
      </c>
      <c r="G11" s="68">
        <f>SUMIFS(Data!$R:$R,Data!$A:$A,$B11,Data!$C:$C,G$1)</f>
        <v>3.95</v>
      </c>
      <c r="H11" s="68">
        <f>SUMIFS(Data!$R:$R,Data!$A:$A,$B11,Data!$C:$C,H$1)</f>
        <v>2.8493333333333331</v>
      </c>
      <c r="I11" s="68">
        <f>SUMIFS(Data!$R:$R,Data!$A:$A,$B11,Data!$C:$C,I$1)</f>
        <v>4.05</v>
      </c>
      <c r="J11" s="68">
        <f>SUMIFS(Data!$R:$R,Data!$A:$A,$B11,Data!$C:$C,J$1)</f>
        <v>3.2919999999999998</v>
      </c>
      <c r="K11" s="68">
        <f>SUMIFS(Data!$R:$R,Data!$A:$A,$B11,Data!$C:$C,K$1)</f>
        <v>4.3513333333333328</v>
      </c>
      <c r="L11" s="68">
        <f>SUMIFS(Data!$R:$R,Data!$A:$A,$B11,Data!$C:$C,L$1)</f>
        <v>4.0933333333333328</v>
      </c>
      <c r="M11" s="68">
        <f>SUMIFS(Data!$R:$R,Data!$A:$A,$B11,Data!$C:$C,M$1)</f>
        <v>4.3499999999999996</v>
      </c>
      <c r="N11" s="68">
        <f>SUMIFS(Data!$R:$R,Data!$A:$A,$B11,Data!$C:$C,N$1)</f>
        <v>0</v>
      </c>
      <c r="O11" s="68">
        <f>SUMIFS(Data!$R:$R,Data!$A:$A,$B11,Data!$C:$C,O$1)</f>
        <v>0</v>
      </c>
      <c r="P11" s="68">
        <f>SUMIFS(Data!$R:$R,Data!$A:$A,$B11,Data!$C:$C,P$1)</f>
        <v>4.25</v>
      </c>
      <c r="Q11" s="68">
        <f>SUMIFS(Data!$R:$R,Data!$A:$A,$B11,Data!$C:$C,Q$1)</f>
        <v>0</v>
      </c>
      <c r="R11" s="68"/>
      <c r="S11" s="68">
        <f t="shared" si="0"/>
        <v>46.861333333333341</v>
      </c>
      <c r="T11" s="68"/>
    </row>
    <row r="12" spans="1:20" ht="12.75">
      <c r="A12" s="67">
        <v>11</v>
      </c>
      <c r="B12" s="67" t="s">
        <v>72</v>
      </c>
      <c r="C12" s="68">
        <f>SUMIFS(Data!$R:$R,Data!$A:$A,$B12,Data!$C:$C,C$1)</f>
        <v>2.9793333333333334</v>
      </c>
      <c r="D12" s="68">
        <f>SUMIFS(Data!$R:$R,Data!$A:$A,$B12,Data!$C:$C,D$1)</f>
        <v>3.1500000000000004</v>
      </c>
      <c r="E12" s="68">
        <f>SUMIFS(Data!$R:$R,Data!$A:$A,$B12,Data!$C:$C,E$1)</f>
        <v>3.2206666666666672</v>
      </c>
      <c r="F12" s="68">
        <f>SUMIFS(Data!$R:$R,Data!$A:$A,$B12,Data!$C:$C,F$1)</f>
        <v>2.7</v>
      </c>
      <c r="G12" s="68">
        <f>SUMIFS(Data!$R:$R,Data!$A:$A,$B12,Data!$C:$C,G$1)</f>
        <v>2.4500000000000002</v>
      </c>
      <c r="H12" s="68">
        <f>SUMIFS(Data!$R:$R,Data!$A:$A,$B12,Data!$C:$C,H$1)</f>
        <v>4.1399999999999997</v>
      </c>
      <c r="I12" s="68">
        <f>SUMIFS(Data!$R:$R,Data!$A:$A,$B12,Data!$C:$C,I$1)</f>
        <v>3.35</v>
      </c>
      <c r="J12" s="68">
        <f>SUMIFS(Data!$R:$R,Data!$A:$A,$B12,Data!$C:$C,J$1)</f>
        <v>2.5</v>
      </c>
      <c r="K12" s="68">
        <f>SUMIFS(Data!$R:$R,Data!$A:$A,$B12,Data!$C:$C,K$1)</f>
        <v>3.2</v>
      </c>
      <c r="L12" s="68">
        <f>SUMIFS(Data!$R:$R,Data!$A:$A,$B12,Data!$C:$C,L$1)</f>
        <v>3.15</v>
      </c>
      <c r="M12" s="68">
        <f>SUMIFS(Data!$R:$R,Data!$A:$A,$B12,Data!$C:$C,M$1)</f>
        <v>2.25</v>
      </c>
      <c r="N12" s="68">
        <f>SUMIFS(Data!$R:$R,Data!$A:$A,$B12,Data!$C:$C,N$1)</f>
        <v>3.75</v>
      </c>
      <c r="O12" s="68">
        <f>SUMIFS(Data!$R:$R,Data!$A:$A,$B12,Data!$C:$C,O$1)</f>
        <v>3.5</v>
      </c>
      <c r="P12" s="68">
        <f>SUMIFS(Data!$R:$R,Data!$A:$A,$B12,Data!$C:$C,P$1)</f>
        <v>3</v>
      </c>
      <c r="Q12" s="68">
        <f>SUMIFS(Data!$R:$R,Data!$A:$A,$B12,Data!$C:$C,Q$1)</f>
        <v>3.25</v>
      </c>
      <c r="R12" s="68"/>
      <c r="S12" s="68">
        <f t="shared" si="0"/>
        <v>46.59</v>
      </c>
      <c r="T12" s="68"/>
    </row>
    <row r="13" spans="1:20" ht="12.75">
      <c r="A13" s="67">
        <v>12</v>
      </c>
      <c r="B13" s="67" t="s">
        <v>75</v>
      </c>
      <c r="C13" s="68">
        <f>SUMIFS(Data!$R:$R,Data!$A:$A,$B13,Data!$C:$C,C$1)</f>
        <v>4</v>
      </c>
      <c r="D13" s="68">
        <f>SUMIFS(Data!$R:$R,Data!$A:$A,$B13,Data!$C:$C,D$1)</f>
        <v>3.75</v>
      </c>
      <c r="E13" s="68">
        <f>SUMIFS(Data!$R:$R,Data!$A:$A,$B13,Data!$C:$C,E$1)</f>
        <v>3.15</v>
      </c>
      <c r="F13" s="68">
        <f>SUMIFS(Data!$R:$R,Data!$A:$A,$B13,Data!$C:$C,F$1)</f>
        <v>3.2</v>
      </c>
      <c r="G13" s="68">
        <f>SUMIFS(Data!$R:$R,Data!$A:$A,$B13,Data!$C:$C,G$1)</f>
        <v>2.7</v>
      </c>
      <c r="H13" s="68">
        <f>SUMIFS(Data!$R:$R,Data!$A:$A,$B13,Data!$C:$C,H$1)</f>
        <v>2.75</v>
      </c>
      <c r="I13" s="68">
        <f>SUMIFS(Data!$R:$R,Data!$A:$A,$B13,Data!$C:$C,I$1)</f>
        <v>3</v>
      </c>
      <c r="J13" s="68">
        <f>SUMIFS(Data!$R:$R,Data!$A:$A,$B13,Data!$C:$C,J$1)</f>
        <v>2.6500000000000004</v>
      </c>
      <c r="K13" s="68">
        <f>SUMIFS(Data!$R:$R,Data!$A:$A,$B13,Data!$C:$C,K$1)</f>
        <v>3.1</v>
      </c>
      <c r="L13" s="68">
        <f>SUMIFS(Data!$R:$R,Data!$A:$A,$B13,Data!$C:$C,L$1)</f>
        <v>3.1999999999999997</v>
      </c>
      <c r="M13" s="68">
        <f>SUMIFS(Data!$R:$R,Data!$A:$A,$B13,Data!$C:$C,M$1)</f>
        <v>4.3</v>
      </c>
      <c r="N13" s="68">
        <f>SUMIFS(Data!$R:$R,Data!$A:$A,$B13,Data!$C:$C,N$1)</f>
        <v>3.25</v>
      </c>
      <c r="O13" s="68">
        <f>SUMIFS(Data!$R:$R,Data!$A:$A,$B13,Data!$C:$C,O$1)</f>
        <v>3.75</v>
      </c>
      <c r="P13" s="68">
        <f>SUMIFS(Data!$R:$R,Data!$A:$A,$B13,Data!$C:$C,P$1)</f>
        <v>0</v>
      </c>
      <c r="Q13" s="68">
        <f>SUMIFS(Data!$R:$R,Data!$A:$A,$B13,Data!$C:$C,Q$1)</f>
        <v>3.25</v>
      </c>
      <c r="R13" s="68"/>
      <c r="S13" s="68">
        <f t="shared" si="0"/>
        <v>46.050000000000004</v>
      </c>
      <c r="T13" s="68"/>
    </row>
    <row r="14" spans="1:20" ht="12.75">
      <c r="A14" s="67">
        <v>13</v>
      </c>
      <c r="B14" s="67" t="s">
        <v>53</v>
      </c>
      <c r="C14" s="68">
        <f>SUMIFS(Data!$R:$R,Data!$A:$A,$B14,Data!$C:$C,C$1)</f>
        <v>2.5</v>
      </c>
      <c r="D14" s="68">
        <f>SUMIFS(Data!$R:$R,Data!$A:$A,$B14,Data!$C:$C,D$1)</f>
        <v>2.85</v>
      </c>
      <c r="E14" s="68">
        <f>SUMIFS(Data!$R:$R,Data!$A:$A,$B14,Data!$C:$C,E$1)</f>
        <v>3.1500000000000004</v>
      </c>
      <c r="F14" s="68">
        <f>SUMIFS(Data!$R:$R,Data!$A:$A,$B14,Data!$C:$C,F$1)</f>
        <v>2.7</v>
      </c>
      <c r="G14" s="68">
        <f>SUMIFS(Data!$R:$R,Data!$A:$A,$B14,Data!$C:$C,G$1)</f>
        <v>3.2</v>
      </c>
      <c r="H14" s="68">
        <f>SUMIFS(Data!$R:$R,Data!$A:$A,$B14,Data!$C:$C,H$1)</f>
        <v>3.3</v>
      </c>
      <c r="I14" s="68">
        <f>SUMIFS(Data!$R:$R,Data!$A:$A,$B14,Data!$C:$C,I$1)</f>
        <v>2.65</v>
      </c>
      <c r="J14" s="68">
        <f>SUMIFS(Data!$R:$R,Data!$A:$A,$B14,Data!$C:$C,J$1)</f>
        <v>3.1726666666666667</v>
      </c>
      <c r="K14" s="68">
        <f>SUMIFS(Data!$R:$R,Data!$A:$A,$B14,Data!$C:$C,K$1)</f>
        <v>4</v>
      </c>
      <c r="L14" s="68">
        <f>SUMIFS(Data!$R:$R,Data!$A:$A,$B14,Data!$C:$C,L$1)</f>
        <v>2.4</v>
      </c>
      <c r="M14" s="68">
        <f>SUMIFS(Data!$R:$R,Data!$A:$A,$B14,Data!$C:$C,M$1)</f>
        <v>2.75</v>
      </c>
      <c r="N14" s="68">
        <f>SUMIFS(Data!$R:$R,Data!$A:$A,$B14,Data!$C:$C,N$1)</f>
        <v>3.75</v>
      </c>
      <c r="O14" s="68">
        <f>SUMIFS(Data!$R:$R,Data!$A:$A,$B14,Data!$C:$C,O$1)</f>
        <v>2.75</v>
      </c>
      <c r="P14" s="68">
        <f>SUMIFS(Data!$R:$R,Data!$A:$A,$B14,Data!$C:$C,P$1)</f>
        <v>3.5</v>
      </c>
      <c r="Q14" s="68">
        <f>SUMIFS(Data!$R:$R,Data!$A:$A,$B14,Data!$C:$C,Q$1)</f>
        <v>3</v>
      </c>
      <c r="R14" s="68"/>
      <c r="S14" s="68">
        <f t="shared" si="0"/>
        <v>45.672666666666665</v>
      </c>
      <c r="T14" s="68"/>
    </row>
    <row r="15" spans="1:20" ht="12.75">
      <c r="A15" s="67">
        <v>14</v>
      </c>
      <c r="B15" s="67" t="s">
        <v>125</v>
      </c>
      <c r="C15" s="68">
        <f>SUMIFS(Data!$R:$R,Data!$A:$A,$B15,Data!$C:$C,C$1)</f>
        <v>2.976666666666667</v>
      </c>
      <c r="D15" s="68">
        <f>SUMIFS(Data!$R:$R,Data!$A:$A,$B15,Data!$C:$C,D$1)</f>
        <v>3.548</v>
      </c>
      <c r="E15" s="68">
        <f>SUMIFS(Data!$R:$R,Data!$A:$A,$B15,Data!$C:$C,E$1)</f>
        <v>0</v>
      </c>
      <c r="F15" s="68">
        <f>SUMIFS(Data!$R:$R,Data!$A:$A,$B15,Data!$C:$C,F$1)</f>
        <v>3.3959999999999999</v>
      </c>
      <c r="G15" s="68">
        <f>SUMIFS(Data!$R:$R,Data!$A:$A,$B15,Data!$C:$C,G$1)</f>
        <v>3.9800000000000004</v>
      </c>
      <c r="H15" s="68">
        <f>SUMIFS(Data!$R:$R,Data!$A:$A,$B15,Data!$C:$C,H$1)</f>
        <v>3.3459999999999996</v>
      </c>
      <c r="I15" s="68">
        <f>SUMIFS(Data!$R:$R,Data!$A:$A,$B15,Data!$C:$C,I$1)</f>
        <v>3.5233333333333334</v>
      </c>
      <c r="J15" s="68">
        <f>SUMIFS(Data!$R:$R,Data!$A:$A,$B15,Data!$C:$C,J$1)</f>
        <v>3.1366666666666667</v>
      </c>
      <c r="K15" s="68">
        <f>SUMIFS(Data!$R:$R,Data!$A:$A,$B15,Data!$C:$C,K$1)</f>
        <v>3.5873333333333335</v>
      </c>
      <c r="L15" s="68">
        <f>SUMIFS(Data!$R:$R,Data!$A:$A,$B15,Data!$C:$C,L$1)</f>
        <v>3.0760000000000005</v>
      </c>
      <c r="M15" s="68">
        <f>SUMIFS(Data!$R:$R,Data!$A:$A,$B15,Data!$C:$C,M$1)</f>
        <v>3.4346666666666668</v>
      </c>
      <c r="N15" s="68">
        <f>SUMIFS(Data!$R:$R,Data!$A:$A,$B15,Data!$C:$C,N$1)</f>
        <v>0</v>
      </c>
      <c r="O15" s="68">
        <f>SUMIFS(Data!$R:$R,Data!$A:$A,$B15,Data!$C:$C,O$1)</f>
        <v>3.5</v>
      </c>
      <c r="P15" s="68">
        <f>SUMIFS(Data!$R:$R,Data!$A:$A,$B15,Data!$C:$C,P$1)</f>
        <v>3.5</v>
      </c>
      <c r="Q15" s="68">
        <f>SUMIFS(Data!$R:$R,Data!$A:$A,$B15,Data!$C:$C,Q$1)</f>
        <v>4</v>
      </c>
      <c r="R15" s="68"/>
      <c r="S15" s="68">
        <f t="shared" si="0"/>
        <v>45.004666666666665</v>
      </c>
      <c r="T15" s="68"/>
    </row>
    <row r="16" spans="1:20" ht="12.75">
      <c r="A16" s="67">
        <v>15</v>
      </c>
      <c r="B16" s="67" t="s">
        <v>70</v>
      </c>
      <c r="C16" s="68">
        <f>SUMIFS(Data!$R:$R,Data!$A:$A,$B16,Data!$C:$C,C$1)</f>
        <v>2.0499999999999998</v>
      </c>
      <c r="D16" s="68">
        <f>SUMIFS(Data!$R:$R,Data!$A:$A,$B16,Data!$C:$C,D$1)</f>
        <v>2.4500000000000002</v>
      </c>
      <c r="E16" s="68">
        <f>SUMIFS(Data!$R:$R,Data!$A:$A,$B16,Data!$C:$C,E$1)</f>
        <v>3.5</v>
      </c>
      <c r="F16" s="68">
        <f>SUMIFS(Data!$R:$R,Data!$A:$A,$B16,Data!$C:$C,F$1)</f>
        <v>2.35</v>
      </c>
      <c r="G16" s="68">
        <f>SUMIFS(Data!$R:$R,Data!$A:$A,$B16,Data!$C:$C,G$1)</f>
        <v>3.6</v>
      </c>
      <c r="H16" s="68">
        <f>SUMIFS(Data!$R:$R,Data!$A:$A,$B16,Data!$C:$C,H$1)</f>
        <v>3.9000000000000004</v>
      </c>
      <c r="I16" s="68">
        <f>SUMIFS(Data!$R:$R,Data!$A:$A,$B16,Data!$C:$C,I$1)</f>
        <v>2.6713333333333336</v>
      </c>
      <c r="J16" s="68">
        <f>SUMIFS(Data!$R:$R,Data!$A:$A,$B16,Data!$C:$C,J$1)</f>
        <v>3</v>
      </c>
      <c r="K16" s="68">
        <f>SUMIFS(Data!$R:$R,Data!$A:$A,$B16,Data!$C:$C,K$1)</f>
        <v>3.8853333333333335</v>
      </c>
      <c r="L16" s="68">
        <f>SUMIFS(Data!$R:$R,Data!$A:$A,$B16,Data!$C:$C,L$1)</f>
        <v>2.5499999999999998</v>
      </c>
      <c r="M16" s="68">
        <f>SUMIFS(Data!$R:$R,Data!$A:$A,$B16,Data!$C:$C,M$1)</f>
        <v>3.05</v>
      </c>
      <c r="N16" s="68">
        <f>SUMIFS(Data!$R:$R,Data!$A:$A,$B16,Data!$C:$C,N$1)</f>
        <v>2.5</v>
      </c>
      <c r="O16" s="68">
        <f>SUMIFS(Data!$R:$R,Data!$A:$A,$B16,Data!$C:$C,O$1)</f>
        <v>2.5</v>
      </c>
      <c r="P16" s="68">
        <f>SUMIFS(Data!$R:$R,Data!$A:$A,$B16,Data!$C:$C,P$1)</f>
        <v>3.5</v>
      </c>
      <c r="Q16" s="68">
        <f>SUMIFS(Data!$R:$R,Data!$A:$A,$B16,Data!$C:$C,Q$1)</f>
        <v>3.25</v>
      </c>
      <c r="R16" s="68"/>
      <c r="S16" s="68">
        <f t="shared" si="0"/>
        <v>44.756666666666668</v>
      </c>
      <c r="T16" s="68"/>
    </row>
    <row r="17" spans="1:20" ht="12.75">
      <c r="A17" s="67">
        <v>16</v>
      </c>
      <c r="B17" s="67" t="s">
        <v>73</v>
      </c>
      <c r="C17" s="68">
        <f>SUMIFS(Data!$R:$R,Data!$A:$A,$B17,Data!$C:$C,C$1)</f>
        <v>2.5499999999999998</v>
      </c>
      <c r="D17" s="68">
        <f>SUMIFS(Data!$R:$R,Data!$A:$A,$B17,Data!$C:$C,D$1)</f>
        <v>2.5</v>
      </c>
      <c r="E17" s="68">
        <f>SUMIFS(Data!$R:$R,Data!$A:$A,$B17,Data!$C:$C,E$1)</f>
        <v>2.8</v>
      </c>
      <c r="F17" s="68">
        <f>SUMIFS(Data!$R:$R,Data!$A:$A,$B17,Data!$C:$C,F$1)</f>
        <v>3</v>
      </c>
      <c r="G17" s="68">
        <f>SUMIFS(Data!$R:$R,Data!$A:$A,$B17,Data!$C:$C,G$1)</f>
        <v>3.15</v>
      </c>
      <c r="H17" s="68">
        <f>SUMIFS(Data!$R:$R,Data!$A:$A,$B17,Data!$C:$C,H$1)</f>
        <v>3.4</v>
      </c>
      <c r="I17" s="68">
        <f>SUMIFS(Data!$R:$R,Data!$A:$A,$B17,Data!$C:$C,I$1)</f>
        <v>2.5</v>
      </c>
      <c r="J17" s="68">
        <f>SUMIFS(Data!$R:$R,Data!$A:$A,$B17,Data!$C:$C,J$1)</f>
        <v>3.25</v>
      </c>
      <c r="K17" s="68">
        <f>SUMIFS(Data!$R:$R,Data!$A:$A,$B17,Data!$C:$C,K$1)</f>
        <v>2.6</v>
      </c>
      <c r="L17" s="68">
        <f>SUMIFS(Data!$R:$R,Data!$A:$A,$B17,Data!$C:$C,L$1)</f>
        <v>2.2999999999999998</v>
      </c>
      <c r="M17" s="68">
        <f>SUMIFS(Data!$R:$R,Data!$A:$A,$B17,Data!$C:$C,M$1)</f>
        <v>3.35</v>
      </c>
      <c r="N17" s="68">
        <f>SUMIFS(Data!$R:$R,Data!$A:$A,$B17,Data!$C:$C,N$1)</f>
        <v>4</v>
      </c>
      <c r="O17" s="68">
        <f>SUMIFS(Data!$R:$R,Data!$A:$A,$B17,Data!$C:$C,O$1)</f>
        <v>3.25</v>
      </c>
      <c r="P17" s="68">
        <f>SUMIFS(Data!$R:$R,Data!$A:$A,$B17,Data!$C:$C,P$1)</f>
        <v>3</v>
      </c>
      <c r="Q17" s="68">
        <f>SUMIFS(Data!$R:$R,Data!$A:$A,$B17,Data!$C:$C,Q$1)</f>
        <v>2.5</v>
      </c>
      <c r="R17" s="68"/>
      <c r="S17" s="68">
        <f t="shared" si="0"/>
        <v>44.150000000000006</v>
      </c>
      <c r="T17" s="68"/>
    </row>
    <row r="18" spans="1:20" ht="12.75">
      <c r="A18" s="67">
        <v>17</v>
      </c>
      <c r="B18" s="67" t="s">
        <v>66</v>
      </c>
      <c r="C18" s="68">
        <f>SUMIFS(Data!$R:$R,Data!$A:$A,$B18,Data!$C:$C,C$1)</f>
        <v>0</v>
      </c>
      <c r="D18" s="68">
        <f>SUMIFS(Data!$R:$R,Data!$A:$A,$B18,Data!$C:$C,D$1)</f>
        <v>2.0499999999999998</v>
      </c>
      <c r="E18" s="68">
        <f>SUMIFS(Data!$R:$R,Data!$A:$A,$B18,Data!$C:$C,E$1)</f>
        <v>2.25</v>
      </c>
      <c r="F18" s="68">
        <f>SUMIFS(Data!$R:$R,Data!$A:$A,$B18,Data!$C:$C,F$1)</f>
        <v>2.1</v>
      </c>
      <c r="G18" s="68">
        <f>SUMIFS(Data!$R:$R,Data!$A:$A,$B18,Data!$C:$C,G$1)</f>
        <v>2.85</v>
      </c>
      <c r="H18" s="68">
        <f>SUMIFS(Data!$R:$R,Data!$A:$A,$B18,Data!$C:$C,H$1)</f>
        <v>3.5</v>
      </c>
      <c r="I18" s="68">
        <f>SUMIFS(Data!$R:$R,Data!$A:$A,$B18,Data!$C:$C,I$1)</f>
        <v>2.25</v>
      </c>
      <c r="J18" s="68">
        <f>SUMIFS(Data!$R:$R,Data!$A:$A,$B18,Data!$C:$C,J$1)</f>
        <v>3.55</v>
      </c>
      <c r="K18" s="68">
        <f>SUMIFS(Data!$R:$R,Data!$A:$A,$B18,Data!$C:$C,K$1)</f>
        <v>4</v>
      </c>
      <c r="L18" s="68">
        <f>SUMIFS(Data!$R:$R,Data!$A:$A,$B18,Data!$C:$C,L$1)</f>
        <v>3.05</v>
      </c>
      <c r="M18" s="68">
        <f>SUMIFS(Data!$R:$R,Data!$A:$A,$B18,Data!$C:$C,M$1)</f>
        <v>3.5500000000000003</v>
      </c>
      <c r="N18" s="68">
        <f>SUMIFS(Data!$R:$R,Data!$A:$A,$B18,Data!$C:$C,N$1)</f>
        <v>3.5</v>
      </c>
      <c r="O18" s="68">
        <f>SUMIFS(Data!$R:$R,Data!$A:$A,$B18,Data!$C:$C,O$1)</f>
        <v>3</v>
      </c>
      <c r="P18" s="68">
        <f>SUMIFS(Data!$R:$R,Data!$A:$A,$B18,Data!$C:$C,P$1)</f>
        <v>4.25</v>
      </c>
      <c r="Q18" s="68">
        <f>SUMIFS(Data!$R:$R,Data!$A:$A,$B18,Data!$C:$C,Q$1)</f>
        <v>3.25</v>
      </c>
      <c r="R18" s="68"/>
      <c r="S18" s="68">
        <f t="shared" si="0"/>
        <v>43.150000000000006</v>
      </c>
      <c r="T18" s="68"/>
    </row>
    <row r="19" spans="1:20" ht="12.75">
      <c r="A19" s="67">
        <v>18</v>
      </c>
      <c r="B19" s="67" t="s">
        <v>197</v>
      </c>
      <c r="C19" s="68">
        <f>SUMIFS(Data!$R:$R,Data!$A:$A,$B19,Data!$C:$C,C$1)</f>
        <v>1.95</v>
      </c>
      <c r="D19" s="68">
        <f>SUMIFS(Data!$R:$R,Data!$A:$A,$B19,Data!$C:$C,D$1)</f>
        <v>2.35</v>
      </c>
      <c r="E19" s="68">
        <f>SUMIFS(Data!$R:$R,Data!$A:$A,$B19,Data!$C:$C,E$1)</f>
        <v>3.4346666666666663</v>
      </c>
      <c r="F19" s="68">
        <f>SUMIFS(Data!$R:$R,Data!$A:$A,$B19,Data!$C:$C,F$1)</f>
        <v>3.45</v>
      </c>
      <c r="G19" s="68">
        <f>SUMIFS(Data!$R:$R,Data!$A:$A,$B19,Data!$C:$C,G$1)</f>
        <v>3.75</v>
      </c>
      <c r="H19" s="68">
        <f>SUMIFS(Data!$R:$R,Data!$A:$A,$B19,Data!$C:$C,H$1)</f>
        <v>3.9</v>
      </c>
      <c r="I19" s="68">
        <f>SUMIFS(Data!$R:$R,Data!$A:$A,$B19,Data!$C:$C,I$1)</f>
        <v>2.5499999999999998</v>
      </c>
      <c r="J19" s="68">
        <f>SUMIFS(Data!$R:$R,Data!$A:$A,$B19,Data!$C:$C,J$1)</f>
        <v>3.95</v>
      </c>
      <c r="K19" s="68">
        <f>SUMIFS(Data!$R:$R,Data!$A:$A,$B19,Data!$C:$C,K$1)</f>
        <v>4</v>
      </c>
      <c r="L19" s="68">
        <f>SUMIFS(Data!$R:$R,Data!$A:$A,$B19,Data!$C:$C,L$1)</f>
        <v>3.65</v>
      </c>
      <c r="M19" s="68">
        <f>SUMIFS(Data!$R:$R,Data!$A:$A,$B19,Data!$C:$C,M$1)</f>
        <v>2.75</v>
      </c>
      <c r="N19" s="68">
        <f>SUMIFS(Data!$R:$R,Data!$A:$A,$B19,Data!$C:$C,N$1)</f>
        <v>0</v>
      </c>
      <c r="O19" s="68">
        <f>SUMIFS(Data!$R:$R,Data!$A:$A,$B19,Data!$C:$C,O$1)</f>
        <v>0</v>
      </c>
      <c r="P19" s="68">
        <f>SUMIFS(Data!$R:$R,Data!$A:$A,$B19,Data!$C:$C,P$1)</f>
        <v>2.75</v>
      </c>
      <c r="Q19" s="68">
        <f>SUMIFS(Data!$R:$R,Data!$A:$A,$B19,Data!$C:$C,Q$1)</f>
        <v>3.75</v>
      </c>
      <c r="R19" s="68"/>
      <c r="S19" s="68">
        <f t="shared" si="0"/>
        <v>42.234666666666662</v>
      </c>
      <c r="T19" s="68"/>
    </row>
    <row r="20" spans="1:20" ht="12.75">
      <c r="A20" s="67">
        <v>19</v>
      </c>
      <c r="B20" s="67" t="s">
        <v>56</v>
      </c>
      <c r="C20" s="68">
        <f>SUMIFS(Data!$R:$R,Data!$A:$A,$B20,Data!$C:$C,C$1)</f>
        <v>3.4</v>
      </c>
      <c r="D20" s="68">
        <f>SUMIFS(Data!$R:$R,Data!$A:$A,$B20,Data!$C:$C,D$1)</f>
        <v>3.55</v>
      </c>
      <c r="E20" s="68">
        <f>SUMIFS(Data!$R:$R,Data!$A:$A,$B20,Data!$C:$C,E$1)</f>
        <v>3.4593333333333334</v>
      </c>
      <c r="F20" s="68">
        <f>SUMIFS(Data!$R:$R,Data!$A:$A,$B20,Data!$C:$C,F$1)</f>
        <v>3.3999999999999995</v>
      </c>
      <c r="G20" s="68">
        <f>SUMIFS(Data!$R:$R,Data!$A:$A,$B20,Data!$C:$C,G$1)</f>
        <v>3.05</v>
      </c>
      <c r="H20" s="68">
        <f>SUMIFS(Data!$R:$R,Data!$A:$A,$B20,Data!$C:$C,H$1)</f>
        <v>3.4040000000000004</v>
      </c>
      <c r="I20" s="68">
        <f>SUMIFS(Data!$R:$R,Data!$A:$A,$B20,Data!$C:$C,I$1)</f>
        <v>3.25</v>
      </c>
      <c r="J20" s="68">
        <f>SUMIFS(Data!$R:$R,Data!$A:$A,$B20,Data!$C:$C,J$1)</f>
        <v>3.0999999999999996</v>
      </c>
      <c r="K20" s="68">
        <f>SUMIFS(Data!$R:$R,Data!$A:$A,$B20,Data!$C:$C,K$1)</f>
        <v>3.8000000000000003</v>
      </c>
      <c r="L20" s="68">
        <f>SUMIFS(Data!$R:$R,Data!$A:$A,$B20,Data!$C:$C,L$1)</f>
        <v>2.3499999999999996</v>
      </c>
      <c r="M20" s="68">
        <f>SUMIFS(Data!$R:$R,Data!$A:$A,$B20,Data!$C:$C,M$1)</f>
        <v>3.0106666666666664</v>
      </c>
      <c r="N20" s="68">
        <f>SUMIFS(Data!$R:$R,Data!$A:$A,$B20,Data!$C:$C,N$1)</f>
        <v>0</v>
      </c>
      <c r="O20" s="68">
        <f>SUMIFS(Data!$R:$R,Data!$A:$A,$B20,Data!$C:$C,O$1)</f>
        <v>0</v>
      </c>
      <c r="P20" s="68">
        <f>SUMIFS(Data!$R:$R,Data!$A:$A,$B20,Data!$C:$C,P$1)</f>
        <v>2.75</v>
      </c>
      <c r="Q20" s="68">
        <f>SUMIFS(Data!$R:$R,Data!$A:$A,$B20,Data!$C:$C,Q$1)</f>
        <v>2.75</v>
      </c>
      <c r="R20" s="68"/>
      <c r="S20" s="68">
        <f t="shared" si="0"/>
        <v>41.273999999999994</v>
      </c>
      <c r="T20" s="68"/>
    </row>
    <row r="21" spans="1:20" ht="12.75">
      <c r="A21" s="67">
        <v>20</v>
      </c>
      <c r="B21" s="67" t="s">
        <v>64</v>
      </c>
      <c r="C21" s="68">
        <f>SUMIFS(Data!$R:$R,Data!$A:$A,$B21,Data!$C:$C,C$1)</f>
        <v>2.4</v>
      </c>
      <c r="D21" s="68">
        <f>SUMIFS(Data!$R:$R,Data!$A:$A,$B21,Data!$C:$C,D$1)</f>
        <v>2.95</v>
      </c>
      <c r="E21" s="68">
        <f>SUMIFS(Data!$R:$R,Data!$A:$A,$B21,Data!$C:$C,E$1)</f>
        <v>3.6</v>
      </c>
      <c r="F21" s="68">
        <f>SUMIFS(Data!$R:$R,Data!$A:$A,$B21,Data!$C:$C,F$1)</f>
        <v>2.7</v>
      </c>
      <c r="G21" s="68">
        <f>SUMIFS(Data!$R:$R,Data!$A:$A,$B21,Data!$C:$C,G$1)</f>
        <v>2.0999999999999996</v>
      </c>
      <c r="H21" s="68">
        <f>SUMIFS(Data!$R:$R,Data!$A:$A,$B21,Data!$C:$C,H$1)</f>
        <v>3.75</v>
      </c>
      <c r="I21" s="68">
        <f>SUMIFS(Data!$R:$R,Data!$A:$A,$B21,Data!$C:$C,I$1)</f>
        <v>0</v>
      </c>
      <c r="J21" s="68">
        <f>SUMIFS(Data!$R:$R,Data!$A:$A,$B21,Data!$C:$C,J$1)</f>
        <v>3.0500000000000003</v>
      </c>
      <c r="K21" s="68">
        <f>SUMIFS(Data!$R:$R,Data!$A:$A,$B21,Data!$C:$C,K$1)</f>
        <v>3.6840000000000002</v>
      </c>
      <c r="L21" s="68">
        <f>SUMIFS(Data!$R:$R,Data!$A:$A,$B21,Data!$C:$C,L$1)</f>
        <v>2.35</v>
      </c>
      <c r="M21" s="68">
        <f>SUMIFS(Data!$R:$R,Data!$A:$A,$B21,Data!$C:$C,M$1)</f>
        <v>2.75</v>
      </c>
      <c r="N21" s="68">
        <f>SUMIFS(Data!$R:$R,Data!$A:$A,$B21,Data!$C:$C,N$1)</f>
        <v>2.5</v>
      </c>
      <c r="O21" s="68">
        <f>SUMIFS(Data!$R:$R,Data!$A:$A,$B21,Data!$C:$C,O$1)</f>
        <v>0</v>
      </c>
      <c r="P21" s="68">
        <f>SUMIFS(Data!$R:$R,Data!$A:$A,$B21,Data!$C:$C,P$1)</f>
        <v>4.25</v>
      </c>
      <c r="Q21" s="68">
        <f>SUMIFS(Data!$R:$R,Data!$A:$A,$B21,Data!$C:$C,Q$1)</f>
        <v>3.5</v>
      </c>
      <c r="R21" s="68"/>
      <c r="S21" s="68">
        <f t="shared" si="0"/>
        <v>39.584000000000003</v>
      </c>
      <c r="T21" s="68"/>
    </row>
    <row r="22" spans="1:20" ht="12.75">
      <c r="A22" s="67">
        <v>21</v>
      </c>
      <c r="B22" s="67" t="s">
        <v>58</v>
      </c>
      <c r="C22" s="68">
        <f>SUMIFS(Data!$R:$R,Data!$A:$A,$B22,Data!$C:$C,C$1)</f>
        <v>2.5499999999999998</v>
      </c>
      <c r="D22" s="68">
        <f>SUMIFS(Data!$R:$R,Data!$A:$A,$B22,Data!$C:$C,D$1)</f>
        <v>2.4</v>
      </c>
      <c r="E22" s="68">
        <f>SUMIFS(Data!$R:$R,Data!$A:$A,$B22,Data!$C:$C,E$1)</f>
        <v>2.3913333333333333</v>
      </c>
      <c r="F22" s="68">
        <f>SUMIFS(Data!$R:$R,Data!$A:$A,$B22,Data!$C:$C,F$1)</f>
        <v>2</v>
      </c>
      <c r="G22" s="68">
        <f>SUMIFS(Data!$R:$R,Data!$A:$A,$B22,Data!$C:$C,G$1)</f>
        <v>2.85</v>
      </c>
      <c r="H22" s="68">
        <f>SUMIFS(Data!$R:$R,Data!$A:$A,$B22,Data!$C:$C,H$1)</f>
        <v>3.226</v>
      </c>
      <c r="I22" s="68">
        <f>SUMIFS(Data!$R:$R,Data!$A:$A,$B22,Data!$C:$C,I$1)</f>
        <v>2.1</v>
      </c>
      <c r="J22" s="68">
        <f>SUMIFS(Data!$R:$R,Data!$A:$A,$B22,Data!$C:$C,J$1)</f>
        <v>2.8953333333333333</v>
      </c>
      <c r="K22" s="68">
        <f>SUMIFS(Data!$R:$R,Data!$A:$A,$B22,Data!$C:$C,K$1)</f>
        <v>2.7</v>
      </c>
      <c r="L22" s="68">
        <f>SUMIFS(Data!$R:$R,Data!$A:$A,$B22,Data!$C:$C,L$1)</f>
        <v>2.0499999999999998</v>
      </c>
      <c r="M22" s="68">
        <f>SUMIFS(Data!$R:$R,Data!$A:$A,$B22,Data!$C:$C,M$1)</f>
        <v>2.6</v>
      </c>
      <c r="N22" s="68">
        <f>SUMIFS(Data!$R:$R,Data!$A:$A,$B22,Data!$C:$C,N$1)</f>
        <v>3.5</v>
      </c>
      <c r="O22" s="68">
        <f>SUMIFS(Data!$R:$R,Data!$A:$A,$B22,Data!$C:$C,O$1)</f>
        <v>3.75</v>
      </c>
      <c r="P22" s="68">
        <f>SUMIFS(Data!$R:$R,Data!$A:$A,$B22,Data!$C:$C,P$1)</f>
        <v>2.75</v>
      </c>
      <c r="Q22" s="68">
        <f>SUMIFS(Data!$R:$R,Data!$A:$A,$B22,Data!$C:$C,Q$1)</f>
        <v>0</v>
      </c>
      <c r="R22" s="68"/>
      <c r="S22" s="68">
        <f t="shared" si="0"/>
        <v>37.762666666666668</v>
      </c>
      <c r="T22" s="68"/>
    </row>
    <row r="23" spans="1:20" ht="12.75">
      <c r="A23" s="67">
        <v>22</v>
      </c>
      <c r="B23" s="67" t="s">
        <v>149</v>
      </c>
      <c r="C23" s="68">
        <f>SUMIFS(Data!$R:$R,Data!$A:$A,$B23,Data!$C:$C,C$1)</f>
        <v>1.7999999999999998</v>
      </c>
      <c r="D23" s="68">
        <f>SUMIFS(Data!$R:$R,Data!$A:$A,$B23,Data!$C:$C,D$1)</f>
        <v>1.5</v>
      </c>
      <c r="E23" s="68">
        <f>SUMIFS(Data!$R:$R,Data!$A:$A,$B23,Data!$C:$C,E$1)</f>
        <v>2.2000000000000002</v>
      </c>
      <c r="F23" s="68">
        <f>SUMIFS(Data!$R:$R,Data!$A:$A,$B23,Data!$C:$C,F$1)</f>
        <v>1.9</v>
      </c>
      <c r="G23" s="68">
        <f>SUMIFS(Data!$R:$R,Data!$A:$A,$B23,Data!$C:$C,G$1)</f>
        <v>2.5</v>
      </c>
      <c r="H23" s="68">
        <f>SUMIFS(Data!$R:$R,Data!$A:$A,$B23,Data!$C:$C,H$1)</f>
        <v>1.35</v>
      </c>
      <c r="I23" s="68">
        <f>SUMIFS(Data!$R:$R,Data!$A:$A,$B23,Data!$C:$C,I$1)</f>
        <v>1.45</v>
      </c>
      <c r="J23" s="68">
        <f>SUMIFS(Data!$R:$R,Data!$A:$A,$B23,Data!$C:$C,J$1)</f>
        <v>2</v>
      </c>
      <c r="K23" s="68">
        <f>SUMIFS(Data!$R:$R,Data!$A:$A,$B23,Data!$C:$C,K$1)</f>
        <v>2.8</v>
      </c>
      <c r="L23" s="68">
        <f>SUMIFS(Data!$R:$R,Data!$A:$A,$B23,Data!$C:$C,L$1)</f>
        <v>1.75</v>
      </c>
      <c r="M23" s="68">
        <f>SUMIFS(Data!$R:$R,Data!$A:$A,$B23,Data!$C:$C,M$1)</f>
        <v>2.65</v>
      </c>
      <c r="N23" s="68">
        <f>SUMIFS(Data!$R:$R,Data!$A:$A,$B23,Data!$C:$C,N$1)</f>
        <v>3.5</v>
      </c>
      <c r="O23" s="68">
        <f>SUMIFS(Data!$R:$R,Data!$A:$A,$B23,Data!$C:$C,O$1)</f>
        <v>2.5</v>
      </c>
      <c r="P23" s="68">
        <f>SUMIFS(Data!$R:$R,Data!$A:$A,$B23,Data!$C:$C,P$1)</f>
        <v>0</v>
      </c>
      <c r="Q23" s="68">
        <f>SUMIFS(Data!$R:$R,Data!$A:$A,$B23,Data!$C:$C,Q$1)</f>
        <v>2.5</v>
      </c>
      <c r="R23" s="68"/>
      <c r="S23" s="68">
        <f t="shared" si="0"/>
        <v>30.4</v>
      </c>
      <c r="T23" s="68"/>
    </row>
    <row r="24" spans="1:20" ht="12.75">
      <c r="A24" s="67">
        <v>23</v>
      </c>
      <c r="B24" s="67" t="s">
        <v>195</v>
      </c>
      <c r="C24" s="68">
        <f>SUMIFS(Data!$R:$R,Data!$A:$A,$B24,Data!$C:$C,C$1)</f>
        <v>2.5</v>
      </c>
      <c r="D24" s="68">
        <f>SUMIFS(Data!$R:$R,Data!$A:$A,$B24,Data!$C:$C,D$1)</f>
        <v>1.8</v>
      </c>
      <c r="E24" s="68">
        <f>SUMIFS(Data!$R:$R,Data!$A:$A,$B24,Data!$C:$C,E$1)</f>
        <v>2.8</v>
      </c>
      <c r="F24" s="68">
        <f>SUMIFS(Data!$R:$R,Data!$A:$A,$B24,Data!$C:$C,F$1)</f>
        <v>2.6999999999999997</v>
      </c>
      <c r="G24" s="68">
        <f>SUMIFS(Data!$R:$R,Data!$A:$A,$B24,Data!$C:$C,G$1)</f>
        <v>2.35</v>
      </c>
      <c r="H24" s="68">
        <f>SUMIFS(Data!$R:$R,Data!$A:$A,$B24,Data!$C:$C,H$1)</f>
        <v>3.7353333333333336</v>
      </c>
      <c r="I24" s="68">
        <f>SUMIFS(Data!$R:$R,Data!$A:$A,$B24,Data!$C:$C,I$1)</f>
        <v>2.95</v>
      </c>
      <c r="J24" s="68">
        <f>SUMIFS(Data!$R:$R,Data!$A:$A,$B24,Data!$C:$C,J$1)</f>
        <v>1.9500000000000002</v>
      </c>
      <c r="K24" s="68">
        <f>SUMIFS(Data!$R:$R,Data!$A:$A,$B24,Data!$C:$C,K$1)</f>
        <v>2.4000000000000004</v>
      </c>
      <c r="L24" s="68">
        <f>SUMIFS(Data!$R:$R,Data!$A:$A,$B24,Data!$C:$C,L$1)</f>
        <v>2.5</v>
      </c>
      <c r="M24" s="68">
        <f>SUMIFS(Data!$R:$R,Data!$A:$A,$B24,Data!$C:$C,M$1)</f>
        <v>2.15</v>
      </c>
      <c r="N24" s="68">
        <f>SUMIFS(Data!$R:$R,Data!$A:$A,$B24,Data!$C:$C,N$1)</f>
        <v>0</v>
      </c>
      <c r="O24" s="68">
        <f>SUMIFS(Data!$R:$R,Data!$A:$A,$B24,Data!$C:$C,O$1)</f>
        <v>0</v>
      </c>
      <c r="P24" s="68">
        <f>SUMIFS(Data!$R:$R,Data!$A:$A,$B24,Data!$C:$C,P$1)</f>
        <v>0</v>
      </c>
      <c r="Q24" s="68">
        <f>SUMIFS(Data!$R:$R,Data!$A:$A,$B24,Data!$C:$C,Q$1)</f>
        <v>2.5</v>
      </c>
      <c r="R24" s="68"/>
      <c r="S24" s="68">
        <f t="shared" si="0"/>
        <v>30.335333333333331</v>
      </c>
      <c r="T24" s="68"/>
    </row>
    <row r="25" spans="1:20" ht="12.75">
      <c r="A25" s="67">
        <v>24</v>
      </c>
      <c r="B25" s="67" t="s">
        <v>196</v>
      </c>
      <c r="C25" s="68">
        <f>SUMIFS(Data!$R:$R,Data!$A:$A,$B25,Data!$C:$C,C$1)</f>
        <v>3.4</v>
      </c>
      <c r="D25" s="68">
        <f>SUMIFS(Data!$R:$R,Data!$A:$A,$B25,Data!$C:$C,D$1)</f>
        <v>2.7</v>
      </c>
      <c r="E25" s="68">
        <f>SUMIFS(Data!$R:$R,Data!$A:$A,$B25,Data!$C:$C,E$1)</f>
        <v>2.25</v>
      </c>
      <c r="F25" s="68">
        <f>SUMIFS(Data!$R:$R,Data!$A:$A,$B25,Data!$C:$C,F$1)</f>
        <v>4.05</v>
      </c>
      <c r="G25" s="68">
        <f>SUMIFS(Data!$R:$R,Data!$A:$A,$B25,Data!$C:$C,G$1)</f>
        <v>1.5</v>
      </c>
      <c r="H25" s="68">
        <f>SUMIFS(Data!$R:$R,Data!$A:$A,$B25,Data!$C:$C,H$1)</f>
        <v>4.4406666666666661</v>
      </c>
      <c r="I25" s="68">
        <f>SUMIFS(Data!$R:$R,Data!$A:$A,$B25,Data!$C:$C,I$1)</f>
        <v>2.75</v>
      </c>
      <c r="J25" s="68">
        <f>SUMIFS(Data!$R:$R,Data!$A:$A,$B25,Data!$C:$C,J$1)</f>
        <v>3.95</v>
      </c>
      <c r="K25" s="68">
        <f>SUMIFS(Data!$R:$R,Data!$A:$A,$B25,Data!$C:$C,K$1)</f>
        <v>2.85</v>
      </c>
      <c r="L25" s="68">
        <f>SUMIFS(Data!$R:$R,Data!$A:$A,$B25,Data!$C:$C,L$1)</f>
        <v>0</v>
      </c>
      <c r="M25" s="68">
        <f>SUMIFS(Data!$R:$R,Data!$A:$A,$B25,Data!$C:$C,M$1)</f>
        <v>0</v>
      </c>
      <c r="N25" s="68">
        <f>SUMIFS(Data!$R:$R,Data!$A:$A,$B25,Data!$C:$C,N$1)</f>
        <v>0</v>
      </c>
      <c r="O25" s="68">
        <f>SUMIFS(Data!$R:$R,Data!$A:$A,$B25,Data!$C:$C,O$1)</f>
        <v>0</v>
      </c>
      <c r="P25" s="68">
        <f>SUMIFS(Data!$R:$R,Data!$A:$A,$B25,Data!$C:$C,P$1)</f>
        <v>0</v>
      </c>
      <c r="Q25" s="68">
        <f>SUMIFS(Data!$R:$R,Data!$A:$A,$B25,Data!$C:$C,Q$1)</f>
        <v>0</v>
      </c>
      <c r="R25" s="68"/>
      <c r="S25" s="68">
        <f t="shared" si="0"/>
        <v>27.890666666666664</v>
      </c>
      <c r="T25" s="68"/>
    </row>
    <row r="26" spans="1:20" ht="12.75">
      <c r="A26" s="67">
        <v>25</v>
      </c>
      <c r="B26" s="67" t="s">
        <v>207</v>
      </c>
      <c r="C26" s="68">
        <f>SUMIFS(Data!$R:$R,Data!$A:$A,$B26,Data!$C:$C,C$1)</f>
        <v>0</v>
      </c>
      <c r="D26" s="68">
        <f>SUMIFS(Data!$R:$R,Data!$A:$A,$B26,Data!$C:$C,D$1)</f>
        <v>1.1000000000000001</v>
      </c>
      <c r="E26" s="68">
        <f>SUMIFS(Data!$R:$R,Data!$A:$A,$B26,Data!$C:$C,E$1)</f>
        <v>1.7000000000000002</v>
      </c>
      <c r="F26" s="68">
        <f>SUMIFS(Data!$R:$R,Data!$A:$A,$B26,Data!$C:$C,F$1)</f>
        <v>1.5</v>
      </c>
      <c r="G26" s="68">
        <f>SUMIFS(Data!$R:$R,Data!$A:$A,$B26,Data!$C:$C,G$1)</f>
        <v>2.15</v>
      </c>
      <c r="H26" s="68">
        <f>SUMIFS(Data!$R:$R,Data!$A:$A,$B26,Data!$C:$C,H$1)</f>
        <v>2.0499999999999998</v>
      </c>
      <c r="I26" s="68">
        <f>SUMIFS(Data!$R:$R,Data!$A:$A,$B26,Data!$C:$C,I$1)</f>
        <v>1.65</v>
      </c>
      <c r="J26" s="68">
        <f>SUMIFS(Data!$R:$R,Data!$A:$A,$B26,Data!$C:$C,J$1)</f>
        <v>2.2000000000000002</v>
      </c>
      <c r="K26" s="68">
        <f>SUMIFS(Data!$R:$R,Data!$A:$A,$B26,Data!$C:$C,K$1)</f>
        <v>2.7</v>
      </c>
      <c r="L26" s="68">
        <f>SUMIFS(Data!$R:$R,Data!$A:$A,$B26,Data!$C:$C,L$1)</f>
        <v>1.2999999999999998</v>
      </c>
      <c r="M26" s="68">
        <f>SUMIFS(Data!$R:$R,Data!$A:$A,$B26,Data!$C:$C,M$1)</f>
        <v>1.65</v>
      </c>
      <c r="N26" s="68">
        <f>SUMIFS(Data!$R:$R,Data!$A:$A,$B26,Data!$C:$C,N$1)</f>
        <v>2.5</v>
      </c>
      <c r="O26" s="68">
        <f>SUMIFS(Data!$R:$R,Data!$A:$A,$B26,Data!$C:$C,O$1)</f>
        <v>2.75</v>
      </c>
      <c r="P26" s="68">
        <f>SUMIFS(Data!$R:$R,Data!$A:$A,$B26,Data!$C:$C,P$1)</f>
        <v>1.5</v>
      </c>
      <c r="Q26" s="68">
        <f>SUMIFS(Data!$R:$R,Data!$A:$A,$B26,Data!$C:$C,Q$1)</f>
        <v>2</v>
      </c>
      <c r="R26" s="68"/>
      <c r="S26" s="68">
        <f t="shared" si="0"/>
        <v>26.75</v>
      </c>
      <c r="T26" s="68"/>
    </row>
    <row r="27" spans="1:20" ht="12.75">
      <c r="A27" s="67">
        <v>26</v>
      </c>
      <c r="B27" s="67" t="s">
        <v>61</v>
      </c>
      <c r="C27" s="68">
        <f>SUMIFS(Data!$R:$R,Data!$A:$A,$B27,Data!$C:$C,C$1)</f>
        <v>1.75</v>
      </c>
      <c r="D27" s="68">
        <f>SUMIFS(Data!$R:$R,Data!$A:$A,$B27,Data!$C:$C,D$1)</f>
        <v>2.7</v>
      </c>
      <c r="E27" s="68">
        <f>SUMIFS(Data!$R:$R,Data!$A:$A,$B27,Data!$C:$C,E$1)</f>
        <v>2.4</v>
      </c>
      <c r="F27" s="68">
        <f>SUMIFS(Data!$R:$R,Data!$A:$A,$B27,Data!$C:$C,F$1)</f>
        <v>2.4500000000000002</v>
      </c>
      <c r="G27" s="68">
        <f>SUMIFS(Data!$R:$R,Data!$A:$A,$B27,Data!$C:$C,G$1)</f>
        <v>2.4500000000000002</v>
      </c>
      <c r="H27" s="68">
        <f>SUMIFS(Data!$R:$R,Data!$A:$A,$B27,Data!$C:$C,H$1)</f>
        <v>2.95</v>
      </c>
      <c r="I27" s="68">
        <f>SUMIFS(Data!$R:$R,Data!$A:$A,$B27,Data!$C:$C,I$1)</f>
        <v>2</v>
      </c>
      <c r="J27" s="68">
        <f>SUMIFS(Data!$R:$R,Data!$A:$A,$B27,Data!$C:$C,J$1)</f>
        <v>2.6</v>
      </c>
      <c r="K27" s="68">
        <f>SUMIFS(Data!$R:$R,Data!$A:$A,$B27,Data!$C:$C,K$1)</f>
        <v>2.8</v>
      </c>
      <c r="L27" s="68">
        <f>SUMIFS(Data!$R:$R,Data!$A:$A,$B27,Data!$C:$C,L$1)</f>
        <v>2</v>
      </c>
      <c r="M27" s="68">
        <f>SUMIFS(Data!$R:$R,Data!$A:$A,$B27,Data!$C:$C,M$1)</f>
        <v>2.6</v>
      </c>
      <c r="N27" s="68">
        <f>SUMIFS(Data!$R:$R,Data!$A:$A,$B27,Data!$C:$C,N$1)</f>
        <v>0</v>
      </c>
      <c r="O27" s="68">
        <f>SUMIFS(Data!$R:$R,Data!$A:$A,$B27,Data!$C:$C,O$1)</f>
        <v>0</v>
      </c>
      <c r="P27" s="68">
        <f>SUMIFS(Data!$R:$R,Data!$A:$A,$B27,Data!$C:$C,P$1)</f>
        <v>0</v>
      </c>
      <c r="Q27" s="68">
        <f>SUMIFS(Data!$R:$R,Data!$A:$A,$B27,Data!$C:$C,Q$1)</f>
        <v>0</v>
      </c>
      <c r="R27" s="68"/>
      <c r="S27" s="68">
        <f t="shared" si="0"/>
        <v>26.700000000000003</v>
      </c>
      <c r="T27" s="68"/>
    </row>
    <row r="28" spans="1:20" ht="12.75">
      <c r="A28" s="67">
        <v>27</v>
      </c>
      <c r="B28" s="67" t="s">
        <v>122</v>
      </c>
      <c r="C28" s="68">
        <f>SUMIFS(Data!$R:$R,Data!$A:$A,$B28,Data!$C:$C,C$1)</f>
        <v>1.7999999999999998</v>
      </c>
      <c r="D28" s="68">
        <f>SUMIFS(Data!$R:$R,Data!$A:$A,$B28,Data!$C:$C,D$1)</f>
        <v>3.1</v>
      </c>
      <c r="E28" s="68">
        <f>SUMIFS(Data!$R:$R,Data!$A:$A,$B28,Data!$C:$C,E$1)</f>
        <v>2.5</v>
      </c>
      <c r="F28" s="68">
        <f>SUMIFS(Data!$R:$R,Data!$A:$A,$B28,Data!$C:$C,F$1)</f>
        <v>0</v>
      </c>
      <c r="G28" s="68">
        <f>SUMIFS(Data!$R:$R,Data!$A:$A,$B28,Data!$C:$C,G$1)</f>
        <v>2.75</v>
      </c>
      <c r="H28" s="68">
        <f>SUMIFS(Data!$R:$R,Data!$A:$A,$B28,Data!$C:$C,H$1)</f>
        <v>3.8133333333333335</v>
      </c>
      <c r="I28" s="68">
        <f>SUMIFS(Data!$R:$R,Data!$A:$A,$B28,Data!$C:$C,I$1)</f>
        <v>0</v>
      </c>
      <c r="J28" s="68">
        <f>SUMIFS(Data!$R:$R,Data!$A:$A,$B28,Data!$C:$C,J$1)</f>
        <v>3.3</v>
      </c>
      <c r="K28" s="68">
        <f>SUMIFS(Data!$R:$R,Data!$A:$A,$B28,Data!$C:$C,K$1)</f>
        <v>4.0573333333333332</v>
      </c>
      <c r="L28" s="68">
        <f>SUMIFS(Data!$R:$R,Data!$A:$A,$B28,Data!$C:$C,L$1)</f>
        <v>2.1</v>
      </c>
      <c r="M28" s="68">
        <f>SUMIFS(Data!$R:$R,Data!$A:$A,$B28,Data!$C:$C,M$1)</f>
        <v>0</v>
      </c>
      <c r="N28" s="68">
        <f>SUMIFS(Data!$R:$R,Data!$A:$A,$B28,Data!$C:$C,N$1)</f>
        <v>0</v>
      </c>
      <c r="O28" s="68">
        <f>SUMIFS(Data!$R:$R,Data!$A:$A,$B28,Data!$C:$C,O$1)</f>
        <v>0</v>
      </c>
      <c r="P28" s="68">
        <f>SUMIFS(Data!$R:$R,Data!$A:$A,$B28,Data!$C:$C,P$1)</f>
        <v>2.75</v>
      </c>
      <c r="Q28" s="68">
        <f>SUMIFS(Data!$R:$R,Data!$A:$A,$B28,Data!$C:$C,Q$1)</f>
        <v>0</v>
      </c>
      <c r="R28" s="68"/>
      <c r="S28" s="68">
        <f t="shared" si="0"/>
        <v>26.170666666666669</v>
      </c>
      <c r="T28" s="68"/>
    </row>
    <row r="29" spans="1:20" ht="12.75">
      <c r="A29" s="67">
        <v>28</v>
      </c>
      <c r="B29" s="67" t="s">
        <v>57</v>
      </c>
      <c r="C29" s="68">
        <f>SUMIFS(Data!$R:$R,Data!$A:$A,$B29,Data!$C:$C,C$1)</f>
        <v>1.95</v>
      </c>
      <c r="D29" s="68">
        <f>SUMIFS(Data!$R:$R,Data!$A:$A,$B29,Data!$C:$C,D$1)</f>
        <v>1.6</v>
      </c>
      <c r="E29" s="68">
        <f>SUMIFS(Data!$R:$R,Data!$A:$A,$B29,Data!$C:$C,E$1)</f>
        <v>2.4500000000000002</v>
      </c>
      <c r="F29" s="68">
        <f>SUMIFS(Data!$R:$R,Data!$A:$A,$B29,Data!$C:$C,F$1)</f>
        <v>2.35</v>
      </c>
      <c r="G29" s="68">
        <f>SUMIFS(Data!$R:$R,Data!$A:$A,$B29,Data!$C:$C,G$1)</f>
        <v>1.65</v>
      </c>
      <c r="H29" s="68">
        <f>SUMIFS(Data!$R:$R,Data!$A:$A,$B29,Data!$C:$C,H$1)</f>
        <v>2.1999999999999997</v>
      </c>
      <c r="I29" s="68">
        <f>SUMIFS(Data!$R:$R,Data!$A:$A,$B29,Data!$C:$C,I$1)</f>
        <v>2.0499999999999998</v>
      </c>
      <c r="J29" s="68">
        <f>SUMIFS(Data!$R:$R,Data!$A:$A,$B29,Data!$C:$C,J$1)</f>
        <v>2.1500000000000004</v>
      </c>
      <c r="K29" s="68">
        <f>SUMIFS(Data!$R:$R,Data!$A:$A,$B29,Data!$C:$C,K$1)</f>
        <v>2.5999999999999996</v>
      </c>
      <c r="L29" s="68">
        <f>SUMIFS(Data!$R:$R,Data!$A:$A,$B29,Data!$C:$C,L$1)</f>
        <v>2.65</v>
      </c>
      <c r="M29" s="68">
        <f>SUMIFS(Data!$R:$R,Data!$A:$A,$B29,Data!$C:$C,M$1)</f>
        <v>1.9</v>
      </c>
      <c r="N29" s="68">
        <f>SUMIFS(Data!$R:$R,Data!$A:$A,$B29,Data!$C:$C,N$1)</f>
        <v>0</v>
      </c>
      <c r="O29" s="68">
        <f>SUMIFS(Data!$R:$R,Data!$A:$A,$B29,Data!$C:$C,O$1)</f>
        <v>0</v>
      </c>
      <c r="P29" s="68">
        <f>SUMIFS(Data!$R:$R,Data!$A:$A,$B29,Data!$C:$C,P$1)</f>
        <v>0</v>
      </c>
      <c r="Q29" s="68">
        <f>SUMIFS(Data!$R:$R,Data!$A:$A,$B29,Data!$C:$C,Q$1)</f>
        <v>0</v>
      </c>
      <c r="R29" s="68"/>
      <c r="S29" s="68">
        <f t="shared" si="0"/>
        <v>23.549999999999997</v>
      </c>
      <c r="T29" s="68"/>
    </row>
    <row r="30" spans="1:20" ht="12.75">
      <c r="A30" s="67">
        <v>29</v>
      </c>
      <c r="B30" s="67" t="s">
        <v>65</v>
      </c>
      <c r="C30" s="68">
        <f>SUMIFS(Data!$R:$R,Data!$A:$A,$B30,Data!$C:$C,C$1)</f>
        <v>3.3499999999999996</v>
      </c>
      <c r="D30" s="68">
        <f>SUMIFS(Data!$R:$R,Data!$A:$A,$B30,Data!$C:$C,D$1)</f>
        <v>3.75</v>
      </c>
      <c r="E30" s="68">
        <f>SUMIFS(Data!$R:$R,Data!$A:$A,$B30,Data!$C:$C,E$1)</f>
        <v>4</v>
      </c>
      <c r="F30" s="68">
        <f>SUMIFS(Data!$R:$R,Data!$A:$A,$B30,Data!$C:$C,F$1)</f>
        <v>3.6</v>
      </c>
      <c r="G30" s="68">
        <f>SUMIFS(Data!$R:$R,Data!$A:$A,$B30,Data!$C:$C,G$1)</f>
        <v>3.55</v>
      </c>
      <c r="H30" s="68">
        <f>SUMIFS(Data!$R:$R,Data!$A:$A,$B30,Data!$C:$C,H$1)</f>
        <v>2.5</v>
      </c>
      <c r="I30" s="68">
        <f>SUMIFS(Data!$R:$R,Data!$A:$A,$B30,Data!$C:$C,I$1)</f>
        <v>1.5</v>
      </c>
      <c r="J30" s="68">
        <f>SUMIFS(Data!$R:$R,Data!$A:$A,$B30,Data!$C:$C,J$1)</f>
        <v>0</v>
      </c>
      <c r="K30" s="68">
        <f>SUMIFS(Data!$R:$R,Data!$A:$A,$B30,Data!$C:$C,K$1)</f>
        <v>0</v>
      </c>
      <c r="L30" s="68">
        <f>SUMIFS(Data!$R:$R,Data!$A:$A,$B30,Data!$C:$C,L$1)</f>
        <v>0</v>
      </c>
      <c r="M30" s="68">
        <f>SUMIFS(Data!$R:$R,Data!$A:$A,$B30,Data!$C:$C,M$1)</f>
        <v>0</v>
      </c>
      <c r="N30" s="68">
        <f>SUMIFS(Data!$R:$R,Data!$A:$A,$B30,Data!$C:$C,N$1)</f>
        <v>0</v>
      </c>
      <c r="O30" s="68">
        <f>SUMIFS(Data!$R:$R,Data!$A:$A,$B30,Data!$C:$C,O$1)</f>
        <v>0</v>
      </c>
      <c r="P30" s="68">
        <f>SUMIFS(Data!$R:$R,Data!$A:$A,$B30,Data!$C:$C,P$1)</f>
        <v>0</v>
      </c>
      <c r="Q30" s="68">
        <f>SUMIFS(Data!$R:$R,Data!$A:$A,$B30,Data!$C:$C,Q$1)</f>
        <v>0</v>
      </c>
      <c r="R30" s="68"/>
      <c r="S30" s="68">
        <f t="shared" si="0"/>
        <v>22.25</v>
      </c>
      <c r="T30" s="68"/>
    </row>
    <row r="31" spans="1:20" ht="12.75">
      <c r="A31" s="67">
        <v>30</v>
      </c>
      <c r="B31" s="67" t="s">
        <v>69</v>
      </c>
      <c r="C31" s="68">
        <f>SUMIFS(Data!$R:$R,Data!$A:$A,$B31,Data!$C:$C,C$1)</f>
        <v>2.35</v>
      </c>
      <c r="D31" s="68">
        <f>SUMIFS(Data!$R:$R,Data!$A:$A,$B31,Data!$C:$C,D$1)</f>
        <v>0</v>
      </c>
      <c r="E31" s="68">
        <f>SUMIFS(Data!$R:$R,Data!$A:$A,$B31,Data!$C:$C,E$1)</f>
        <v>2.4</v>
      </c>
      <c r="F31" s="68">
        <f>SUMIFS(Data!$R:$R,Data!$A:$A,$B31,Data!$C:$C,F$1)</f>
        <v>2.2000000000000002</v>
      </c>
      <c r="G31" s="68">
        <f>SUMIFS(Data!$R:$R,Data!$A:$A,$B31,Data!$C:$C,G$1)</f>
        <v>2.4500000000000002</v>
      </c>
      <c r="H31" s="68">
        <f>SUMIFS(Data!$R:$R,Data!$A:$A,$B31,Data!$C:$C,H$1)</f>
        <v>2.75</v>
      </c>
      <c r="I31" s="68">
        <f>SUMIFS(Data!$R:$R,Data!$A:$A,$B31,Data!$C:$C,I$1)</f>
        <v>2.35</v>
      </c>
      <c r="J31" s="68">
        <f>SUMIFS(Data!$R:$R,Data!$A:$A,$B31,Data!$C:$C,J$1)</f>
        <v>2.5499999999999998</v>
      </c>
      <c r="K31" s="68">
        <f>SUMIFS(Data!$R:$R,Data!$A:$A,$B31,Data!$C:$C,K$1)</f>
        <v>2.4500000000000002</v>
      </c>
      <c r="L31" s="68">
        <f>SUMIFS(Data!$R:$R,Data!$A:$A,$B31,Data!$C:$C,L$1)</f>
        <v>0</v>
      </c>
      <c r="M31" s="68">
        <f>SUMIFS(Data!$R:$R,Data!$A:$A,$B31,Data!$C:$C,M$1)</f>
        <v>0</v>
      </c>
      <c r="N31" s="68">
        <f>SUMIFS(Data!$R:$R,Data!$A:$A,$B31,Data!$C:$C,N$1)</f>
        <v>0</v>
      </c>
      <c r="O31" s="68">
        <f>SUMIFS(Data!$R:$R,Data!$A:$A,$B31,Data!$C:$C,O$1)</f>
        <v>0</v>
      </c>
      <c r="P31" s="68">
        <f>SUMIFS(Data!$R:$R,Data!$A:$A,$B31,Data!$C:$C,P$1)</f>
        <v>0</v>
      </c>
      <c r="Q31" s="68">
        <f>SUMIFS(Data!$R:$R,Data!$A:$A,$B31,Data!$C:$C,Q$1)</f>
        <v>0</v>
      </c>
      <c r="R31" s="68"/>
      <c r="S31" s="68">
        <f t="shared" si="0"/>
        <v>19.5</v>
      </c>
      <c r="T31" s="68"/>
    </row>
    <row r="32" spans="1:20" ht="12.75">
      <c r="A32" s="67">
        <v>31</v>
      </c>
      <c r="B32" s="67" t="s">
        <v>189</v>
      </c>
      <c r="C32" s="68">
        <f>SUMIFS(Data!$R:$R,Data!$A:$A,$B32,Data!$C:$C,C$1)</f>
        <v>2.8</v>
      </c>
      <c r="D32" s="68">
        <f>SUMIFS(Data!$R:$R,Data!$A:$A,$B32,Data!$C:$C,D$1)</f>
        <v>3.4</v>
      </c>
      <c r="E32" s="68">
        <f>SUMIFS(Data!$R:$R,Data!$A:$A,$B32,Data!$C:$C,E$1)</f>
        <v>3.8</v>
      </c>
      <c r="F32" s="68">
        <f>SUMIFS(Data!$R:$R,Data!$A:$A,$B32,Data!$C:$C,F$1)</f>
        <v>3.65</v>
      </c>
      <c r="G32" s="68">
        <f>SUMIFS(Data!$R:$R,Data!$A:$A,$B32,Data!$C:$C,G$1)</f>
        <v>0</v>
      </c>
      <c r="H32" s="68">
        <f>SUMIFS(Data!$R:$R,Data!$A:$A,$B32,Data!$C:$C,H$1)</f>
        <v>3.55</v>
      </c>
      <c r="I32" s="68">
        <f>SUMIFS(Data!$R:$R,Data!$A:$A,$B32,Data!$C:$C,I$1)</f>
        <v>0</v>
      </c>
      <c r="J32" s="68">
        <f>SUMIFS(Data!$R:$R,Data!$A:$A,$B32,Data!$C:$C,J$1)</f>
        <v>0</v>
      </c>
      <c r="K32" s="68">
        <f>SUMIFS(Data!$R:$R,Data!$A:$A,$B32,Data!$C:$C,K$1)</f>
        <v>0</v>
      </c>
      <c r="L32" s="68">
        <f>SUMIFS(Data!$R:$R,Data!$A:$A,$B32,Data!$C:$C,L$1)</f>
        <v>0</v>
      </c>
      <c r="M32" s="68">
        <f>SUMIFS(Data!$R:$R,Data!$A:$A,$B32,Data!$C:$C,M$1)</f>
        <v>0</v>
      </c>
      <c r="N32" s="68">
        <f>SUMIFS(Data!$R:$R,Data!$A:$A,$B32,Data!$C:$C,N$1)</f>
        <v>0</v>
      </c>
      <c r="O32" s="68">
        <f>SUMIFS(Data!$R:$R,Data!$A:$A,$B32,Data!$C:$C,O$1)</f>
        <v>0</v>
      </c>
      <c r="P32" s="68">
        <f>SUMIFS(Data!$R:$R,Data!$A:$A,$B32,Data!$C:$C,P$1)</f>
        <v>0</v>
      </c>
      <c r="Q32" s="68">
        <f>SUMIFS(Data!$R:$R,Data!$A:$A,$B32,Data!$C:$C,Q$1)</f>
        <v>0</v>
      </c>
      <c r="R32" s="68"/>
      <c r="S32" s="68">
        <f t="shared" si="0"/>
        <v>17.2</v>
      </c>
      <c r="T32" s="68"/>
    </row>
    <row r="33" spans="1:20" ht="12.75">
      <c r="A33" s="67">
        <v>32</v>
      </c>
      <c r="B33" s="67" t="s">
        <v>3</v>
      </c>
      <c r="C33" s="68">
        <f>SUMIFS(Data!$R:$R,Data!$A:$A,$B33,Data!$C:$C,C$1)</f>
        <v>3.1</v>
      </c>
      <c r="D33" s="68">
        <f>SUMIFS(Data!$R:$R,Data!$A:$A,$B33,Data!$C:$C,D$1)</f>
        <v>3.15</v>
      </c>
      <c r="E33" s="68">
        <f>SUMIFS(Data!$R:$R,Data!$A:$A,$B33,Data!$C:$C,E$1)</f>
        <v>3.9</v>
      </c>
      <c r="F33" s="68">
        <f>SUMIFS(Data!$R:$R,Data!$A:$A,$B33,Data!$C:$C,F$1)</f>
        <v>3.35</v>
      </c>
      <c r="G33" s="68">
        <f>SUMIFS(Data!$R:$R,Data!$A:$A,$B33,Data!$C:$C,G$1)</f>
        <v>1.5</v>
      </c>
      <c r="H33" s="68">
        <f>SUMIFS(Data!$R:$R,Data!$A:$A,$B33,Data!$C:$C,H$1)</f>
        <v>0</v>
      </c>
      <c r="I33" s="68">
        <f>SUMIFS(Data!$R:$R,Data!$A:$A,$B33,Data!$C:$C,I$1)</f>
        <v>1.6</v>
      </c>
      <c r="J33" s="68">
        <f>SUMIFS(Data!$R:$R,Data!$A:$A,$B33,Data!$C:$C,J$1)</f>
        <v>0</v>
      </c>
      <c r="K33" s="68">
        <f>SUMIFS(Data!$R:$R,Data!$A:$A,$B33,Data!$C:$C,K$1)</f>
        <v>0</v>
      </c>
      <c r="L33" s="68">
        <f>SUMIFS(Data!$R:$R,Data!$A:$A,$B33,Data!$C:$C,L$1)</f>
        <v>0</v>
      </c>
      <c r="M33" s="68">
        <f>SUMIFS(Data!$R:$R,Data!$A:$A,$B33,Data!$C:$C,M$1)</f>
        <v>0</v>
      </c>
      <c r="N33" s="68">
        <f>SUMIFS(Data!$R:$R,Data!$A:$A,$B33,Data!$C:$C,N$1)</f>
        <v>0</v>
      </c>
      <c r="O33" s="68">
        <f>SUMIFS(Data!$R:$R,Data!$A:$A,$B33,Data!$C:$C,O$1)</f>
        <v>0</v>
      </c>
      <c r="P33" s="68">
        <f>SUMIFS(Data!$R:$R,Data!$A:$A,$B33,Data!$C:$C,P$1)</f>
        <v>0</v>
      </c>
      <c r="Q33" s="68">
        <f>SUMIFS(Data!$R:$R,Data!$A:$A,$B33,Data!$C:$C,Q$1)</f>
        <v>0</v>
      </c>
      <c r="R33" s="68"/>
      <c r="S33" s="68">
        <f t="shared" si="0"/>
        <v>16.600000000000001</v>
      </c>
      <c r="T33" s="68"/>
    </row>
    <row r="34" spans="1:20" ht="12.75">
      <c r="A34" s="67">
        <v>33</v>
      </c>
      <c r="B34" s="67" t="s">
        <v>121</v>
      </c>
      <c r="C34" s="68">
        <f>SUMIFS(Data!$R:$R,Data!$A:$A,$B34,Data!$C:$C,C$1)</f>
        <v>5.35</v>
      </c>
      <c r="D34" s="68">
        <f>SUMIFS(Data!$R:$R,Data!$A:$A,$B34,Data!$C:$C,D$1)</f>
        <v>3.35</v>
      </c>
      <c r="E34" s="68">
        <f>SUMIFS(Data!$R:$R,Data!$A:$A,$B34,Data!$C:$C,E$1)</f>
        <v>3.9000000000000004</v>
      </c>
      <c r="F34" s="68">
        <f>SUMIFS(Data!$R:$R,Data!$A:$A,$B34,Data!$C:$C,F$1)</f>
        <v>3.9</v>
      </c>
      <c r="G34" s="68">
        <f>SUMIFS(Data!$R:$R,Data!$A:$A,$B34,Data!$C:$C,G$1)</f>
        <v>0</v>
      </c>
      <c r="H34" s="68">
        <f>SUMIFS(Data!$R:$R,Data!$A:$A,$B34,Data!$C:$C,H$1)</f>
        <v>0</v>
      </c>
      <c r="I34" s="68">
        <f>SUMIFS(Data!$R:$R,Data!$A:$A,$B34,Data!$C:$C,I$1)</f>
        <v>0</v>
      </c>
      <c r="J34" s="68">
        <f>SUMIFS(Data!$R:$R,Data!$A:$A,$B34,Data!$C:$C,J$1)</f>
        <v>0</v>
      </c>
      <c r="K34" s="68">
        <f>SUMIFS(Data!$R:$R,Data!$A:$A,$B34,Data!$C:$C,K$1)</f>
        <v>0</v>
      </c>
      <c r="L34" s="68">
        <f>SUMIFS(Data!$R:$R,Data!$A:$A,$B34,Data!$C:$C,L$1)</f>
        <v>0</v>
      </c>
      <c r="M34" s="68">
        <f>SUMIFS(Data!$R:$R,Data!$A:$A,$B34,Data!$C:$C,M$1)</f>
        <v>0</v>
      </c>
      <c r="N34" s="68">
        <f>SUMIFS(Data!$R:$R,Data!$A:$A,$B34,Data!$C:$C,N$1)</f>
        <v>0</v>
      </c>
      <c r="O34" s="68">
        <f>SUMIFS(Data!$R:$R,Data!$A:$A,$B34,Data!$C:$C,O$1)</f>
        <v>0</v>
      </c>
      <c r="P34" s="68">
        <f>SUMIFS(Data!$R:$R,Data!$A:$A,$B34,Data!$C:$C,P$1)</f>
        <v>0</v>
      </c>
      <c r="Q34" s="68">
        <f>SUMIFS(Data!$R:$R,Data!$A:$A,$B34,Data!$C:$C,Q$1)</f>
        <v>0</v>
      </c>
      <c r="R34" s="68"/>
      <c r="S34" s="68">
        <f t="shared" si="0"/>
        <v>16.5</v>
      </c>
      <c r="T34" s="68"/>
    </row>
    <row r="35" spans="1:20" ht="12.75">
      <c r="A35" s="67">
        <v>34</v>
      </c>
      <c r="B35" s="67" t="s">
        <v>188</v>
      </c>
      <c r="C35" s="68">
        <f>SUMIFS(Data!$R:$R,Data!$A:$A,$B35,Data!$C:$C,C$1)</f>
        <v>2.8499999999999996</v>
      </c>
      <c r="D35" s="68">
        <f>SUMIFS(Data!$R:$R,Data!$A:$A,$B35,Data!$C:$C,D$1)</f>
        <v>3.05</v>
      </c>
      <c r="E35" s="68">
        <f>SUMIFS(Data!$R:$R,Data!$A:$A,$B35,Data!$C:$C,E$1)</f>
        <v>1.85</v>
      </c>
      <c r="F35" s="68">
        <f>SUMIFS(Data!$R:$R,Data!$A:$A,$B35,Data!$C:$C,F$1)</f>
        <v>2.8</v>
      </c>
      <c r="G35" s="68">
        <f>SUMIFS(Data!$R:$R,Data!$A:$A,$B35,Data!$C:$C,G$1)</f>
        <v>2.75</v>
      </c>
      <c r="H35" s="68">
        <f>SUMIFS(Data!$R:$R,Data!$A:$A,$B35,Data!$C:$C,H$1)</f>
        <v>2.15</v>
      </c>
      <c r="I35" s="68">
        <f>SUMIFS(Data!$R:$R,Data!$A:$A,$B35,Data!$C:$C,I$1)</f>
        <v>0</v>
      </c>
      <c r="J35" s="68">
        <f>SUMIFS(Data!$R:$R,Data!$A:$A,$B35,Data!$C:$C,J$1)</f>
        <v>0</v>
      </c>
      <c r="K35" s="68">
        <f>SUMIFS(Data!$R:$R,Data!$A:$A,$B35,Data!$C:$C,K$1)</f>
        <v>0</v>
      </c>
      <c r="L35" s="68">
        <f>SUMIFS(Data!$R:$R,Data!$A:$A,$B35,Data!$C:$C,L$1)</f>
        <v>0</v>
      </c>
      <c r="M35" s="68">
        <f>SUMIFS(Data!$R:$R,Data!$A:$A,$B35,Data!$C:$C,M$1)</f>
        <v>0</v>
      </c>
      <c r="N35" s="68">
        <f>SUMIFS(Data!$R:$R,Data!$A:$A,$B35,Data!$C:$C,N$1)</f>
        <v>0</v>
      </c>
      <c r="O35" s="68">
        <f>SUMIFS(Data!$R:$R,Data!$A:$A,$B35,Data!$C:$C,O$1)</f>
        <v>0</v>
      </c>
      <c r="P35" s="68">
        <f>SUMIFS(Data!$R:$R,Data!$A:$A,$B35,Data!$C:$C,P$1)</f>
        <v>0</v>
      </c>
      <c r="Q35" s="68">
        <f>SUMIFS(Data!$R:$R,Data!$A:$A,$B35,Data!$C:$C,Q$1)</f>
        <v>0</v>
      </c>
      <c r="R35" s="68"/>
      <c r="S35" s="68">
        <f t="shared" si="0"/>
        <v>15.450000000000001</v>
      </c>
      <c r="T35" s="68"/>
    </row>
    <row r="36" spans="1:20" ht="12.75">
      <c r="A36" s="67">
        <v>35</v>
      </c>
      <c r="B36" s="67" t="s">
        <v>130</v>
      </c>
      <c r="C36" s="68">
        <f>SUMIFS(Data!$R:$R,Data!$A:$A,$B36,Data!$C:$C,C$1)</f>
        <v>1.85</v>
      </c>
      <c r="D36" s="68">
        <f>SUMIFS(Data!$R:$R,Data!$A:$A,$B36,Data!$C:$C,D$1)</f>
        <v>1.6</v>
      </c>
      <c r="E36" s="68">
        <f>SUMIFS(Data!$R:$R,Data!$A:$A,$B36,Data!$C:$C,E$1)</f>
        <v>0</v>
      </c>
      <c r="F36" s="68">
        <f>SUMIFS(Data!$R:$R,Data!$A:$A,$B36,Data!$C:$C,F$1)</f>
        <v>2.35</v>
      </c>
      <c r="G36" s="68">
        <f>SUMIFS(Data!$R:$R,Data!$A:$A,$B36,Data!$C:$C,G$1)</f>
        <v>0</v>
      </c>
      <c r="H36" s="68">
        <f>SUMIFS(Data!$R:$R,Data!$A:$A,$B36,Data!$C:$C,H$1)</f>
        <v>2.5999999999999996</v>
      </c>
      <c r="I36" s="68">
        <f>SUMIFS(Data!$R:$R,Data!$A:$A,$B36,Data!$C:$C,I$1)</f>
        <v>2.0499999999999998</v>
      </c>
      <c r="J36" s="68">
        <f>SUMIFS(Data!$R:$R,Data!$A:$A,$B36,Data!$C:$C,J$1)</f>
        <v>1.85</v>
      </c>
      <c r="K36" s="68">
        <f>SUMIFS(Data!$R:$R,Data!$A:$A,$B36,Data!$C:$C,K$1)</f>
        <v>2.3980000000000001</v>
      </c>
      <c r="L36" s="68">
        <f>SUMIFS(Data!$R:$R,Data!$A:$A,$B36,Data!$C:$C,L$1)</f>
        <v>0</v>
      </c>
      <c r="M36" s="68">
        <f>SUMIFS(Data!$R:$R,Data!$A:$A,$B36,Data!$C:$C,M$1)</f>
        <v>0</v>
      </c>
      <c r="N36" s="68">
        <f>SUMIFS(Data!$R:$R,Data!$A:$A,$B36,Data!$C:$C,N$1)</f>
        <v>0</v>
      </c>
      <c r="O36" s="68">
        <f>SUMIFS(Data!$R:$R,Data!$A:$A,$B36,Data!$C:$C,O$1)</f>
        <v>0</v>
      </c>
      <c r="P36" s="68">
        <f>SUMIFS(Data!$R:$R,Data!$A:$A,$B36,Data!$C:$C,P$1)</f>
        <v>0</v>
      </c>
      <c r="Q36" s="68">
        <f>SUMIFS(Data!$R:$R,Data!$A:$A,$B36,Data!$C:$C,Q$1)</f>
        <v>0</v>
      </c>
      <c r="R36" s="68"/>
      <c r="S36" s="68">
        <f t="shared" si="0"/>
        <v>14.697999999999999</v>
      </c>
      <c r="T36" s="68"/>
    </row>
    <row r="37" spans="1:20" ht="12.75">
      <c r="A37" s="67">
        <v>36</v>
      </c>
      <c r="B37" s="67" t="s">
        <v>128</v>
      </c>
      <c r="C37" s="68">
        <f>SUMIFS(Data!$R:$R,Data!$A:$A,$B37,Data!$C:$C,C$1)</f>
        <v>0</v>
      </c>
      <c r="D37" s="68">
        <f>SUMIFS(Data!$R:$R,Data!$A:$A,$B37,Data!$C:$C,D$1)</f>
        <v>0</v>
      </c>
      <c r="E37" s="68">
        <f>SUMIFS(Data!$R:$R,Data!$A:$A,$B37,Data!$C:$C,E$1)</f>
        <v>0</v>
      </c>
      <c r="F37" s="68">
        <f>SUMIFS(Data!$R:$R,Data!$A:$A,$B37,Data!$C:$C,F$1)</f>
        <v>0</v>
      </c>
      <c r="G37" s="68">
        <f>SUMIFS(Data!$R:$R,Data!$A:$A,$B37,Data!$C:$C,G$1)</f>
        <v>0</v>
      </c>
      <c r="H37" s="68">
        <f>SUMIFS(Data!$R:$R,Data!$A:$A,$B37,Data!$C:$C,H$1)</f>
        <v>0</v>
      </c>
      <c r="I37" s="68">
        <f>SUMIFS(Data!$R:$R,Data!$A:$A,$B37,Data!$C:$C,I$1)</f>
        <v>0</v>
      </c>
      <c r="J37" s="68">
        <f>SUMIFS(Data!$R:$R,Data!$A:$A,$B37,Data!$C:$C,J$1)</f>
        <v>0</v>
      </c>
      <c r="K37" s="68">
        <f>SUMIFS(Data!$R:$R,Data!$A:$A,$B37,Data!$C:$C,K$1)</f>
        <v>0</v>
      </c>
      <c r="L37" s="68">
        <f>SUMIFS(Data!$R:$R,Data!$A:$A,$B37,Data!$C:$C,L$1)</f>
        <v>0</v>
      </c>
      <c r="M37" s="68">
        <f>SUMIFS(Data!$R:$R,Data!$A:$A,$B37,Data!$C:$C,M$1)</f>
        <v>2.5233333333333334</v>
      </c>
      <c r="N37" s="68">
        <f>SUMIFS(Data!$R:$R,Data!$A:$A,$B37,Data!$C:$C,N$1)</f>
        <v>4</v>
      </c>
      <c r="O37" s="68">
        <f>SUMIFS(Data!$R:$R,Data!$A:$A,$B37,Data!$C:$C,O$1)</f>
        <v>2.75</v>
      </c>
      <c r="P37" s="68">
        <f>SUMIFS(Data!$R:$R,Data!$A:$A,$B37,Data!$C:$C,P$1)</f>
        <v>2.5</v>
      </c>
      <c r="Q37" s="68">
        <f>SUMIFS(Data!$R:$R,Data!$A:$A,$B37,Data!$C:$C,Q$1)</f>
        <v>2.75</v>
      </c>
      <c r="R37" s="68"/>
      <c r="S37" s="68">
        <f t="shared" si="0"/>
        <v>14.523333333333333</v>
      </c>
      <c r="T37" s="68"/>
    </row>
    <row r="38" spans="1:20" ht="12.75">
      <c r="A38" s="67">
        <v>37</v>
      </c>
      <c r="B38" s="67" t="s">
        <v>101</v>
      </c>
      <c r="C38" s="68">
        <f>SUMIFS(Data!$R:$R,Data!$A:$A,$B38,Data!$C:$C,C$1)</f>
        <v>0</v>
      </c>
      <c r="D38" s="68">
        <f>SUMIFS(Data!$R:$R,Data!$A:$A,$B38,Data!$C:$C,D$1)</f>
        <v>0</v>
      </c>
      <c r="E38" s="68">
        <f>SUMIFS(Data!$R:$R,Data!$A:$A,$B38,Data!$C:$C,E$1)</f>
        <v>1.9500000000000002</v>
      </c>
      <c r="F38" s="68">
        <f>SUMIFS(Data!$R:$R,Data!$A:$A,$B38,Data!$C:$C,F$1)</f>
        <v>2.5</v>
      </c>
      <c r="G38" s="68">
        <f>SUMIFS(Data!$R:$R,Data!$A:$A,$B38,Data!$C:$C,G$1)</f>
        <v>2.4</v>
      </c>
      <c r="H38" s="68">
        <f>SUMIFS(Data!$R:$R,Data!$A:$A,$B38,Data!$C:$C,H$1)</f>
        <v>2</v>
      </c>
      <c r="I38" s="68">
        <f>SUMIFS(Data!$R:$R,Data!$A:$A,$B38,Data!$C:$C,I$1)</f>
        <v>2.6500000000000004</v>
      </c>
      <c r="J38" s="68">
        <f>SUMIFS(Data!$R:$R,Data!$A:$A,$B38,Data!$C:$C,J$1)</f>
        <v>1.85</v>
      </c>
      <c r="K38" s="68">
        <f>SUMIFS(Data!$R:$R,Data!$A:$A,$B38,Data!$C:$C,K$1)</f>
        <v>0</v>
      </c>
      <c r="L38" s="68">
        <f>SUMIFS(Data!$R:$R,Data!$A:$A,$B38,Data!$C:$C,L$1)</f>
        <v>0</v>
      </c>
      <c r="M38" s="68">
        <f>SUMIFS(Data!$R:$R,Data!$A:$A,$B38,Data!$C:$C,M$1)</f>
        <v>0</v>
      </c>
      <c r="N38" s="68">
        <f>SUMIFS(Data!$R:$R,Data!$A:$A,$B38,Data!$C:$C,N$1)</f>
        <v>0</v>
      </c>
      <c r="O38" s="68">
        <f>SUMIFS(Data!$R:$R,Data!$A:$A,$B38,Data!$C:$C,O$1)</f>
        <v>0</v>
      </c>
      <c r="P38" s="68">
        <f>SUMIFS(Data!$R:$R,Data!$A:$A,$B38,Data!$C:$C,P$1)</f>
        <v>0</v>
      </c>
      <c r="Q38" s="68">
        <f>SUMIFS(Data!$R:$R,Data!$A:$A,$B38,Data!$C:$C,Q$1)</f>
        <v>0</v>
      </c>
      <c r="R38" s="68"/>
      <c r="S38" s="68">
        <f t="shared" si="0"/>
        <v>13.35</v>
      </c>
      <c r="T38" s="68"/>
    </row>
    <row r="39" spans="1:20" ht="12.75">
      <c r="A39" s="67">
        <v>38</v>
      </c>
      <c r="B39" s="67" t="s">
        <v>209</v>
      </c>
      <c r="C39" s="68">
        <f>SUMIFS(Data!$R:$R,Data!$A:$A,$B39,Data!$C:$C,C$1)</f>
        <v>0</v>
      </c>
      <c r="D39" s="68">
        <f>SUMIFS(Data!$R:$R,Data!$A:$A,$B39,Data!$C:$C,D$1)</f>
        <v>0</v>
      </c>
      <c r="E39" s="68">
        <f>SUMIFS(Data!$R:$R,Data!$A:$A,$B39,Data!$C:$C,E$1)</f>
        <v>4.5146666666666659</v>
      </c>
      <c r="F39" s="68">
        <f>SUMIFS(Data!$R:$R,Data!$A:$A,$B39,Data!$C:$C,F$1)</f>
        <v>2.3833333333333333</v>
      </c>
      <c r="G39" s="68">
        <f>SUMIFS(Data!$R:$R,Data!$A:$A,$B39,Data!$C:$C,G$1)</f>
        <v>0</v>
      </c>
      <c r="H39" s="68">
        <f>SUMIFS(Data!$R:$R,Data!$A:$A,$B39,Data!$C:$C,H$1)</f>
        <v>0</v>
      </c>
      <c r="I39" s="68">
        <f>SUMIFS(Data!$R:$R,Data!$A:$A,$B39,Data!$C:$C,I$1)</f>
        <v>0</v>
      </c>
      <c r="J39" s="68">
        <f>SUMIFS(Data!$R:$R,Data!$A:$A,$B39,Data!$C:$C,J$1)</f>
        <v>0</v>
      </c>
      <c r="K39" s="68">
        <f>SUMIFS(Data!$R:$R,Data!$A:$A,$B39,Data!$C:$C,K$1)</f>
        <v>0</v>
      </c>
      <c r="L39" s="68">
        <f>SUMIFS(Data!$R:$R,Data!$A:$A,$B39,Data!$C:$C,L$1)</f>
        <v>0</v>
      </c>
      <c r="M39" s="68">
        <f>SUMIFS(Data!$R:$R,Data!$A:$A,$B39,Data!$C:$C,M$1)</f>
        <v>0</v>
      </c>
      <c r="N39" s="68">
        <f>SUMIFS(Data!$R:$R,Data!$A:$A,$B39,Data!$C:$C,N$1)</f>
        <v>0</v>
      </c>
      <c r="O39" s="68">
        <f>SUMIFS(Data!$R:$R,Data!$A:$A,$B39,Data!$C:$C,O$1)</f>
        <v>0</v>
      </c>
      <c r="P39" s="68">
        <f>SUMIFS(Data!$R:$R,Data!$A:$A,$B39,Data!$C:$C,P$1)</f>
        <v>0</v>
      </c>
      <c r="Q39" s="68">
        <f>SUMIFS(Data!$R:$R,Data!$A:$A,$B39,Data!$C:$C,Q$1)</f>
        <v>0</v>
      </c>
      <c r="R39" s="68"/>
      <c r="S39" s="68">
        <f t="shared" si="0"/>
        <v>6.8979999999999997</v>
      </c>
      <c r="T39" s="68"/>
    </row>
    <row r="40" spans="1:20" ht="12.75">
      <c r="A40" s="67">
        <v>39</v>
      </c>
      <c r="B40" s="67" t="s">
        <v>124</v>
      </c>
      <c r="C40" s="68">
        <f>SUMIFS(Data!$R:$R,Data!$A:$A,$B40,Data!$C:$C,C$1)</f>
        <v>0</v>
      </c>
      <c r="D40" s="68">
        <f>SUMIFS(Data!$R:$R,Data!$A:$A,$B40,Data!$C:$C,D$1)</f>
        <v>0</v>
      </c>
      <c r="E40" s="68">
        <f>SUMIFS(Data!$R:$R,Data!$A:$A,$B40,Data!$C:$C,E$1)</f>
        <v>0</v>
      </c>
      <c r="F40" s="68">
        <f>SUMIFS(Data!$R:$R,Data!$A:$A,$B40,Data!$C:$C,F$1)</f>
        <v>0</v>
      </c>
      <c r="G40" s="68">
        <f>SUMIFS(Data!$R:$R,Data!$A:$A,$B40,Data!$C:$C,G$1)</f>
        <v>0</v>
      </c>
      <c r="H40" s="68">
        <f>SUMIFS(Data!$R:$R,Data!$A:$A,$B40,Data!$C:$C,H$1)</f>
        <v>3.8</v>
      </c>
      <c r="I40" s="68">
        <f>SUMIFS(Data!$R:$R,Data!$A:$A,$B40,Data!$C:$C,I$1)</f>
        <v>0</v>
      </c>
      <c r="J40" s="68">
        <f>SUMIFS(Data!$R:$R,Data!$A:$A,$B40,Data!$C:$C,J$1)</f>
        <v>0</v>
      </c>
      <c r="K40" s="68">
        <f>SUMIFS(Data!$R:$R,Data!$A:$A,$B40,Data!$C:$C,K$1)</f>
        <v>0</v>
      </c>
      <c r="L40" s="68">
        <f>SUMIFS(Data!$R:$R,Data!$A:$A,$B40,Data!$C:$C,L$1)</f>
        <v>0</v>
      </c>
      <c r="M40" s="68">
        <f>SUMIFS(Data!$R:$R,Data!$A:$A,$B40,Data!$C:$C,M$1)</f>
        <v>0</v>
      </c>
      <c r="N40" s="68">
        <f>SUMIFS(Data!$R:$R,Data!$A:$A,$B40,Data!$C:$C,N$1)</f>
        <v>0</v>
      </c>
      <c r="O40" s="68">
        <f>SUMIFS(Data!$R:$R,Data!$A:$A,$B40,Data!$C:$C,O$1)</f>
        <v>0</v>
      </c>
      <c r="P40" s="68">
        <f>SUMIFS(Data!$R:$R,Data!$A:$A,$B40,Data!$C:$C,P$1)</f>
        <v>0</v>
      </c>
      <c r="Q40" s="68">
        <f>SUMIFS(Data!$R:$R,Data!$A:$A,$B40,Data!$C:$C,Q$1)</f>
        <v>0</v>
      </c>
      <c r="R40" s="68"/>
      <c r="S40" s="68">
        <f t="shared" si="0"/>
        <v>3.8</v>
      </c>
      <c r="T40" s="68"/>
    </row>
    <row r="41" spans="1:20" ht="12.75">
      <c r="A41" s="67">
        <v>40</v>
      </c>
      <c r="B41" s="67" t="s">
        <v>194</v>
      </c>
      <c r="C41" s="68">
        <f>SUMIFS(Data!$R:$R,Data!$A:$A,$B41,Data!$C:$C,C$1)</f>
        <v>1.7</v>
      </c>
      <c r="D41" s="68">
        <f>SUMIFS(Data!$R:$R,Data!$A:$A,$B41,Data!$C:$C,D$1)</f>
        <v>0</v>
      </c>
      <c r="E41" s="68">
        <f>SUMIFS(Data!$R:$R,Data!$A:$A,$B41,Data!$C:$C,E$1)</f>
        <v>0</v>
      </c>
      <c r="F41" s="68">
        <f>SUMIFS(Data!$R:$R,Data!$A:$A,$B41,Data!$C:$C,F$1)</f>
        <v>0</v>
      </c>
      <c r="G41" s="68">
        <f>SUMIFS(Data!$R:$R,Data!$A:$A,$B41,Data!$C:$C,G$1)</f>
        <v>1.8</v>
      </c>
      <c r="H41" s="68">
        <f>SUMIFS(Data!$R:$R,Data!$A:$A,$B41,Data!$C:$C,H$1)</f>
        <v>0</v>
      </c>
      <c r="I41" s="68">
        <f>SUMIFS(Data!$R:$R,Data!$A:$A,$B41,Data!$C:$C,I$1)</f>
        <v>0</v>
      </c>
      <c r="J41" s="68">
        <f>SUMIFS(Data!$R:$R,Data!$A:$A,$B41,Data!$C:$C,J$1)</f>
        <v>0</v>
      </c>
      <c r="K41" s="68">
        <f>SUMIFS(Data!$R:$R,Data!$A:$A,$B41,Data!$C:$C,K$1)</f>
        <v>0</v>
      </c>
      <c r="L41" s="68">
        <f>SUMIFS(Data!$R:$R,Data!$A:$A,$B41,Data!$C:$C,L$1)</f>
        <v>0</v>
      </c>
      <c r="M41" s="68">
        <f>SUMIFS(Data!$R:$R,Data!$A:$A,$B41,Data!$C:$C,M$1)</f>
        <v>0</v>
      </c>
      <c r="N41" s="68">
        <f>SUMIFS(Data!$R:$R,Data!$A:$A,$B41,Data!$C:$C,N$1)</f>
        <v>0</v>
      </c>
      <c r="O41" s="68">
        <f>SUMIFS(Data!$R:$R,Data!$A:$A,$B41,Data!$C:$C,O$1)</f>
        <v>0</v>
      </c>
      <c r="P41" s="68">
        <f>SUMIFS(Data!$R:$R,Data!$A:$A,$B41,Data!$C:$C,P$1)</f>
        <v>0</v>
      </c>
      <c r="Q41" s="68">
        <f>SUMIFS(Data!$R:$R,Data!$A:$A,$B41,Data!$C:$C,Q$1)</f>
        <v>0</v>
      </c>
      <c r="R41" s="68"/>
      <c r="S41" s="68">
        <f t="shared" si="0"/>
        <v>3.5</v>
      </c>
      <c r="T41" s="68"/>
    </row>
    <row r="42" spans="1:20" ht="12.75">
      <c r="A42" s="67">
        <v>41</v>
      </c>
      <c r="B42" s="67" t="s">
        <v>206</v>
      </c>
      <c r="C42" s="68">
        <f>SUMIFS(Data!$R:$R,Data!$A:$A,$B42,Data!$C:$C,C$1)</f>
        <v>0</v>
      </c>
      <c r="D42" s="68">
        <f>SUMIFS(Data!$R:$R,Data!$A:$A,$B42,Data!$C:$C,D$1)</f>
        <v>1.85</v>
      </c>
      <c r="E42" s="68">
        <f>SUMIFS(Data!$R:$R,Data!$A:$A,$B42,Data!$C:$C,E$1)</f>
        <v>0</v>
      </c>
      <c r="F42" s="68">
        <f>SUMIFS(Data!$R:$R,Data!$A:$A,$B42,Data!$C:$C,F$1)</f>
        <v>0</v>
      </c>
      <c r="G42" s="68">
        <f>SUMIFS(Data!$R:$R,Data!$A:$A,$B42,Data!$C:$C,G$1)</f>
        <v>0</v>
      </c>
      <c r="H42" s="68">
        <f>SUMIFS(Data!$R:$R,Data!$A:$A,$B42,Data!$C:$C,H$1)</f>
        <v>0</v>
      </c>
      <c r="I42" s="68">
        <f>SUMIFS(Data!$R:$R,Data!$A:$A,$B42,Data!$C:$C,I$1)</f>
        <v>0</v>
      </c>
      <c r="J42" s="68">
        <f>SUMIFS(Data!$R:$R,Data!$A:$A,$B42,Data!$C:$C,J$1)</f>
        <v>0</v>
      </c>
      <c r="K42" s="68">
        <f>SUMIFS(Data!$R:$R,Data!$A:$A,$B42,Data!$C:$C,K$1)</f>
        <v>0</v>
      </c>
      <c r="L42" s="68">
        <f>SUMIFS(Data!$R:$R,Data!$A:$A,$B42,Data!$C:$C,L$1)</f>
        <v>0</v>
      </c>
      <c r="M42" s="68">
        <f>SUMIFS(Data!$R:$R,Data!$A:$A,$B42,Data!$C:$C,M$1)</f>
        <v>0</v>
      </c>
      <c r="N42" s="68">
        <f>SUMIFS(Data!$R:$R,Data!$A:$A,$B42,Data!$C:$C,N$1)</f>
        <v>0</v>
      </c>
      <c r="O42" s="68">
        <f>SUMIFS(Data!$R:$R,Data!$A:$A,$B42,Data!$C:$C,O$1)</f>
        <v>0</v>
      </c>
      <c r="P42" s="68">
        <f>SUMIFS(Data!$R:$R,Data!$A:$A,$B42,Data!$C:$C,P$1)</f>
        <v>0</v>
      </c>
      <c r="Q42" s="68">
        <f>SUMIFS(Data!$R:$R,Data!$A:$A,$B42,Data!$C:$C,Q$1)</f>
        <v>0</v>
      </c>
      <c r="R42" s="68"/>
      <c r="S42" s="68">
        <f t="shared" si="0"/>
        <v>1.85</v>
      </c>
      <c r="T42" s="68"/>
    </row>
  </sheetData>
  <autoFilter ref="A1:T41">
    <sortState ref="A2:T42">
      <sortCondition descending="1" ref="S1:S42"/>
    </sortState>
  </autoFilter>
  <sortState ref="B2:T42">
    <sortCondition descending="1" ref="S2:S42"/>
  </sortState>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sheetPr>
    <tabColor rgb="FFFFFF00"/>
  </sheetPr>
  <dimension ref="A1:E72"/>
  <sheetViews>
    <sheetView workbookViewId="0">
      <selection activeCell="A55" sqref="A55"/>
    </sheetView>
  </sheetViews>
  <sheetFormatPr defaultRowHeight="15"/>
  <cols>
    <col min="2" max="2" width="20.5703125" customWidth="1"/>
    <col min="4" max="4" width="22.28515625" customWidth="1"/>
    <col min="5" max="5" width="23.140625" customWidth="1"/>
  </cols>
  <sheetData>
    <row r="1" spans="1:1">
      <c r="A1" s="5" t="s">
        <v>94</v>
      </c>
    </row>
    <row r="2" spans="1:1">
      <c r="A2" s="2" t="s">
        <v>116</v>
      </c>
    </row>
    <row r="3" spans="1:1">
      <c r="A3" s="2" t="s">
        <v>117</v>
      </c>
    </row>
    <row r="4" spans="1:1">
      <c r="A4" s="2" t="s">
        <v>118</v>
      </c>
    </row>
    <row r="5" spans="1:1">
      <c r="A5" s="2" t="s">
        <v>119</v>
      </c>
    </row>
    <row r="6" spans="1:1">
      <c r="A6" s="2" t="s">
        <v>140</v>
      </c>
    </row>
    <row r="7" spans="1:1">
      <c r="A7" s="2" t="s">
        <v>141</v>
      </c>
    </row>
    <row r="8" spans="1:1">
      <c r="A8" s="2" t="s">
        <v>142</v>
      </c>
    </row>
    <row r="9" spans="1:1">
      <c r="A9" s="2" t="s">
        <v>143</v>
      </c>
    </row>
    <row r="10" spans="1:1">
      <c r="A10" s="70" t="s">
        <v>176</v>
      </c>
    </row>
    <row r="11" spans="1:1">
      <c r="A11" s="2" t="s">
        <v>144</v>
      </c>
    </row>
    <row r="12" spans="1:1">
      <c r="A12" s="2" t="s">
        <v>145</v>
      </c>
    </row>
    <row r="13" spans="1:1">
      <c r="A13" s="2" t="s">
        <v>146</v>
      </c>
    </row>
    <row r="14" spans="1:1">
      <c r="A14" s="4" t="s">
        <v>147</v>
      </c>
    </row>
    <row r="15" spans="1:1">
      <c r="A15" s="4" t="s">
        <v>148</v>
      </c>
    </row>
    <row r="16" spans="1:1">
      <c r="A16" s="3"/>
    </row>
    <row r="17" spans="1:2">
      <c r="A17" s="5" t="s">
        <v>136</v>
      </c>
    </row>
    <row r="18" spans="1:2">
      <c r="A18" s="5"/>
    </row>
    <row r="19" spans="1:2">
      <c r="A19" s="59" t="s">
        <v>14</v>
      </c>
      <c r="B19" s="55"/>
    </row>
    <row r="20" spans="1:2">
      <c r="A20" s="58" t="s">
        <v>15</v>
      </c>
      <c r="B20" s="55"/>
    </row>
    <row r="21" spans="1:2">
      <c r="A21" s="58" t="s">
        <v>105</v>
      </c>
      <c r="B21" s="55"/>
    </row>
    <row r="22" spans="1:2">
      <c r="A22" s="58" t="s">
        <v>106</v>
      </c>
      <c r="B22" s="55"/>
    </row>
    <row r="23" spans="1:2">
      <c r="A23" s="58" t="s">
        <v>107</v>
      </c>
      <c r="B23" s="55"/>
    </row>
    <row r="24" spans="1:2">
      <c r="A24" s="58" t="s">
        <v>108</v>
      </c>
      <c r="B24" s="55"/>
    </row>
    <row r="25" spans="1:2">
      <c r="A25" s="58" t="s">
        <v>109</v>
      </c>
      <c r="B25" s="55"/>
    </row>
    <row r="26" spans="1:2">
      <c r="A26" s="58" t="s">
        <v>110</v>
      </c>
      <c r="B26" s="55"/>
    </row>
    <row r="27" spans="1:2">
      <c r="A27" s="58" t="s">
        <v>111</v>
      </c>
      <c r="B27" s="55"/>
    </row>
    <row r="28" spans="1:2">
      <c r="A28" s="58" t="s">
        <v>112</v>
      </c>
      <c r="B28" s="55"/>
    </row>
    <row r="29" spans="1:2">
      <c r="A29" s="58" t="s">
        <v>113</v>
      </c>
      <c r="B29" s="55"/>
    </row>
    <row r="30" spans="1:2" s="56" customFormat="1">
      <c r="A30" s="54"/>
      <c r="B30" s="55"/>
    </row>
    <row r="31" spans="1:2">
      <c r="A31" s="5" t="s">
        <v>16</v>
      </c>
    </row>
    <row r="32" spans="1:2">
      <c r="A32" s="2" t="s">
        <v>17</v>
      </c>
    </row>
    <row r="33" spans="1:3">
      <c r="A33" s="2" t="s">
        <v>18</v>
      </c>
    </row>
    <row r="34" spans="1:3">
      <c r="A34" s="2" t="s">
        <v>19</v>
      </c>
    </row>
    <row r="35" spans="1:3">
      <c r="A35" s="2" t="s">
        <v>20</v>
      </c>
    </row>
    <row r="36" spans="1:3">
      <c r="A36" s="2" t="s">
        <v>21</v>
      </c>
    </row>
    <row r="37" spans="1:3">
      <c r="A37" s="2" t="s">
        <v>22</v>
      </c>
    </row>
    <row r="38" spans="1:3">
      <c r="A38" s="2" t="s">
        <v>23</v>
      </c>
    </row>
    <row r="39" spans="1:3">
      <c r="A39" s="2" t="s">
        <v>24</v>
      </c>
    </row>
    <row r="40" spans="1:3">
      <c r="A40" s="2" t="s">
        <v>25</v>
      </c>
    </row>
    <row r="41" spans="1:3">
      <c r="A41" s="2" t="s">
        <v>175</v>
      </c>
    </row>
    <row r="42" spans="1:3">
      <c r="A42" s="2"/>
    </row>
    <row r="43" spans="1:3">
      <c r="A43" s="57" t="s">
        <v>115</v>
      </c>
    </row>
    <row r="44" spans="1:3">
      <c r="A44" s="2" t="s">
        <v>86</v>
      </c>
      <c r="B44" s="2"/>
      <c r="C44" s="2"/>
    </row>
    <row r="45" spans="1:3">
      <c r="A45" s="2" t="s">
        <v>76</v>
      </c>
      <c r="B45" s="2" t="s">
        <v>87</v>
      </c>
      <c r="C45" s="2"/>
    </row>
    <row r="46" spans="1:3">
      <c r="A46" s="2" t="s">
        <v>77</v>
      </c>
      <c r="B46" s="2" t="s">
        <v>88</v>
      </c>
      <c r="C46" s="2"/>
    </row>
    <row r="47" spans="1:3">
      <c r="A47" s="2" t="s">
        <v>78</v>
      </c>
      <c r="B47" s="2" t="s">
        <v>85</v>
      </c>
      <c r="C47" s="2"/>
    </row>
    <row r="48" spans="1:3">
      <c r="A48" s="2" t="s">
        <v>79</v>
      </c>
      <c r="B48" s="2" t="s">
        <v>84</v>
      </c>
      <c r="C48" s="2"/>
    </row>
    <row r="49" spans="1:3">
      <c r="A49" s="2" t="s">
        <v>80</v>
      </c>
      <c r="B49" s="2" t="s">
        <v>81</v>
      </c>
      <c r="C49" s="2"/>
    </row>
    <row r="50" spans="1:3">
      <c r="A50" s="2" t="s">
        <v>82</v>
      </c>
      <c r="B50" s="2" t="s">
        <v>83</v>
      </c>
      <c r="C50" s="2"/>
    </row>
    <row r="51" spans="1:3">
      <c r="A51" s="2"/>
      <c r="B51" s="2"/>
      <c r="C51" s="2"/>
    </row>
    <row r="52" spans="1:3">
      <c r="A52" s="60" t="s">
        <v>91</v>
      </c>
      <c r="B52" s="2"/>
      <c r="C52" s="2"/>
    </row>
    <row r="53" spans="1:3">
      <c r="A53" s="61" t="s">
        <v>178</v>
      </c>
      <c r="B53" s="2"/>
      <c r="C53" s="2"/>
    </row>
    <row r="54" spans="1:3">
      <c r="A54" s="58" t="s">
        <v>198</v>
      </c>
      <c r="B54" s="2"/>
      <c r="C54" s="2"/>
    </row>
    <row r="55" spans="1:3">
      <c r="A55" s="58" t="s">
        <v>179</v>
      </c>
      <c r="B55" s="2"/>
      <c r="C55" s="2"/>
    </row>
    <row r="56" spans="1:3">
      <c r="A56" s="58" t="s">
        <v>180</v>
      </c>
      <c r="B56" s="2"/>
      <c r="C56" s="2"/>
    </row>
    <row r="57" spans="1:3">
      <c r="A57" s="58" t="s">
        <v>182</v>
      </c>
      <c r="B57" s="2"/>
      <c r="C57" s="2"/>
    </row>
    <row r="58" spans="1:3">
      <c r="A58" s="58" t="s">
        <v>181</v>
      </c>
      <c r="B58" s="2"/>
      <c r="C58" s="2"/>
    </row>
    <row r="59" spans="1:3">
      <c r="A59" s="2"/>
      <c r="B59" s="2"/>
      <c r="C59" s="2"/>
    </row>
    <row r="60" spans="1:3">
      <c r="A60" s="5" t="s">
        <v>26</v>
      </c>
    </row>
    <row r="61" spans="1:3">
      <c r="A61" s="2" t="s">
        <v>27</v>
      </c>
    </row>
    <row r="62" spans="1:3">
      <c r="A62" s="5" t="s">
        <v>28</v>
      </c>
    </row>
    <row r="63" spans="1:3">
      <c r="A63" s="2" t="s">
        <v>120</v>
      </c>
    </row>
    <row r="64" spans="1:3">
      <c r="A64" s="71" t="s">
        <v>92</v>
      </c>
    </row>
    <row r="65" spans="1:5">
      <c r="A65" s="26" t="s">
        <v>199</v>
      </c>
      <c r="E65" t="s">
        <v>222</v>
      </c>
    </row>
    <row r="66" spans="1:5">
      <c r="A66" s="71" t="s">
        <v>200</v>
      </c>
    </row>
    <row r="67" spans="1:5">
      <c r="A67" s="26" t="s">
        <v>202</v>
      </c>
      <c r="E67" t="s">
        <v>224</v>
      </c>
    </row>
    <row r="68" spans="1:5">
      <c r="A68" s="26" t="s">
        <v>203</v>
      </c>
    </row>
    <row r="69" spans="1:5">
      <c r="A69" s="125" t="s">
        <v>204</v>
      </c>
      <c r="E69" t="s">
        <v>223</v>
      </c>
    </row>
    <row r="70" spans="1:5">
      <c r="A70" s="26" t="s">
        <v>201</v>
      </c>
      <c r="E70" t="s">
        <v>225</v>
      </c>
    </row>
    <row r="71" spans="1:5">
      <c r="A71" s="26" t="s">
        <v>212</v>
      </c>
      <c r="E71" t="s">
        <v>225</v>
      </c>
    </row>
    <row r="72" spans="1:5">
      <c r="A72" s="83" t="s">
        <v>208</v>
      </c>
      <c r="E72" t="s">
        <v>222</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sheetPr>
    <tabColor rgb="FFFFC000"/>
  </sheetPr>
  <dimension ref="A1:AB39"/>
  <sheetViews>
    <sheetView topLeftCell="B1" workbookViewId="0">
      <selection activeCell="F25" sqref="F25"/>
    </sheetView>
  </sheetViews>
  <sheetFormatPr defaultRowHeight="12" customHeight="1"/>
  <cols>
    <col min="1" max="11" width="9.140625" style="3"/>
    <col min="12" max="12" width="8.28515625" style="3" customWidth="1"/>
    <col min="13" max="13" width="21.5703125" style="3" bestFit="1" customWidth="1"/>
    <col min="14" max="14" width="20.85546875" style="3" bestFit="1" customWidth="1"/>
    <col min="15" max="21" width="9.140625" style="3"/>
    <col min="22" max="22" width="6.42578125" style="3" customWidth="1"/>
    <col min="23" max="26" width="9.140625" style="3"/>
    <col min="27" max="27" width="9" style="3" customWidth="1"/>
    <col min="28" max="16384" width="9.140625" style="3"/>
  </cols>
  <sheetData>
    <row r="1" spans="1:28" ht="24" customHeight="1">
      <c r="A1" s="31" t="s">
        <v>97</v>
      </c>
      <c r="B1" s="6" t="s">
        <v>29</v>
      </c>
      <c r="C1" s="7" t="s">
        <v>30</v>
      </c>
      <c r="D1" s="6" t="s">
        <v>31</v>
      </c>
      <c r="E1" s="8"/>
      <c r="F1" s="32" t="s">
        <v>99</v>
      </c>
      <c r="G1" s="10" t="s">
        <v>29</v>
      </c>
      <c r="H1" s="9" t="s">
        <v>32</v>
      </c>
      <c r="I1" s="10" t="s">
        <v>31</v>
      </c>
      <c r="J1" s="8"/>
      <c r="K1" s="8"/>
      <c r="L1" s="27" t="s">
        <v>33</v>
      </c>
      <c r="M1" s="27" t="s">
        <v>185</v>
      </c>
      <c r="N1" s="27" t="s">
        <v>186</v>
      </c>
      <c r="O1" s="63" t="s">
        <v>38</v>
      </c>
      <c r="P1" s="63" t="s">
        <v>40</v>
      </c>
      <c r="Q1" s="63" t="s">
        <v>95</v>
      </c>
      <c r="S1" s="6" t="s">
        <v>184</v>
      </c>
      <c r="T1" s="7" t="s">
        <v>30</v>
      </c>
      <c r="V1" s="32" t="s">
        <v>183</v>
      </c>
      <c r="W1" s="10" t="s">
        <v>29</v>
      </c>
      <c r="X1" s="9" t="s">
        <v>32</v>
      </c>
      <c r="Y1" s="10" t="s">
        <v>31</v>
      </c>
      <c r="AA1" s="32" t="s">
        <v>177</v>
      </c>
      <c r="AB1" s="10" t="s">
        <v>29</v>
      </c>
    </row>
    <row r="2" spans="1:28" ht="12" customHeight="1">
      <c r="A2" s="11" t="s">
        <v>34</v>
      </c>
      <c r="B2" s="12">
        <v>0</v>
      </c>
      <c r="C2" s="12">
        <v>0</v>
      </c>
      <c r="D2" s="12">
        <v>2.4900000000000002</v>
      </c>
      <c r="E2" s="8"/>
      <c r="F2" s="13" t="s">
        <v>34</v>
      </c>
      <c r="G2" s="14">
        <v>1.1574074074074073E-5</v>
      </c>
      <c r="H2" s="15">
        <v>5</v>
      </c>
      <c r="I2" s="14">
        <v>3.1249999999999997E-3</v>
      </c>
      <c r="J2" s="8"/>
      <c r="K2" s="8"/>
      <c r="L2" s="39">
        <v>1</v>
      </c>
      <c r="M2" s="62">
        <v>43836</v>
      </c>
      <c r="N2" s="62">
        <f>M2+6</f>
        <v>43842</v>
      </c>
      <c r="O2" s="40">
        <v>0.2</v>
      </c>
      <c r="P2" s="40">
        <v>0.5</v>
      </c>
      <c r="Q2" s="40">
        <v>0.3</v>
      </c>
      <c r="S2" s="12">
        <v>0</v>
      </c>
      <c r="T2" s="12">
        <v>0</v>
      </c>
      <c r="V2" s="13" t="s">
        <v>34</v>
      </c>
      <c r="W2" s="14">
        <v>2.5578703703703705E-3</v>
      </c>
      <c r="X2" s="15">
        <f t="shared" ref="X2:X9" si="0">X3+0.5</f>
        <v>5.5</v>
      </c>
      <c r="Y2" s="14">
        <v>2.6041666666666665E-3</v>
      </c>
      <c r="AA2" s="13" t="s">
        <v>34</v>
      </c>
      <c r="AB2" s="14">
        <v>9.0277777777777787E-3</v>
      </c>
    </row>
    <row r="3" spans="1:28" ht="12" customHeight="1">
      <c r="A3" s="11" t="s">
        <v>34</v>
      </c>
      <c r="B3" s="12">
        <v>2.5</v>
      </c>
      <c r="C3" s="12">
        <v>1</v>
      </c>
      <c r="D3" s="12">
        <v>4.49</v>
      </c>
      <c r="E3" s="8"/>
      <c r="F3" s="13" t="s">
        <v>34</v>
      </c>
      <c r="G3" s="14">
        <v>3.1365740740740742E-3</v>
      </c>
      <c r="H3" s="15">
        <v>4.5</v>
      </c>
      <c r="I3" s="14">
        <v>3.2986111111111111E-3</v>
      </c>
      <c r="J3" s="8"/>
      <c r="K3" s="8"/>
      <c r="L3" s="39">
        <v>2</v>
      </c>
      <c r="M3" s="62">
        <f>M2+7</f>
        <v>43843</v>
      </c>
      <c r="N3" s="62">
        <f>N2+7</f>
        <v>43849</v>
      </c>
      <c r="O3" s="40">
        <v>0.2</v>
      </c>
      <c r="P3" s="40">
        <v>0.3</v>
      </c>
      <c r="Q3" s="40">
        <v>0.5</v>
      </c>
      <c r="S3" s="12">
        <v>26</v>
      </c>
      <c r="T3" s="12">
        <v>0.1</v>
      </c>
      <c r="V3" s="13" t="s">
        <v>34</v>
      </c>
      <c r="W3" s="14">
        <v>2.615740740740741E-3</v>
      </c>
      <c r="X3" s="15">
        <f t="shared" si="0"/>
        <v>5</v>
      </c>
      <c r="Y3" s="14">
        <v>2.6620370370370374E-3</v>
      </c>
      <c r="AA3" s="13" t="s">
        <v>35</v>
      </c>
      <c r="AB3" s="14">
        <v>7.6388888888888886E-3</v>
      </c>
    </row>
    <row r="4" spans="1:28" ht="12" customHeight="1">
      <c r="A4" s="11" t="s">
        <v>34</v>
      </c>
      <c r="B4" s="12">
        <v>4.5</v>
      </c>
      <c r="C4" s="12">
        <v>1.5</v>
      </c>
      <c r="D4" s="12">
        <v>6.49</v>
      </c>
      <c r="E4" s="8"/>
      <c r="F4" s="13" t="s">
        <v>34</v>
      </c>
      <c r="G4" s="14">
        <v>3.3101851851851851E-3</v>
      </c>
      <c r="H4" s="15">
        <v>4</v>
      </c>
      <c r="I4" s="14">
        <v>3.472222222222222E-3</v>
      </c>
      <c r="J4" s="8"/>
      <c r="K4" s="8"/>
      <c r="L4" s="39">
        <v>3</v>
      </c>
      <c r="M4" s="62">
        <f t="shared" ref="M4:M16" si="1">M3+7</f>
        <v>43850</v>
      </c>
      <c r="N4" s="62">
        <f t="shared" ref="N4:N16" si="2">N3+7</f>
        <v>43856</v>
      </c>
      <c r="O4" s="40">
        <v>0.5</v>
      </c>
      <c r="P4" s="40">
        <v>0.3</v>
      </c>
      <c r="Q4" s="40">
        <v>0.2</v>
      </c>
      <c r="S4" s="12">
        <f>S3+5</f>
        <v>31</v>
      </c>
      <c r="T4" s="12">
        <v>0.2</v>
      </c>
      <c r="V4" s="13" t="s">
        <v>34</v>
      </c>
      <c r="W4" s="14">
        <v>2.673611111111111E-3</v>
      </c>
      <c r="X4" s="15">
        <f t="shared" si="0"/>
        <v>4.5</v>
      </c>
      <c r="Y4" s="14">
        <v>2.7199074074074074E-3</v>
      </c>
    </row>
    <row r="5" spans="1:28" ht="12" customHeight="1">
      <c r="A5" s="11" t="s">
        <v>34</v>
      </c>
      <c r="B5" s="12">
        <v>6.5</v>
      </c>
      <c r="C5" s="12">
        <v>2</v>
      </c>
      <c r="D5" s="12">
        <v>8.99</v>
      </c>
      <c r="E5" s="8"/>
      <c r="F5" s="13" t="s">
        <v>34</v>
      </c>
      <c r="G5" s="14">
        <v>3.483796296296296E-3</v>
      </c>
      <c r="H5" s="15">
        <v>3.5</v>
      </c>
      <c r="I5" s="14">
        <v>3.645833333333333E-3</v>
      </c>
      <c r="J5" s="8"/>
      <c r="K5" s="8"/>
      <c r="L5" s="39">
        <v>4</v>
      </c>
      <c r="M5" s="62">
        <f t="shared" si="1"/>
        <v>43857</v>
      </c>
      <c r="N5" s="62">
        <f t="shared" si="2"/>
        <v>43863</v>
      </c>
      <c r="O5" s="40">
        <v>0.3</v>
      </c>
      <c r="P5" s="40">
        <v>0.5</v>
      </c>
      <c r="Q5" s="40">
        <v>0.2</v>
      </c>
      <c r="S5" s="12">
        <f t="shared" ref="S5:S39" si="3">S4+5</f>
        <v>36</v>
      </c>
      <c r="T5" s="12">
        <v>0.3</v>
      </c>
      <c r="V5" s="13" t="s">
        <v>34</v>
      </c>
      <c r="W5" s="14">
        <v>2.7314814814814819E-3</v>
      </c>
      <c r="X5" s="15">
        <f t="shared" si="0"/>
        <v>4</v>
      </c>
      <c r="Y5" s="14">
        <v>2.7777777777777779E-3</v>
      </c>
    </row>
    <row r="6" spans="1:28" ht="12" customHeight="1">
      <c r="A6" s="11" t="s">
        <v>34</v>
      </c>
      <c r="B6" s="12">
        <v>9</v>
      </c>
      <c r="C6" s="12">
        <v>2.5</v>
      </c>
      <c r="D6" s="12">
        <v>11.49</v>
      </c>
      <c r="E6" s="8"/>
      <c r="F6" s="13" t="s">
        <v>34</v>
      </c>
      <c r="G6" s="14">
        <v>3.6574074074074074E-3</v>
      </c>
      <c r="H6" s="15">
        <v>3</v>
      </c>
      <c r="I6" s="14">
        <v>3.8194444444444443E-3</v>
      </c>
      <c r="J6" s="8"/>
      <c r="K6" s="8"/>
      <c r="L6" s="39">
        <v>5</v>
      </c>
      <c r="M6" s="62">
        <f t="shared" si="1"/>
        <v>43864</v>
      </c>
      <c r="N6" s="62">
        <f t="shared" si="2"/>
        <v>43870</v>
      </c>
      <c r="O6" s="40">
        <v>0.3</v>
      </c>
      <c r="P6" s="40">
        <v>0.2</v>
      </c>
      <c r="Q6" s="40">
        <v>0.5</v>
      </c>
      <c r="S6" s="12">
        <f t="shared" si="3"/>
        <v>41</v>
      </c>
      <c r="T6" s="12">
        <v>0.4</v>
      </c>
      <c r="V6" s="13" t="s">
        <v>34</v>
      </c>
      <c r="W6" s="14">
        <v>2.7893518518518519E-3</v>
      </c>
      <c r="X6" s="15">
        <f t="shared" si="0"/>
        <v>3.5</v>
      </c>
      <c r="Y6" s="14">
        <v>2.8356481481481479E-3</v>
      </c>
    </row>
    <row r="7" spans="1:28" ht="12" customHeight="1">
      <c r="A7" s="11" t="s">
        <v>34</v>
      </c>
      <c r="B7" s="12">
        <v>11.5</v>
      </c>
      <c r="C7" s="12">
        <v>3</v>
      </c>
      <c r="D7" s="12">
        <v>13.99</v>
      </c>
      <c r="E7" s="8"/>
      <c r="F7" s="13" t="s">
        <v>34</v>
      </c>
      <c r="G7" s="14">
        <v>3.8310185185185183E-3</v>
      </c>
      <c r="H7" s="15">
        <v>2.5</v>
      </c>
      <c r="I7" s="14">
        <v>3.9930555555555561E-3</v>
      </c>
      <c r="J7" s="8"/>
      <c r="K7" s="8"/>
      <c r="L7" s="39">
        <v>6</v>
      </c>
      <c r="M7" s="62">
        <f t="shared" si="1"/>
        <v>43871</v>
      </c>
      <c r="N7" s="62">
        <f t="shared" si="2"/>
        <v>43877</v>
      </c>
      <c r="O7" s="40">
        <v>0.5</v>
      </c>
      <c r="P7" s="40">
        <v>0.2</v>
      </c>
      <c r="Q7" s="40">
        <v>0.3</v>
      </c>
      <c r="S7" s="12">
        <f t="shared" si="3"/>
        <v>46</v>
      </c>
      <c r="T7" s="12">
        <v>0.5</v>
      </c>
      <c r="V7" s="13" t="s">
        <v>34</v>
      </c>
      <c r="W7" s="14">
        <v>2.8472222222222219E-3</v>
      </c>
      <c r="X7" s="15">
        <f t="shared" si="0"/>
        <v>3</v>
      </c>
      <c r="Y7" s="14">
        <v>2.8935185185185188E-3</v>
      </c>
    </row>
    <row r="8" spans="1:28" ht="12" customHeight="1">
      <c r="A8" s="11" t="s">
        <v>34</v>
      </c>
      <c r="B8" s="12">
        <v>14</v>
      </c>
      <c r="C8" s="12">
        <v>3.5</v>
      </c>
      <c r="D8" s="12">
        <v>15.99</v>
      </c>
      <c r="E8" s="8"/>
      <c r="F8" s="13" t="s">
        <v>34</v>
      </c>
      <c r="G8" s="14">
        <v>4.0046296296296297E-3</v>
      </c>
      <c r="H8" s="15">
        <v>2</v>
      </c>
      <c r="I8" s="14">
        <v>4.1666666666666666E-3</v>
      </c>
      <c r="J8" s="8"/>
      <c r="K8" s="8"/>
      <c r="L8" s="39">
        <v>7</v>
      </c>
      <c r="M8" s="62">
        <f t="shared" si="1"/>
        <v>43878</v>
      </c>
      <c r="N8" s="62">
        <f t="shared" si="2"/>
        <v>43884</v>
      </c>
      <c r="O8" s="40">
        <v>0.2</v>
      </c>
      <c r="P8" s="40">
        <v>0.5</v>
      </c>
      <c r="Q8" s="40">
        <v>0.3</v>
      </c>
      <c r="S8" s="12">
        <f t="shared" si="3"/>
        <v>51</v>
      </c>
      <c r="T8" s="12">
        <v>0.6</v>
      </c>
      <c r="V8" s="13" t="s">
        <v>34</v>
      </c>
      <c r="W8" s="14">
        <v>2.9050925925925928E-3</v>
      </c>
      <c r="X8" s="15">
        <f t="shared" si="0"/>
        <v>2.5</v>
      </c>
      <c r="Y8" s="14">
        <v>2.9513888888888888E-3</v>
      </c>
    </row>
    <row r="9" spans="1:28" ht="12" customHeight="1">
      <c r="A9" s="11" t="s">
        <v>34</v>
      </c>
      <c r="B9" s="12">
        <v>16</v>
      </c>
      <c r="C9" s="12">
        <v>4</v>
      </c>
      <c r="D9" s="12">
        <v>17.989999999999998</v>
      </c>
      <c r="E9" s="8"/>
      <c r="F9" s="13" t="s">
        <v>34</v>
      </c>
      <c r="G9" s="14">
        <v>4.1782407407407402E-3</v>
      </c>
      <c r="H9" s="15">
        <v>1.5</v>
      </c>
      <c r="I9" s="14">
        <v>4.5138888888888893E-3</v>
      </c>
      <c r="J9" s="8"/>
      <c r="K9" s="8"/>
      <c r="L9" s="39">
        <v>8</v>
      </c>
      <c r="M9" s="62">
        <f t="shared" si="1"/>
        <v>43885</v>
      </c>
      <c r="N9" s="62">
        <f t="shared" si="2"/>
        <v>43891</v>
      </c>
      <c r="O9" s="40">
        <v>0.3</v>
      </c>
      <c r="P9" s="40">
        <v>0.2</v>
      </c>
      <c r="Q9" s="40">
        <v>0.5</v>
      </c>
      <c r="S9" s="12">
        <f t="shared" si="3"/>
        <v>56</v>
      </c>
      <c r="T9" s="12">
        <v>0.7</v>
      </c>
      <c r="V9" s="13" t="s">
        <v>34</v>
      </c>
      <c r="W9" s="14">
        <v>2.9629629629629628E-3</v>
      </c>
      <c r="X9" s="15">
        <f t="shared" si="0"/>
        <v>2</v>
      </c>
      <c r="Y9" s="14">
        <v>3.0092592592592588E-3</v>
      </c>
    </row>
    <row r="10" spans="1:28" ht="12" customHeight="1">
      <c r="A10" s="11" t="s">
        <v>34</v>
      </c>
      <c r="B10" s="12">
        <v>18</v>
      </c>
      <c r="C10" s="12">
        <v>4.5</v>
      </c>
      <c r="D10" s="12">
        <v>19.989999999999998</v>
      </c>
      <c r="E10" s="8"/>
      <c r="F10" s="13" t="s">
        <v>34</v>
      </c>
      <c r="G10" s="14">
        <v>4.5254629629629629E-3</v>
      </c>
      <c r="H10" s="15">
        <v>1</v>
      </c>
      <c r="I10" s="14">
        <v>6.2499999999999995E-3</v>
      </c>
      <c r="J10" s="8"/>
      <c r="K10" s="8"/>
      <c r="L10" s="39">
        <v>9</v>
      </c>
      <c r="M10" s="62">
        <f t="shared" si="1"/>
        <v>43892</v>
      </c>
      <c r="N10" s="62">
        <f t="shared" si="2"/>
        <v>43898</v>
      </c>
      <c r="O10" s="40">
        <v>0.5</v>
      </c>
      <c r="P10" s="40">
        <v>0.2</v>
      </c>
      <c r="Q10" s="40">
        <v>0.3</v>
      </c>
      <c r="S10" s="12">
        <f t="shared" si="3"/>
        <v>61</v>
      </c>
      <c r="T10" s="12">
        <v>0.8</v>
      </c>
      <c r="V10" s="13" t="s">
        <v>34</v>
      </c>
      <c r="W10" s="14">
        <v>3.0208333333333333E-3</v>
      </c>
      <c r="X10" s="15">
        <f>X11+0.5</f>
        <v>1.5</v>
      </c>
      <c r="Y10" s="14">
        <v>3.0671296296296297E-3</v>
      </c>
    </row>
    <row r="11" spans="1:28" ht="12" customHeight="1">
      <c r="A11" s="11" t="s">
        <v>34</v>
      </c>
      <c r="B11" s="12">
        <v>20</v>
      </c>
      <c r="C11" s="12">
        <v>5</v>
      </c>
      <c r="D11" s="11"/>
      <c r="E11" s="8"/>
      <c r="F11" s="13" t="s">
        <v>34</v>
      </c>
      <c r="G11" s="14">
        <v>6.2615740740740748E-3</v>
      </c>
      <c r="H11" s="15">
        <v>0</v>
      </c>
      <c r="I11" s="18"/>
      <c r="J11" s="8"/>
      <c r="K11" s="8"/>
      <c r="L11" s="39">
        <v>10</v>
      </c>
      <c r="M11" s="62">
        <f t="shared" si="1"/>
        <v>43899</v>
      </c>
      <c r="N11" s="62">
        <f t="shared" si="2"/>
        <v>43905</v>
      </c>
      <c r="O11" s="40">
        <v>0.2</v>
      </c>
      <c r="P11" s="40">
        <v>0.5</v>
      </c>
      <c r="Q11" s="40">
        <v>0.3</v>
      </c>
      <c r="S11" s="12">
        <f t="shared" si="3"/>
        <v>66</v>
      </c>
      <c r="T11" s="12">
        <v>0.9</v>
      </c>
      <c r="V11" s="13" t="s">
        <v>34</v>
      </c>
      <c r="W11" s="14">
        <v>3.0787037037037037E-3</v>
      </c>
      <c r="X11" s="15">
        <v>1</v>
      </c>
      <c r="Y11" s="14">
        <v>3.1134259259259257E-3</v>
      </c>
    </row>
    <row r="12" spans="1:28" ht="12" customHeight="1">
      <c r="A12" s="11" t="s">
        <v>35</v>
      </c>
      <c r="B12" s="12">
        <v>0</v>
      </c>
      <c r="C12" s="12">
        <v>0</v>
      </c>
      <c r="D12" s="12">
        <v>2.99</v>
      </c>
      <c r="E12" s="8"/>
      <c r="F12" s="13" t="s">
        <v>35</v>
      </c>
      <c r="G12" s="14">
        <v>1.1574074074074073E-5</v>
      </c>
      <c r="H12" s="15">
        <v>5</v>
      </c>
      <c r="I12" s="14">
        <v>2.7777777777777779E-3</v>
      </c>
      <c r="J12" s="8"/>
      <c r="K12" s="8"/>
      <c r="L12" s="39">
        <v>11</v>
      </c>
      <c r="M12" s="62">
        <f t="shared" si="1"/>
        <v>43906</v>
      </c>
      <c r="N12" s="62">
        <f t="shared" si="2"/>
        <v>43912</v>
      </c>
      <c r="O12" s="40">
        <v>0.2</v>
      </c>
      <c r="P12" s="40">
        <v>0.3</v>
      </c>
      <c r="Q12" s="40">
        <v>0.5</v>
      </c>
      <c r="S12" s="12">
        <f t="shared" si="3"/>
        <v>71</v>
      </c>
      <c r="T12" s="12">
        <v>1</v>
      </c>
      <c r="V12" s="13" t="s">
        <v>34</v>
      </c>
      <c r="W12" s="14">
        <v>3.1249999999999997E-3</v>
      </c>
      <c r="X12" s="15">
        <v>0</v>
      </c>
      <c r="Y12" s="14"/>
    </row>
    <row r="13" spans="1:28" ht="12" customHeight="1">
      <c r="A13" s="11" t="s">
        <v>35</v>
      </c>
      <c r="B13" s="12">
        <v>3</v>
      </c>
      <c r="C13" s="12">
        <v>1</v>
      </c>
      <c r="D13" s="12">
        <v>4.99</v>
      </c>
      <c r="E13" s="8"/>
      <c r="F13" s="13" t="s">
        <v>35</v>
      </c>
      <c r="G13" s="14">
        <v>2.7893518518518519E-3</v>
      </c>
      <c r="H13" s="15">
        <v>4.5</v>
      </c>
      <c r="I13" s="14">
        <v>2.9513888888888888E-3</v>
      </c>
      <c r="J13" s="8"/>
      <c r="K13" s="8"/>
      <c r="L13" s="39">
        <v>12</v>
      </c>
      <c r="M13" s="62">
        <f t="shared" si="1"/>
        <v>43913</v>
      </c>
      <c r="N13" s="62">
        <f t="shared" si="2"/>
        <v>43919</v>
      </c>
      <c r="O13" s="40">
        <v>0.5</v>
      </c>
      <c r="P13" s="40">
        <v>0.3</v>
      </c>
      <c r="Q13" s="40">
        <v>0.2</v>
      </c>
      <c r="S13" s="12">
        <f t="shared" si="3"/>
        <v>76</v>
      </c>
      <c r="T13" s="12">
        <v>1.1000000000000001</v>
      </c>
      <c r="V13" s="13" t="s">
        <v>35</v>
      </c>
      <c r="W13" s="14">
        <v>2.1412037037037038E-3</v>
      </c>
      <c r="X13" s="15">
        <f t="shared" ref="X13:X22" si="4">X14+0.5</f>
        <v>5.5</v>
      </c>
      <c r="Y13" s="14">
        <v>2.1990740740740742E-3</v>
      </c>
    </row>
    <row r="14" spans="1:28" ht="12" customHeight="1">
      <c r="A14" s="11" t="s">
        <v>35</v>
      </c>
      <c r="B14" s="12">
        <v>5</v>
      </c>
      <c r="C14" s="12">
        <v>1.5</v>
      </c>
      <c r="D14" s="12">
        <v>6.99</v>
      </c>
      <c r="E14" s="8"/>
      <c r="F14" s="13" t="s">
        <v>35</v>
      </c>
      <c r="G14" s="14">
        <v>2.9629629629629628E-3</v>
      </c>
      <c r="H14" s="15">
        <v>4</v>
      </c>
      <c r="I14" s="14">
        <v>3.1249999999999997E-3</v>
      </c>
      <c r="J14" s="8"/>
      <c r="K14" s="8"/>
      <c r="L14" s="39">
        <v>13</v>
      </c>
      <c r="M14" s="62">
        <f t="shared" si="1"/>
        <v>43920</v>
      </c>
      <c r="N14" s="62">
        <f t="shared" si="2"/>
        <v>43926</v>
      </c>
      <c r="O14" s="40">
        <v>0.3</v>
      </c>
      <c r="P14" s="40">
        <v>0.5</v>
      </c>
      <c r="Q14" s="40">
        <v>0.2</v>
      </c>
      <c r="S14" s="12">
        <f t="shared" si="3"/>
        <v>81</v>
      </c>
      <c r="T14" s="12">
        <v>1.2</v>
      </c>
      <c r="V14" s="13" t="s">
        <v>35</v>
      </c>
      <c r="W14" s="14">
        <v>2.2106481481481478E-3</v>
      </c>
      <c r="X14" s="15">
        <f t="shared" si="4"/>
        <v>5</v>
      </c>
      <c r="Y14" s="14">
        <v>2.2569444444444447E-3</v>
      </c>
    </row>
    <row r="15" spans="1:28" ht="12" customHeight="1">
      <c r="A15" s="11" t="s">
        <v>35</v>
      </c>
      <c r="B15" s="12">
        <v>7</v>
      </c>
      <c r="C15" s="12">
        <v>2</v>
      </c>
      <c r="D15" s="12">
        <v>9.49</v>
      </c>
      <c r="E15" s="8"/>
      <c r="F15" s="13" t="s">
        <v>35</v>
      </c>
      <c r="G15" s="14">
        <v>3.1365740740740742E-3</v>
      </c>
      <c r="H15" s="15">
        <v>3.5</v>
      </c>
      <c r="I15" s="14">
        <v>3.2986111111111111E-3</v>
      </c>
      <c r="J15" s="8"/>
      <c r="K15" s="8"/>
      <c r="L15" s="39">
        <v>14</v>
      </c>
      <c r="M15" s="62">
        <f t="shared" si="1"/>
        <v>43927</v>
      </c>
      <c r="N15" s="62">
        <f t="shared" si="2"/>
        <v>43933</v>
      </c>
      <c r="O15" s="40">
        <v>0.3</v>
      </c>
      <c r="P15" s="40">
        <v>0.2</v>
      </c>
      <c r="Q15" s="40">
        <v>0.5</v>
      </c>
      <c r="S15" s="12">
        <f t="shared" si="3"/>
        <v>86</v>
      </c>
      <c r="T15" s="12">
        <v>1.3</v>
      </c>
      <c r="V15" s="13" t="s">
        <v>35</v>
      </c>
      <c r="W15" s="14">
        <v>2.2685185185185182E-3</v>
      </c>
      <c r="X15" s="15">
        <f t="shared" si="4"/>
        <v>4.5</v>
      </c>
      <c r="Y15" s="14">
        <v>2.3148148148148151E-3</v>
      </c>
    </row>
    <row r="16" spans="1:28" ht="12" customHeight="1">
      <c r="A16" s="11" t="s">
        <v>35</v>
      </c>
      <c r="B16" s="12">
        <v>9.5</v>
      </c>
      <c r="C16" s="12">
        <v>2.5</v>
      </c>
      <c r="D16" s="12">
        <v>11.99</v>
      </c>
      <c r="E16" s="8"/>
      <c r="F16" s="13" t="s">
        <v>35</v>
      </c>
      <c r="G16" s="14">
        <v>3.3101851851851851E-3</v>
      </c>
      <c r="H16" s="15">
        <v>3</v>
      </c>
      <c r="I16" s="14">
        <v>3.472222222222222E-3</v>
      </c>
      <c r="J16" s="8"/>
      <c r="K16" s="8"/>
      <c r="L16" s="120">
        <v>15</v>
      </c>
      <c r="M16" s="87">
        <f t="shared" si="1"/>
        <v>43934</v>
      </c>
      <c r="N16" s="87">
        <f t="shared" si="2"/>
        <v>43940</v>
      </c>
      <c r="O16" s="121">
        <v>0.5</v>
      </c>
      <c r="P16" s="121">
        <v>0.2</v>
      </c>
      <c r="Q16" s="121">
        <v>0.3</v>
      </c>
      <c r="S16" s="12">
        <f t="shared" si="3"/>
        <v>91</v>
      </c>
      <c r="T16" s="12">
        <v>1.4</v>
      </c>
      <c r="V16" s="13" t="s">
        <v>35</v>
      </c>
      <c r="W16" s="14">
        <v>2.3263888888888887E-3</v>
      </c>
      <c r="X16" s="15">
        <f t="shared" si="4"/>
        <v>4</v>
      </c>
      <c r="Y16" s="14">
        <v>2.3726851851851851E-3</v>
      </c>
    </row>
    <row r="17" spans="1:25" ht="12" customHeight="1">
      <c r="A17" s="11" t="s">
        <v>35</v>
      </c>
      <c r="B17" s="12">
        <v>12</v>
      </c>
      <c r="C17" s="12">
        <v>3</v>
      </c>
      <c r="D17" s="12">
        <v>14.99</v>
      </c>
      <c r="E17" s="8"/>
      <c r="F17" s="13" t="s">
        <v>35</v>
      </c>
      <c r="G17" s="14">
        <v>3.483796296296296E-3</v>
      </c>
      <c r="H17" s="15">
        <v>2.5</v>
      </c>
      <c r="I17" s="14">
        <v>3.645833333333333E-3</v>
      </c>
      <c r="J17" s="8"/>
      <c r="K17" s="8"/>
      <c r="L17" s="8"/>
      <c r="M17" s="8"/>
      <c r="N17" s="8"/>
      <c r="O17" s="17"/>
      <c r="P17" s="17"/>
      <c r="Q17" s="17"/>
      <c r="S17" s="12">
        <f t="shared" si="3"/>
        <v>96</v>
      </c>
      <c r="T17" s="12">
        <v>1.5</v>
      </c>
      <c r="V17" s="13" t="s">
        <v>35</v>
      </c>
      <c r="W17" s="14">
        <v>2.3842592592592591E-3</v>
      </c>
      <c r="X17" s="15">
        <f t="shared" si="4"/>
        <v>3.5</v>
      </c>
      <c r="Y17" s="14">
        <v>2.4305555555555556E-3</v>
      </c>
    </row>
    <row r="18" spans="1:25" ht="12" customHeight="1">
      <c r="A18" s="11" t="s">
        <v>35</v>
      </c>
      <c r="B18" s="12">
        <v>15</v>
      </c>
      <c r="C18" s="12">
        <v>3.5</v>
      </c>
      <c r="D18" s="12">
        <v>16.989999999999998</v>
      </c>
      <c r="E18" s="8"/>
      <c r="F18" s="13" t="s">
        <v>35</v>
      </c>
      <c r="G18" s="14">
        <v>3.6574074074074074E-3</v>
      </c>
      <c r="H18" s="15">
        <v>2</v>
      </c>
      <c r="I18" s="14">
        <v>3.8194444444444443E-3</v>
      </c>
      <c r="J18" s="8"/>
      <c r="K18" s="8"/>
      <c r="L18" s="8"/>
      <c r="M18" s="8"/>
      <c r="N18" s="8"/>
      <c r="S18" s="12">
        <f t="shared" si="3"/>
        <v>101</v>
      </c>
      <c r="T18" s="12">
        <v>1.6</v>
      </c>
      <c r="V18" s="13" t="s">
        <v>35</v>
      </c>
      <c r="W18" s="14">
        <v>2.4421296296296296E-3</v>
      </c>
      <c r="X18" s="15">
        <f t="shared" si="4"/>
        <v>3</v>
      </c>
      <c r="Y18" s="14">
        <v>2.488425925925926E-3</v>
      </c>
    </row>
    <row r="19" spans="1:25" ht="12" customHeight="1">
      <c r="A19" s="11" t="s">
        <v>35</v>
      </c>
      <c r="B19" s="12">
        <v>17</v>
      </c>
      <c r="C19" s="12">
        <v>4</v>
      </c>
      <c r="D19" s="12">
        <v>18.989999999999998</v>
      </c>
      <c r="E19" s="8"/>
      <c r="F19" s="13" t="s">
        <v>35</v>
      </c>
      <c r="G19" s="14">
        <v>3.8310185185185183E-3</v>
      </c>
      <c r="H19" s="15">
        <v>1.5</v>
      </c>
      <c r="I19" s="14">
        <v>4.1666666666666666E-3</v>
      </c>
      <c r="J19" s="8"/>
      <c r="K19" s="8"/>
      <c r="L19" s="8"/>
      <c r="M19" s="8"/>
      <c r="N19" s="8"/>
      <c r="S19" s="12">
        <f t="shared" si="3"/>
        <v>106</v>
      </c>
      <c r="T19" s="12">
        <v>1.7</v>
      </c>
      <c r="V19" s="13" t="s">
        <v>35</v>
      </c>
      <c r="W19" s="14">
        <v>2.5000000000000001E-3</v>
      </c>
      <c r="X19" s="15">
        <f t="shared" si="4"/>
        <v>2.5</v>
      </c>
      <c r="Y19" s="14">
        <v>2.5462962962962961E-3</v>
      </c>
    </row>
    <row r="20" spans="1:25" ht="12" customHeight="1">
      <c r="A20" s="11" t="s">
        <v>35</v>
      </c>
      <c r="B20" s="12">
        <v>19</v>
      </c>
      <c r="C20" s="12">
        <v>4.5</v>
      </c>
      <c r="D20" s="12">
        <v>20.99</v>
      </c>
      <c r="E20" s="8"/>
      <c r="F20" s="13" t="s">
        <v>35</v>
      </c>
      <c r="G20" s="14">
        <v>4.1782407407407402E-3</v>
      </c>
      <c r="H20" s="15">
        <v>1</v>
      </c>
      <c r="I20" s="14">
        <v>5.5555555555555558E-3</v>
      </c>
      <c r="J20" s="8"/>
      <c r="K20" s="8"/>
      <c r="L20" s="8"/>
      <c r="M20" s="8"/>
      <c r="N20" s="8"/>
      <c r="S20" s="12">
        <f t="shared" si="3"/>
        <v>111</v>
      </c>
      <c r="T20" s="12">
        <v>1.8</v>
      </c>
      <c r="V20" s="13" t="s">
        <v>35</v>
      </c>
      <c r="W20" s="14">
        <v>2.5578703703703705E-3</v>
      </c>
      <c r="X20" s="15">
        <f t="shared" si="4"/>
        <v>2</v>
      </c>
      <c r="Y20" s="14">
        <v>2.6041666666666665E-3</v>
      </c>
    </row>
    <row r="21" spans="1:25" ht="12" customHeight="1">
      <c r="A21" s="11" t="s">
        <v>35</v>
      </c>
      <c r="B21" s="12">
        <v>21</v>
      </c>
      <c r="C21" s="12">
        <v>5</v>
      </c>
      <c r="D21" s="11"/>
      <c r="E21" s="8"/>
      <c r="F21" s="13" t="s">
        <v>35</v>
      </c>
      <c r="G21" s="14">
        <v>5.5671296296296302E-3</v>
      </c>
      <c r="H21" s="15">
        <v>0</v>
      </c>
      <c r="I21" s="18"/>
      <c r="J21" s="8"/>
      <c r="K21" s="8"/>
      <c r="L21" s="8"/>
      <c r="M21" s="8"/>
      <c r="N21" s="8"/>
      <c r="S21" s="12">
        <f t="shared" si="3"/>
        <v>116</v>
      </c>
      <c r="T21" s="12">
        <v>1.9</v>
      </c>
      <c r="V21" s="13" t="s">
        <v>35</v>
      </c>
      <c r="W21" s="14">
        <v>2.615740740740741E-3</v>
      </c>
      <c r="X21" s="15">
        <f t="shared" si="4"/>
        <v>1.5</v>
      </c>
      <c r="Y21" s="14">
        <v>2.6620370370370374E-3</v>
      </c>
    </row>
    <row r="22" spans="1:25" ht="12.75" customHeight="1">
      <c r="A22" s="8"/>
      <c r="B22" s="8"/>
      <c r="C22" s="8"/>
      <c r="D22" s="8"/>
      <c r="S22" s="12">
        <f t="shared" si="3"/>
        <v>121</v>
      </c>
      <c r="T22" s="12">
        <v>2</v>
      </c>
      <c r="V22" s="13" t="s">
        <v>35</v>
      </c>
      <c r="W22" s="14">
        <v>2.673611111111111E-3</v>
      </c>
      <c r="X22" s="15">
        <f t="shared" si="4"/>
        <v>1</v>
      </c>
      <c r="Y22" s="14">
        <v>2.7199074074074074E-3</v>
      </c>
    </row>
    <row r="23" spans="1:25" ht="12" customHeight="1">
      <c r="A23" s="8"/>
      <c r="B23" s="8"/>
      <c r="C23" s="8"/>
      <c r="D23" s="8"/>
      <c r="S23" s="12">
        <f t="shared" si="3"/>
        <v>126</v>
      </c>
      <c r="T23" s="12">
        <v>2.1</v>
      </c>
      <c r="V23" s="13" t="s">
        <v>35</v>
      </c>
      <c r="W23" s="14">
        <v>2.7314814814814819E-3</v>
      </c>
      <c r="X23" s="15">
        <f>X24+0.5</f>
        <v>0.5</v>
      </c>
      <c r="Y23" s="14">
        <v>2.7662037037037034E-3</v>
      </c>
    </row>
    <row r="24" spans="1:25" ht="12" customHeight="1">
      <c r="A24" s="8"/>
      <c r="B24" s="8"/>
      <c r="C24" s="8"/>
      <c r="D24" s="8"/>
      <c r="S24" s="12">
        <f t="shared" si="3"/>
        <v>131</v>
      </c>
      <c r="T24" s="12">
        <v>2.2000000000000002</v>
      </c>
      <c r="V24" s="13" t="s">
        <v>35</v>
      </c>
      <c r="W24" s="14">
        <v>2.7777777777777779E-3</v>
      </c>
      <c r="X24" s="15">
        <v>0</v>
      </c>
      <c r="Y24" s="14"/>
    </row>
    <row r="25" spans="1:25" ht="12" customHeight="1">
      <c r="A25" s="8"/>
      <c r="B25" s="8"/>
      <c r="C25" s="8"/>
      <c r="D25" s="8"/>
      <c r="S25" s="12">
        <f t="shared" si="3"/>
        <v>136</v>
      </c>
      <c r="T25" s="12">
        <v>2.2999999999999998</v>
      </c>
    </row>
    <row r="26" spans="1:25" ht="12" customHeight="1">
      <c r="A26" s="8"/>
      <c r="B26" s="8"/>
      <c r="C26" s="8"/>
      <c r="D26" s="8"/>
      <c r="S26" s="12">
        <f t="shared" si="3"/>
        <v>141</v>
      </c>
      <c r="T26" s="12">
        <v>2.4</v>
      </c>
    </row>
    <row r="27" spans="1:25" ht="12" customHeight="1">
      <c r="A27" s="8"/>
      <c r="B27" s="8"/>
      <c r="C27" s="8"/>
      <c r="D27" s="8"/>
      <c r="S27" s="12">
        <f t="shared" si="3"/>
        <v>146</v>
      </c>
      <c r="T27" s="12">
        <v>2.5</v>
      </c>
    </row>
    <row r="28" spans="1:25" ht="12" customHeight="1">
      <c r="A28" s="8"/>
      <c r="B28" s="8"/>
      <c r="C28" s="8"/>
      <c r="D28" s="8"/>
      <c r="S28" s="12">
        <f t="shared" si="3"/>
        <v>151</v>
      </c>
      <c r="T28" s="12">
        <v>2.6</v>
      </c>
    </row>
    <row r="29" spans="1:25" ht="12" customHeight="1">
      <c r="A29" s="8"/>
      <c r="B29" s="8"/>
      <c r="C29" s="8"/>
      <c r="D29" s="8"/>
      <c r="S29" s="12">
        <f t="shared" si="3"/>
        <v>156</v>
      </c>
      <c r="T29" s="12">
        <v>2.7</v>
      </c>
    </row>
    <row r="30" spans="1:25" ht="12" customHeight="1">
      <c r="S30" s="12">
        <f t="shared" si="3"/>
        <v>161</v>
      </c>
      <c r="T30" s="12">
        <v>2.8</v>
      </c>
    </row>
    <row r="31" spans="1:25" ht="12" customHeight="1">
      <c r="S31" s="12">
        <f t="shared" si="3"/>
        <v>166</v>
      </c>
      <c r="T31" s="12">
        <v>2.9</v>
      </c>
    </row>
    <row r="32" spans="1:25" ht="12" customHeight="1">
      <c r="S32" s="12">
        <f t="shared" si="3"/>
        <v>171</v>
      </c>
      <c r="T32" s="12">
        <v>3</v>
      </c>
    </row>
    <row r="33" spans="19:20" ht="12" customHeight="1">
      <c r="S33" s="12">
        <f t="shared" si="3"/>
        <v>176</v>
      </c>
      <c r="T33" s="12">
        <v>3.1</v>
      </c>
    </row>
    <row r="34" spans="19:20" ht="12" customHeight="1">
      <c r="S34" s="12">
        <f t="shared" si="3"/>
        <v>181</v>
      </c>
      <c r="T34" s="12">
        <v>3.2</v>
      </c>
    </row>
    <row r="35" spans="19:20" ht="12" customHeight="1">
      <c r="S35" s="12">
        <f t="shared" si="3"/>
        <v>186</v>
      </c>
      <c r="T35" s="12">
        <v>3.3</v>
      </c>
    </row>
    <row r="36" spans="19:20" ht="12" customHeight="1">
      <c r="S36" s="12">
        <f t="shared" si="3"/>
        <v>191</v>
      </c>
      <c r="T36" s="12">
        <v>3.4</v>
      </c>
    </row>
    <row r="37" spans="19:20" ht="12" customHeight="1">
      <c r="S37" s="12">
        <f t="shared" si="3"/>
        <v>196</v>
      </c>
      <c r="T37" s="12">
        <v>3.5</v>
      </c>
    </row>
    <row r="38" spans="19:20" ht="12" customHeight="1">
      <c r="S38" s="12">
        <f t="shared" si="3"/>
        <v>201</v>
      </c>
      <c r="T38" s="12">
        <v>3.6</v>
      </c>
    </row>
    <row r="39" spans="19:20" ht="12" customHeight="1">
      <c r="S39" s="12">
        <f t="shared" si="3"/>
        <v>206</v>
      </c>
      <c r="T39" s="12">
        <v>3.7</v>
      </c>
    </row>
  </sheetData>
  <autoFilter ref="L1:Q16"/>
  <pageMargins left="0.7" right="0.7" top="0.75" bottom="0.75" header="0.3" footer="0.3"/>
  <pageSetup paperSize="9" orientation="portrait" horizontalDpi="4294967294" r:id="rId1"/>
</worksheet>
</file>

<file path=xl/worksheets/sheet6.xml><?xml version="1.0" encoding="utf-8"?>
<worksheet xmlns="http://schemas.openxmlformats.org/spreadsheetml/2006/main" xmlns:r="http://schemas.openxmlformats.org/officeDocument/2006/relationships">
  <sheetPr>
    <tabColor theme="0" tint="-0.249977111117893"/>
  </sheetPr>
  <dimension ref="A1:V537"/>
  <sheetViews>
    <sheetView zoomScaleNormal="100" workbookViewId="0">
      <pane ySplit="1" topLeftCell="A529" activePane="bottomLeft" state="frozen"/>
      <selection pane="bottomLeft" activeCell="B541" sqref="B541"/>
    </sheetView>
  </sheetViews>
  <sheetFormatPr defaultRowHeight="12"/>
  <cols>
    <col min="1" max="1" width="22.28515625" style="3" customWidth="1"/>
    <col min="2" max="2" width="5" style="3" customWidth="1"/>
    <col min="3" max="3" width="7.140625" style="3" bestFit="1" customWidth="1"/>
    <col min="4" max="4" width="9.28515625" style="3" bestFit="1" customWidth="1"/>
    <col min="5" max="5" width="10" style="3" bestFit="1" customWidth="1"/>
    <col min="6" max="6" width="9.28515625" style="47" bestFit="1" customWidth="1"/>
    <col min="7" max="7" width="9.140625" style="3"/>
    <col min="8" max="8" width="6.5703125" style="3" customWidth="1"/>
    <col min="9" max="9" width="5.85546875" style="3" customWidth="1"/>
    <col min="10" max="10" width="6.7109375" style="3" customWidth="1"/>
    <col min="11" max="11" width="8.28515625" style="3" bestFit="1" customWidth="1"/>
    <col min="12" max="12" width="5.42578125" style="3" bestFit="1" customWidth="1"/>
    <col min="13" max="13" width="5.28515625" style="3" bestFit="1" customWidth="1"/>
    <col min="14" max="17" width="6.140625" style="44" customWidth="1"/>
    <col min="18" max="18" width="7.5703125" style="35" customWidth="1"/>
    <col min="19" max="19" width="10.42578125" style="36" customWidth="1"/>
    <col min="20" max="20" width="6.7109375" style="3" customWidth="1"/>
    <col min="21" max="16384" width="9.140625" style="3"/>
  </cols>
  <sheetData>
    <row r="1" spans="1:22" ht="23.25" customHeight="1">
      <c r="A1" s="19" t="s">
        <v>36</v>
      </c>
      <c r="B1" s="30" t="s">
        <v>37</v>
      </c>
      <c r="C1" s="19" t="s">
        <v>33</v>
      </c>
      <c r="D1" s="19" t="s">
        <v>38</v>
      </c>
      <c r="E1" s="19" t="s">
        <v>39</v>
      </c>
      <c r="F1" s="45" t="s">
        <v>139</v>
      </c>
      <c r="G1" s="20" t="s">
        <v>40</v>
      </c>
      <c r="H1" s="20" t="s">
        <v>41</v>
      </c>
      <c r="I1" s="20" t="s">
        <v>42</v>
      </c>
      <c r="J1" s="19" t="s">
        <v>43</v>
      </c>
      <c r="K1" s="20" t="s">
        <v>44</v>
      </c>
      <c r="L1" s="20" t="s">
        <v>45</v>
      </c>
      <c r="M1" s="20" t="s">
        <v>46</v>
      </c>
      <c r="N1" s="42" t="s">
        <v>100</v>
      </c>
      <c r="O1" s="42" t="s">
        <v>114</v>
      </c>
      <c r="P1" s="42" t="s">
        <v>137</v>
      </c>
      <c r="Q1" s="42" t="s">
        <v>138</v>
      </c>
      <c r="R1" s="33" t="s">
        <v>47</v>
      </c>
      <c r="S1" s="37" t="s">
        <v>48</v>
      </c>
      <c r="T1" s="20" t="s">
        <v>49</v>
      </c>
      <c r="U1" s="3" t="s">
        <v>132</v>
      </c>
    </row>
    <row r="2" spans="1:22">
      <c r="A2" s="21" t="s">
        <v>6</v>
      </c>
      <c r="B2" s="29" t="str">
        <f>VLOOKUP(A2,Participanti!A:B,2,0)</f>
        <v>F</v>
      </c>
      <c r="C2" s="22">
        <v>1</v>
      </c>
      <c r="D2" s="76">
        <v>11.849</v>
      </c>
      <c r="E2" s="23">
        <v>3.9224537037037037E-2</v>
      </c>
      <c r="F2" s="46">
        <v>31</v>
      </c>
      <c r="G2" s="24">
        <f t="shared" ref="G2:G44" si="0">E2/D2</f>
        <v>3.3103668695279799E-3</v>
      </c>
      <c r="H2" s="16">
        <f>IF(B2="F",IF(G2&gt;Barem!$AB$2,0,IF(B2="F",VLOOKUP(D2,Barem!$B$2:$C$11,2,1))),IF(G2&gt;Barem!$AB$3,0,VLOOKUP(D2,Barem!$B$12:$C$21,2,1)))</f>
        <v>3</v>
      </c>
      <c r="I2" s="16">
        <f>IF(H2=0,0,IF(B2="F",VLOOKUP(G2,Barem!$G$2:$H$11,2,1),VLOOKUP(G2,Barem!$G$12:$H$21,2,1)))</f>
        <v>4</v>
      </c>
      <c r="J2" s="22">
        <v>3.5</v>
      </c>
      <c r="K2" s="17">
        <f>VLOOKUP($C2, Barem!$L:$O,4,0)</f>
        <v>0.2</v>
      </c>
      <c r="L2" s="17">
        <f>VLOOKUP($C2, Barem!$L:$P,5,0)</f>
        <v>0.5</v>
      </c>
      <c r="M2" s="17">
        <f>VLOOKUP($C2, Barem!$L:$Q,6,0)</f>
        <v>0.3</v>
      </c>
      <c r="N2" s="43">
        <f t="shared" ref="N2:N44" si="1">IF(F2&gt;199,F2/1500,0)</f>
        <v>0</v>
      </c>
      <c r="O2" s="43">
        <f>IF(D2&gt;21,VLOOKUP(D2,Barem!$S$1:$T$39,2,1),0)</f>
        <v>0</v>
      </c>
      <c r="P2" s="39">
        <f>IF(D2&lt;1,0,IF(B2="F",VLOOKUP(G2,Barem!$W$2:$Y$12,2,1),VLOOKUP(G2,Barem!$W$13:$Y$24,2,1)))</f>
        <v>0</v>
      </c>
      <c r="Q2" s="43">
        <f>VLOOKUP(A2,Participanti!A:C,3,0)</f>
        <v>0</v>
      </c>
      <c r="R2" s="34">
        <f t="shared" ref="R2:R44" si="2">H2*K2+I2*L2+J2*M2+N2+O2+P2+Q2</f>
        <v>3.6500000000000004</v>
      </c>
      <c r="S2" s="38">
        <v>43837</v>
      </c>
      <c r="T2" s="16">
        <f t="shared" ref="T2:T65" si="3">COUNTIFS(A:A,A2,C:C,C2)</f>
        <v>1</v>
      </c>
      <c r="U2" s="41">
        <f t="shared" ref="U2:U44" si="4">R2/D2</f>
        <v>0.30804287281627146</v>
      </c>
    </row>
    <row r="3" spans="1:22">
      <c r="A3" s="21" t="s">
        <v>190</v>
      </c>
      <c r="B3" s="29" t="str">
        <f>VLOOKUP(A3,Participanti!A:B,2,0)</f>
        <v>F</v>
      </c>
      <c r="C3" s="22">
        <v>1</v>
      </c>
      <c r="D3" s="22">
        <v>5.03</v>
      </c>
      <c r="E3" s="23">
        <v>1.7245370370370369E-2</v>
      </c>
      <c r="F3" s="46">
        <v>25</v>
      </c>
      <c r="G3" s="24">
        <f t="shared" si="0"/>
        <v>3.4285030557396358E-3</v>
      </c>
      <c r="H3" s="16">
        <f>IF(B3="F",IF(G3&gt;Barem!$AB$2,0,IF(B3="F",VLOOKUP(D3,Barem!$B$2:$C$11,2,1))),IF(G3&gt;Barem!$AB$3,0,VLOOKUP(D3,Barem!$B$12:$C$21,2,1)))</f>
        <v>1.5</v>
      </c>
      <c r="I3" s="16">
        <f>IF(H3=0,0,IF(B3="F",VLOOKUP(G3,Barem!$G$2:$H$11,2,1),VLOOKUP(G3,Barem!$G$12:$H$21,2,1)))</f>
        <v>4</v>
      </c>
      <c r="J3" s="22">
        <v>1</v>
      </c>
      <c r="K3" s="17">
        <f>VLOOKUP($C3, Barem!$L:$O,4,0)</f>
        <v>0.2</v>
      </c>
      <c r="L3" s="17">
        <f>VLOOKUP($C3, Barem!$L:$P,5,0)</f>
        <v>0.5</v>
      </c>
      <c r="M3" s="17">
        <f>VLOOKUP($C3, Barem!$L:$Q,6,0)</f>
        <v>0.3</v>
      </c>
      <c r="N3" s="43">
        <f t="shared" si="1"/>
        <v>0</v>
      </c>
      <c r="O3" s="43">
        <f>IF(D3&gt;21,VLOOKUP(D3,Barem!$S$1:$T$39,2,1),0)</f>
        <v>0</v>
      </c>
      <c r="P3" s="39">
        <f>IF(D3&lt;1,0,IF(B3="F",VLOOKUP(G3,Barem!$W$2:$Y$12,2,1),VLOOKUP(G3,Barem!$W$13:$Y$24,2,1)))</f>
        <v>0</v>
      </c>
      <c r="Q3" s="43">
        <f>VLOOKUP(A3,Participanti!A:C,3,0)</f>
        <v>0</v>
      </c>
      <c r="R3" s="34">
        <f t="shared" si="2"/>
        <v>2.5999999999999996</v>
      </c>
      <c r="S3" s="38">
        <v>43837</v>
      </c>
      <c r="T3" s="16">
        <f t="shared" si="3"/>
        <v>1</v>
      </c>
      <c r="U3" s="41">
        <f t="shared" si="4"/>
        <v>0.51689860834990053</v>
      </c>
    </row>
    <row r="4" spans="1:22">
      <c r="A4" s="21" t="s">
        <v>57</v>
      </c>
      <c r="B4" s="29" t="str">
        <f>VLOOKUP(A4,Participanti!A:B,2,0)</f>
        <v>M</v>
      </c>
      <c r="C4" s="22">
        <v>1</v>
      </c>
      <c r="D4" s="22">
        <v>8.35</v>
      </c>
      <c r="E4" s="23">
        <v>2.960648148148148E-2</v>
      </c>
      <c r="F4" s="46">
        <v>50</v>
      </c>
      <c r="G4" s="24">
        <f t="shared" si="0"/>
        <v>3.545686404967842E-3</v>
      </c>
      <c r="H4" s="16">
        <f>IF(B4="F",IF(G4&gt;Barem!$AB$2,0,IF(B4="F",VLOOKUP(D4,Barem!$B$2:$C$11,2,1))),IF(G4&gt;Barem!$AB$3,0,VLOOKUP(D4,Barem!$B$12:$C$21,2,1)))</f>
        <v>2</v>
      </c>
      <c r="I4" s="16">
        <f>IF(H4=0,0,IF(B4="F",VLOOKUP(G4,Barem!$G$2:$H$11,2,1),VLOOKUP(G4,Barem!$G$12:$H$21,2,1)))</f>
        <v>2.5</v>
      </c>
      <c r="J4" s="22">
        <v>1</v>
      </c>
      <c r="K4" s="17">
        <f>VLOOKUP($C4, Barem!$L:$O,4,0)</f>
        <v>0.2</v>
      </c>
      <c r="L4" s="17">
        <f>VLOOKUP($C4, Barem!$L:$P,5,0)</f>
        <v>0.5</v>
      </c>
      <c r="M4" s="17">
        <f>VLOOKUP($C4, Barem!$L:$Q,6,0)</f>
        <v>0.3</v>
      </c>
      <c r="N4" s="43">
        <f t="shared" si="1"/>
        <v>0</v>
      </c>
      <c r="O4" s="43">
        <f>IF(D4&gt;21,VLOOKUP(D4,Barem!$S$1:$T$39,2,1),0)</f>
        <v>0</v>
      </c>
      <c r="P4" s="39">
        <f>IF(D4&lt;1,0,IF(B4="F",VLOOKUP(G4,Barem!$W$2:$Y$12,2,1),VLOOKUP(G4,Barem!$W$13:$Y$24,2,1)))</f>
        <v>0</v>
      </c>
      <c r="Q4" s="43">
        <f>VLOOKUP(A4,Participanti!A:C,3,0)</f>
        <v>0</v>
      </c>
      <c r="R4" s="34">
        <f t="shared" si="2"/>
        <v>1.95</v>
      </c>
      <c r="S4" s="38">
        <v>43838</v>
      </c>
      <c r="T4" s="16">
        <f t="shared" si="3"/>
        <v>1</v>
      </c>
      <c r="U4" s="41">
        <f t="shared" si="4"/>
        <v>0.23353293413173654</v>
      </c>
    </row>
    <row r="5" spans="1:22">
      <c r="A5" s="21" t="s">
        <v>58</v>
      </c>
      <c r="B5" s="29" t="str">
        <f>VLOOKUP(A5,Participanti!A:B,2,0)</f>
        <v>M</v>
      </c>
      <c r="C5" s="22">
        <v>1</v>
      </c>
      <c r="D5" s="22">
        <v>11.61</v>
      </c>
      <c r="E5" s="23">
        <v>4.4074074074074071E-2</v>
      </c>
      <c r="F5" s="46">
        <v>186</v>
      </c>
      <c r="G5" s="24">
        <f t="shared" si="0"/>
        <v>3.7962165438478962E-3</v>
      </c>
      <c r="H5" s="16">
        <f>IF(B5="F",IF(G5&gt;Barem!$AB$2,0,IF(B5="F",VLOOKUP(D5,Barem!$B$2:$C$11,2,1))),IF(G5&gt;Barem!$AB$3,0,VLOOKUP(D5,Barem!$B$12:$C$21,2,1)))</f>
        <v>2.5</v>
      </c>
      <c r="I5" s="16">
        <f>IF(H5=0,0,IF(B5="F",VLOOKUP(G5,Barem!$G$2:$H$11,2,1),VLOOKUP(G5,Barem!$G$12:$H$21,2,1)))</f>
        <v>2</v>
      </c>
      <c r="J5" s="22">
        <v>3.5</v>
      </c>
      <c r="K5" s="17">
        <f>VLOOKUP($C5, Barem!$L:$O,4,0)</f>
        <v>0.2</v>
      </c>
      <c r="L5" s="17">
        <f>VLOOKUP($C5, Barem!$L:$P,5,0)</f>
        <v>0.5</v>
      </c>
      <c r="M5" s="17">
        <f>VLOOKUP($C5, Barem!$L:$Q,6,0)</f>
        <v>0.3</v>
      </c>
      <c r="N5" s="43">
        <f t="shared" si="1"/>
        <v>0</v>
      </c>
      <c r="O5" s="43">
        <f>IF(D5&gt;21,VLOOKUP(D5,Barem!$S$1:$T$39,2,1),0)</f>
        <v>0</v>
      </c>
      <c r="P5" s="39">
        <f>IF(D5&lt;1,0,IF(B5="F",VLOOKUP(G5,Barem!$W$2:$Y$12,2,1),VLOOKUP(G5,Barem!$W$13:$Y$24,2,1)))</f>
        <v>0</v>
      </c>
      <c r="Q5" s="43">
        <f>VLOOKUP(A5,Participanti!A:C,3,0)</f>
        <v>0</v>
      </c>
      <c r="R5" s="34">
        <f t="shared" si="2"/>
        <v>2.5499999999999998</v>
      </c>
      <c r="S5" s="38">
        <v>43838</v>
      </c>
      <c r="T5" s="16">
        <f t="shared" si="3"/>
        <v>1</v>
      </c>
      <c r="U5" s="41">
        <f t="shared" si="4"/>
        <v>0.21963824289405684</v>
      </c>
    </row>
    <row r="6" spans="1:22">
      <c r="A6" s="21" t="s">
        <v>192</v>
      </c>
      <c r="B6" s="29" t="str">
        <f>VLOOKUP(A6,Participanti!A:B,2,0)</f>
        <v>M</v>
      </c>
      <c r="C6" s="22">
        <v>1</v>
      </c>
      <c r="D6" s="22">
        <v>1.02</v>
      </c>
      <c r="E6" s="23">
        <v>2.3379629629629631E-3</v>
      </c>
      <c r="F6" s="46">
        <v>0</v>
      </c>
      <c r="G6" s="24">
        <f t="shared" si="0"/>
        <v>2.2921205519244735E-3</v>
      </c>
      <c r="H6" s="16">
        <f>IF(B6="F",IF(G6&gt;Barem!$AB$2,0,IF(B6="F",VLOOKUP(D6,Barem!$B$2:$C$11,2,1))),IF(G6&gt;Barem!$AB$3,0,VLOOKUP(D6,Barem!$B$12:$C$21,2,1)))</f>
        <v>0</v>
      </c>
      <c r="I6" s="16">
        <f>IF(H6=0,0,IF(B6="F",VLOOKUP(G6,Barem!$G$2:$H$11,2,1),VLOOKUP(G6,Barem!$G$12:$H$21,2,1)))</f>
        <v>0</v>
      </c>
      <c r="J6" s="22">
        <v>3</v>
      </c>
      <c r="K6" s="17">
        <f>VLOOKUP($C6, Barem!$L:$O,4,0)</f>
        <v>0.2</v>
      </c>
      <c r="L6" s="17">
        <f>VLOOKUP($C6, Barem!$L:$P,5,0)</f>
        <v>0.5</v>
      </c>
      <c r="M6" s="17">
        <f>VLOOKUP($C6, Barem!$L:$Q,6,0)</f>
        <v>0.3</v>
      </c>
      <c r="N6" s="43">
        <f t="shared" si="1"/>
        <v>0</v>
      </c>
      <c r="O6" s="43">
        <f>IF(D6&gt;21,VLOOKUP(D6,Barem!$S$1:$T$39,2,1),0)</f>
        <v>0</v>
      </c>
      <c r="P6" s="39">
        <f>IF(D6&lt;1,0,IF(B6="F",VLOOKUP(G6,Barem!$W$2:$Y$12,2,1),VLOOKUP(G6,Barem!$W$13:$Y$24,2,1)))</f>
        <v>4.5</v>
      </c>
      <c r="Q6" s="43">
        <f>VLOOKUP(A6,Participanti!A:C,3,0)</f>
        <v>0</v>
      </c>
      <c r="R6" s="34">
        <f t="shared" si="2"/>
        <v>5.4</v>
      </c>
      <c r="S6" s="38">
        <v>43838</v>
      </c>
      <c r="T6" s="16">
        <f t="shared" si="3"/>
        <v>1</v>
      </c>
      <c r="U6" s="41">
        <f t="shared" si="4"/>
        <v>5.2941176470588234</v>
      </c>
      <c r="V6" s="24"/>
    </row>
    <row r="7" spans="1:22">
      <c r="A7" s="21" t="s">
        <v>75</v>
      </c>
      <c r="B7" s="29" t="str">
        <f>VLOOKUP(A7,Participanti!A:B,2,0)</f>
        <v>M</v>
      </c>
      <c r="C7" s="22">
        <v>1</v>
      </c>
      <c r="D7" s="22">
        <v>20.88</v>
      </c>
      <c r="E7" s="23">
        <v>6.5995370370370371E-2</v>
      </c>
      <c r="F7" s="46">
        <v>64</v>
      </c>
      <c r="G7" s="24">
        <f t="shared" si="0"/>
        <v>3.1606978146729108E-3</v>
      </c>
      <c r="H7" s="16">
        <f>IF(B7="F",IF(G7&gt;Barem!$AB$2,0,IF(B7="F",VLOOKUP(D7,Barem!$B$2:$C$11,2,1))),IF(G7&gt;Barem!$AB$3,0,VLOOKUP(D7,Barem!$B$12:$C$21,2,1)))</f>
        <v>4.5</v>
      </c>
      <c r="I7" s="16">
        <f>IF(H7=0,0,IF(B7="F",VLOOKUP(G7,Barem!$G$2:$H$11,2,1),VLOOKUP(G7,Barem!$G$12:$H$21,2,1)))</f>
        <v>3.5</v>
      </c>
      <c r="J7" s="22">
        <v>4.5</v>
      </c>
      <c r="K7" s="17">
        <f>VLOOKUP($C7, Barem!$L:$O,4,0)</f>
        <v>0.2</v>
      </c>
      <c r="L7" s="17">
        <f>VLOOKUP($C7, Barem!$L:$P,5,0)</f>
        <v>0.5</v>
      </c>
      <c r="M7" s="17">
        <f>VLOOKUP($C7, Barem!$L:$Q,6,0)</f>
        <v>0.3</v>
      </c>
      <c r="N7" s="43">
        <f t="shared" si="1"/>
        <v>0</v>
      </c>
      <c r="O7" s="43">
        <f>IF(D7&gt;21,VLOOKUP(D7,Barem!$S$1:$T$39,2,1),0)</f>
        <v>0</v>
      </c>
      <c r="P7" s="39">
        <f>IF(D7&lt;1,0,IF(B7="F",VLOOKUP(G7,Barem!$W$2:$Y$12,2,1),VLOOKUP(G7,Barem!$W$13:$Y$24,2,1)))</f>
        <v>0</v>
      </c>
      <c r="Q7" s="43">
        <f>VLOOKUP(A7,Participanti!A:C,3,0)</f>
        <v>0</v>
      </c>
      <c r="R7" s="34">
        <f t="shared" si="2"/>
        <v>4</v>
      </c>
      <c r="S7" s="38">
        <v>43838</v>
      </c>
      <c r="T7" s="16">
        <f t="shared" si="3"/>
        <v>1</v>
      </c>
      <c r="U7" s="41">
        <f t="shared" si="4"/>
        <v>0.19157088122605365</v>
      </c>
    </row>
    <row r="8" spans="1:22">
      <c r="A8" s="21" t="s">
        <v>191</v>
      </c>
      <c r="B8" s="29" t="str">
        <f>VLOOKUP(A8,Participanti!A:B,2,0)</f>
        <v>F</v>
      </c>
      <c r="C8" s="22">
        <v>1</v>
      </c>
      <c r="D8" s="22">
        <v>6.48</v>
      </c>
      <c r="E8" s="23">
        <v>2.7893518518518515E-2</v>
      </c>
      <c r="F8" s="46">
        <v>0</v>
      </c>
      <c r="G8" s="24">
        <f t="shared" si="0"/>
        <v>4.3045553269318694E-3</v>
      </c>
      <c r="H8" s="16">
        <f>IF(B8="F",IF(G8&gt;Barem!$AB$2,0,IF(B8="F",VLOOKUP(D8,Barem!$B$2:$C$11,2,1))),IF(G8&gt;Barem!$AB$3,0,VLOOKUP(D8,Barem!$B$12:$C$21,2,1)))</f>
        <v>1.5</v>
      </c>
      <c r="I8" s="16">
        <f>IF(H8=0,0,IF(B8="F",VLOOKUP(G8,Barem!$G$2:$H$11,2,1),VLOOKUP(G8,Barem!$G$12:$H$21,2,1)))</f>
        <v>1.5</v>
      </c>
      <c r="J8" s="22">
        <v>2.5</v>
      </c>
      <c r="K8" s="17">
        <f>VLOOKUP($C8, Barem!$L:$O,4,0)</f>
        <v>0.2</v>
      </c>
      <c r="L8" s="17">
        <f>VLOOKUP($C8, Barem!$L:$P,5,0)</f>
        <v>0.5</v>
      </c>
      <c r="M8" s="17">
        <f>VLOOKUP($C8, Barem!$L:$Q,6,0)</f>
        <v>0.3</v>
      </c>
      <c r="N8" s="43">
        <f t="shared" si="1"/>
        <v>0</v>
      </c>
      <c r="O8" s="43">
        <f>IF(D8&gt;21,VLOOKUP(D8,Barem!$S$1:$T$39,2,1),0)</f>
        <v>0</v>
      </c>
      <c r="P8" s="39">
        <f>IF(D8&lt;1,0,IF(B8="F",VLOOKUP(G8,Barem!$W$2:$Y$12,2,1),VLOOKUP(G8,Barem!$W$13:$Y$24,2,1)))</f>
        <v>0</v>
      </c>
      <c r="Q8" s="43">
        <f>VLOOKUP(A8,Participanti!A:C,3,0)</f>
        <v>0</v>
      </c>
      <c r="R8" s="34">
        <f t="shared" si="2"/>
        <v>1.8</v>
      </c>
      <c r="S8" s="38">
        <v>43838</v>
      </c>
      <c r="T8" s="16">
        <f t="shared" si="3"/>
        <v>1</v>
      </c>
      <c r="U8" s="41">
        <f t="shared" si="4"/>
        <v>0.27777777777777779</v>
      </c>
    </row>
    <row r="9" spans="1:22">
      <c r="A9" s="21" t="s">
        <v>51</v>
      </c>
      <c r="B9" s="29" t="str">
        <f>VLOOKUP(A9,Participanti!A:B,2,0)</f>
        <v>M</v>
      </c>
      <c r="C9" s="22">
        <v>1</v>
      </c>
      <c r="D9" s="22">
        <v>13.05</v>
      </c>
      <c r="E9" s="23">
        <v>4.5902777777777772E-2</v>
      </c>
      <c r="F9" s="46">
        <v>130</v>
      </c>
      <c r="G9" s="24">
        <f t="shared" si="0"/>
        <v>3.5174542358450398E-3</v>
      </c>
      <c r="H9" s="16">
        <f>IF(B9="F",IF(G9&gt;Barem!$AB$2,0,IF(B9="F",VLOOKUP(D9,Barem!$B$2:$C$11,2,1))),IF(G9&gt;Barem!$AB$3,0,VLOOKUP(D9,Barem!$B$12:$C$21,2,1)))</f>
        <v>3</v>
      </c>
      <c r="I9" s="16">
        <f>IF(H9=0,0,IF(B9="F",VLOOKUP(G9,Barem!$G$2:$H$11,2,1),VLOOKUP(G9,Barem!$G$12:$H$21,2,1)))</f>
        <v>2.5</v>
      </c>
      <c r="J9" s="22">
        <v>4</v>
      </c>
      <c r="K9" s="17">
        <f>VLOOKUP($C9, Barem!$L:$O,4,0)</f>
        <v>0.2</v>
      </c>
      <c r="L9" s="17">
        <f>VLOOKUP($C9, Barem!$L:$P,5,0)</f>
        <v>0.5</v>
      </c>
      <c r="M9" s="17">
        <f>VLOOKUP($C9, Barem!$L:$Q,6,0)</f>
        <v>0.3</v>
      </c>
      <c r="N9" s="43">
        <f t="shared" si="1"/>
        <v>0</v>
      </c>
      <c r="O9" s="43">
        <f>IF(D9&gt;21,VLOOKUP(D9,Barem!$S$1:$T$39,2,1),0)</f>
        <v>0</v>
      </c>
      <c r="P9" s="39">
        <f>IF(D9&lt;1,0,IF(B9="F",VLOOKUP(G9,Barem!$W$2:$Y$12,2,1),VLOOKUP(G9,Barem!$W$13:$Y$24,2,1)))</f>
        <v>0</v>
      </c>
      <c r="Q9" s="43">
        <f>VLOOKUP(A9,Participanti!A:C,3,0)</f>
        <v>0</v>
      </c>
      <c r="R9" s="34">
        <f t="shared" si="2"/>
        <v>3.05</v>
      </c>
      <c r="S9" s="38">
        <v>43838</v>
      </c>
      <c r="T9" s="16">
        <f t="shared" si="3"/>
        <v>1</v>
      </c>
      <c r="U9" s="41">
        <f t="shared" si="4"/>
        <v>0.23371647509578541</v>
      </c>
    </row>
    <row r="10" spans="1:22">
      <c r="A10" s="21" t="s">
        <v>69</v>
      </c>
      <c r="B10" s="29" t="str">
        <f>VLOOKUP(A10,Participanti!A:B,2,0)</f>
        <v>M</v>
      </c>
      <c r="C10" s="22">
        <v>1</v>
      </c>
      <c r="D10" s="22">
        <v>10</v>
      </c>
      <c r="E10" s="23">
        <v>3.5868055555555556E-2</v>
      </c>
      <c r="F10" s="46">
        <v>10</v>
      </c>
      <c r="G10" s="24">
        <f t="shared" si="0"/>
        <v>3.5868055555555558E-3</v>
      </c>
      <c r="H10" s="16">
        <f>IF(B10="F",IF(G10&gt;Barem!$AB$2,0,IF(B10="F",VLOOKUP(D10,Barem!$B$2:$C$11,2,1))),IF(G10&gt;Barem!$AB$3,0,VLOOKUP(D10,Barem!$B$12:$C$21,2,1)))</f>
        <v>2.5</v>
      </c>
      <c r="I10" s="16">
        <f>IF(H10=0,0,IF(B10="F",VLOOKUP(G10,Barem!$G$2:$H$11,2,1),VLOOKUP(G10,Barem!$G$12:$H$21,2,1)))</f>
        <v>2.5</v>
      </c>
      <c r="J10" s="22">
        <v>2</v>
      </c>
      <c r="K10" s="17">
        <f>VLOOKUP($C10, Barem!$L:$O,4,0)</f>
        <v>0.2</v>
      </c>
      <c r="L10" s="17">
        <f>VLOOKUP($C10, Barem!$L:$P,5,0)</f>
        <v>0.5</v>
      </c>
      <c r="M10" s="17">
        <f>VLOOKUP($C10, Barem!$L:$Q,6,0)</f>
        <v>0.3</v>
      </c>
      <c r="N10" s="43">
        <f t="shared" si="1"/>
        <v>0</v>
      </c>
      <c r="O10" s="43">
        <f>IF(D10&gt;21,VLOOKUP(D10,Barem!$S$1:$T$39,2,1),0)</f>
        <v>0</v>
      </c>
      <c r="P10" s="39">
        <f>IF(D10&lt;1,0,IF(B10="F",VLOOKUP(G10,Barem!$W$2:$Y$12,2,1),VLOOKUP(G10,Barem!$W$13:$Y$24,2,1)))</f>
        <v>0</v>
      </c>
      <c r="Q10" s="43">
        <f>VLOOKUP(A10,Participanti!A:C,3,0)</f>
        <v>0</v>
      </c>
      <c r="R10" s="34">
        <f t="shared" si="2"/>
        <v>2.35</v>
      </c>
      <c r="S10" s="38">
        <v>43839</v>
      </c>
      <c r="T10" s="16">
        <f t="shared" si="3"/>
        <v>1</v>
      </c>
      <c r="U10" s="41">
        <f t="shared" si="4"/>
        <v>0.23500000000000001</v>
      </c>
    </row>
    <row r="11" spans="1:22">
      <c r="A11" s="21" t="s">
        <v>67</v>
      </c>
      <c r="B11" s="29" t="str">
        <f>VLOOKUP(A11,Participanti!A:B,2,0)</f>
        <v>M</v>
      </c>
      <c r="C11" s="22">
        <v>1</v>
      </c>
      <c r="D11" s="22">
        <v>10.01</v>
      </c>
      <c r="E11" s="23">
        <v>3.4907407407407408E-2</v>
      </c>
      <c r="F11" s="46">
        <v>158</v>
      </c>
      <c r="G11" s="24">
        <f t="shared" si="0"/>
        <v>3.4872534872534872E-3</v>
      </c>
      <c r="H11" s="16">
        <f>IF(B11="F",IF(G11&gt;Barem!$AB$2,0,IF(B11="F",VLOOKUP(D11,Barem!$B$2:$C$11,2,1))),IF(G11&gt;Barem!$AB$3,0,VLOOKUP(D11,Barem!$B$12:$C$21,2,1)))</f>
        <v>2.5</v>
      </c>
      <c r="I11" s="16">
        <f>IF(H11=0,0,IF(B11="F",VLOOKUP(G11,Barem!$G$2:$H$11,2,1),VLOOKUP(G11,Barem!$G$12:$H$21,2,1)))</f>
        <v>2.5</v>
      </c>
      <c r="J11" s="22">
        <v>2</v>
      </c>
      <c r="K11" s="17">
        <f>VLOOKUP($C11, Barem!$L:$O,4,0)</f>
        <v>0.2</v>
      </c>
      <c r="L11" s="17">
        <f>VLOOKUP($C11, Barem!$L:$P,5,0)</f>
        <v>0.5</v>
      </c>
      <c r="M11" s="17">
        <f>VLOOKUP($C11, Barem!$L:$Q,6,0)</f>
        <v>0.3</v>
      </c>
      <c r="N11" s="43">
        <f t="shared" si="1"/>
        <v>0</v>
      </c>
      <c r="O11" s="43">
        <f>IF(D11&gt;21,VLOOKUP(D11,Barem!$S$1:$T$39,2,1),0)</f>
        <v>0</v>
      </c>
      <c r="P11" s="39">
        <f>IF(D11&lt;1,0,IF(B11="F",VLOOKUP(G11,Barem!$W$2:$Y$12,2,1),VLOOKUP(G11,Barem!$W$13:$Y$24,2,1)))</f>
        <v>0</v>
      </c>
      <c r="Q11" s="43">
        <f>VLOOKUP(A11,Participanti!A:C,3,0)</f>
        <v>0</v>
      </c>
      <c r="R11" s="34">
        <f t="shared" si="2"/>
        <v>2.35</v>
      </c>
      <c r="S11" s="38">
        <v>43839</v>
      </c>
      <c r="T11" s="16">
        <f t="shared" si="3"/>
        <v>1</v>
      </c>
      <c r="U11" s="41">
        <f t="shared" si="4"/>
        <v>0.23476523476523478</v>
      </c>
    </row>
    <row r="12" spans="1:22">
      <c r="A12" s="21" t="s">
        <v>189</v>
      </c>
      <c r="B12" s="29" t="str">
        <f>VLOOKUP(A12,Participanti!A:B,2,0)</f>
        <v>M</v>
      </c>
      <c r="C12" s="22">
        <v>1</v>
      </c>
      <c r="D12" s="22">
        <v>11.02</v>
      </c>
      <c r="E12" s="23">
        <v>3.4212962962962966E-2</v>
      </c>
      <c r="F12" s="46">
        <v>54</v>
      </c>
      <c r="G12" s="24">
        <f t="shared" si="0"/>
        <v>3.1046245882906504E-3</v>
      </c>
      <c r="H12" s="16">
        <f>IF(B12="F",IF(G12&gt;Barem!$AB$2,0,IF(B12="F",VLOOKUP(D12,Barem!$B$2:$C$11,2,1))),IF(G12&gt;Barem!$AB$3,0,VLOOKUP(D12,Barem!$B$12:$C$21,2,1)))</f>
        <v>2.5</v>
      </c>
      <c r="I12" s="16">
        <f>IF(H12=0,0,IF(B12="F",VLOOKUP(G12,Barem!$G$2:$H$11,2,1),VLOOKUP(G12,Barem!$G$12:$H$21,2,1)))</f>
        <v>4</v>
      </c>
      <c r="J12" s="22">
        <v>1</v>
      </c>
      <c r="K12" s="17">
        <f>VLOOKUP($C12, Barem!$L:$O,4,0)</f>
        <v>0.2</v>
      </c>
      <c r="L12" s="17">
        <f>VLOOKUP($C12, Barem!$L:$P,5,0)</f>
        <v>0.5</v>
      </c>
      <c r="M12" s="17">
        <f>VLOOKUP($C12, Barem!$L:$Q,6,0)</f>
        <v>0.3</v>
      </c>
      <c r="N12" s="43">
        <f t="shared" si="1"/>
        <v>0</v>
      </c>
      <c r="O12" s="43">
        <f>IF(D12&gt;21,VLOOKUP(D12,Barem!$S$1:$T$39,2,1),0)</f>
        <v>0</v>
      </c>
      <c r="P12" s="39">
        <f>IF(D12&lt;1,0,IF(B12="F",VLOOKUP(G12,Barem!$W$2:$Y$12,2,1),VLOOKUP(G12,Barem!$W$13:$Y$24,2,1)))</f>
        <v>0</v>
      </c>
      <c r="Q12" s="43">
        <f>VLOOKUP(A12,Participanti!A:C,3,0)</f>
        <v>0</v>
      </c>
      <c r="R12" s="34">
        <f t="shared" si="2"/>
        <v>2.8</v>
      </c>
      <c r="S12" s="38">
        <v>43840</v>
      </c>
      <c r="T12" s="16">
        <f t="shared" si="3"/>
        <v>1</v>
      </c>
      <c r="U12" s="41">
        <f t="shared" si="4"/>
        <v>0.25408348457350272</v>
      </c>
    </row>
    <row r="13" spans="1:22">
      <c r="A13" s="21" t="s">
        <v>194</v>
      </c>
      <c r="B13" s="29" t="str">
        <f>VLOOKUP(A13,Participanti!A:B,2,0)</f>
        <v>M</v>
      </c>
      <c r="C13" s="22">
        <v>1</v>
      </c>
      <c r="D13" s="22">
        <v>10.33</v>
      </c>
      <c r="E13" s="23">
        <v>4.2951388888888886E-2</v>
      </c>
      <c r="F13" s="46">
        <v>112</v>
      </c>
      <c r="G13" s="24">
        <f t="shared" si="0"/>
        <v>4.1579272883725928E-3</v>
      </c>
      <c r="H13" s="16">
        <f>IF(B13="F",IF(G13&gt;Barem!$AB$2,0,IF(B13="F",VLOOKUP(D13,Barem!$B$2:$C$11,2,1))),IF(G13&gt;Barem!$AB$3,0,VLOOKUP(D13,Barem!$B$12:$C$21,2,1)))</f>
        <v>2.5</v>
      </c>
      <c r="I13" s="16">
        <f>IF(H13=0,0,IF(B13="F",VLOOKUP(G13,Barem!$G$2:$H$11,2,1),VLOOKUP(G13,Barem!$G$12:$H$21,2,1)))</f>
        <v>1.5</v>
      </c>
      <c r="J13" s="22">
        <v>1.5</v>
      </c>
      <c r="K13" s="17">
        <f>VLOOKUP($C13, Barem!$L:$O,4,0)</f>
        <v>0.2</v>
      </c>
      <c r="L13" s="17">
        <f>VLOOKUP($C13, Barem!$L:$P,5,0)</f>
        <v>0.5</v>
      </c>
      <c r="M13" s="17">
        <f>VLOOKUP($C13, Barem!$L:$Q,6,0)</f>
        <v>0.3</v>
      </c>
      <c r="N13" s="43">
        <f t="shared" si="1"/>
        <v>0</v>
      </c>
      <c r="O13" s="43">
        <f>IF(D13&gt;21,VLOOKUP(D13,Barem!$S$1:$T$39,2,1),0)</f>
        <v>0</v>
      </c>
      <c r="P13" s="39">
        <f>IF(D13&lt;1,0,IF(B13="F",VLOOKUP(G13,Barem!$W$2:$Y$12,2,1),VLOOKUP(G13,Barem!$W$13:$Y$24,2,1)))</f>
        <v>0</v>
      </c>
      <c r="Q13" s="43">
        <f>VLOOKUP(A13,Participanti!A:C,3,0)</f>
        <v>0</v>
      </c>
      <c r="R13" s="34">
        <f t="shared" si="2"/>
        <v>1.7</v>
      </c>
      <c r="S13" s="38">
        <v>43841</v>
      </c>
      <c r="T13" s="16">
        <f t="shared" si="3"/>
        <v>1</v>
      </c>
      <c r="U13" s="41">
        <f t="shared" si="4"/>
        <v>0.16456921587608905</v>
      </c>
    </row>
    <row r="14" spans="1:22">
      <c r="A14" s="21" t="s">
        <v>195</v>
      </c>
      <c r="B14" s="29" t="str">
        <f>VLOOKUP(A14,Participanti!A:B,2,0)</f>
        <v>M</v>
      </c>
      <c r="C14" s="22">
        <v>1</v>
      </c>
      <c r="D14" s="22">
        <v>4.32</v>
      </c>
      <c r="E14" s="23">
        <v>1.2905092592592591E-2</v>
      </c>
      <c r="F14" s="46">
        <v>53</v>
      </c>
      <c r="G14" s="24">
        <f t="shared" si="0"/>
        <v>2.9872899519890255E-3</v>
      </c>
      <c r="H14" s="16">
        <f>IF(B14="F",IF(G14&gt;Barem!$AB$2,0,IF(B14="F",VLOOKUP(D14,Barem!$B$2:$C$11,2,1))),IF(G14&gt;Barem!$AB$3,0,VLOOKUP(D14,Barem!$B$12:$C$21,2,1)))</f>
        <v>1</v>
      </c>
      <c r="I14" s="16">
        <f>IF(H14=0,0,IF(B14="F",VLOOKUP(G14,Barem!$G$2:$H$11,2,1),VLOOKUP(G14,Barem!$G$12:$H$21,2,1)))</f>
        <v>4</v>
      </c>
      <c r="J14" s="22">
        <v>1</v>
      </c>
      <c r="K14" s="17">
        <f>VLOOKUP($C14, Barem!$L:$O,4,0)</f>
        <v>0.2</v>
      </c>
      <c r="L14" s="17">
        <f>VLOOKUP($C14, Barem!$L:$P,5,0)</f>
        <v>0.5</v>
      </c>
      <c r="M14" s="17">
        <f>VLOOKUP($C14, Barem!$L:$Q,6,0)</f>
        <v>0.3</v>
      </c>
      <c r="N14" s="43">
        <f t="shared" si="1"/>
        <v>0</v>
      </c>
      <c r="O14" s="43">
        <f>IF(D14&gt;21,VLOOKUP(D14,Barem!$S$1:$T$39,2,1),0)</f>
        <v>0</v>
      </c>
      <c r="P14" s="39">
        <f>IF(D14&lt;1,0,IF(B14="F",VLOOKUP(G14,Barem!$W$2:$Y$12,2,1),VLOOKUP(G14,Barem!$W$13:$Y$24,2,1)))</f>
        <v>0</v>
      </c>
      <c r="Q14" s="43">
        <f>VLOOKUP(A14,Participanti!A:C,3,0)</f>
        <v>0</v>
      </c>
      <c r="R14" s="34">
        <f t="shared" si="2"/>
        <v>2.5</v>
      </c>
      <c r="S14" s="38">
        <v>43841</v>
      </c>
      <c r="T14" s="16">
        <f t="shared" si="3"/>
        <v>1</v>
      </c>
      <c r="U14" s="41">
        <f t="shared" si="4"/>
        <v>0.57870370370370372</v>
      </c>
    </row>
    <row r="15" spans="1:22">
      <c r="A15" s="21" t="s">
        <v>89</v>
      </c>
      <c r="B15" s="29" t="str">
        <f>VLOOKUP(A15,Participanti!A:B,2,0)</f>
        <v>M</v>
      </c>
      <c r="C15" s="22">
        <v>1</v>
      </c>
      <c r="D15" s="22">
        <v>3.03</v>
      </c>
      <c r="E15" s="23">
        <v>8.7037037037037031E-3</v>
      </c>
      <c r="F15" s="46">
        <v>37</v>
      </c>
      <c r="G15" s="24">
        <f t="shared" si="0"/>
        <v>2.8725094731695392E-3</v>
      </c>
      <c r="H15" s="16">
        <f>IF(B15="F",IF(G15&gt;Barem!$AB$2,0,IF(B15="F",VLOOKUP(D15,Barem!$B$2:$C$11,2,1))),IF(G15&gt;Barem!$AB$3,0,VLOOKUP(D15,Barem!$B$12:$C$21,2,1)))</f>
        <v>1</v>
      </c>
      <c r="I15" s="16">
        <f>IF(H15=0,0,IF(B15="F",VLOOKUP(G15,Barem!$G$2:$H$11,2,1),VLOOKUP(G15,Barem!$G$12:$H$21,2,1)))</f>
        <v>4.5</v>
      </c>
      <c r="J15" s="22">
        <v>4</v>
      </c>
      <c r="K15" s="17">
        <f>VLOOKUP($C15, Barem!$L:$O,4,0)</f>
        <v>0.2</v>
      </c>
      <c r="L15" s="17">
        <f>VLOOKUP($C15, Barem!$L:$P,5,0)</f>
        <v>0.5</v>
      </c>
      <c r="M15" s="17">
        <f>VLOOKUP($C15, Barem!$L:$Q,6,0)</f>
        <v>0.3</v>
      </c>
      <c r="N15" s="43">
        <f t="shared" si="1"/>
        <v>0</v>
      </c>
      <c r="O15" s="43">
        <f>IF(D15&gt;21,VLOOKUP(D15,Barem!$S$1:$T$39,2,1),0)</f>
        <v>0</v>
      </c>
      <c r="P15" s="39">
        <f>IF(D15&lt;1,0,IF(B15="F",VLOOKUP(G15,Barem!$W$2:$Y$12,2,1),VLOOKUP(G15,Barem!$W$13:$Y$24,2,1)))</f>
        <v>0</v>
      </c>
      <c r="Q15" s="43">
        <f>VLOOKUP(A15,Participanti!A:C,3,0)</f>
        <v>0</v>
      </c>
      <c r="R15" s="34">
        <f t="shared" si="2"/>
        <v>3.6500000000000004</v>
      </c>
      <c r="S15" s="38">
        <v>43841</v>
      </c>
      <c r="T15" s="16">
        <f t="shared" si="3"/>
        <v>1</v>
      </c>
      <c r="U15" s="41">
        <f t="shared" si="4"/>
        <v>1.2046204620462049</v>
      </c>
    </row>
    <row r="16" spans="1:22">
      <c r="A16" s="21" t="s">
        <v>188</v>
      </c>
      <c r="B16" s="29" t="str">
        <f>VLOOKUP(A16,Participanti!A:B,2,0)</f>
        <v>M</v>
      </c>
      <c r="C16" s="22">
        <v>1</v>
      </c>
      <c r="D16" s="22">
        <v>3.01</v>
      </c>
      <c r="E16" s="23">
        <v>9.6296296296296303E-3</v>
      </c>
      <c r="F16" s="46">
        <v>0</v>
      </c>
      <c r="G16" s="24">
        <f t="shared" si="0"/>
        <v>3.1992125015380835E-3</v>
      </c>
      <c r="H16" s="16">
        <f>IF(B16="F",IF(G16&gt;Barem!$AB$2,0,IF(B16="F",VLOOKUP(D16,Barem!$B$2:$C$11,2,1))),IF(G16&gt;Barem!$AB$3,0,VLOOKUP(D16,Barem!$B$12:$C$21,2,1)))</f>
        <v>1</v>
      </c>
      <c r="I16" s="16">
        <f>IF(H16=0,0,IF(B16="F",VLOOKUP(G16,Barem!$G$2:$H$11,2,1),VLOOKUP(G16,Barem!$G$12:$H$21,2,1)))</f>
        <v>3.5</v>
      </c>
      <c r="J16" s="22">
        <v>3</v>
      </c>
      <c r="K16" s="17">
        <f>VLOOKUP($C16, Barem!$L:$O,4,0)</f>
        <v>0.2</v>
      </c>
      <c r="L16" s="17">
        <f>VLOOKUP($C16, Barem!$L:$P,5,0)</f>
        <v>0.5</v>
      </c>
      <c r="M16" s="17">
        <f>VLOOKUP($C16, Barem!$L:$Q,6,0)</f>
        <v>0.3</v>
      </c>
      <c r="N16" s="43">
        <f t="shared" si="1"/>
        <v>0</v>
      </c>
      <c r="O16" s="43">
        <f>IF(D16&gt;21,VLOOKUP(D16,Barem!$S$1:$T$39,2,1),0)</f>
        <v>0</v>
      </c>
      <c r="P16" s="39">
        <f>IF(D16&lt;1,0,IF(B16="F",VLOOKUP(G16,Barem!$W$2:$Y$12,2,1),VLOOKUP(G16,Barem!$W$13:$Y$24,2,1)))</f>
        <v>0</v>
      </c>
      <c r="Q16" s="43">
        <f>VLOOKUP(A16,Participanti!A:C,3,0)</f>
        <v>0</v>
      </c>
      <c r="R16" s="34">
        <f t="shared" si="2"/>
        <v>2.8499999999999996</v>
      </c>
      <c r="S16" s="38">
        <v>43841</v>
      </c>
      <c r="T16" s="16">
        <f t="shared" si="3"/>
        <v>1</v>
      </c>
      <c r="U16" s="41">
        <f t="shared" si="4"/>
        <v>0.94684385382059799</v>
      </c>
    </row>
    <row r="17" spans="1:21">
      <c r="A17" s="21" t="s">
        <v>72</v>
      </c>
      <c r="B17" s="29" t="str">
        <f>VLOOKUP(A17,Participanti!A:B,2,0)</f>
        <v>M</v>
      </c>
      <c r="C17" s="22">
        <v>1</v>
      </c>
      <c r="D17" s="22">
        <v>20.69</v>
      </c>
      <c r="E17" s="23">
        <v>8.6504629629629626E-2</v>
      </c>
      <c r="F17" s="46">
        <v>794</v>
      </c>
      <c r="G17" s="24">
        <f t="shared" si="0"/>
        <v>4.1809874156418375E-3</v>
      </c>
      <c r="H17" s="16">
        <f>IF(B17="F",IF(G17&gt;Barem!$AB$2,0,IF(B17="F",VLOOKUP(D17,Barem!$B$2:$C$11,2,1))),IF(G17&gt;Barem!$AB$3,0,VLOOKUP(D17,Barem!$B$12:$C$21,2,1)))</f>
        <v>4.5</v>
      </c>
      <c r="I17" s="16">
        <f>IF(H17=0,0,IF(B17="F",VLOOKUP(G17,Barem!$G$2:$H$11,2,1),VLOOKUP(G17,Barem!$G$12:$H$21,2,1)))</f>
        <v>1</v>
      </c>
      <c r="J17" s="22">
        <v>3.5</v>
      </c>
      <c r="K17" s="17">
        <f>VLOOKUP($C17, Barem!$L:$O,4,0)</f>
        <v>0.2</v>
      </c>
      <c r="L17" s="17">
        <f>VLOOKUP($C17, Barem!$L:$P,5,0)</f>
        <v>0.5</v>
      </c>
      <c r="M17" s="17">
        <f>VLOOKUP($C17, Barem!$L:$Q,6,0)</f>
        <v>0.3</v>
      </c>
      <c r="N17" s="43">
        <f t="shared" si="1"/>
        <v>0.52933333333333332</v>
      </c>
      <c r="O17" s="43">
        <f>IF(D17&gt;21,VLOOKUP(D17,Barem!$S$1:$T$39,2,1),0)</f>
        <v>0</v>
      </c>
      <c r="P17" s="39">
        <f>IF(D17&lt;1,0,IF(B17="F",VLOOKUP(G17,Barem!$W$2:$Y$12,2,1),VLOOKUP(G17,Barem!$W$13:$Y$24,2,1)))</f>
        <v>0</v>
      </c>
      <c r="Q17" s="43">
        <f>VLOOKUP(A17,Participanti!A:C,3,0)</f>
        <v>0</v>
      </c>
      <c r="R17" s="34">
        <f t="shared" si="2"/>
        <v>2.9793333333333334</v>
      </c>
      <c r="S17" s="38">
        <v>43841</v>
      </c>
      <c r="T17" s="16">
        <f t="shared" si="3"/>
        <v>1</v>
      </c>
      <c r="U17" s="41">
        <f t="shared" si="4"/>
        <v>0.14399871113259222</v>
      </c>
    </row>
    <row r="18" spans="1:21">
      <c r="A18" s="21" t="s">
        <v>193</v>
      </c>
      <c r="B18" s="29" t="str">
        <f>VLOOKUP(A18,Participanti!A:B,2,0)</f>
        <v>F</v>
      </c>
      <c r="C18" s="22">
        <v>1</v>
      </c>
      <c r="D18" s="22">
        <v>10</v>
      </c>
      <c r="E18" s="23">
        <v>5.5370370370370368E-2</v>
      </c>
      <c r="F18" s="46">
        <v>21</v>
      </c>
      <c r="G18" s="24">
        <f t="shared" si="0"/>
        <v>5.5370370370370365E-3</v>
      </c>
      <c r="H18" s="16">
        <f>IF(B18="F",IF(G18&gt;Barem!$AB$2,0,IF(B18="F",VLOOKUP(D18,Barem!$B$2:$C$11,2,1))),IF(G18&gt;Barem!$AB$3,0,VLOOKUP(D18,Barem!$B$12:$C$21,2,1)))</f>
        <v>2.5</v>
      </c>
      <c r="I18" s="16">
        <f>IF(H18=0,0,IF(B18="F",VLOOKUP(G18,Barem!$G$2:$H$11,2,1),VLOOKUP(G18,Barem!$G$12:$H$21,2,1)))</f>
        <v>1</v>
      </c>
      <c r="J18" s="22">
        <v>2</v>
      </c>
      <c r="K18" s="17">
        <f>VLOOKUP($C18, Barem!$L:$O,4,0)</f>
        <v>0.2</v>
      </c>
      <c r="L18" s="17">
        <f>VLOOKUP($C18, Barem!$L:$P,5,0)</f>
        <v>0.5</v>
      </c>
      <c r="M18" s="17">
        <f>VLOOKUP($C18, Barem!$L:$Q,6,0)</f>
        <v>0.3</v>
      </c>
      <c r="N18" s="43">
        <f t="shared" si="1"/>
        <v>0</v>
      </c>
      <c r="O18" s="43">
        <f>IF(D18&gt;21,VLOOKUP(D18,Barem!$S$1:$T$39,2,1),0)</f>
        <v>0</v>
      </c>
      <c r="P18" s="39">
        <f>IF(D18&lt;1,0,IF(B18="F",VLOOKUP(G18,Barem!$W$2:$Y$12,2,1),VLOOKUP(G18,Barem!$W$13:$Y$24,2,1)))</f>
        <v>0</v>
      </c>
      <c r="Q18" s="43">
        <f>VLOOKUP(A18,Participanti!A:C,3,0)</f>
        <v>0.5</v>
      </c>
      <c r="R18" s="34">
        <f t="shared" si="2"/>
        <v>2.1</v>
      </c>
      <c r="S18" s="38">
        <v>43842</v>
      </c>
      <c r="T18" s="16">
        <f t="shared" si="3"/>
        <v>1</v>
      </c>
      <c r="U18" s="41">
        <f t="shared" si="4"/>
        <v>0.21000000000000002</v>
      </c>
    </row>
    <row r="19" spans="1:21">
      <c r="A19" s="21" t="s">
        <v>125</v>
      </c>
      <c r="B19" s="29" t="str">
        <f>VLOOKUP(A19,Participanti!A:B,2,0)</f>
        <v>M</v>
      </c>
      <c r="C19" s="22">
        <v>1</v>
      </c>
      <c r="D19" s="22">
        <v>14.01</v>
      </c>
      <c r="E19" s="23">
        <v>4.8182870370370369E-2</v>
      </c>
      <c r="F19" s="46">
        <v>415</v>
      </c>
      <c r="G19" s="24">
        <f t="shared" si="0"/>
        <v>3.4391770428529884E-3</v>
      </c>
      <c r="H19" s="16">
        <f>IF(B19="F",IF(G19&gt;Barem!$AB$2,0,IF(B19="F",VLOOKUP(D19,Barem!$B$2:$C$11,2,1))),IF(G19&gt;Barem!$AB$3,0,VLOOKUP(D19,Barem!$B$12:$C$21,2,1)))</f>
        <v>3</v>
      </c>
      <c r="I19" s="16">
        <f>IF(H19=0,0,IF(B19="F",VLOOKUP(G19,Barem!$G$2:$H$11,2,1),VLOOKUP(G19,Barem!$G$12:$H$21,2,1)))</f>
        <v>3</v>
      </c>
      <c r="J19" s="22">
        <v>2</v>
      </c>
      <c r="K19" s="17">
        <f>VLOOKUP($C19, Barem!$L:$O,4,0)</f>
        <v>0.2</v>
      </c>
      <c r="L19" s="17">
        <f>VLOOKUP($C19, Barem!$L:$P,5,0)</f>
        <v>0.5</v>
      </c>
      <c r="M19" s="17">
        <f>VLOOKUP($C19, Barem!$L:$Q,6,0)</f>
        <v>0.3</v>
      </c>
      <c r="N19" s="43">
        <f t="shared" si="1"/>
        <v>0.27666666666666667</v>
      </c>
      <c r="O19" s="43">
        <f>IF(D19&gt;21,VLOOKUP(D19,Barem!$S$1:$T$39,2,1),0)</f>
        <v>0</v>
      </c>
      <c r="P19" s="39">
        <f>IF(D19&lt;1,0,IF(B19="F",VLOOKUP(G19,Barem!$W$2:$Y$12,2,1),VLOOKUP(G19,Barem!$W$13:$Y$24,2,1)))</f>
        <v>0</v>
      </c>
      <c r="Q19" s="43">
        <f>VLOOKUP(A19,Participanti!A:C,3,0)</f>
        <v>0</v>
      </c>
      <c r="R19" s="34">
        <f t="shared" si="2"/>
        <v>2.976666666666667</v>
      </c>
      <c r="S19" s="38">
        <v>43841</v>
      </c>
      <c r="T19" s="16">
        <f t="shared" si="3"/>
        <v>1</v>
      </c>
      <c r="U19" s="41">
        <f t="shared" si="4"/>
        <v>0.21246728527242448</v>
      </c>
    </row>
    <row r="20" spans="1:21">
      <c r="A20" s="21" t="s">
        <v>130</v>
      </c>
      <c r="B20" s="29" t="str">
        <f>VLOOKUP(A20,Participanti!A:B,2,0)</f>
        <v>M</v>
      </c>
      <c r="C20" s="22">
        <v>1</v>
      </c>
      <c r="D20" s="22">
        <v>18.420000000000002</v>
      </c>
      <c r="E20" s="23">
        <v>7.5173611111111108E-2</v>
      </c>
      <c r="F20" s="46">
        <v>186</v>
      </c>
      <c r="G20" s="24">
        <f t="shared" si="0"/>
        <v>4.0810863795391478E-3</v>
      </c>
      <c r="H20" s="16">
        <f>IF(B20="F",IF(G20&gt;Barem!$AB$2,0,IF(B20="F",VLOOKUP(D20,Barem!$B$2:$C$11,2,1))),IF(G20&gt;Barem!$AB$3,0,VLOOKUP(D20,Barem!$B$12:$C$21,2,1)))</f>
        <v>4</v>
      </c>
      <c r="I20" s="16">
        <f>IF(H20=0,0,IF(B20="F",VLOOKUP(G20,Barem!$G$2:$H$11,2,1),VLOOKUP(G20,Barem!$G$12:$H$21,2,1)))</f>
        <v>1.5</v>
      </c>
      <c r="J20" s="22">
        <v>1</v>
      </c>
      <c r="K20" s="17">
        <f>VLOOKUP($C20, Barem!$L:$O,4,0)</f>
        <v>0.2</v>
      </c>
      <c r="L20" s="17">
        <f>VLOOKUP($C20, Barem!$L:$P,5,0)</f>
        <v>0.5</v>
      </c>
      <c r="M20" s="17">
        <f>VLOOKUP($C20, Barem!$L:$Q,6,0)</f>
        <v>0.3</v>
      </c>
      <c r="N20" s="43">
        <f t="shared" si="1"/>
        <v>0</v>
      </c>
      <c r="O20" s="43">
        <f>IF(D20&gt;21,VLOOKUP(D20,Barem!$S$1:$T$39,2,1),0)</f>
        <v>0</v>
      </c>
      <c r="P20" s="39">
        <f>IF(D20&lt;1,0,IF(B20="F",VLOOKUP(G20,Barem!$W$2:$Y$12,2,1),VLOOKUP(G20,Barem!$W$13:$Y$24,2,1)))</f>
        <v>0</v>
      </c>
      <c r="Q20" s="43">
        <f>VLOOKUP(A20,Participanti!A:C,3,0)</f>
        <v>0</v>
      </c>
      <c r="R20" s="34">
        <f t="shared" si="2"/>
        <v>1.85</v>
      </c>
      <c r="S20" s="38">
        <v>43842</v>
      </c>
      <c r="T20" s="16">
        <f t="shared" si="3"/>
        <v>1</v>
      </c>
      <c r="U20" s="41">
        <f t="shared" si="4"/>
        <v>0.10043431053203039</v>
      </c>
    </row>
    <row r="21" spans="1:21">
      <c r="A21" s="21" t="s">
        <v>74</v>
      </c>
      <c r="B21" s="29" t="str">
        <f>VLOOKUP(A21,Participanti!A:B,2,0)</f>
        <v>F</v>
      </c>
      <c r="C21" s="22">
        <v>1</v>
      </c>
      <c r="D21" s="22">
        <v>10</v>
      </c>
      <c r="E21" s="23">
        <v>4.0821759259259259E-2</v>
      </c>
      <c r="F21" s="46">
        <v>0</v>
      </c>
      <c r="G21" s="24">
        <f t="shared" si="0"/>
        <v>4.0821759259259257E-3</v>
      </c>
      <c r="H21" s="16">
        <f>IF(B21="F",IF(G21&gt;Barem!$AB$2,0,IF(B21="F",VLOOKUP(D21,Barem!$B$2:$C$11,2,1))),IF(G21&gt;Barem!$AB$3,0,VLOOKUP(D21,Barem!$B$12:$C$21,2,1)))</f>
        <v>2.5</v>
      </c>
      <c r="I21" s="16">
        <f>IF(H21=0,0,IF(B21="F",VLOOKUP(G21,Barem!$G$2:$H$11,2,1),VLOOKUP(G21,Barem!$G$12:$H$21,2,1)))</f>
        <v>2</v>
      </c>
      <c r="J21" s="22">
        <v>2.5</v>
      </c>
      <c r="K21" s="17">
        <f>VLOOKUP($C21, Barem!$L:$O,4,0)</f>
        <v>0.2</v>
      </c>
      <c r="L21" s="17">
        <f>VLOOKUP($C21, Barem!$L:$P,5,0)</f>
        <v>0.5</v>
      </c>
      <c r="M21" s="17">
        <f>VLOOKUP($C21, Barem!$L:$Q,6,0)</f>
        <v>0.3</v>
      </c>
      <c r="N21" s="43">
        <f t="shared" si="1"/>
        <v>0</v>
      </c>
      <c r="O21" s="43">
        <f>IF(D21&gt;21,VLOOKUP(D21,Barem!$S$1:$T$39,2,1),0)</f>
        <v>0</v>
      </c>
      <c r="P21" s="39">
        <f>IF(D21&lt;1,0,IF(B21="F",VLOOKUP(G21,Barem!$W$2:$Y$12,2,1),VLOOKUP(G21,Barem!$W$13:$Y$24,2,1)))</f>
        <v>0</v>
      </c>
      <c r="Q21" s="43">
        <f>VLOOKUP(A21,Participanti!A:C,3,0)</f>
        <v>0</v>
      </c>
      <c r="R21" s="34">
        <f t="shared" si="2"/>
        <v>2.25</v>
      </c>
      <c r="S21" s="38">
        <v>43842</v>
      </c>
      <c r="T21" s="16">
        <f t="shared" si="3"/>
        <v>1</v>
      </c>
      <c r="U21" s="41">
        <f t="shared" si="4"/>
        <v>0.22500000000000001</v>
      </c>
    </row>
    <row r="22" spans="1:21">
      <c r="A22" s="21" t="s">
        <v>122</v>
      </c>
      <c r="B22" s="29" t="str">
        <f>VLOOKUP(A22,Participanti!A:B,2,0)</f>
        <v>M</v>
      </c>
      <c r="C22" s="22">
        <v>1</v>
      </c>
      <c r="D22" s="22">
        <v>7.51</v>
      </c>
      <c r="E22" s="23">
        <v>3.9548611111111111E-2</v>
      </c>
      <c r="F22" s="46">
        <v>185</v>
      </c>
      <c r="G22" s="24">
        <f t="shared" si="0"/>
        <v>5.2661266459535436E-3</v>
      </c>
      <c r="H22" s="16">
        <f>IF(B22="F",IF(G22&gt;Barem!$AB$2,0,IF(B22="F",VLOOKUP(D22,Barem!$B$2:$C$11,2,1))),IF(G22&gt;Barem!$AB$3,0,VLOOKUP(D22,Barem!$B$12:$C$21,2,1)))</f>
        <v>2</v>
      </c>
      <c r="I22" s="16">
        <f>IF(H22=0,0,IF(B22="F",VLOOKUP(G22,Barem!$G$2:$H$11,2,1),VLOOKUP(G22,Barem!$G$12:$H$21,2,1)))</f>
        <v>1</v>
      </c>
      <c r="J22" s="22">
        <v>3</v>
      </c>
      <c r="K22" s="17">
        <f>VLOOKUP($C22, Barem!$L:$O,4,0)</f>
        <v>0.2</v>
      </c>
      <c r="L22" s="17">
        <f>VLOOKUP($C22, Barem!$L:$P,5,0)</f>
        <v>0.5</v>
      </c>
      <c r="M22" s="17">
        <f>VLOOKUP($C22, Barem!$L:$Q,6,0)</f>
        <v>0.3</v>
      </c>
      <c r="N22" s="43">
        <f t="shared" si="1"/>
        <v>0</v>
      </c>
      <c r="O22" s="43">
        <f>IF(D22&gt;21,VLOOKUP(D22,Barem!$S$1:$T$39,2,1),0)</f>
        <v>0</v>
      </c>
      <c r="P22" s="39">
        <f>IF(D22&lt;1,0,IF(B22="F",VLOOKUP(G22,Barem!$W$2:$Y$12,2,1),VLOOKUP(G22,Barem!$W$13:$Y$24,2,1)))</f>
        <v>0</v>
      </c>
      <c r="Q22" s="43">
        <f>VLOOKUP(A22,Participanti!A:C,3,0)</f>
        <v>0</v>
      </c>
      <c r="R22" s="34">
        <f t="shared" si="2"/>
        <v>1.7999999999999998</v>
      </c>
      <c r="S22" s="38">
        <v>43842</v>
      </c>
      <c r="T22" s="16">
        <f t="shared" si="3"/>
        <v>1</v>
      </c>
      <c r="U22" s="41">
        <f t="shared" si="4"/>
        <v>0.23968042609853527</v>
      </c>
    </row>
    <row r="23" spans="1:21">
      <c r="A23" s="21" t="s">
        <v>56</v>
      </c>
      <c r="B23" s="29" t="str">
        <f>VLOOKUP(A23,Participanti!A:B,2,0)</f>
        <v>M</v>
      </c>
      <c r="C23" s="22">
        <v>1</v>
      </c>
      <c r="D23" s="22">
        <v>19.38</v>
      </c>
      <c r="E23" s="23">
        <v>6.0879629629629638E-2</v>
      </c>
      <c r="F23" s="46">
        <v>87</v>
      </c>
      <c r="G23" s="24">
        <f t="shared" si="0"/>
        <v>3.1413637579788254E-3</v>
      </c>
      <c r="H23" s="16">
        <f>IF(B23="F",IF(G23&gt;Barem!$AB$2,0,IF(B23="F",VLOOKUP(D23,Barem!$B$2:$C$11,2,1))),IF(G23&gt;Barem!$AB$3,0,VLOOKUP(D23,Barem!$B$12:$C$21,2,1)))</f>
        <v>4.5</v>
      </c>
      <c r="I23" s="16">
        <f>IF(H23=0,0,IF(B23="F",VLOOKUP(G23,Barem!$G$2:$H$11,2,1),VLOOKUP(G23,Barem!$G$12:$H$21,2,1)))</f>
        <v>3.5</v>
      </c>
      <c r="J23" s="22">
        <v>2.5</v>
      </c>
      <c r="K23" s="17">
        <f>VLOOKUP($C23, Barem!$L:$O,4,0)</f>
        <v>0.2</v>
      </c>
      <c r="L23" s="17">
        <f>VLOOKUP($C23, Barem!$L:$P,5,0)</f>
        <v>0.5</v>
      </c>
      <c r="M23" s="17">
        <f>VLOOKUP($C23, Barem!$L:$Q,6,0)</f>
        <v>0.3</v>
      </c>
      <c r="N23" s="43">
        <f t="shared" si="1"/>
        <v>0</v>
      </c>
      <c r="O23" s="43">
        <f>IF(D23&gt;21,VLOOKUP(D23,Barem!$S$1:$T$39,2,1),0)</f>
        <v>0</v>
      </c>
      <c r="P23" s="39">
        <f>IF(D23&lt;1,0,IF(B23="F",VLOOKUP(G23,Barem!$W$2:$Y$12,2,1),VLOOKUP(G23,Barem!$W$13:$Y$24,2,1)))</f>
        <v>0</v>
      </c>
      <c r="Q23" s="43">
        <f>VLOOKUP(A23,Participanti!A:C,3,0)</f>
        <v>0</v>
      </c>
      <c r="R23" s="34">
        <f t="shared" si="2"/>
        <v>3.4</v>
      </c>
      <c r="S23" s="38">
        <v>43842</v>
      </c>
      <c r="T23" s="16">
        <f t="shared" si="3"/>
        <v>1</v>
      </c>
      <c r="U23" s="41">
        <f t="shared" si="4"/>
        <v>0.17543859649122809</v>
      </c>
    </row>
    <row r="24" spans="1:21">
      <c r="A24" s="21" t="s">
        <v>73</v>
      </c>
      <c r="B24" s="29" t="str">
        <f>VLOOKUP(A24,Participanti!A:B,2,0)</f>
        <v>M</v>
      </c>
      <c r="C24" s="22">
        <v>1</v>
      </c>
      <c r="D24" s="22">
        <v>12.89</v>
      </c>
      <c r="E24" s="23">
        <v>4.3622685185185188E-2</v>
      </c>
      <c r="F24" s="46">
        <v>0</v>
      </c>
      <c r="G24" s="24">
        <f t="shared" si="0"/>
        <v>3.384226934459673E-3</v>
      </c>
      <c r="H24" s="16">
        <f>IF(B24="F",IF(G24&gt;Barem!$AB$2,0,IF(B24="F",VLOOKUP(D24,Barem!$B$2:$C$11,2,1))),IF(G24&gt;Barem!$AB$3,0,VLOOKUP(D24,Barem!$B$12:$C$21,2,1)))</f>
        <v>3</v>
      </c>
      <c r="I24" s="16">
        <f>IF(H24=0,0,IF(B24="F",VLOOKUP(G24,Barem!$G$2:$H$11,2,1),VLOOKUP(G24,Barem!$G$12:$H$21,2,1)))</f>
        <v>3</v>
      </c>
      <c r="J24" s="22">
        <v>1.5</v>
      </c>
      <c r="K24" s="17">
        <f>VLOOKUP($C24, Barem!$L:$O,4,0)</f>
        <v>0.2</v>
      </c>
      <c r="L24" s="17">
        <f>VLOOKUP($C24, Barem!$L:$P,5,0)</f>
        <v>0.5</v>
      </c>
      <c r="M24" s="17">
        <f>VLOOKUP($C24, Barem!$L:$Q,6,0)</f>
        <v>0.3</v>
      </c>
      <c r="N24" s="43">
        <f t="shared" si="1"/>
        <v>0</v>
      </c>
      <c r="O24" s="43">
        <f>IF(D24&gt;21,VLOOKUP(D24,Barem!$S$1:$T$39,2,1),0)</f>
        <v>0</v>
      </c>
      <c r="P24" s="39">
        <f>IF(D24&lt;1,0,IF(B24="F",VLOOKUP(G24,Barem!$W$2:$Y$12,2,1),VLOOKUP(G24,Barem!$W$13:$Y$24,2,1)))</f>
        <v>0</v>
      </c>
      <c r="Q24" s="43">
        <f>VLOOKUP(A24,Participanti!A:C,3,0)</f>
        <v>0</v>
      </c>
      <c r="R24" s="34">
        <f t="shared" si="2"/>
        <v>2.5499999999999998</v>
      </c>
      <c r="S24" s="38">
        <v>43837</v>
      </c>
      <c r="T24" s="16">
        <f t="shared" si="3"/>
        <v>1</v>
      </c>
      <c r="U24" s="41">
        <f t="shared" si="4"/>
        <v>0.19782777346780447</v>
      </c>
    </row>
    <row r="25" spans="1:21">
      <c r="A25" s="21" t="s">
        <v>196</v>
      </c>
      <c r="B25" s="29" t="str">
        <f>VLOOKUP(A25,Participanti!A:B,2,0)</f>
        <v>M</v>
      </c>
      <c r="C25" s="22">
        <v>1</v>
      </c>
      <c r="D25" s="22">
        <v>17.02</v>
      </c>
      <c r="E25" s="23">
        <v>5.2395833333333336E-2</v>
      </c>
      <c r="F25" s="46">
        <v>90</v>
      </c>
      <c r="G25" s="24">
        <f t="shared" si="0"/>
        <v>3.0784860947904429E-3</v>
      </c>
      <c r="H25" s="16">
        <f>IF(B25="F",IF(G25&gt;Barem!$AB$2,0,IF(B25="F",VLOOKUP(D25,Barem!$B$2:$C$11,2,1))),IF(G25&gt;Barem!$AB$3,0,VLOOKUP(D25,Barem!$B$12:$C$21,2,1)))</f>
        <v>4</v>
      </c>
      <c r="I25" s="16">
        <f>IF(H25=0,0,IF(B25="F",VLOOKUP(G25,Barem!$G$2:$H$11,2,1),VLOOKUP(G25,Barem!$G$12:$H$21,2,1)))</f>
        <v>4</v>
      </c>
      <c r="J25" s="22">
        <v>2</v>
      </c>
      <c r="K25" s="17">
        <f>VLOOKUP($C25, Barem!$L:$O,4,0)</f>
        <v>0.2</v>
      </c>
      <c r="L25" s="17">
        <f>VLOOKUP($C25, Barem!$L:$P,5,0)</f>
        <v>0.5</v>
      </c>
      <c r="M25" s="17">
        <f>VLOOKUP($C25, Barem!$L:$Q,6,0)</f>
        <v>0.3</v>
      </c>
      <c r="N25" s="43">
        <f t="shared" si="1"/>
        <v>0</v>
      </c>
      <c r="O25" s="43">
        <f>IF(D25&gt;21,VLOOKUP(D25,Barem!$S$1:$T$39,2,1),0)</f>
        <v>0</v>
      </c>
      <c r="P25" s="39">
        <f>IF(D25&lt;1,0,IF(B25="F",VLOOKUP(G25,Barem!$W$2:$Y$12,2,1),VLOOKUP(G25,Barem!$W$13:$Y$24,2,1)))</f>
        <v>0</v>
      </c>
      <c r="Q25" s="43">
        <f>VLOOKUP(A25,Participanti!A:C,3,0)</f>
        <v>0</v>
      </c>
      <c r="R25" s="34">
        <f t="shared" si="2"/>
        <v>3.4</v>
      </c>
      <c r="S25" s="38">
        <v>43841</v>
      </c>
      <c r="T25" s="16">
        <f t="shared" si="3"/>
        <v>1</v>
      </c>
      <c r="U25" s="41">
        <f t="shared" si="4"/>
        <v>0.19976498237367801</v>
      </c>
    </row>
    <row r="26" spans="1:21">
      <c r="A26" s="21" t="s">
        <v>121</v>
      </c>
      <c r="B26" s="29" t="str">
        <f>VLOOKUP(A26,Participanti!A:B,2,0)</f>
        <v>M</v>
      </c>
      <c r="C26" s="22">
        <v>1</v>
      </c>
      <c r="D26" s="22">
        <v>5.0599999999999996</v>
      </c>
      <c r="E26" s="23">
        <v>1.3391203703703704E-2</v>
      </c>
      <c r="F26" s="46">
        <v>36</v>
      </c>
      <c r="G26" s="24">
        <f t="shared" si="0"/>
        <v>2.6464829453959893E-3</v>
      </c>
      <c r="H26" s="16">
        <f>IF(B26="F",IF(G26&gt;Barem!$AB$2,0,IF(B26="F",VLOOKUP(D26,Barem!$B$2:$C$11,2,1))),IF(G26&gt;Barem!$AB$3,0,VLOOKUP(D26,Barem!$B$12:$C$21,2,1)))</f>
        <v>1.5</v>
      </c>
      <c r="I26" s="16">
        <f>IF(H26=0,0,IF(B26="F",VLOOKUP(G26,Barem!$G$2:$H$11,2,1),VLOOKUP(G26,Barem!$G$12:$H$21,2,1)))</f>
        <v>5</v>
      </c>
      <c r="J26" s="22">
        <v>3.5</v>
      </c>
      <c r="K26" s="17">
        <f>VLOOKUP($C26, Barem!$L:$O,4,0)</f>
        <v>0.2</v>
      </c>
      <c r="L26" s="17">
        <f>VLOOKUP($C26, Barem!$L:$P,5,0)</f>
        <v>0.5</v>
      </c>
      <c r="M26" s="17">
        <f>VLOOKUP($C26, Barem!$L:$Q,6,0)</f>
        <v>0.3</v>
      </c>
      <c r="N26" s="43">
        <f t="shared" si="1"/>
        <v>0</v>
      </c>
      <c r="O26" s="43">
        <f>IF(D26&gt;21,VLOOKUP(D26,Barem!$S$1:$T$39,2,1),0)</f>
        <v>0</v>
      </c>
      <c r="P26" s="39">
        <f>IF(D26&lt;1,0,IF(B26="F",VLOOKUP(G26,Barem!$W$2:$Y$12,2,1),VLOOKUP(G26,Barem!$W$13:$Y$24,2,1)))</f>
        <v>1.5</v>
      </c>
      <c r="Q26" s="43">
        <f>VLOOKUP(A26,Participanti!A:C,3,0)</f>
        <v>0</v>
      </c>
      <c r="R26" s="34">
        <f t="shared" si="2"/>
        <v>5.35</v>
      </c>
      <c r="S26" s="38">
        <v>43842</v>
      </c>
      <c r="T26" s="16">
        <f t="shared" si="3"/>
        <v>1</v>
      </c>
      <c r="U26" s="41">
        <f t="shared" si="4"/>
        <v>1.057312252964427</v>
      </c>
    </row>
    <row r="27" spans="1:21">
      <c r="A27" s="21" t="s">
        <v>90</v>
      </c>
      <c r="B27" s="29" t="str">
        <f>VLOOKUP(A27,Participanti!A:B,2,0)</f>
        <v>F</v>
      </c>
      <c r="C27" s="22">
        <v>1</v>
      </c>
      <c r="D27" s="22">
        <v>12</v>
      </c>
      <c r="E27" s="23">
        <v>6.5509259259259267E-2</v>
      </c>
      <c r="F27" s="46">
        <v>11</v>
      </c>
      <c r="G27" s="24">
        <f t="shared" si="0"/>
        <v>5.4591049382716056E-3</v>
      </c>
      <c r="H27" s="16">
        <f>IF(B27="F",IF(G27&gt;Barem!$AB$2,0,IF(B27="F",VLOOKUP(D27,Barem!$B$2:$C$11,2,1))),IF(G27&gt;Barem!$AB$3,0,VLOOKUP(D27,Barem!$B$12:$C$21,2,1)))</f>
        <v>3</v>
      </c>
      <c r="I27" s="16">
        <f>IF(H27=0,0,IF(B27="F",VLOOKUP(G27,Barem!$G$2:$H$11,2,1),VLOOKUP(G27,Barem!$G$12:$H$21,2,1)))</f>
        <v>1</v>
      </c>
      <c r="J27" s="22">
        <v>3.5</v>
      </c>
      <c r="K27" s="17">
        <f>VLOOKUP($C27, Barem!$L:$O,4,0)</f>
        <v>0.2</v>
      </c>
      <c r="L27" s="17">
        <f>VLOOKUP($C27, Barem!$L:$P,5,0)</f>
        <v>0.5</v>
      </c>
      <c r="M27" s="17">
        <f>VLOOKUP($C27, Barem!$L:$Q,6,0)</f>
        <v>0.3</v>
      </c>
      <c r="N27" s="43">
        <f t="shared" si="1"/>
        <v>0</v>
      </c>
      <c r="O27" s="43">
        <f>IF(D27&gt;21,VLOOKUP(D27,Barem!$S$1:$T$39,2,1),0)</f>
        <v>0</v>
      </c>
      <c r="P27" s="39">
        <f>IF(D27&lt;1,0,IF(B27="F",VLOOKUP(G27,Barem!$W$2:$Y$12,2,1),VLOOKUP(G27,Barem!$W$13:$Y$24,2,1)))</f>
        <v>0</v>
      </c>
      <c r="Q27" s="43">
        <f>VLOOKUP(A27,Participanti!A:C,3,0)</f>
        <v>0.75</v>
      </c>
      <c r="R27" s="34">
        <f t="shared" si="2"/>
        <v>2.9000000000000004</v>
      </c>
      <c r="S27" s="38">
        <v>43838</v>
      </c>
      <c r="T27" s="16">
        <f t="shared" si="3"/>
        <v>1</v>
      </c>
      <c r="U27" s="41">
        <f t="shared" si="4"/>
        <v>0.2416666666666667</v>
      </c>
    </row>
    <row r="28" spans="1:21">
      <c r="A28" s="21" t="s">
        <v>149</v>
      </c>
      <c r="B28" s="29" t="str">
        <f>VLOOKUP(A28,Participanti!A:B,2,0)</f>
        <v>M</v>
      </c>
      <c r="C28" s="22">
        <v>1</v>
      </c>
      <c r="D28" s="22">
        <v>7.42</v>
      </c>
      <c r="E28" s="23">
        <v>3.2488425925925928E-2</v>
      </c>
      <c r="F28" s="46">
        <v>21</v>
      </c>
      <c r="G28" s="24">
        <f t="shared" si="0"/>
        <v>4.378494060097834E-3</v>
      </c>
      <c r="H28" s="16">
        <f>IF(B28="F",IF(G28&gt;Barem!$AB$2,0,IF(B28="F",VLOOKUP(D28,Barem!$B$2:$C$11,2,1))),IF(G28&gt;Barem!$AB$3,0,VLOOKUP(D28,Barem!$B$12:$C$21,2,1)))</f>
        <v>2</v>
      </c>
      <c r="I28" s="16">
        <f>IF(H28=0,0,IF(B28="F",VLOOKUP(G28,Barem!$G$2:$H$11,2,1),VLOOKUP(G28,Barem!$G$12:$H$21,2,1)))</f>
        <v>1</v>
      </c>
      <c r="J28" s="22">
        <v>3</v>
      </c>
      <c r="K28" s="17">
        <f>VLOOKUP($C28, Barem!$L:$O,4,0)</f>
        <v>0.2</v>
      </c>
      <c r="L28" s="17">
        <f>VLOOKUP($C28, Barem!$L:$P,5,0)</f>
        <v>0.5</v>
      </c>
      <c r="M28" s="17">
        <f>VLOOKUP($C28, Barem!$L:$Q,6,0)</f>
        <v>0.3</v>
      </c>
      <c r="N28" s="43">
        <f t="shared" si="1"/>
        <v>0</v>
      </c>
      <c r="O28" s="43">
        <f>IF(D28&gt;21,VLOOKUP(D28,Barem!$S$1:$T$39,2,1),0)</f>
        <v>0</v>
      </c>
      <c r="P28" s="39">
        <f>IF(D28&lt;1,0,IF(B28="F",VLOOKUP(G28,Barem!$W$2:$Y$12,2,1),VLOOKUP(G28,Barem!$W$13:$Y$24,2,1)))</f>
        <v>0</v>
      </c>
      <c r="Q28" s="43">
        <f>VLOOKUP(A28,Participanti!A:C,3,0)</f>
        <v>0</v>
      </c>
      <c r="R28" s="34">
        <f t="shared" si="2"/>
        <v>1.7999999999999998</v>
      </c>
      <c r="S28" s="38"/>
      <c r="T28" s="16">
        <f t="shared" si="3"/>
        <v>1</v>
      </c>
      <c r="U28" s="41">
        <f t="shared" si="4"/>
        <v>0.2425876010781671</v>
      </c>
    </row>
    <row r="29" spans="1:21">
      <c r="A29" s="21" t="s">
        <v>60</v>
      </c>
      <c r="B29" s="29" t="str">
        <f>VLOOKUP(A29,Participanti!A:B,2,0)</f>
        <v>M</v>
      </c>
      <c r="C29" s="22">
        <v>1</v>
      </c>
      <c r="D29" s="22">
        <v>15.01</v>
      </c>
      <c r="E29" s="23">
        <v>4.6574074074074073E-2</v>
      </c>
      <c r="F29" s="46">
        <v>34</v>
      </c>
      <c r="G29" s="24">
        <f t="shared" si="0"/>
        <v>3.1028696918103979E-3</v>
      </c>
      <c r="H29" s="16">
        <f>IF(B29="F",IF(G29&gt;Barem!$AB$2,0,IF(B29="F",VLOOKUP(D29,Barem!$B$2:$C$11,2,1))),IF(G29&gt;Barem!$AB$3,0,VLOOKUP(D29,Barem!$B$12:$C$21,2,1)))</f>
        <v>3.5</v>
      </c>
      <c r="I29" s="16">
        <f>IF(H29=0,0,IF(B29="F",VLOOKUP(G29,Barem!$G$2:$H$11,2,1),VLOOKUP(G29,Barem!$G$12:$H$21,2,1)))</f>
        <v>4</v>
      </c>
      <c r="J29" s="22">
        <v>4.5</v>
      </c>
      <c r="K29" s="17">
        <f>VLOOKUP($C29, Barem!$L:$O,4,0)</f>
        <v>0.2</v>
      </c>
      <c r="L29" s="17">
        <f>VLOOKUP($C29, Barem!$L:$P,5,0)</f>
        <v>0.5</v>
      </c>
      <c r="M29" s="17">
        <f>VLOOKUP($C29, Barem!$L:$Q,6,0)</f>
        <v>0.3</v>
      </c>
      <c r="N29" s="43">
        <f t="shared" si="1"/>
        <v>0</v>
      </c>
      <c r="O29" s="43">
        <f>IF(D29&gt;21,VLOOKUP(D29,Barem!$S$1:$T$39,2,1),0)</f>
        <v>0</v>
      </c>
      <c r="P29" s="39">
        <f>IF(D29&lt;1,0,IF(B29="F",VLOOKUP(G29,Barem!$W$2:$Y$12,2,1),VLOOKUP(G29,Barem!$W$13:$Y$24,2,1)))</f>
        <v>0</v>
      </c>
      <c r="Q29" s="43">
        <f>VLOOKUP(A29,Participanti!A:C,3,0)</f>
        <v>0</v>
      </c>
      <c r="R29" s="34">
        <f t="shared" si="2"/>
        <v>4.05</v>
      </c>
      <c r="S29" s="38">
        <v>43842</v>
      </c>
      <c r="T29" s="16">
        <f t="shared" si="3"/>
        <v>1</v>
      </c>
      <c r="U29" s="41">
        <f t="shared" si="4"/>
        <v>0.26982011992005328</v>
      </c>
    </row>
    <row r="30" spans="1:21">
      <c r="A30" s="21" t="s">
        <v>70</v>
      </c>
      <c r="B30" s="29" t="str">
        <f>VLOOKUP(A30,Participanti!A:B,2,0)</f>
        <v>M</v>
      </c>
      <c r="C30" s="22">
        <v>1</v>
      </c>
      <c r="D30" s="22">
        <v>11.11</v>
      </c>
      <c r="E30" s="23">
        <v>4.7928240740740737E-2</v>
      </c>
      <c r="F30" s="46">
        <v>32</v>
      </c>
      <c r="G30" s="24">
        <f t="shared" si="0"/>
        <v>4.3139730639730634E-3</v>
      </c>
      <c r="H30" s="16">
        <f>IF(B30="F",IF(G30&gt;Barem!$AB$2,0,IF(B30="F",VLOOKUP(D30,Barem!$B$2:$C$11,2,1))),IF(G30&gt;Barem!$AB$3,0,VLOOKUP(D30,Barem!$B$12:$C$21,2,1)))</f>
        <v>2.5</v>
      </c>
      <c r="I30" s="16">
        <f>IF(H30=0,0,IF(B30="F",VLOOKUP(G30,Barem!$G$2:$H$11,2,1),VLOOKUP(G30,Barem!$G$12:$H$21,2,1)))</f>
        <v>1</v>
      </c>
      <c r="J30" s="22">
        <v>3.5</v>
      </c>
      <c r="K30" s="17">
        <f>VLOOKUP($C30, Barem!$L:$O,4,0)</f>
        <v>0.2</v>
      </c>
      <c r="L30" s="17">
        <f>VLOOKUP($C30, Barem!$L:$P,5,0)</f>
        <v>0.5</v>
      </c>
      <c r="M30" s="17">
        <f>VLOOKUP($C30, Barem!$L:$Q,6,0)</f>
        <v>0.3</v>
      </c>
      <c r="N30" s="43">
        <f t="shared" si="1"/>
        <v>0</v>
      </c>
      <c r="O30" s="43">
        <f>IF(D30&gt;21,VLOOKUP(D30,Barem!$S$1:$T$39,2,1),0)</f>
        <v>0</v>
      </c>
      <c r="P30" s="39">
        <f>IF(D30&lt;1,0,IF(B30="F",VLOOKUP(G30,Barem!$W$2:$Y$12,2,1),VLOOKUP(G30,Barem!$W$13:$Y$24,2,1)))</f>
        <v>0</v>
      </c>
      <c r="Q30" s="43">
        <f>VLOOKUP(A30,Participanti!A:C,3,0)</f>
        <v>0</v>
      </c>
      <c r="R30" s="34">
        <f t="shared" si="2"/>
        <v>2.0499999999999998</v>
      </c>
      <c r="S30" s="38">
        <v>43842</v>
      </c>
      <c r="T30" s="16">
        <f t="shared" si="3"/>
        <v>1</v>
      </c>
      <c r="U30" s="41">
        <f t="shared" si="4"/>
        <v>0.18451845184518451</v>
      </c>
    </row>
    <row r="31" spans="1:21">
      <c r="A31" s="21" t="s">
        <v>197</v>
      </c>
      <c r="B31" s="29" t="str">
        <f>VLOOKUP(A31,Participanti!A:B,2,0)</f>
        <v>M</v>
      </c>
      <c r="C31" s="22">
        <v>1</v>
      </c>
      <c r="D31" s="22">
        <v>8.02</v>
      </c>
      <c r="E31" s="23">
        <v>2.9328703703703704E-2</v>
      </c>
      <c r="F31" s="46">
        <v>16</v>
      </c>
      <c r="G31" s="24">
        <f t="shared" si="0"/>
        <v>3.6569455989655495E-3</v>
      </c>
      <c r="H31" s="16">
        <f>IF(B31="F",IF(G31&gt;Barem!$AB$2,0,IF(B31="F",VLOOKUP(D31,Barem!$B$2:$C$11,2,1))),IF(G31&gt;Barem!$AB$3,0,VLOOKUP(D31,Barem!$B$12:$C$21,2,1)))</f>
        <v>2</v>
      </c>
      <c r="I31" s="16">
        <f>IF(H31=0,0,IF(B31="F",VLOOKUP(G31,Barem!$G$2:$H$11,2,1),VLOOKUP(G31,Barem!$G$12:$H$21,2,1)))</f>
        <v>2.5</v>
      </c>
      <c r="J31" s="22">
        <v>1</v>
      </c>
      <c r="K31" s="17">
        <f>VLOOKUP($C31, Barem!$L:$O,4,0)</f>
        <v>0.2</v>
      </c>
      <c r="L31" s="17">
        <f>VLOOKUP($C31, Barem!$L:$P,5,0)</f>
        <v>0.5</v>
      </c>
      <c r="M31" s="17">
        <f>VLOOKUP($C31, Barem!$L:$Q,6,0)</f>
        <v>0.3</v>
      </c>
      <c r="N31" s="43">
        <f t="shared" si="1"/>
        <v>0</v>
      </c>
      <c r="O31" s="43">
        <f>IF(D31&gt;21,VLOOKUP(D31,Barem!$S$1:$T$39,2,1),0)</f>
        <v>0</v>
      </c>
      <c r="P31" s="39">
        <f>IF(D31&lt;1,0,IF(B31="F",VLOOKUP(G31,Barem!$W$2:$Y$12,2,1),VLOOKUP(G31,Barem!$W$13:$Y$24,2,1)))</f>
        <v>0</v>
      </c>
      <c r="Q31" s="43">
        <f>VLOOKUP(A31,Participanti!A:C,3,0)</f>
        <v>0</v>
      </c>
      <c r="R31" s="34">
        <f t="shared" si="2"/>
        <v>1.95</v>
      </c>
      <c r="S31" s="38">
        <v>43842</v>
      </c>
      <c r="T31" s="16">
        <f t="shared" si="3"/>
        <v>1</v>
      </c>
      <c r="U31" s="41">
        <f t="shared" si="4"/>
        <v>0.243142144638404</v>
      </c>
    </row>
    <row r="32" spans="1:21">
      <c r="A32" s="21" t="s">
        <v>3</v>
      </c>
      <c r="B32" s="29" t="str">
        <f>VLOOKUP(A32,Participanti!A:B,2,0)</f>
        <v>M</v>
      </c>
      <c r="C32" s="22">
        <v>1</v>
      </c>
      <c r="D32" s="22">
        <v>11.03</v>
      </c>
      <c r="E32" s="23">
        <v>3.394675925925926E-2</v>
      </c>
      <c r="F32" s="46">
        <v>27</v>
      </c>
      <c r="G32" s="24">
        <f t="shared" si="0"/>
        <v>3.0776753634867873E-3</v>
      </c>
      <c r="H32" s="16">
        <f>IF(B32="F",IF(G32&gt;Barem!$AB$2,0,IF(B32="F",VLOOKUP(D32,Barem!$B$2:$C$11,2,1))),IF(G32&gt;Barem!$AB$3,0,VLOOKUP(D32,Barem!$B$12:$C$21,2,1)))</f>
        <v>2.5</v>
      </c>
      <c r="I32" s="16">
        <f>IF(H32=0,0,IF(B32="F",VLOOKUP(G32,Barem!$G$2:$H$11,2,1),VLOOKUP(G32,Barem!$G$12:$H$21,2,1)))</f>
        <v>4</v>
      </c>
      <c r="J32" s="22">
        <v>2</v>
      </c>
      <c r="K32" s="17">
        <f>VLOOKUP($C32, Barem!$L:$O,4,0)</f>
        <v>0.2</v>
      </c>
      <c r="L32" s="17">
        <f>VLOOKUP($C32, Barem!$L:$P,5,0)</f>
        <v>0.5</v>
      </c>
      <c r="M32" s="17">
        <f>VLOOKUP($C32, Barem!$L:$Q,6,0)</f>
        <v>0.3</v>
      </c>
      <c r="N32" s="43">
        <f t="shared" si="1"/>
        <v>0</v>
      </c>
      <c r="O32" s="43">
        <f>IF(D32&gt;21,VLOOKUP(D32,Barem!$S$1:$T$39,2,1),0)</f>
        <v>0</v>
      </c>
      <c r="P32" s="39">
        <f>IF(D32&lt;1,0,IF(B32="F",VLOOKUP(G32,Barem!$W$2:$Y$12,2,1),VLOOKUP(G32,Barem!$W$13:$Y$24,2,1)))</f>
        <v>0</v>
      </c>
      <c r="Q32" s="43">
        <f>VLOOKUP(A32,Participanti!A:C,3,0)</f>
        <v>0</v>
      </c>
      <c r="R32" s="34">
        <f t="shared" si="2"/>
        <v>3.1</v>
      </c>
      <c r="S32" s="38">
        <v>43840</v>
      </c>
      <c r="T32" s="16">
        <f t="shared" si="3"/>
        <v>1</v>
      </c>
      <c r="U32" s="41">
        <f t="shared" si="4"/>
        <v>0.28105167724388036</v>
      </c>
    </row>
    <row r="33" spans="1:21">
      <c r="A33" s="21" t="s">
        <v>68</v>
      </c>
      <c r="B33" s="29" t="str">
        <f>VLOOKUP(A33,Participanti!A:B,2,0)</f>
        <v>M</v>
      </c>
      <c r="C33" s="22">
        <v>1</v>
      </c>
      <c r="D33" s="22">
        <v>12.57</v>
      </c>
      <c r="E33" s="23">
        <v>5.6006944444444449E-2</v>
      </c>
      <c r="F33" s="46">
        <v>385</v>
      </c>
      <c r="G33" s="24">
        <f t="shared" si="0"/>
        <v>4.4556041721912848E-3</v>
      </c>
      <c r="H33" s="16">
        <f>IF(B33="F",IF(G33&gt;Barem!$AB$2,0,IF(B33="F",VLOOKUP(D33,Barem!$B$2:$C$11,2,1))),IF(G33&gt;Barem!$AB$3,0,VLOOKUP(D33,Barem!$B$12:$C$21,2,1)))</f>
        <v>3</v>
      </c>
      <c r="I33" s="16">
        <f>IF(H33=0,0,IF(B33="F",VLOOKUP(G33,Barem!$G$2:$H$11,2,1),VLOOKUP(G33,Barem!$G$12:$H$21,2,1)))</f>
        <v>1</v>
      </c>
      <c r="J33" s="22">
        <v>4.5</v>
      </c>
      <c r="K33" s="17">
        <f>VLOOKUP($C33, Barem!$L:$O,4,0)</f>
        <v>0.2</v>
      </c>
      <c r="L33" s="17">
        <f>VLOOKUP($C33, Barem!$L:$P,5,0)</f>
        <v>0.5</v>
      </c>
      <c r="M33" s="17">
        <f>VLOOKUP($C33, Barem!$L:$Q,6,0)</f>
        <v>0.3</v>
      </c>
      <c r="N33" s="43">
        <f t="shared" si="1"/>
        <v>0.25666666666666665</v>
      </c>
      <c r="O33" s="43">
        <f>IF(D33&gt;21,VLOOKUP(D33,Barem!$S$1:$T$39,2,1),0)</f>
        <v>0</v>
      </c>
      <c r="P33" s="39">
        <f>IF(D33&lt;1,0,IF(B33="F",VLOOKUP(G33,Barem!$W$2:$Y$12,2,1),VLOOKUP(G33,Barem!$W$13:$Y$24,2,1)))</f>
        <v>0</v>
      </c>
      <c r="Q33" s="43">
        <f>VLOOKUP(A33,Participanti!A:C,3,0)</f>
        <v>0</v>
      </c>
      <c r="R33" s="34">
        <f t="shared" si="2"/>
        <v>2.706666666666667</v>
      </c>
      <c r="S33" s="38">
        <v>43842</v>
      </c>
      <c r="T33" s="16">
        <f t="shared" si="3"/>
        <v>1</v>
      </c>
      <c r="U33" s="41">
        <f t="shared" si="4"/>
        <v>0.2153274993370459</v>
      </c>
    </row>
    <row r="34" spans="1:21">
      <c r="A34" s="21" t="s">
        <v>61</v>
      </c>
      <c r="B34" s="29" t="str">
        <f>VLOOKUP(A34,Participanti!A:B,2,0)</f>
        <v>M</v>
      </c>
      <c r="C34" s="22">
        <v>1</v>
      </c>
      <c r="D34" s="22">
        <v>10.02</v>
      </c>
      <c r="E34" s="23">
        <v>4.3657407407407402E-2</v>
      </c>
      <c r="F34" s="46">
        <v>51</v>
      </c>
      <c r="G34" s="24">
        <f t="shared" si="0"/>
        <v>4.3570266873660087E-3</v>
      </c>
      <c r="H34" s="16">
        <f>IF(B34="F",IF(G34&gt;Barem!$AB$2,0,IF(B34="F",VLOOKUP(D34,Barem!$B$2:$C$11,2,1))),IF(G34&gt;Barem!$AB$3,0,VLOOKUP(D34,Barem!$B$12:$C$21,2,1)))</f>
        <v>2.5</v>
      </c>
      <c r="I34" s="16">
        <f>IF(H34=0,0,IF(B34="F",VLOOKUP(G34,Barem!$G$2:$H$11,2,1),VLOOKUP(G34,Barem!$G$12:$H$21,2,1)))</f>
        <v>1</v>
      </c>
      <c r="J34" s="22">
        <v>2.5</v>
      </c>
      <c r="K34" s="17">
        <f>VLOOKUP($C34, Barem!$L:$O,4,0)</f>
        <v>0.2</v>
      </c>
      <c r="L34" s="17">
        <f>VLOOKUP($C34, Barem!$L:$P,5,0)</f>
        <v>0.5</v>
      </c>
      <c r="M34" s="17">
        <f>VLOOKUP($C34, Barem!$L:$Q,6,0)</f>
        <v>0.3</v>
      </c>
      <c r="N34" s="43">
        <f t="shared" si="1"/>
        <v>0</v>
      </c>
      <c r="O34" s="43">
        <f>IF(D34&gt;21,VLOOKUP(D34,Barem!$S$1:$T$39,2,1),0)</f>
        <v>0</v>
      </c>
      <c r="P34" s="39">
        <f>IF(D34&lt;1,0,IF(B34="F",VLOOKUP(G34,Barem!$W$2:$Y$12,2,1),VLOOKUP(G34,Barem!$W$13:$Y$24,2,1)))</f>
        <v>0</v>
      </c>
      <c r="Q34" s="43">
        <f>VLOOKUP(A34,Participanti!A:C,3,0)</f>
        <v>0</v>
      </c>
      <c r="R34" s="34">
        <f t="shared" si="2"/>
        <v>1.75</v>
      </c>
      <c r="S34" s="38">
        <v>43842</v>
      </c>
      <c r="T34" s="16">
        <f t="shared" si="3"/>
        <v>1</v>
      </c>
      <c r="U34" s="41">
        <f t="shared" si="4"/>
        <v>0.17465069860279442</v>
      </c>
    </row>
    <row r="35" spans="1:21">
      <c r="A35" s="21" t="s">
        <v>64</v>
      </c>
      <c r="B35" s="29" t="str">
        <f>VLOOKUP(A35,Participanti!A:B,2,0)</f>
        <v>M</v>
      </c>
      <c r="C35" s="22">
        <v>1</v>
      </c>
      <c r="D35" s="22">
        <v>22.09</v>
      </c>
      <c r="E35" s="23">
        <v>0.10055555555555555</v>
      </c>
      <c r="F35" s="46">
        <v>0</v>
      </c>
      <c r="G35" s="24">
        <f t="shared" si="0"/>
        <v>4.5520849051858556E-3</v>
      </c>
      <c r="H35" s="16">
        <f>IF(B35="F",IF(G35&gt;Barem!$AB$2,0,IF(B35="F",VLOOKUP(D35,Barem!$B$2:$C$11,2,1))),IF(G35&gt;Barem!$AB$3,0,VLOOKUP(D35,Barem!$B$12:$C$21,2,1)))</f>
        <v>5</v>
      </c>
      <c r="I35" s="16">
        <f>IF(H35=0,0,IF(B35="F",VLOOKUP(G35,Barem!$G$2:$H$11,2,1),VLOOKUP(G35,Barem!$G$12:$H$21,2,1)))</f>
        <v>1</v>
      </c>
      <c r="J35" s="22">
        <v>3</v>
      </c>
      <c r="K35" s="17">
        <f>VLOOKUP($C35, Barem!$L:$O,4,0)</f>
        <v>0.2</v>
      </c>
      <c r="L35" s="17">
        <f>VLOOKUP($C35, Barem!$L:$P,5,0)</f>
        <v>0.5</v>
      </c>
      <c r="M35" s="17">
        <f>VLOOKUP($C35, Barem!$L:$Q,6,0)</f>
        <v>0.3</v>
      </c>
      <c r="N35" s="43">
        <f t="shared" si="1"/>
        <v>0</v>
      </c>
      <c r="O35" s="43">
        <f>IF(D35&gt;21,VLOOKUP(D35,Barem!$S$1:$T$39,2,1),0)</f>
        <v>0</v>
      </c>
      <c r="P35" s="39">
        <f>IF(D35&lt;1,0,IF(B35="F",VLOOKUP(G35,Barem!$W$2:$Y$12,2,1),VLOOKUP(G35,Barem!$W$13:$Y$24,2,1)))</f>
        <v>0</v>
      </c>
      <c r="Q35" s="43">
        <f>VLOOKUP(A35,Participanti!A:C,3,0)</f>
        <v>0</v>
      </c>
      <c r="R35" s="34">
        <f t="shared" si="2"/>
        <v>2.4</v>
      </c>
      <c r="S35" s="38">
        <v>43838</v>
      </c>
      <c r="T35" s="16">
        <f t="shared" si="3"/>
        <v>1</v>
      </c>
      <c r="U35" s="41">
        <f t="shared" si="4"/>
        <v>0.10864644635581711</v>
      </c>
    </row>
    <row r="36" spans="1:21">
      <c r="A36" s="21" t="s">
        <v>123</v>
      </c>
      <c r="B36" s="29" t="str">
        <f>VLOOKUP(A36,Participanti!A:B,2,0)</f>
        <v>F</v>
      </c>
      <c r="C36" s="22">
        <v>1</v>
      </c>
      <c r="D36" s="22">
        <v>17</v>
      </c>
      <c r="E36" s="23">
        <v>5.7581018518518517E-2</v>
      </c>
      <c r="F36" s="46">
        <v>25</v>
      </c>
      <c r="G36" s="24">
        <f t="shared" si="0"/>
        <v>3.3871187363834422E-3</v>
      </c>
      <c r="H36" s="16">
        <f>IF(B36="F",IF(G36&gt;Barem!$AB$2,0,IF(B36="F",VLOOKUP(D36,Barem!$B$2:$C$11,2,1))),IF(G36&gt;Barem!$AB$3,0,VLOOKUP(D36,Barem!$B$12:$C$21,2,1)))</f>
        <v>4</v>
      </c>
      <c r="I36" s="16">
        <f>IF(H36=0,0,IF(B36="F",VLOOKUP(G36,Barem!$G$2:$H$11,2,1),VLOOKUP(G36,Barem!$G$12:$H$21,2,1)))</f>
        <v>4</v>
      </c>
      <c r="J36" s="22">
        <v>3</v>
      </c>
      <c r="K36" s="17">
        <f>VLOOKUP($C36, Barem!$L:$O,4,0)</f>
        <v>0.2</v>
      </c>
      <c r="L36" s="17">
        <f>VLOOKUP($C36, Barem!$L:$P,5,0)</f>
        <v>0.5</v>
      </c>
      <c r="M36" s="17">
        <f>VLOOKUP($C36, Barem!$L:$Q,6,0)</f>
        <v>0.3</v>
      </c>
      <c r="N36" s="43">
        <f t="shared" si="1"/>
        <v>0</v>
      </c>
      <c r="O36" s="43">
        <f>IF(D36&gt;21,VLOOKUP(D36,Barem!$S$1:$T$39,2,1),0)</f>
        <v>0</v>
      </c>
      <c r="P36" s="39">
        <f>IF(D36&lt;1,0,IF(B36="F",VLOOKUP(G36,Barem!$W$2:$Y$12,2,1),VLOOKUP(G36,Barem!$W$13:$Y$24,2,1)))</f>
        <v>0</v>
      </c>
      <c r="Q36" s="43">
        <f>VLOOKUP(A36,Participanti!A:C,3,0)</f>
        <v>0</v>
      </c>
      <c r="R36" s="34">
        <f t="shared" si="2"/>
        <v>3.6999999999999997</v>
      </c>
      <c r="S36" s="38">
        <v>43841</v>
      </c>
      <c r="T36" s="16">
        <f t="shared" si="3"/>
        <v>1</v>
      </c>
      <c r="U36" s="41">
        <f t="shared" si="4"/>
        <v>0.21764705882352939</v>
      </c>
    </row>
    <row r="37" spans="1:21">
      <c r="A37" s="21" t="s">
        <v>53</v>
      </c>
      <c r="B37" s="29" t="str">
        <f>VLOOKUP(A37,Participanti!A:B,2,0)</f>
        <v>M</v>
      </c>
      <c r="C37" s="22">
        <v>1</v>
      </c>
      <c r="D37" s="22">
        <v>21.37</v>
      </c>
      <c r="E37" s="23">
        <v>8.3958333333333343E-2</v>
      </c>
      <c r="F37" s="46">
        <v>51</v>
      </c>
      <c r="G37" s="24">
        <f t="shared" si="0"/>
        <v>3.9287942598658556E-3</v>
      </c>
      <c r="H37" s="16">
        <f>IF(B37="F",IF(G37&gt;Barem!$AB$2,0,IF(B37="F",VLOOKUP(D37,Barem!$B$2:$C$11,2,1))),IF(G37&gt;Barem!$AB$3,0,VLOOKUP(D37,Barem!$B$12:$C$21,2,1)))</f>
        <v>5</v>
      </c>
      <c r="I37" s="16">
        <f>IF(H37=0,0,IF(B37="F",VLOOKUP(G37,Barem!$G$2:$H$11,2,1),VLOOKUP(G37,Barem!$G$12:$H$21,2,1)))</f>
        <v>1.5</v>
      </c>
      <c r="J37" s="22">
        <v>2.5</v>
      </c>
      <c r="K37" s="17">
        <f>VLOOKUP($C37, Barem!$L:$O,4,0)</f>
        <v>0.2</v>
      </c>
      <c r="L37" s="17">
        <f>VLOOKUP($C37, Barem!$L:$P,5,0)</f>
        <v>0.5</v>
      </c>
      <c r="M37" s="17">
        <f>VLOOKUP($C37, Barem!$L:$Q,6,0)</f>
        <v>0.3</v>
      </c>
      <c r="N37" s="43">
        <f t="shared" si="1"/>
        <v>0</v>
      </c>
      <c r="O37" s="43">
        <f>IF(D37&gt;21,VLOOKUP(D37,Barem!$S$1:$T$39,2,1),0)</f>
        <v>0</v>
      </c>
      <c r="P37" s="39">
        <f>IF(D37&lt;1,0,IF(B37="F",VLOOKUP(G37,Barem!$W$2:$Y$12,2,1),VLOOKUP(G37,Barem!$W$13:$Y$24,2,1)))</f>
        <v>0</v>
      </c>
      <c r="Q37" s="43">
        <f>VLOOKUP(A37,Participanti!A:C,3,0)</f>
        <v>0</v>
      </c>
      <c r="R37" s="34">
        <f t="shared" si="2"/>
        <v>2.5</v>
      </c>
      <c r="S37" s="38">
        <v>43842</v>
      </c>
      <c r="T37" s="16">
        <f t="shared" si="3"/>
        <v>1</v>
      </c>
      <c r="U37" s="41">
        <f t="shared" si="4"/>
        <v>0.1169864295741694</v>
      </c>
    </row>
    <row r="38" spans="1:21">
      <c r="A38" s="21" t="s">
        <v>127</v>
      </c>
      <c r="B38" s="29" t="str">
        <f>VLOOKUP(A38,Participanti!A:B,2,0)</f>
        <v>F</v>
      </c>
      <c r="C38" s="22">
        <v>1</v>
      </c>
      <c r="D38" s="22">
        <v>13.2</v>
      </c>
      <c r="E38" s="23">
        <v>5.7199074074074076E-2</v>
      </c>
      <c r="F38" s="46">
        <v>0</v>
      </c>
      <c r="G38" s="24">
        <f t="shared" si="0"/>
        <v>4.3332631874298541E-3</v>
      </c>
      <c r="H38" s="16">
        <f>IF(B38="F",IF(G38&gt;Barem!$AB$2,0,IF(B38="F",VLOOKUP(D38,Barem!$B$2:$C$11,2,1))),IF(G38&gt;Barem!$AB$3,0,VLOOKUP(D38,Barem!$B$12:$C$21,2,1)))</f>
        <v>3</v>
      </c>
      <c r="I38" s="16">
        <f>IF(H38=0,0,IF(B38="F",VLOOKUP(G38,Barem!$G$2:$H$11,2,1),VLOOKUP(G38,Barem!$G$12:$H$21,2,1)))</f>
        <v>1.5</v>
      </c>
      <c r="J38" s="22">
        <v>2.5</v>
      </c>
      <c r="K38" s="17">
        <f>VLOOKUP($C38, Barem!$L:$O,4,0)</f>
        <v>0.2</v>
      </c>
      <c r="L38" s="17">
        <f>VLOOKUP($C38, Barem!$L:$P,5,0)</f>
        <v>0.5</v>
      </c>
      <c r="M38" s="17">
        <f>VLOOKUP($C38, Barem!$L:$Q,6,0)</f>
        <v>0.3</v>
      </c>
      <c r="N38" s="43">
        <f t="shared" si="1"/>
        <v>0</v>
      </c>
      <c r="O38" s="43">
        <f>IF(D38&gt;21,VLOOKUP(D38,Barem!$S$1:$T$39,2,1),0)</f>
        <v>0</v>
      </c>
      <c r="P38" s="39">
        <f>IF(D38&lt;1,0,IF(B38="F",VLOOKUP(G38,Barem!$W$2:$Y$12,2,1),VLOOKUP(G38,Barem!$W$13:$Y$24,2,1)))</f>
        <v>0</v>
      </c>
      <c r="Q38" s="43">
        <f>VLOOKUP(A38,Participanti!A:C,3,0)</f>
        <v>0</v>
      </c>
      <c r="R38" s="34">
        <f t="shared" si="2"/>
        <v>2.1</v>
      </c>
      <c r="S38" s="38">
        <v>43842</v>
      </c>
      <c r="T38" s="16">
        <f t="shared" si="3"/>
        <v>1</v>
      </c>
      <c r="U38" s="41">
        <f t="shared" si="4"/>
        <v>0.15909090909090912</v>
      </c>
    </row>
    <row r="39" spans="1:21">
      <c r="A39" s="21" t="s">
        <v>62</v>
      </c>
      <c r="B39" s="29" t="str">
        <f>VLOOKUP(A39,Participanti!A:B,2,0)</f>
        <v>M</v>
      </c>
      <c r="C39" s="22">
        <v>1</v>
      </c>
      <c r="D39" s="22">
        <v>9.2200000000000006</v>
      </c>
      <c r="E39" s="23">
        <v>2.7847222222222221E-2</v>
      </c>
      <c r="F39" s="46">
        <v>24</v>
      </c>
      <c r="G39" s="24">
        <f t="shared" si="0"/>
        <v>3.0203060978549047E-3</v>
      </c>
      <c r="H39" s="16">
        <f>IF(B39="F",IF(G39&gt;Barem!$AB$2,0,IF(B39="F",VLOOKUP(D39,Barem!$B$2:$C$11,2,1))),IF(G39&gt;Barem!$AB$3,0,VLOOKUP(D39,Barem!$B$12:$C$21,2,1)))</f>
        <v>2</v>
      </c>
      <c r="I39" s="16">
        <f>IF(H39=0,0,IF(B39="F",VLOOKUP(G39,Barem!$G$2:$H$11,2,1),VLOOKUP(G39,Barem!$G$12:$H$21,2,1)))</f>
        <v>4</v>
      </c>
      <c r="J39" s="22">
        <v>4.5</v>
      </c>
      <c r="K39" s="17">
        <f>VLOOKUP($C39, Barem!$L:$O,4,0)</f>
        <v>0.2</v>
      </c>
      <c r="L39" s="17">
        <f>VLOOKUP($C39, Barem!$L:$P,5,0)</f>
        <v>0.5</v>
      </c>
      <c r="M39" s="17">
        <f>VLOOKUP($C39, Barem!$L:$Q,6,0)</f>
        <v>0.3</v>
      </c>
      <c r="N39" s="43">
        <f t="shared" si="1"/>
        <v>0</v>
      </c>
      <c r="O39" s="43">
        <f>IF(D39&gt;21,VLOOKUP(D39,Barem!$S$1:$T$39,2,1),0)</f>
        <v>0</v>
      </c>
      <c r="P39" s="39">
        <f>IF(D39&lt;1,0,IF(B39="F",VLOOKUP(G39,Barem!$W$2:$Y$12,2,1),VLOOKUP(G39,Barem!$W$13:$Y$24,2,1)))</f>
        <v>0</v>
      </c>
      <c r="Q39" s="43">
        <f>VLOOKUP(A39,Participanti!A:C,3,0)</f>
        <v>0</v>
      </c>
      <c r="R39" s="34">
        <f t="shared" si="2"/>
        <v>3.75</v>
      </c>
      <c r="S39" s="38">
        <v>43838</v>
      </c>
      <c r="T39" s="16">
        <f t="shared" si="3"/>
        <v>1</v>
      </c>
      <c r="U39" s="41">
        <f t="shared" si="4"/>
        <v>0.40672451193058567</v>
      </c>
    </row>
    <row r="40" spans="1:21">
      <c r="A40" s="21" t="s">
        <v>129</v>
      </c>
      <c r="B40" s="29" t="str">
        <f>VLOOKUP(A40,Participanti!A:B,2,0)</f>
        <v>M</v>
      </c>
      <c r="C40" s="22">
        <v>1</v>
      </c>
      <c r="D40" s="22">
        <v>22.43</v>
      </c>
      <c r="E40" s="23">
        <v>0.14175925925925925</v>
      </c>
      <c r="F40" s="46">
        <v>539</v>
      </c>
      <c r="G40" s="24">
        <f t="shared" si="0"/>
        <v>6.3200739750004127E-3</v>
      </c>
      <c r="H40" s="16">
        <f>IF(B40="F",IF(G40&gt;Barem!$AB$2,0,IF(B40="F",VLOOKUP(D40,Barem!$B$2:$C$11,2,1))),IF(G40&gt;Barem!$AB$3,0,VLOOKUP(D40,Barem!$B$12:$C$21,2,1)))</f>
        <v>5</v>
      </c>
      <c r="I40" s="16">
        <f>IF(H40=0,0,IF(B40="F",VLOOKUP(G40,Barem!$G$2:$H$11,2,1),VLOOKUP(G40,Barem!$G$12:$H$21,2,1)))</f>
        <v>0</v>
      </c>
      <c r="J40" s="22">
        <v>4.5</v>
      </c>
      <c r="K40" s="17">
        <f>VLOOKUP($C40, Barem!$L:$O,4,0)</f>
        <v>0.2</v>
      </c>
      <c r="L40" s="17">
        <f>VLOOKUP($C40, Barem!$L:$P,5,0)</f>
        <v>0.5</v>
      </c>
      <c r="M40" s="17">
        <f>VLOOKUP($C40, Barem!$L:$Q,6,0)</f>
        <v>0.3</v>
      </c>
      <c r="N40" s="43">
        <f t="shared" si="1"/>
        <v>0.35933333333333334</v>
      </c>
      <c r="O40" s="43">
        <f>IF(D40&gt;21,VLOOKUP(D40,Barem!$S$1:$T$39,2,1),0)</f>
        <v>0</v>
      </c>
      <c r="P40" s="39">
        <f>IF(D40&lt;1,0,IF(B40="F",VLOOKUP(G40,Barem!$W$2:$Y$12,2,1),VLOOKUP(G40,Barem!$W$13:$Y$24,2,1)))</f>
        <v>0</v>
      </c>
      <c r="Q40" s="43">
        <f>VLOOKUP(A40,Participanti!A:C,3,0)</f>
        <v>0.5</v>
      </c>
      <c r="R40" s="34">
        <f t="shared" si="2"/>
        <v>3.2093333333333329</v>
      </c>
      <c r="S40" s="38">
        <v>43840</v>
      </c>
      <c r="T40" s="16">
        <f t="shared" si="3"/>
        <v>1</v>
      </c>
      <c r="U40" s="41">
        <f t="shared" si="4"/>
        <v>0.14308218160202107</v>
      </c>
    </row>
    <row r="41" spans="1:21">
      <c r="A41" s="21" t="s">
        <v>55</v>
      </c>
      <c r="B41" s="29" t="str">
        <f>VLOOKUP(A41,Participanti!A:B,2,0)</f>
        <v>F</v>
      </c>
      <c r="C41" s="22">
        <v>1</v>
      </c>
      <c r="D41" s="22">
        <v>8.09</v>
      </c>
      <c r="E41" s="23">
        <v>3.5543981481481475E-2</v>
      </c>
      <c r="F41" s="46">
        <v>15</v>
      </c>
      <c r="G41" s="24">
        <f t="shared" si="0"/>
        <v>4.3935700224328154E-3</v>
      </c>
      <c r="H41" s="16">
        <f>IF(B41="F",IF(G41&gt;Barem!$AB$2,0,IF(B41="F",VLOOKUP(D41,Barem!$B$2:$C$11,2,1))),IF(G41&gt;Barem!$AB$3,0,VLOOKUP(D41,Barem!$B$12:$C$21,2,1)))</f>
        <v>2</v>
      </c>
      <c r="I41" s="16">
        <f>IF(H41=0,0,IF(B41="F",VLOOKUP(G41,Barem!$G$2:$H$11,2,1),VLOOKUP(G41,Barem!$G$12:$H$21,2,1)))</f>
        <v>1.5</v>
      </c>
      <c r="J41" s="22">
        <v>2.5</v>
      </c>
      <c r="K41" s="17">
        <f>VLOOKUP($C41, Barem!$L:$O,4,0)</f>
        <v>0.2</v>
      </c>
      <c r="L41" s="17">
        <f>VLOOKUP($C41, Barem!$L:$P,5,0)</f>
        <v>0.5</v>
      </c>
      <c r="M41" s="17">
        <f>VLOOKUP($C41, Barem!$L:$Q,6,0)</f>
        <v>0.3</v>
      </c>
      <c r="N41" s="43">
        <f t="shared" si="1"/>
        <v>0</v>
      </c>
      <c r="O41" s="43">
        <f>IF(D41&gt;21,VLOOKUP(D41,Barem!$S$1:$T$39,2,1),0)</f>
        <v>0</v>
      </c>
      <c r="P41" s="39">
        <f>IF(D41&lt;1,0,IF(B41="F",VLOOKUP(G41,Barem!$W$2:$Y$12,2,1),VLOOKUP(G41,Barem!$W$13:$Y$24,2,1)))</f>
        <v>0</v>
      </c>
      <c r="Q41" s="43">
        <f>VLOOKUP(A41,Participanti!A:C,3,0)</f>
        <v>0</v>
      </c>
      <c r="R41" s="34">
        <f t="shared" si="2"/>
        <v>1.9</v>
      </c>
      <c r="S41" s="38">
        <v>43841</v>
      </c>
      <c r="T41" s="16">
        <f t="shared" si="3"/>
        <v>1</v>
      </c>
      <c r="U41" s="41">
        <f t="shared" si="4"/>
        <v>0.23485784919653893</v>
      </c>
    </row>
    <row r="42" spans="1:21">
      <c r="A42" s="21" t="s">
        <v>187</v>
      </c>
      <c r="B42" s="29" t="str">
        <f>VLOOKUP(A42,Participanti!A:B,2,0)</f>
        <v>M</v>
      </c>
      <c r="C42" s="22">
        <v>1</v>
      </c>
      <c r="D42" s="22">
        <v>9.9700000000000006</v>
      </c>
      <c r="E42" s="23">
        <v>2.3935185185185184E-2</v>
      </c>
      <c r="F42" s="46">
        <v>0</v>
      </c>
      <c r="G42" s="24">
        <f t="shared" si="0"/>
        <v>2.4007206805601988E-3</v>
      </c>
      <c r="H42" s="16">
        <f>IF(B42="F",IF(G42&gt;Barem!$AB$2,0,IF(B42="F",VLOOKUP(D42,Barem!$B$2:$C$11,2,1))),IF(G42&gt;Barem!$AB$3,0,VLOOKUP(D42,Barem!$B$12:$C$21,2,1)))</f>
        <v>2.5</v>
      </c>
      <c r="I42" s="16">
        <f>IF(H42=0,0,IF(B42="F",VLOOKUP(G42,Barem!$G$2:$H$11,2,1),VLOOKUP(G42,Barem!$G$12:$H$21,2,1)))</f>
        <v>5</v>
      </c>
      <c r="J42" s="22">
        <v>4</v>
      </c>
      <c r="K42" s="17">
        <f>VLOOKUP($C42, Barem!$L:$O,4,0)</f>
        <v>0.2</v>
      </c>
      <c r="L42" s="17">
        <f>VLOOKUP($C42, Barem!$L:$P,5,0)</f>
        <v>0.5</v>
      </c>
      <c r="M42" s="17">
        <f>VLOOKUP($C42, Barem!$L:$Q,6,0)</f>
        <v>0.3</v>
      </c>
      <c r="N42" s="43">
        <f t="shared" si="1"/>
        <v>0</v>
      </c>
      <c r="O42" s="43">
        <f>IF(D42&gt;21,VLOOKUP(D42,Barem!$S$1:$T$39,2,1),0)</f>
        <v>0</v>
      </c>
      <c r="P42" s="39">
        <f>IF(D42&lt;1,0,IF(B42="F",VLOOKUP(G42,Barem!$W$2:$Y$12,2,1),VLOOKUP(G42,Barem!$W$13:$Y$24,2,1)))</f>
        <v>3.5</v>
      </c>
      <c r="Q42" s="43">
        <f>VLOOKUP(A42,Participanti!A:C,3,0)</f>
        <v>0</v>
      </c>
      <c r="R42" s="34">
        <f t="shared" si="2"/>
        <v>7.7</v>
      </c>
      <c r="S42" s="38">
        <v>43842</v>
      </c>
      <c r="T42" s="16">
        <f t="shared" si="3"/>
        <v>1</v>
      </c>
      <c r="U42" s="41">
        <f t="shared" si="4"/>
        <v>0.77231695085255769</v>
      </c>
    </row>
    <row r="43" spans="1:21">
      <c r="A43" s="21" t="s">
        <v>93</v>
      </c>
      <c r="B43" s="29" t="str">
        <f>VLOOKUP(A43,Participanti!A:B,2,0)</f>
        <v>M</v>
      </c>
      <c r="C43" s="22">
        <v>1</v>
      </c>
      <c r="D43" s="22">
        <v>42.2</v>
      </c>
      <c r="E43" s="23">
        <v>0.15238425925925925</v>
      </c>
      <c r="F43" s="46">
        <v>231</v>
      </c>
      <c r="G43" s="24">
        <f t="shared" si="0"/>
        <v>3.6110014042478491E-3</v>
      </c>
      <c r="H43" s="16">
        <f>IF(B43="F",IF(G43&gt;Barem!$AB$2,0,IF(B43="F",VLOOKUP(D43,Barem!$B$2:$C$11,2,1))),IF(G43&gt;Barem!$AB$3,0,VLOOKUP(D43,Barem!$B$12:$C$21,2,1)))</f>
        <v>5</v>
      </c>
      <c r="I43" s="16">
        <f>IF(H43=0,0,IF(B43="F",VLOOKUP(G43,Barem!$G$2:$H$11,2,1),VLOOKUP(G43,Barem!$G$12:$H$21,2,1)))</f>
        <v>2.5</v>
      </c>
      <c r="J43" s="22">
        <v>4</v>
      </c>
      <c r="K43" s="17">
        <f>VLOOKUP($C43, Barem!$L:$O,4,0)</f>
        <v>0.2</v>
      </c>
      <c r="L43" s="17">
        <f>VLOOKUP($C43, Barem!$L:$P,5,0)</f>
        <v>0.5</v>
      </c>
      <c r="M43" s="17">
        <f>VLOOKUP($C43, Barem!$L:$Q,6,0)</f>
        <v>0.3</v>
      </c>
      <c r="N43" s="43">
        <f t="shared" si="1"/>
        <v>0.154</v>
      </c>
      <c r="O43" s="43">
        <f>IF(D43&gt;21,VLOOKUP(D43,Barem!$S$1:$T$39,2,1),0)</f>
        <v>0.4</v>
      </c>
      <c r="P43" s="39">
        <f>IF(D43&lt;1,0,IF(B43="F",VLOOKUP(G43,Barem!$W$2:$Y$12,2,1),VLOOKUP(G43,Barem!$W$13:$Y$24,2,1)))</f>
        <v>0</v>
      </c>
      <c r="Q43" s="43">
        <f>VLOOKUP(A43,Participanti!A:C,3,0)</f>
        <v>0</v>
      </c>
      <c r="R43" s="34">
        <f t="shared" si="2"/>
        <v>4.0040000000000004</v>
      </c>
      <c r="S43" s="38">
        <v>43837</v>
      </c>
      <c r="T43" s="16">
        <f t="shared" si="3"/>
        <v>1</v>
      </c>
      <c r="U43" s="41">
        <f t="shared" si="4"/>
        <v>9.4881516587677725E-2</v>
      </c>
    </row>
    <row r="44" spans="1:21">
      <c r="A44" s="21" t="s">
        <v>65</v>
      </c>
      <c r="B44" s="29" t="str">
        <f>VLOOKUP(A44,Participanti!A:B,2,0)</f>
        <v>M</v>
      </c>
      <c r="C44" s="22">
        <v>1</v>
      </c>
      <c r="D44" s="22">
        <v>20.010000000000002</v>
      </c>
      <c r="E44" s="23">
        <v>6.157407407407408E-2</v>
      </c>
      <c r="F44" s="46">
        <v>109</v>
      </c>
      <c r="G44" s="24">
        <f t="shared" si="0"/>
        <v>3.0771651211431322E-3</v>
      </c>
      <c r="H44" s="16">
        <f>IF(B44="F",IF(G44&gt;Barem!$AB$2,0,IF(B44="F",VLOOKUP(D44,Barem!$B$2:$C$11,2,1))),IF(G44&gt;Barem!$AB$3,0,VLOOKUP(D44,Barem!$B$12:$C$21,2,1)))</f>
        <v>4.5</v>
      </c>
      <c r="I44" s="16">
        <f>IF(H44=0,0,IF(B44="F",VLOOKUP(G44,Barem!$G$2:$H$11,2,1),VLOOKUP(G44,Barem!$G$12:$H$21,2,1)))</f>
        <v>4</v>
      </c>
      <c r="J44" s="22">
        <v>1.5</v>
      </c>
      <c r="K44" s="17">
        <f>VLOOKUP($C44, Barem!$L:$O,4,0)</f>
        <v>0.2</v>
      </c>
      <c r="L44" s="17">
        <f>VLOOKUP($C44, Barem!$L:$P,5,0)</f>
        <v>0.5</v>
      </c>
      <c r="M44" s="17">
        <f>VLOOKUP($C44, Barem!$L:$Q,6,0)</f>
        <v>0.3</v>
      </c>
      <c r="N44" s="43">
        <f t="shared" si="1"/>
        <v>0</v>
      </c>
      <c r="O44" s="43">
        <f>IF(D44&gt;21,VLOOKUP(D44,Barem!$S$1:$T$39,2,1),0)</f>
        <v>0</v>
      </c>
      <c r="P44" s="39">
        <f>IF(D44&lt;1,0,IF(B44="F",VLOOKUP(G44,Barem!$W$2:$Y$12,2,1),VLOOKUP(G44,Barem!$W$13:$Y$24,2,1)))</f>
        <v>0</v>
      </c>
      <c r="Q44" s="43">
        <f>VLOOKUP(A44,Participanti!A:C,3,0)</f>
        <v>0</v>
      </c>
      <c r="R44" s="34">
        <f t="shared" si="2"/>
        <v>3.3499999999999996</v>
      </c>
      <c r="S44" s="38">
        <v>43840</v>
      </c>
      <c r="T44" s="16">
        <f t="shared" si="3"/>
        <v>1</v>
      </c>
      <c r="U44" s="41">
        <f t="shared" si="4"/>
        <v>0.16741629185407295</v>
      </c>
    </row>
    <row r="45" spans="1:21" s="77" customFormat="1">
      <c r="A45" s="77" t="s">
        <v>149</v>
      </c>
      <c r="B45" s="78" t="str">
        <f>VLOOKUP(A45,Participanti!A:B,2,0)</f>
        <v>M</v>
      </c>
      <c r="C45" s="77">
        <v>2</v>
      </c>
      <c r="F45" s="79"/>
      <c r="N45" s="80"/>
      <c r="O45" s="80"/>
      <c r="P45" s="80"/>
      <c r="Q45" s="80"/>
      <c r="R45" s="81">
        <v>1.5</v>
      </c>
      <c r="T45" s="77">
        <f t="shared" si="3"/>
        <v>1</v>
      </c>
      <c r="U45" s="82"/>
    </row>
    <row r="46" spans="1:21">
      <c r="A46" s="21" t="s">
        <v>206</v>
      </c>
      <c r="B46" s="29" t="str">
        <f>VLOOKUP(A46,Participanti!A:B,2,0)</f>
        <v>M</v>
      </c>
      <c r="C46" s="22">
        <v>2</v>
      </c>
      <c r="D46" s="22">
        <v>5.22</v>
      </c>
      <c r="E46" s="23">
        <v>2.2268518518518521E-2</v>
      </c>
      <c r="F46" s="46">
        <v>20</v>
      </c>
      <c r="G46" s="24">
        <f t="shared" ref="G46:G89" si="5">E46/D46</f>
        <v>4.2659997161912881E-3</v>
      </c>
      <c r="H46" s="16">
        <f>IF(B46="F",IF(G46&gt;Barem!$AB$2,0,IF(B46="F",VLOOKUP(D46,Barem!$B$2:$C$11,2,1))),IF(G46&gt;Barem!$AB$3,0,VLOOKUP(D46,Barem!$B$12:$C$21,2,1)))</f>
        <v>1.5</v>
      </c>
      <c r="I46" s="16">
        <f>IF(H46=0,0,IF(B46="F",VLOOKUP(G46,Barem!$G$2:$H$11,2,1),VLOOKUP(G46,Barem!$G$12:$H$21,2,1)))</f>
        <v>1</v>
      </c>
      <c r="J46" s="22">
        <v>2.5</v>
      </c>
      <c r="K46" s="17">
        <f>VLOOKUP($C46, Barem!$L:$O,4,0)</f>
        <v>0.2</v>
      </c>
      <c r="L46" s="17">
        <f>VLOOKUP($C46, Barem!$L:$P,5,0)</f>
        <v>0.3</v>
      </c>
      <c r="M46" s="17">
        <f>VLOOKUP($C46, Barem!$L:$Q,6,0)</f>
        <v>0.5</v>
      </c>
      <c r="N46" s="43">
        <f t="shared" ref="N46:N89" si="6">IF(F46&gt;199,F46/1500,0)</f>
        <v>0</v>
      </c>
      <c r="O46" s="43">
        <f>IF(D46&gt;21,VLOOKUP(D46,Barem!$S$1:$T$39,2,1),0)</f>
        <v>0</v>
      </c>
      <c r="P46" s="39">
        <f>IF(D46&lt;1,0,IF(B46="F",VLOOKUP(G46,Barem!$W$2:$Y$12,2,1),VLOOKUP(G46,Barem!$W$13:$Y$24,2,1)))</f>
        <v>0</v>
      </c>
      <c r="Q46" s="43">
        <f>VLOOKUP(A46,Participanti!A:C,3,0)</f>
        <v>0</v>
      </c>
      <c r="R46" s="34">
        <f t="shared" ref="R46:R89" si="7">H46*K46+I46*L46+J46*M46+N46+O46+P46+Q46</f>
        <v>1.85</v>
      </c>
      <c r="S46" s="38">
        <v>43844</v>
      </c>
      <c r="T46" s="3">
        <f t="shared" si="3"/>
        <v>1</v>
      </c>
      <c r="U46" s="41">
        <f t="shared" ref="U46:U89" si="8">R46/D46</f>
        <v>0.35440613026819928</v>
      </c>
    </row>
    <row r="47" spans="1:21">
      <c r="A47" s="21" t="s">
        <v>205</v>
      </c>
      <c r="B47" s="29" t="str">
        <f>VLOOKUP(A47,Participanti!A:B,2,0)</f>
        <v>F</v>
      </c>
      <c r="C47" s="22">
        <v>2</v>
      </c>
      <c r="D47" s="22">
        <v>10.01</v>
      </c>
      <c r="E47" s="23">
        <v>3.7731481481481484E-2</v>
      </c>
      <c r="F47" s="46">
        <v>2</v>
      </c>
      <c r="G47" s="24">
        <f t="shared" si="5"/>
        <v>3.7693787693787698E-3</v>
      </c>
      <c r="H47" s="16">
        <f>IF(B47="F",IF(G47&gt;Barem!$AB$2,0,IF(B47="F",VLOOKUP(D47,Barem!$B$2:$C$11,2,1))),IF(G47&gt;Barem!$AB$3,0,VLOOKUP(D47,Barem!$B$12:$C$21,2,1)))</f>
        <v>2.5</v>
      </c>
      <c r="I47" s="16">
        <f>IF(H47=0,0,IF(B47="F",VLOOKUP(G47,Barem!$G$2:$H$11,2,1),VLOOKUP(G47,Barem!$G$12:$H$21,2,1)))</f>
        <v>3</v>
      </c>
      <c r="J47" s="22">
        <v>2.5</v>
      </c>
      <c r="K47" s="17">
        <f>VLOOKUP($C47, Barem!$L:$O,4,0)</f>
        <v>0.2</v>
      </c>
      <c r="L47" s="17">
        <f>VLOOKUP($C47, Barem!$L:$P,5,0)</f>
        <v>0.3</v>
      </c>
      <c r="M47" s="17">
        <f>VLOOKUP($C47, Barem!$L:$Q,6,0)</f>
        <v>0.5</v>
      </c>
      <c r="N47" s="43">
        <f t="shared" si="6"/>
        <v>0</v>
      </c>
      <c r="O47" s="43">
        <f>IF(D47&gt;21,VLOOKUP(D47,Barem!$S$1:$T$39,2,1),0)</f>
        <v>0</v>
      </c>
      <c r="P47" s="39">
        <f>IF(D47&lt;1,0,IF(B47="F",VLOOKUP(G47,Barem!$W$2:$Y$12,2,1),VLOOKUP(G47,Barem!$W$13:$Y$24,2,1)))</f>
        <v>0</v>
      </c>
      <c r="Q47" s="43">
        <f>VLOOKUP(A47,Participanti!A:C,3,0)</f>
        <v>0</v>
      </c>
      <c r="R47" s="34">
        <f t="shared" si="7"/>
        <v>2.65</v>
      </c>
      <c r="S47" s="38">
        <v>43846</v>
      </c>
      <c r="T47" s="3">
        <f t="shared" si="3"/>
        <v>1</v>
      </c>
      <c r="U47" s="41">
        <f t="shared" si="8"/>
        <v>0.26473526473526471</v>
      </c>
    </row>
    <row r="48" spans="1:21">
      <c r="A48" s="21" t="s">
        <v>190</v>
      </c>
      <c r="B48" s="29" t="str">
        <f>VLOOKUP(A48,Participanti!A:B,2,0)</f>
        <v>F</v>
      </c>
      <c r="C48" s="22">
        <v>2</v>
      </c>
      <c r="D48" s="22">
        <v>3.04</v>
      </c>
      <c r="E48" s="23">
        <v>1.0092592592592592E-2</v>
      </c>
      <c r="F48" s="46">
        <v>16</v>
      </c>
      <c r="G48" s="24">
        <f t="shared" si="5"/>
        <v>3.3199317738791421E-3</v>
      </c>
      <c r="H48" s="16">
        <f>IF(B48="F",IF(G48&gt;Barem!$AB$2,0,IF(B48="F",VLOOKUP(D48,Barem!$B$2:$C$11,2,1))),IF(G48&gt;Barem!$AB$3,0,VLOOKUP(D48,Barem!$B$12:$C$21,2,1)))</f>
        <v>1</v>
      </c>
      <c r="I48" s="16">
        <f>IF(H48=0,0,IF(B48="F",VLOOKUP(G48,Barem!$G$2:$H$11,2,1),VLOOKUP(G48,Barem!$G$12:$H$21,2,1)))</f>
        <v>4</v>
      </c>
      <c r="J48" s="22">
        <v>2</v>
      </c>
      <c r="K48" s="17">
        <f>VLOOKUP($C48, Barem!$L:$O,4,0)</f>
        <v>0.2</v>
      </c>
      <c r="L48" s="17">
        <f>VLOOKUP($C48, Barem!$L:$P,5,0)</f>
        <v>0.3</v>
      </c>
      <c r="M48" s="17">
        <f>VLOOKUP($C48, Barem!$L:$Q,6,0)</f>
        <v>0.5</v>
      </c>
      <c r="N48" s="43">
        <f t="shared" si="6"/>
        <v>0</v>
      </c>
      <c r="O48" s="43">
        <f>IF(D48&gt;21,VLOOKUP(D48,Barem!$S$1:$T$39,2,1),0)</f>
        <v>0</v>
      </c>
      <c r="P48" s="39">
        <f>IF(D48&lt;1,0,IF(B48="F",VLOOKUP(G48,Barem!$W$2:$Y$12,2,1),VLOOKUP(G48,Barem!$W$13:$Y$24,2,1)))</f>
        <v>0</v>
      </c>
      <c r="Q48" s="43">
        <f>VLOOKUP(A48,Participanti!A:C,3,0)</f>
        <v>0</v>
      </c>
      <c r="R48" s="34">
        <f t="shared" si="7"/>
        <v>2.4</v>
      </c>
      <c r="S48" s="38">
        <v>43844</v>
      </c>
      <c r="T48" s="3">
        <f t="shared" si="3"/>
        <v>1</v>
      </c>
      <c r="U48" s="41">
        <f t="shared" si="8"/>
        <v>0.78947368421052633</v>
      </c>
    </row>
    <row r="49" spans="1:21">
      <c r="A49" s="21" t="s">
        <v>90</v>
      </c>
      <c r="B49" s="29" t="str">
        <f>VLOOKUP(A49,Participanti!A:B,2,0)</f>
        <v>F</v>
      </c>
      <c r="C49" s="22">
        <v>2</v>
      </c>
      <c r="D49" s="22">
        <v>12</v>
      </c>
      <c r="E49" s="23">
        <v>6.4085648148148142E-2</v>
      </c>
      <c r="F49" s="46">
        <v>14</v>
      </c>
      <c r="G49" s="24">
        <f t="shared" si="5"/>
        <v>5.3404706790123454E-3</v>
      </c>
      <c r="H49" s="16">
        <f>IF(B49="F",IF(G49&gt;Barem!$AB$2,0,IF(B49="F",VLOOKUP(D49,Barem!$B$2:$C$11,2,1))),IF(G49&gt;Barem!$AB$3,0,VLOOKUP(D49,Barem!$B$12:$C$21,2,1)))</f>
        <v>3</v>
      </c>
      <c r="I49" s="16">
        <f>IF(H49=0,0,IF(B49="F",VLOOKUP(G49,Barem!$G$2:$H$11,2,1),VLOOKUP(G49,Barem!$G$12:$H$21,2,1)))</f>
        <v>1</v>
      </c>
      <c r="J49" s="22">
        <v>3.5</v>
      </c>
      <c r="K49" s="17">
        <f>VLOOKUP($C49, Barem!$L:$O,4,0)</f>
        <v>0.2</v>
      </c>
      <c r="L49" s="17">
        <f>VLOOKUP($C49, Barem!$L:$P,5,0)</f>
        <v>0.3</v>
      </c>
      <c r="M49" s="17">
        <f>VLOOKUP($C49, Barem!$L:$Q,6,0)</f>
        <v>0.5</v>
      </c>
      <c r="N49" s="43">
        <f t="shared" si="6"/>
        <v>0</v>
      </c>
      <c r="O49" s="43">
        <f>IF(D49&gt;21,VLOOKUP(D49,Barem!$S$1:$T$39,2,1),0)</f>
        <v>0</v>
      </c>
      <c r="P49" s="39">
        <f>IF(D49&lt;1,0,IF(B49="F",VLOOKUP(G49,Barem!$W$2:$Y$12,2,1),VLOOKUP(G49,Barem!$W$13:$Y$24,2,1)))</f>
        <v>0</v>
      </c>
      <c r="Q49" s="43">
        <f>VLOOKUP(A49,Participanti!A:C,3,0)</f>
        <v>0.75</v>
      </c>
      <c r="R49" s="34">
        <f t="shared" si="7"/>
        <v>3.4000000000000004</v>
      </c>
      <c r="S49" s="38">
        <v>43845</v>
      </c>
      <c r="T49" s="3">
        <f t="shared" si="3"/>
        <v>1</v>
      </c>
      <c r="U49" s="41">
        <f t="shared" si="8"/>
        <v>0.28333333333333338</v>
      </c>
    </row>
    <row r="50" spans="1:21">
      <c r="A50" s="21" t="s">
        <v>125</v>
      </c>
      <c r="B50" s="29" t="str">
        <f>VLOOKUP(A50,Participanti!A:B,2,0)</f>
        <v>M</v>
      </c>
      <c r="C50" s="22">
        <v>2</v>
      </c>
      <c r="D50" s="22">
        <v>18.010000000000002</v>
      </c>
      <c r="E50" s="23">
        <v>6.1921296296296301E-2</v>
      </c>
      <c r="F50" s="46">
        <v>522</v>
      </c>
      <c r="G50" s="24">
        <f t="shared" si="5"/>
        <v>3.4381619265017377E-3</v>
      </c>
      <c r="H50" s="16">
        <f>IF(B50="F",IF(G50&gt;Barem!$AB$2,0,IF(B50="F",VLOOKUP(D50,Barem!$B$2:$C$11,2,1))),IF(G50&gt;Barem!$AB$3,0,VLOOKUP(D50,Barem!$B$12:$C$21,2,1)))</f>
        <v>4</v>
      </c>
      <c r="I50" s="16">
        <f>IF(H50=0,0,IF(B50="F",VLOOKUP(G50,Barem!$G$2:$H$11,2,1),VLOOKUP(G50,Barem!$G$12:$H$21,2,1)))</f>
        <v>3</v>
      </c>
      <c r="J50" s="22">
        <v>3</v>
      </c>
      <c r="K50" s="17">
        <f>VLOOKUP($C50, Barem!$L:$O,4,0)</f>
        <v>0.2</v>
      </c>
      <c r="L50" s="17">
        <f>VLOOKUP($C50, Barem!$L:$P,5,0)</f>
        <v>0.3</v>
      </c>
      <c r="M50" s="17">
        <f>VLOOKUP($C50, Barem!$L:$Q,6,0)</f>
        <v>0.5</v>
      </c>
      <c r="N50" s="43">
        <f t="shared" si="6"/>
        <v>0.34799999999999998</v>
      </c>
      <c r="O50" s="43">
        <f>IF(D50&gt;21,VLOOKUP(D50,Barem!$S$1:$T$39,2,1),0)</f>
        <v>0</v>
      </c>
      <c r="P50" s="39">
        <f>IF(D50&lt;1,0,IF(B50="F",VLOOKUP(G50,Barem!$W$2:$Y$12,2,1),VLOOKUP(G50,Barem!$W$13:$Y$24,2,1)))</f>
        <v>0</v>
      </c>
      <c r="Q50" s="43">
        <f>VLOOKUP(A50,Participanti!A:C,3,0)</f>
        <v>0</v>
      </c>
      <c r="R50" s="34">
        <f t="shared" si="7"/>
        <v>3.548</v>
      </c>
      <c r="S50" s="38">
        <v>43845</v>
      </c>
      <c r="T50" s="3">
        <f t="shared" si="3"/>
        <v>1</v>
      </c>
      <c r="U50" s="41">
        <f t="shared" si="8"/>
        <v>0.19700166574125486</v>
      </c>
    </row>
    <row r="51" spans="1:21">
      <c r="A51" s="21" t="s">
        <v>57</v>
      </c>
      <c r="B51" s="29" t="str">
        <f>VLOOKUP(A51,Participanti!A:B,2,0)</f>
        <v>M</v>
      </c>
      <c r="C51" s="22">
        <v>2</v>
      </c>
      <c r="D51" s="22">
        <v>10</v>
      </c>
      <c r="E51" s="23">
        <v>3.7824074074074072E-2</v>
      </c>
      <c r="F51" s="46">
        <v>61</v>
      </c>
      <c r="G51" s="24">
        <f t="shared" si="5"/>
        <v>3.7824074074074071E-3</v>
      </c>
      <c r="H51" s="16">
        <f>IF(B51="F",IF(G51&gt;Barem!$AB$2,0,IF(B51="F",VLOOKUP(D51,Barem!$B$2:$C$11,2,1))),IF(G51&gt;Barem!$AB$3,0,VLOOKUP(D51,Barem!$B$12:$C$21,2,1)))</f>
        <v>2.5</v>
      </c>
      <c r="I51" s="16">
        <f>IF(H51=0,0,IF(B51="F",VLOOKUP(G51,Barem!$G$2:$H$11,2,1),VLOOKUP(G51,Barem!$G$12:$H$21,2,1)))</f>
        <v>2</v>
      </c>
      <c r="J51" s="22">
        <v>1</v>
      </c>
      <c r="K51" s="17">
        <f>VLOOKUP($C51, Barem!$L:$O,4,0)</f>
        <v>0.2</v>
      </c>
      <c r="L51" s="17">
        <f>VLOOKUP($C51, Barem!$L:$P,5,0)</f>
        <v>0.3</v>
      </c>
      <c r="M51" s="17">
        <f>VLOOKUP($C51, Barem!$L:$Q,6,0)</f>
        <v>0.5</v>
      </c>
      <c r="N51" s="43">
        <f t="shared" si="6"/>
        <v>0</v>
      </c>
      <c r="O51" s="43">
        <f>IF(D51&gt;21,VLOOKUP(D51,Barem!$S$1:$T$39,2,1),0)</f>
        <v>0</v>
      </c>
      <c r="P51" s="39">
        <f>IF(D51&lt;1,0,IF(B51="F",VLOOKUP(G51,Barem!$W$2:$Y$12,2,1),VLOOKUP(G51,Barem!$W$13:$Y$24,2,1)))</f>
        <v>0</v>
      </c>
      <c r="Q51" s="43">
        <f>VLOOKUP(A51,Participanti!A:C,3,0)</f>
        <v>0</v>
      </c>
      <c r="R51" s="34">
        <f t="shared" si="7"/>
        <v>1.6</v>
      </c>
      <c r="S51" s="38">
        <v>43845</v>
      </c>
      <c r="T51" s="3">
        <f t="shared" si="3"/>
        <v>1</v>
      </c>
      <c r="U51" s="41">
        <f t="shared" si="8"/>
        <v>0.16</v>
      </c>
    </row>
    <row r="52" spans="1:21">
      <c r="A52" s="21" t="s">
        <v>189</v>
      </c>
      <c r="B52" s="29" t="str">
        <f>VLOOKUP(A52,Participanti!A:B,2,0)</f>
        <v>M</v>
      </c>
      <c r="C52" s="22">
        <v>2</v>
      </c>
      <c r="D52" s="22">
        <v>30.02</v>
      </c>
      <c r="E52" s="23">
        <v>9.5613425925925921E-2</v>
      </c>
      <c r="F52" s="46">
        <v>0</v>
      </c>
      <c r="G52" s="24">
        <f t="shared" si="5"/>
        <v>3.184990870284008E-3</v>
      </c>
      <c r="H52" s="16">
        <f>IF(B52="F",IF(G52&gt;Barem!$AB$2,0,IF(B52="F",VLOOKUP(D52,Barem!$B$2:$C$11,2,1))),IF(G52&gt;Barem!$AB$3,0,VLOOKUP(D52,Barem!$B$12:$C$21,2,1)))</f>
        <v>5</v>
      </c>
      <c r="I52" s="16">
        <f>IF(H52=0,0,IF(B52="F",VLOOKUP(G52,Barem!$G$2:$H$11,2,1),VLOOKUP(G52,Barem!$G$12:$H$21,2,1)))</f>
        <v>3.5</v>
      </c>
      <c r="J52" s="22">
        <v>2.5</v>
      </c>
      <c r="K52" s="17">
        <f>VLOOKUP($C52, Barem!$L:$O,4,0)</f>
        <v>0.2</v>
      </c>
      <c r="L52" s="17">
        <f>VLOOKUP($C52, Barem!$L:$P,5,0)</f>
        <v>0.3</v>
      </c>
      <c r="M52" s="17">
        <f>VLOOKUP($C52, Barem!$L:$Q,6,0)</f>
        <v>0.5</v>
      </c>
      <c r="N52" s="43">
        <f t="shared" si="6"/>
        <v>0</v>
      </c>
      <c r="O52" s="43">
        <f>IF(D52&gt;21,VLOOKUP(D52,Barem!$S$1:$T$39,2,1),0)</f>
        <v>0.1</v>
      </c>
      <c r="P52" s="39">
        <f>IF(D52&lt;1,0,IF(B52="F",VLOOKUP(G52,Barem!$W$2:$Y$12,2,1),VLOOKUP(G52,Barem!$W$13:$Y$24,2,1)))</f>
        <v>0</v>
      </c>
      <c r="Q52" s="43">
        <f>VLOOKUP(A52,Participanti!A:C,3,0)</f>
        <v>0</v>
      </c>
      <c r="R52" s="34">
        <f t="shared" si="7"/>
        <v>3.4</v>
      </c>
      <c r="S52" s="38">
        <v>43848</v>
      </c>
      <c r="T52" s="3">
        <f t="shared" si="3"/>
        <v>1</v>
      </c>
      <c r="U52" s="41">
        <f t="shared" si="8"/>
        <v>0.11325782811459027</v>
      </c>
    </row>
    <row r="53" spans="1:21">
      <c r="A53" s="21" t="s">
        <v>93</v>
      </c>
      <c r="B53" s="29" t="str">
        <f>VLOOKUP(A53,Participanti!A:B,2,0)</f>
        <v>M</v>
      </c>
      <c r="C53" s="22">
        <v>2</v>
      </c>
      <c r="D53" s="22">
        <v>5</v>
      </c>
      <c r="E53" s="23">
        <v>1.5208333333333332E-2</v>
      </c>
      <c r="F53" s="46">
        <v>38</v>
      </c>
      <c r="G53" s="24">
        <f t="shared" si="5"/>
        <v>3.0416666666666665E-3</v>
      </c>
      <c r="H53" s="16">
        <f>IF(B53="F",IF(G53&gt;Barem!$AB$2,0,IF(B53="F",VLOOKUP(D53,Barem!$B$2:$C$11,2,1))),IF(G53&gt;Barem!$AB$3,0,VLOOKUP(D53,Barem!$B$12:$C$21,2,1)))</f>
        <v>1.5</v>
      </c>
      <c r="I53" s="16">
        <f>IF(H53=0,0,IF(B53="F",VLOOKUP(G53,Barem!$G$2:$H$11,2,1),VLOOKUP(G53,Barem!$G$12:$H$21,2,1)))</f>
        <v>4</v>
      </c>
      <c r="J53" s="22">
        <v>3.5</v>
      </c>
      <c r="K53" s="17">
        <f>VLOOKUP($C53, Barem!$L:$O,4,0)</f>
        <v>0.2</v>
      </c>
      <c r="L53" s="17">
        <f>VLOOKUP($C53, Barem!$L:$P,5,0)</f>
        <v>0.3</v>
      </c>
      <c r="M53" s="17">
        <f>VLOOKUP($C53, Barem!$L:$Q,6,0)</f>
        <v>0.5</v>
      </c>
      <c r="N53" s="43">
        <f t="shared" si="6"/>
        <v>0</v>
      </c>
      <c r="O53" s="43">
        <f>IF(D53&gt;21,VLOOKUP(D53,Barem!$S$1:$T$39,2,1),0)</f>
        <v>0</v>
      </c>
      <c r="P53" s="39">
        <f>IF(D53&lt;1,0,IF(B53="F",VLOOKUP(G53,Barem!$W$2:$Y$12,2,1),VLOOKUP(G53,Barem!$W$13:$Y$24,2,1)))</f>
        <v>0</v>
      </c>
      <c r="Q53" s="43">
        <f>VLOOKUP(A53,Participanti!A:C,3,0)</f>
        <v>0</v>
      </c>
      <c r="R53" s="34">
        <f t="shared" si="7"/>
        <v>3.25</v>
      </c>
      <c r="S53" s="38">
        <v>43845</v>
      </c>
      <c r="T53" s="3">
        <f t="shared" si="3"/>
        <v>1</v>
      </c>
      <c r="U53" s="41">
        <f t="shared" si="8"/>
        <v>0.65</v>
      </c>
    </row>
    <row r="54" spans="1:21">
      <c r="A54" s="21" t="s">
        <v>192</v>
      </c>
      <c r="B54" s="29" t="str">
        <f>VLOOKUP(A54,Participanti!A:B,2,0)</f>
        <v>M</v>
      </c>
      <c r="C54" s="22">
        <v>2</v>
      </c>
      <c r="D54" s="22">
        <v>9.58</v>
      </c>
      <c r="E54" s="23">
        <v>2.8344907407407412E-2</v>
      </c>
      <c r="F54" s="46">
        <v>40</v>
      </c>
      <c r="G54" s="24">
        <f t="shared" si="5"/>
        <v>2.958758602025826E-3</v>
      </c>
      <c r="H54" s="16">
        <f>IF(B54="F",IF(G54&gt;Barem!$AB$2,0,IF(B54="F",VLOOKUP(D54,Barem!$B$2:$C$11,2,1))),IF(G54&gt;Barem!$AB$3,0,VLOOKUP(D54,Barem!$B$12:$C$21,2,1)))</f>
        <v>2.5</v>
      </c>
      <c r="I54" s="16">
        <f>IF(H54=0,0,IF(B54="F",VLOOKUP(G54,Barem!$G$2:$H$11,2,1),VLOOKUP(G54,Barem!$G$12:$H$21,2,1)))</f>
        <v>4.5</v>
      </c>
      <c r="J54" s="22">
        <v>3</v>
      </c>
      <c r="K54" s="17">
        <f>VLOOKUP($C54, Barem!$L:$O,4,0)</f>
        <v>0.2</v>
      </c>
      <c r="L54" s="17">
        <f>VLOOKUP($C54, Barem!$L:$P,5,0)</f>
        <v>0.3</v>
      </c>
      <c r="M54" s="17">
        <f>VLOOKUP($C54, Barem!$L:$Q,6,0)</f>
        <v>0.5</v>
      </c>
      <c r="N54" s="43">
        <f t="shared" si="6"/>
        <v>0</v>
      </c>
      <c r="O54" s="43">
        <f>IF(D54&gt;21,VLOOKUP(D54,Barem!$S$1:$T$39,2,1),0)</f>
        <v>0</v>
      </c>
      <c r="P54" s="39">
        <f>IF(D54&lt;1,0,IF(B54="F",VLOOKUP(G54,Barem!$W$2:$Y$12,2,1),VLOOKUP(G54,Barem!$W$13:$Y$24,2,1)))</f>
        <v>0</v>
      </c>
      <c r="Q54" s="43">
        <f>VLOOKUP(A54,Participanti!A:C,3,0)</f>
        <v>0</v>
      </c>
      <c r="R54" s="34">
        <f t="shared" si="7"/>
        <v>3.3499999999999996</v>
      </c>
      <c r="S54" s="38">
        <v>43845</v>
      </c>
      <c r="T54" s="3">
        <f t="shared" si="3"/>
        <v>1</v>
      </c>
      <c r="U54" s="41">
        <f t="shared" si="8"/>
        <v>0.34968684759916491</v>
      </c>
    </row>
    <row r="55" spans="1:21">
      <c r="A55" s="21" t="s">
        <v>191</v>
      </c>
      <c r="B55" s="29" t="str">
        <f>VLOOKUP(A55,Participanti!A:B,2,0)</f>
        <v>F</v>
      </c>
      <c r="C55" s="22">
        <v>2</v>
      </c>
      <c r="D55" s="22">
        <v>12.51</v>
      </c>
      <c r="E55" s="23">
        <v>5.319444444444444E-2</v>
      </c>
      <c r="F55" s="46">
        <v>63</v>
      </c>
      <c r="G55" s="24">
        <f t="shared" si="5"/>
        <v>4.2521538324895632E-3</v>
      </c>
      <c r="H55" s="16">
        <f>IF(B55="F",IF(G55&gt;Barem!$AB$2,0,IF(B55="F",VLOOKUP(D55,Barem!$B$2:$C$11,2,1))),IF(G55&gt;Barem!$AB$3,0,VLOOKUP(D55,Barem!$B$12:$C$21,2,1)))</f>
        <v>3</v>
      </c>
      <c r="I55" s="16">
        <f>IF(H55=0,0,IF(B55="F",VLOOKUP(G55,Barem!$G$2:$H$11,2,1),VLOOKUP(G55,Barem!$G$12:$H$21,2,1)))</f>
        <v>1.5</v>
      </c>
      <c r="J55" s="22">
        <v>2</v>
      </c>
      <c r="K55" s="17">
        <f>VLOOKUP($C55, Barem!$L:$O,4,0)</f>
        <v>0.2</v>
      </c>
      <c r="L55" s="17">
        <f>VLOOKUP($C55, Barem!$L:$P,5,0)</f>
        <v>0.3</v>
      </c>
      <c r="M55" s="17">
        <f>VLOOKUP($C55, Barem!$L:$Q,6,0)</f>
        <v>0.5</v>
      </c>
      <c r="N55" s="43">
        <f t="shared" si="6"/>
        <v>0</v>
      </c>
      <c r="O55" s="43">
        <f>IF(D55&gt;21,VLOOKUP(D55,Barem!$S$1:$T$39,2,1),0)</f>
        <v>0</v>
      </c>
      <c r="P55" s="39">
        <f>IF(D55&lt;1,0,IF(B55="F",VLOOKUP(G55,Barem!$W$2:$Y$12,2,1),VLOOKUP(G55,Barem!$W$13:$Y$24,2,1)))</f>
        <v>0</v>
      </c>
      <c r="Q55" s="43">
        <f>VLOOKUP(A55,Participanti!A:C,3,0)</f>
        <v>0</v>
      </c>
      <c r="R55" s="34">
        <f t="shared" si="7"/>
        <v>2.0499999999999998</v>
      </c>
      <c r="S55" s="38">
        <v>43849</v>
      </c>
      <c r="T55" s="3">
        <f t="shared" si="3"/>
        <v>1</v>
      </c>
      <c r="U55" s="41">
        <f t="shared" si="8"/>
        <v>0.16386890487609912</v>
      </c>
    </row>
    <row r="56" spans="1:21">
      <c r="A56" s="21" t="s">
        <v>127</v>
      </c>
      <c r="B56" s="29" t="str">
        <f>VLOOKUP(A56,Participanti!A:B,2,0)</f>
        <v>F</v>
      </c>
      <c r="C56" s="22">
        <v>2</v>
      </c>
      <c r="D56" s="22">
        <v>13</v>
      </c>
      <c r="E56" s="23">
        <v>5.2337962962962968E-2</v>
      </c>
      <c r="F56" s="46">
        <v>45</v>
      </c>
      <c r="G56" s="24">
        <f t="shared" si="5"/>
        <v>4.0259971509971513E-3</v>
      </c>
      <c r="H56" s="16">
        <f>IF(B56="F",IF(G56&gt;Barem!$AB$2,0,IF(B56="F",VLOOKUP(D56,Barem!$B$2:$C$11,2,1))),IF(G56&gt;Barem!$AB$3,0,VLOOKUP(D56,Barem!$B$12:$C$21,2,1)))</f>
        <v>3</v>
      </c>
      <c r="I56" s="16">
        <f>IF(H56=0,0,IF(B56="F",VLOOKUP(G56,Barem!$G$2:$H$11,2,1),VLOOKUP(G56,Barem!$G$12:$H$21,2,1)))</f>
        <v>2</v>
      </c>
      <c r="J56" s="22">
        <v>2.5</v>
      </c>
      <c r="K56" s="17">
        <f>VLOOKUP($C56, Barem!$L:$O,4,0)</f>
        <v>0.2</v>
      </c>
      <c r="L56" s="17">
        <f>VLOOKUP($C56, Barem!$L:$P,5,0)</f>
        <v>0.3</v>
      </c>
      <c r="M56" s="17">
        <f>VLOOKUP($C56, Barem!$L:$Q,6,0)</f>
        <v>0.5</v>
      </c>
      <c r="N56" s="43">
        <f t="shared" si="6"/>
        <v>0</v>
      </c>
      <c r="O56" s="43">
        <f>IF(D56&gt;21,VLOOKUP(D56,Barem!$S$1:$T$39,2,1),0)</f>
        <v>0</v>
      </c>
      <c r="P56" s="39">
        <f>IF(D56&lt;1,0,IF(B56="F",VLOOKUP(G56,Barem!$W$2:$Y$12,2,1),VLOOKUP(G56,Barem!$W$13:$Y$24,2,1)))</f>
        <v>0</v>
      </c>
      <c r="Q56" s="43">
        <f>VLOOKUP(A56,Participanti!A:C,3,0)</f>
        <v>0</v>
      </c>
      <c r="R56" s="34">
        <f t="shared" si="7"/>
        <v>2.4500000000000002</v>
      </c>
      <c r="S56" s="38">
        <v>43845</v>
      </c>
      <c r="T56" s="3">
        <f t="shared" si="3"/>
        <v>1</v>
      </c>
      <c r="U56" s="41">
        <f t="shared" si="8"/>
        <v>0.18846153846153849</v>
      </c>
    </row>
    <row r="57" spans="1:21">
      <c r="A57" s="21" t="s">
        <v>75</v>
      </c>
      <c r="B57" s="29" t="str">
        <f>VLOOKUP(A57,Participanti!A:B,2,0)</f>
        <v>M</v>
      </c>
      <c r="C57" s="22">
        <v>2</v>
      </c>
      <c r="D57" s="22">
        <v>15.51</v>
      </c>
      <c r="E57" s="23">
        <v>5.094907407407407E-2</v>
      </c>
      <c r="F57" s="46">
        <v>33</v>
      </c>
      <c r="G57" s="24">
        <f t="shared" si="5"/>
        <v>3.2849177352723448E-3</v>
      </c>
      <c r="H57" s="16">
        <f>IF(B57="F",IF(G57&gt;Barem!$AB$2,0,IF(B57="F",VLOOKUP(D57,Barem!$B$2:$C$11,2,1))),IF(G57&gt;Barem!$AB$3,0,VLOOKUP(D57,Barem!$B$12:$C$21,2,1)))</f>
        <v>3.5</v>
      </c>
      <c r="I57" s="16">
        <f>IF(H57=0,0,IF(B57="F",VLOOKUP(G57,Barem!$G$2:$H$11,2,1),VLOOKUP(G57,Barem!$G$12:$H$21,2,1)))</f>
        <v>3.5</v>
      </c>
      <c r="J57" s="22">
        <v>4</v>
      </c>
      <c r="K57" s="17">
        <f>VLOOKUP($C57, Barem!$L:$O,4,0)</f>
        <v>0.2</v>
      </c>
      <c r="L57" s="17">
        <f>VLOOKUP($C57, Barem!$L:$P,5,0)</f>
        <v>0.3</v>
      </c>
      <c r="M57" s="17">
        <f>VLOOKUP($C57, Barem!$L:$Q,6,0)</f>
        <v>0.5</v>
      </c>
      <c r="N57" s="43">
        <f t="shared" si="6"/>
        <v>0</v>
      </c>
      <c r="O57" s="43">
        <f>IF(D57&gt;21,VLOOKUP(D57,Barem!$S$1:$T$39,2,1),0)</f>
        <v>0</v>
      </c>
      <c r="P57" s="39">
        <f>IF(D57&lt;1,0,IF(B57="F",VLOOKUP(G57,Barem!$W$2:$Y$12,2,1),VLOOKUP(G57,Barem!$W$13:$Y$24,2,1)))</f>
        <v>0</v>
      </c>
      <c r="Q57" s="43">
        <f>VLOOKUP(A57,Participanti!A:C,3,0)</f>
        <v>0</v>
      </c>
      <c r="R57" s="34">
        <f t="shared" si="7"/>
        <v>3.75</v>
      </c>
      <c r="S57" s="38">
        <v>43846</v>
      </c>
      <c r="T57" s="3">
        <f t="shared" si="3"/>
        <v>1</v>
      </c>
      <c r="U57" s="41">
        <f t="shared" si="8"/>
        <v>0.24177949709864605</v>
      </c>
    </row>
    <row r="58" spans="1:21">
      <c r="A58" s="21" t="s">
        <v>66</v>
      </c>
      <c r="B58" s="29" t="str">
        <f>VLOOKUP(A58,Participanti!A:B,2,0)</f>
        <v>M</v>
      </c>
      <c r="C58" s="22">
        <v>2</v>
      </c>
      <c r="D58" s="22">
        <v>11.06</v>
      </c>
      <c r="E58" s="23">
        <v>4.6215277777777779E-2</v>
      </c>
      <c r="F58" s="46">
        <v>54</v>
      </c>
      <c r="G58" s="24">
        <f t="shared" si="5"/>
        <v>4.1785965441028727E-3</v>
      </c>
      <c r="H58" s="16">
        <f>IF(B58="F",IF(G58&gt;Barem!$AB$2,0,IF(B58="F",VLOOKUP(D58,Barem!$B$2:$C$11,2,1))),IF(G58&gt;Barem!$AB$3,0,VLOOKUP(D58,Barem!$B$12:$C$21,2,1)))</f>
        <v>2.5</v>
      </c>
      <c r="I58" s="16">
        <f>IF(H58=0,0,IF(B58="F",VLOOKUP(G58,Barem!$G$2:$H$11,2,1),VLOOKUP(G58,Barem!$G$12:$H$21,2,1)))</f>
        <v>1</v>
      </c>
      <c r="J58" s="22">
        <v>2.5</v>
      </c>
      <c r="K58" s="17">
        <f>VLOOKUP($C58, Barem!$L:$O,4,0)</f>
        <v>0.2</v>
      </c>
      <c r="L58" s="17">
        <f>VLOOKUP($C58, Barem!$L:$P,5,0)</f>
        <v>0.3</v>
      </c>
      <c r="M58" s="17">
        <f>VLOOKUP($C58, Barem!$L:$Q,6,0)</f>
        <v>0.5</v>
      </c>
      <c r="N58" s="43">
        <f t="shared" si="6"/>
        <v>0</v>
      </c>
      <c r="O58" s="43">
        <f>IF(D58&gt;21,VLOOKUP(D58,Barem!$S$1:$T$39,2,1),0)</f>
        <v>0</v>
      </c>
      <c r="P58" s="39">
        <f>IF(D58&lt;1,0,IF(B58="F",VLOOKUP(G58,Barem!$W$2:$Y$12,2,1),VLOOKUP(G58,Barem!$W$13:$Y$24,2,1)))</f>
        <v>0</v>
      </c>
      <c r="Q58" s="43">
        <f>VLOOKUP(A58,Participanti!A:C,3,0)</f>
        <v>0</v>
      </c>
      <c r="R58" s="34">
        <f t="shared" si="7"/>
        <v>2.0499999999999998</v>
      </c>
      <c r="S58" s="38">
        <v>43848</v>
      </c>
      <c r="T58" s="3">
        <f t="shared" si="3"/>
        <v>1</v>
      </c>
      <c r="U58" s="41">
        <f t="shared" si="8"/>
        <v>0.18535262206148279</v>
      </c>
    </row>
    <row r="59" spans="1:21">
      <c r="A59" s="21" t="s">
        <v>193</v>
      </c>
      <c r="B59" s="29" t="str">
        <f>VLOOKUP(A59,Participanti!A:B,2,0)</f>
        <v>F</v>
      </c>
      <c r="C59" s="22">
        <v>2</v>
      </c>
      <c r="D59" s="22">
        <v>11.04</v>
      </c>
      <c r="E59" s="23">
        <v>6.5902777777777768E-2</v>
      </c>
      <c r="F59" s="46">
        <v>28</v>
      </c>
      <c r="G59" s="24">
        <f t="shared" si="5"/>
        <v>5.9694545088566824E-3</v>
      </c>
      <c r="H59" s="16">
        <f>IF(B59="F",IF(G59&gt;Barem!$AB$2,0,IF(B59="F",VLOOKUP(D59,Barem!$B$2:$C$11,2,1))),IF(G59&gt;Barem!$AB$3,0,VLOOKUP(D59,Barem!$B$12:$C$21,2,1)))</f>
        <v>2.5</v>
      </c>
      <c r="I59" s="16">
        <f>IF(H59=0,0,IF(B59="F",VLOOKUP(G59,Barem!$G$2:$H$11,2,1),VLOOKUP(G59,Barem!$G$12:$H$21,2,1)))</f>
        <v>1</v>
      </c>
      <c r="J59" s="22">
        <v>2.5</v>
      </c>
      <c r="K59" s="17">
        <f>VLOOKUP($C59, Barem!$L:$O,4,0)</f>
        <v>0.2</v>
      </c>
      <c r="L59" s="17">
        <f>VLOOKUP($C59, Barem!$L:$P,5,0)</f>
        <v>0.3</v>
      </c>
      <c r="M59" s="17">
        <f>VLOOKUP($C59, Barem!$L:$Q,6,0)</f>
        <v>0.5</v>
      </c>
      <c r="N59" s="43">
        <f t="shared" si="6"/>
        <v>0</v>
      </c>
      <c r="O59" s="43">
        <f>IF(D59&gt;21,VLOOKUP(D59,Barem!$S$1:$T$39,2,1),0)</f>
        <v>0</v>
      </c>
      <c r="P59" s="39">
        <f>IF(D59&lt;1,0,IF(B59="F",VLOOKUP(G59,Barem!$W$2:$Y$12,2,1),VLOOKUP(G59,Barem!$W$13:$Y$24,2,1)))</f>
        <v>0</v>
      </c>
      <c r="Q59" s="43">
        <f>VLOOKUP(A59,Participanti!A:C,3,0)</f>
        <v>0.5</v>
      </c>
      <c r="R59" s="34">
        <f t="shared" si="7"/>
        <v>2.5499999999999998</v>
      </c>
      <c r="S59" s="38">
        <v>43846</v>
      </c>
      <c r="T59" s="3">
        <f t="shared" si="3"/>
        <v>1</v>
      </c>
      <c r="U59" s="41">
        <f t="shared" si="8"/>
        <v>0.23097826086956522</v>
      </c>
    </row>
    <row r="60" spans="1:21">
      <c r="A60" s="21" t="s">
        <v>130</v>
      </c>
      <c r="B60" s="29" t="str">
        <f>VLOOKUP(A60,Participanti!A:B,2,0)</f>
        <v>M</v>
      </c>
      <c r="C60" s="22">
        <v>2</v>
      </c>
      <c r="D60" s="22">
        <v>20.94</v>
      </c>
      <c r="E60" s="23">
        <v>8.3009259259259269E-2</v>
      </c>
      <c r="F60" s="46">
        <v>198</v>
      </c>
      <c r="G60" s="24">
        <f t="shared" si="5"/>
        <v>3.9641480066503944E-3</v>
      </c>
      <c r="H60" s="16">
        <f>IF(B60="F",IF(G60&gt;Barem!$AB$2,0,IF(B60="F",VLOOKUP(D60,Barem!$B$2:$C$11,2,1))),IF(G60&gt;Barem!$AB$3,0,VLOOKUP(D60,Barem!$B$12:$C$21,2,1)))</f>
        <v>4.5</v>
      </c>
      <c r="I60" s="16">
        <f>IF(H60=0,0,IF(B60="F",VLOOKUP(G60,Barem!$G$2:$H$11,2,1),VLOOKUP(G60,Barem!$G$12:$H$21,2,1)))</f>
        <v>1.5</v>
      </c>
      <c r="J60" s="22">
        <v>0.5</v>
      </c>
      <c r="K60" s="17">
        <f>VLOOKUP($C60, Barem!$L:$O,4,0)</f>
        <v>0.2</v>
      </c>
      <c r="L60" s="17">
        <f>VLOOKUP($C60, Barem!$L:$P,5,0)</f>
        <v>0.3</v>
      </c>
      <c r="M60" s="17">
        <f>VLOOKUP($C60, Barem!$L:$Q,6,0)</f>
        <v>0.5</v>
      </c>
      <c r="N60" s="43">
        <f t="shared" si="6"/>
        <v>0</v>
      </c>
      <c r="O60" s="43">
        <f>IF(D60&gt;21,VLOOKUP(D60,Barem!$S$1:$T$39,2,1),0)</f>
        <v>0</v>
      </c>
      <c r="P60" s="39">
        <f>IF(D60&lt;1,0,IF(B60="F",VLOOKUP(G60,Barem!$W$2:$Y$12,2,1),VLOOKUP(G60,Barem!$W$13:$Y$24,2,1)))</f>
        <v>0</v>
      </c>
      <c r="Q60" s="43">
        <f>VLOOKUP(A60,Participanti!A:C,3,0)</f>
        <v>0</v>
      </c>
      <c r="R60" s="34">
        <f t="shared" si="7"/>
        <v>1.6</v>
      </c>
      <c r="S60" s="38">
        <v>43848</v>
      </c>
      <c r="T60" s="3">
        <f t="shared" si="3"/>
        <v>1</v>
      </c>
      <c r="U60" s="41">
        <f t="shared" si="8"/>
        <v>7.6408787010506213E-2</v>
      </c>
    </row>
    <row r="61" spans="1:21">
      <c r="A61" s="21" t="s">
        <v>51</v>
      </c>
      <c r="B61" s="29" t="str">
        <f>VLOOKUP(A61,Participanti!A:B,2,0)</f>
        <v>M</v>
      </c>
      <c r="C61" s="22">
        <v>2</v>
      </c>
      <c r="D61" s="22">
        <v>23.11</v>
      </c>
      <c r="E61" s="23">
        <v>8.4537037037037036E-2</v>
      </c>
      <c r="F61" s="46">
        <v>143</v>
      </c>
      <c r="G61" s="24">
        <f t="shared" si="5"/>
        <v>3.6580284308540476E-3</v>
      </c>
      <c r="H61" s="16">
        <f>IF(B61="F",IF(G61&gt;Barem!$AB$2,0,IF(B61="F",VLOOKUP(D61,Barem!$B$2:$C$11,2,1))),IF(G61&gt;Barem!$AB$3,0,VLOOKUP(D61,Barem!$B$12:$C$21,2,1)))</f>
        <v>5</v>
      </c>
      <c r="I61" s="16">
        <f>IF(H61=0,0,IF(B61="F",VLOOKUP(G61,Barem!$G$2:$H$11,2,1),VLOOKUP(G61,Barem!$G$12:$H$21,2,1)))</f>
        <v>2</v>
      </c>
      <c r="J61" s="22">
        <v>4</v>
      </c>
      <c r="K61" s="17">
        <f>VLOOKUP($C61, Barem!$L:$O,4,0)</f>
        <v>0.2</v>
      </c>
      <c r="L61" s="17">
        <f>VLOOKUP($C61, Barem!$L:$P,5,0)</f>
        <v>0.3</v>
      </c>
      <c r="M61" s="17">
        <f>VLOOKUP($C61, Barem!$L:$Q,6,0)</f>
        <v>0.5</v>
      </c>
      <c r="N61" s="43">
        <f t="shared" si="6"/>
        <v>0</v>
      </c>
      <c r="O61" s="43">
        <f>IF(D61&gt;21,VLOOKUP(D61,Barem!$S$1:$T$39,2,1),0)</f>
        <v>0</v>
      </c>
      <c r="P61" s="39">
        <f>IF(D61&lt;1,0,IF(B61="F",VLOOKUP(G61,Barem!$W$2:$Y$12,2,1),VLOOKUP(G61,Barem!$W$13:$Y$24,2,1)))</f>
        <v>0</v>
      </c>
      <c r="Q61" s="43">
        <f>VLOOKUP(A61,Participanti!A:C,3,0)</f>
        <v>0</v>
      </c>
      <c r="R61" s="34">
        <f t="shared" si="7"/>
        <v>3.6</v>
      </c>
      <c r="S61" s="38">
        <v>43848</v>
      </c>
      <c r="T61" s="3">
        <f t="shared" si="3"/>
        <v>1</v>
      </c>
      <c r="U61" s="41">
        <f t="shared" si="8"/>
        <v>0.15577672003461707</v>
      </c>
    </row>
    <row r="62" spans="1:21">
      <c r="A62" s="21" t="s">
        <v>72</v>
      </c>
      <c r="B62" s="29" t="str">
        <f>VLOOKUP(A62,Participanti!A:B,2,0)</f>
        <v>M</v>
      </c>
      <c r="C62" s="22">
        <v>2</v>
      </c>
      <c r="D62" s="22">
        <v>34.5</v>
      </c>
      <c r="E62" s="23">
        <v>0.14041666666666666</v>
      </c>
      <c r="F62" s="46">
        <v>58</v>
      </c>
      <c r="G62" s="24">
        <f t="shared" si="5"/>
        <v>4.070048309178744E-3</v>
      </c>
      <c r="H62" s="16">
        <f>IF(B62="F",IF(G62&gt;Barem!$AB$2,0,IF(B62="F",VLOOKUP(D62,Barem!$B$2:$C$11,2,1))),IF(G62&gt;Barem!$AB$3,0,VLOOKUP(D62,Barem!$B$12:$C$21,2,1)))</f>
        <v>5</v>
      </c>
      <c r="I62" s="16">
        <f>IF(H62=0,0,IF(B62="F",VLOOKUP(G62,Barem!$G$2:$H$11,2,1),VLOOKUP(G62,Barem!$G$12:$H$21,2,1)))</f>
        <v>1.5</v>
      </c>
      <c r="J62" s="22">
        <v>3</v>
      </c>
      <c r="K62" s="17">
        <f>VLOOKUP($C62, Barem!$L:$O,4,0)</f>
        <v>0.2</v>
      </c>
      <c r="L62" s="17">
        <f>VLOOKUP($C62, Barem!$L:$P,5,0)</f>
        <v>0.3</v>
      </c>
      <c r="M62" s="17">
        <f>VLOOKUP($C62, Barem!$L:$Q,6,0)</f>
        <v>0.5</v>
      </c>
      <c r="N62" s="43">
        <f t="shared" si="6"/>
        <v>0</v>
      </c>
      <c r="O62" s="43">
        <f>IF(D62&gt;21,VLOOKUP(D62,Barem!$S$1:$T$39,2,1),0)</f>
        <v>0.2</v>
      </c>
      <c r="P62" s="39">
        <f>IF(D62&lt;1,0,IF(B62="F",VLOOKUP(G62,Barem!$W$2:$Y$12,2,1),VLOOKUP(G62,Barem!$W$13:$Y$24,2,1)))</f>
        <v>0</v>
      </c>
      <c r="Q62" s="43">
        <f>VLOOKUP(A62,Participanti!A:C,3,0)</f>
        <v>0</v>
      </c>
      <c r="R62" s="34">
        <f t="shared" si="7"/>
        <v>3.1500000000000004</v>
      </c>
      <c r="S62" s="38">
        <v>43848</v>
      </c>
      <c r="T62" s="3">
        <f t="shared" si="3"/>
        <v>1</v>
      </c>
      <c r="U62" s="41">
        <f t="shared" si="8"/>
        <v>9.1304347826086971E-2</v>
      </c>
    </row>
    <row r="63" spans="1:21">
      <c r="A63" s="21" t="s">
        <v>73</v>
      </c>
      <c r="B63" s="29" t="str">
        <f>VLOOKUP(A63,Participanti!A:B,2,0)</f>
        <v>M</v>
      </c>
      <c r="C63" s="22">
        <v>2</v>
      </c>
      <c r="D63" s="22">
        <v>12.89</v>
      </c>
      <c r="E63" s="23">
        <v>4.4351851851851858E-2</v>
      </c>
      <c r="F63" s="46">
        <v>0</v>
      </c>
      <c r="G63" s="24">
        <f t="shared" si="5"/>
        <v>3.4407953337355977E-3</v>
      </c>
      <c r="H63" s="16">
        <f>IF(B63="F",IF(G63&gt;Barem!$AB$2,0,IF(B63="F",VLOOKUP(D63,Barem!$B$2:$C$11,2,1))),IF(G63&gt;Barem!$AB$3,0,VLOOKUP(D63,Barem!$B$12:$C$21,2,1)))</f>
        <v>3</v>
      </c>
      <c r="I63" s="16">
        <f>IF(H63=0,0,IF(B63="F",VLOOKUP(G63,Barem!$G$2:$H$11,2,1),VLOOKUP(G63,Barem!$G$12:$H$21,2,1)))</f>
        <v>3</v>
      </c>
      <c r="J63" s="22">
        <v>2</v>
      </c>
      <c r="K63" s="17">
        <f>VLOOKUP($C63, Barem!$L:$O,4,0)</f>
        <v>0.2</v>
      </c>
      <c r="L63" s="17">
        <f>VLOOKUP($C63, Barem!$L:$P,5,0)</f>
        <v>0.3</v>
      </c>
      <c r="M63" s="17">
        <f>VLOOKUP($C63, Barem!$L:$Q,6,0)</f>
        <v>0.5</v>
      </c>
      <c r="N63" s="43">
        <f t="shared" si="6"/>
        <v>0</v>
      </c>
      <c r="O63" s="43">
        <f>IF(D63&gt;21,VLOOKUP(D63,Barem!$S$1:$T$39,2,1),0)</f>
        <v>0</v>
      </c>
      <c r="P63" s="39">
        <f>IF(D63&lt;1,0,IF(B63="F",VLOOKUP(G63,Barem!$W$2:$Y$12,2,1),VLOOKUP(G63,Barem!$W$13:$Y$24,2,1)))</f>
        <v>0</v>
      </c>
      <c r="Q63" s="43">
        <f>VLOOKUP(A63,Participanti!A:C,3,0)</f>
        <v>0</v>
      </c>
      <c r="R63" s="34">
        <f t="shared" si="7"/>
        <v>2.5</v>
      </c>
      <c r="S63" s="38">
        <v>43844</v>
      </c>
      <c r="T63" s="3">
        <f t="shared" si="3"/>
        <v>1</v>
      </c>
      <c r="U63" s="41">
        <f t="shared" si="8"/>
        <v>0.19394879751745539</v>
      </c>
    </row>
    <row r="64" spans="1:21">
      <c r="A64" s="21" t="s">
        <v>74</v>
      </c>
      <c r="B64" s="29" t="str">
        <f>VLOOKUP(A64,Participanti!A:B,2,0)</f>
        <v>F</v>
      </c>
      <c r="C64" s="22">
        <v>2</v>
      </c>
      <c r="D64" s="22">
        <v>10</v>
      </c>
      <c r="E64" s="23">
        <v>4.2905092592592592E-2</v>
      </c>
      <c r="F64" s="46">
        <v>0</v>
      </c>
      <c r="G64" s="24">
        <f t="shared" si="5"/>
        <v>4.2905092592592595E-3</v>
      </c>
      <c r="H64" s="16">
        <f>IF(B64="F",IF(G64&gt;Barem!$AB$2,0,IF(B64="F",VLOOKUP(D64,Barem!$B$2:$C$11,2,1))),IF(G64&gt;Barem!$AB$3,0,VLOOKUP(D64,Barem!$B$12:$C$21,2,1)))</f>
        <v>2.5</v>
      </c>
      <c r="I64" s="16">
        <f>IF(H64=0,0,IF(B64="F",VLOOKUP(G64,Barem!$G$2:$H$11,2,1),VLOOKUP(G64,Barem!$G$12:$H$21,2,1)))</f>
        <v>1.5</v>
      </c>
      <c r="J64" s="22">
        <v>1</v>
      </c>
      <c r="K64" s="17">
        <f>VLOOKUP($C64, Barem!$L:$O,4,0)</f>
        <v>0.2</v>
      </c>
      <c r="L64" s="17">
        <f>VLOOKUP($C64, Barem!$L:$P,5,0)</f>
        <v>0.3</v>
      </c>
      <c r="M64" s="17">
        <f>VLOOKUP($C64, Barem!$L:$Q,6,0)</f>
        <v>0.5</v>
      </c>
      <c r="N64" s="43">
        <f t="shared" si="6"/>
        <v>0</v>
      </c>
      <c r="O64" s="43">
        <f>IF(D64&gt;21,VLOOKUP(D64,Barem!$S$1:$T$39,2,1),0)</f>
        <v>0</v>
      </c>
      <c r="P64" s="39">
        <f>IF(D64&lt;1,0,IF(B64="F",VLOOKUP(G64,Barem!$W$2:$Y$12,2,1),VLOOKUP(G64,Barem!$W$13:$Y$24,2,1)))</f>
        <v>0</v>
      </c>
      <c r="Q64" s="43">
        <f>VLOOKUP(A64,Participanti!A:C,3,0)</f>
        <v>0</v>
      </c>
      <c r="R64" s="34">
        <f t="shared" si="7"/>
        <v>1.45</v>
      </c>
      <c r="S64" s="38">
        <v>43848</v>
      </c>
      <c r="T64" s="3">
        <f t="shared" si="3"/>
        <v>1</v>
      </c>
      <c r="U64" s="41">
        <f t="shared" si="8"/>
        <v>0.14499999999999999</v>
      </c>
    </row>
    <row r="65" spans="1:21">
      <c r="A65" s="21" t="s">
        <v>65</v>
      </c>
      <c r="B65" s="29" t="str">
        <f>VLOOKUP(A65,Participanti!A:B,2,0)</f>
        <v>M</v>
      </c>
      <c r="C65" s="22">
        <v>2</v>
      </c>
      <c r="D65" s="22">
        <v>10</v>
      </c>
      <c r="E65" s="23">
        <v>2.7650462962962963E-2</v>
      </c>
      <c r="F65" s="46">
        <v>0</v>
      </c>
      <c r="G65" s="24">
        <f t="shared" si="5"/>
        <v>2.7650462962962963E-3</v>
      </c>
      <c r="H65" s="16">
        <f>IF(B65="F",IF(G65&gt;Barem!$AB$2,0,IF(B65="F",VLOOKUP(D65,Barem!$B$2:$C$11,2,1))),IF(G65&gt;Barem!$AB$3,0,VLOOKUP(D65,Barem!$B$12:$C$21,2,1)))</f>
        <v>2.5</v>
      </c>
      <c r="I65" s="16">
        <f>IF(H65=0,0,IF(B65="F",VLOOKUP(G65,Barem!$G$2:$H$11,2,1),VLOOKUP(G65,Barem!$G$12:$H$21,2,1)))</f>
        <v>5</v>
      </c>
      <c r="J65" s="22">
        <v>2.5</v>
      </c>
      <c r="K65" s="17">
        <f>VLOOKUP($C65, Barem!$L:$O,4,0)</f>
        <v>0.2</v>
      </c>
      <c r="L65" s="17">
        <f>VLOOKUP($C65, Barem!$L:$P,5,0)</f>
        <v>0.3</v>
      </c>
      <c r="M65" s="17">
        <f>VLOOKUP($C65, Barem!$L:$Q,6,0)</f>
        <v>0.5</v>
      </c>
      <c r="N65" s="43">
        <f t="shared" si="6"/>
        <v>0</v>
      </c>
      <c r="O65" s="43">
        <f>IF(D65&gt;21,VLOOKUP(D65,Barem!$S$1:$T$39,2,1),0)</f>
        <v>0</v>
      </c>
      <c r="P65" s="39">
        <f>IF(D65&lt;1,0,IF(B65="F",VLOOKUP(G65,Barem!$W$2:$Y$12,2,1),VLOOKUP(G65,Barem!$W$13:$Y$24,2,1)))</f>
        <v>0.5</v>
      </c>
      <c r="Q65" s="43">
        <f>VLOOKUP(A65,Participanti!A:C,3,0)</f>
        <v>0</v>
      </c>
      <c r="R65" s="34">
        <f t="shared" si="7"/>
        <v>3.75</v>
      </c>
      <c r="S65" s="38">
        <v>43847</v>
      </c>
      <c r="T65" s="3">
        <f t="shared" si="3"/>
        <v>1</v>
      </c>
      <c r="U65" s="41">
        <f t="shared" si="8"/>
        <v>0.375</v>
      </c>
    </row>
    <row r="66" spans="1:21">
      <c r="A66" s="21" t="s">
        <v>64</v>
      </c>
      <c r="B66" s="29" t="str">
        <f>VLOOKUP(A66,Participanti!A:B,2,0)</f>
        <v>M</v>
      </c>
      <c r="C66" s="22">
        <v>2</v>
      </c>
      <c r="D66" s="22">
        <v>20.82</v>
      </c>
      <c r="E66" s="23">
        <v>9.6192129629629627E-2</v>
      </c>
      <c r="F66" s="46">
        <v>0</v>
      </c>
      <c r="G66" s="24">
        <f t="shared" si="5"/>
        <v>4.6201791368698187E-3</v>
      </c>
      <c r="H66" s="16">
        <f>IF(B66="F",IF(G66&gt;Barem!$AB$2,0,IF(B66="F",VLOOKUP(D66,Barem!$B$2:$C$11,2,1))),IF(G66&gt;Barem!$AB$3,0,VLOOKUP(D66,Barem!$B$12:$C$21,2,1)))</f>
        <v>4.5</v>
      </c>
      <c r="I66" s="16">
        <f>IF(H66=0,0,IF(B66="F",VLOOKUP(G66,Barem!$G$2:$H$11,2,1),VLOOKUP(G66,Barem!$G$12:$H$21,2,1)))</f>
        <v>1</v>
      </c>
      <c r="J66" s="22">
        <v>3.5</v>
      </c>
      <c r="K66" s="17">
        <f>VLOOKUP($C66, Barem!$L:$O,4,0)</f>
        <v>0.2</v>
      </c>
      <c r="L66" s="17">
        <f>VLOOKUP($C66, Barem!$L:$P,5,0)</f>
        <v>0.3</v>
      </c>
      <c r="M66" s="17">
        <f>VLOOKUP($C66, Barem!$L:$Q,6,0)</f>
        <v>0.5</v>
      </c>
      <c r="N66" s="43">
        <f t="shared" si="6"/>
        <v>0</v>
      </c>
      <c r="O66" s="43">
        <f>IF(D66&gt;21,VLOOKUP(D66,Barem!$S$1:$T$39,2,1),0)</f>
        <v>0</v>
      </c>
      <c r="P66" s="39">
        <f>IF(D66&lt;1,0,IF(B66="F",VLOOKUP(G66,Barem!$W$2:$Y$12,2,1),VLOOKUP(G66,Barem!$W$13:$Y$24,2,1)))</f>
        <v>0</v>
      </c>
      <c r="Q66" s="43">
        <f>VLOOKUP(A66,Participanti!A:C,3,0)</f>
        <v>0</v>
      </c>
      <c r="R66" s="34">
        <f t="shared" si="7"/>
        <v>2.95</v>
      </c>
      <c r="S66" s="38">
        <v>43849</v>
      </c>
      <c r="T66" s="3">
        <f t="shared" ref="T66:T129" si="9">COUNTIFS(A:A,A66,C:C,C66)</f>
        <v>1</v>
      </c>
      <c r="U66" s="41">
        <f t="shared" si="8"/>
        <v>0.14169068203650337</v>
      </c>
    </row>
    <row r="67" spans="1:21">
      <c r="A67" s="21" t="s">
        <v>195</v>
      </c>
      <c r="B67" s="29" t="str">
        <f>VLOOKUP(A67,Participanti!A:B,2,0)</f>
        <v>M</v>
      </c>
      <c r="C67" s="22">
        <v>2</v>
      </c>
      <c r="D67" s="22">
        <v>11.3</v>
      </c>
      <c r="E67" s="23">
        <v>3.712962962962963E-2</v>
      </c>
      <c r="F67" s="46">
        <v>119</v>
      </c>
      <c r="G67" s="24">
        <f t="shared" si="5"/>
        <v>3.2858079318256309E-3</v>
      </c>
      <c r="H67" s="16">
        <f>IF(B67="F",IF(G67&gt;Barem!$AB$2,0,IF(B67="F",VLOOKUP(D67,Barem!$B$2:$C$11,2,1))),IF(G67&gt;Barem!$AB$3,0,VLOOKUP(D67,Barem!$B$12:$C$21,2,1)))</f>
        <v>2.5</v>
      </c>
      <c r="I67" s="16">
        <f>IF(H67=0,0,IF(B67="F",VLOOKUP(G67,Barem!$G$2:$H$11,2,1),VLOOKUP(G67,Barem!$G$12:$H$21,2,1)))</f>
        <v>3.5</v>
      </c>
      <c r="J67" s="22">
        <v>0.5</v>
      </c>
      <c r="K67" s="17">
        <f>VLOOKUP($C67, Barem!$L:$O,4,0)</f>
        <v>0.2</v>
      </c>
      <c r="L67" s="17">
        <f>VLOOKUP($C67, Barem!$L:$P,5,0)</f>
        <v>0.3</v>
      </c>
      <c r="M67" s="17">
        <f>VLOOKUP($C67, Barem!$L:$Q,6,0)</f>
        <v>0.5</v>
      </c>
      <c r="N67" s="43">
        <f t="shared" si="6"/>
        <v>0</v>
      </c>
      <c r="O67" s="43">
        <f>IF(D67&gt;21,VLOOKUP(D67,Barem!$S$1:$T$39,2,1),0)</f>
        <v>0</v>
      </c>
      <c r="P67" s="39">
        <f>IF(D67&lt;1,0,IF(B67="F",VLOOKUP(G67,Barem!$W$2:$Y$12,2,1),VLOOKUP(G67,Barem!$W$13:$Y$24,2,1)))</f>
        <v>0</v>
      </c>
      <c r="Q67" s="43">
        <f>VLOOKUP(A67,Participanti!A:C,3,0)</f>
        <v>0</v>
      </c>
      <c r="R67" s="34">
        <f t="shared" si="7"/>
        <v>1.8</v>
      </c>
      <c r="S67" s="38">
        <v>43849</v>
      </c>
      <c r="T67" s="3">
        <f t="shared" si="9"/>
        <v>1</v>
      </c>
      <c r="U67" s="41">
        <f t="shared" si="8"/>
        <v>0.15929203539823009</v>
      </c>
    </row>
    <row r="68" spans="1:21">
      <c r="A68" s="21" t="s">
        <v>207</v>
      </c>
      <c r="B68" s="29" t="str">
        <f>VLOOKUP(A68,Participanti!A:B,2,0)</f>
        <v>M</v>
      </c>
      <c r="C68" s="22">
        <v>2</v>
      </c>
      <c r="D68" s="22">
        <v>5.09</v>
      </c>
      <c r="E68" s="23">
        <v>2.5520833333333336E-2</v>
      </c>
      <c r="F68" s="46">
        <v>28</v>
      </c>
      <c r="G68" s="24">
        <f t="shared" si="5"/>
        <v>5.0139161755075315E-3</v>
      </c>
      <c r="H68" s="16">
        <f>IF(B68="F",IF(G68&gt;Barem!$AB$2,0,IF(B68="F",VLOOKUP(D68,Barem!$B$2:$C$11,2,1))),IF(G68&gt;Barem!$AB$3,0,VLOOKUP(D68,Barem!$B$12:$C$21,2,1)))</f>
        <v>1.5</v>
      </c>
      <c r="I68" s="16">
        <f>IF(H68=0,0,IF(B68="F",VLOOKUP(G68,Barem!$G$2:$H$11,2,1),VLOOKUP(G68,Barem!$G$12:$H$21,2,1)))</f>
        <v>1</v>
      </c>
      <c r="J68" s="22">
        <v>1</v>
      </c>
      <c r="K68" s="17">
        <f>VLOOKUP($C68, Barem!$L:$O,4,0)</f>
        <v>0.2</v>
      </c>
      <c r="L68" s="17">
        <f>VLOOKUP($C68, Barem!$L:$P,5,0)</f>
        <v>0.3</v>
      </c>
      <c r="M68" s="17">
        <f>VLOOKUP($C68, Barem!$L:$Q,6,0)</f>
        <v>0.5</v>
      </c>
      <c r="N68" s="43">
        <f t="shared" si="6"/>
        <v>0</v>
      </c>
      <c r="O68" s="43">
        <f>IF(D68&gt;21,VLOOKUP(D68,Barem!$S$1:$T$39,2,1),0)</f>
        <v>0</v>
      </c>
      <c r="P68" s="39">
        <f>IF(D68&lt;1,0,IF(B68="F",VLOOKUP(G68,Barem!$W$2:$Y$12,2,1),VLOOKUP(G68,Barem!$W$13:$Y$24,2,1)))</f>
        <v>0</v>
      </c>
      <c r="Q68" s="43">
        <f>VLOOKUP(A68,Participanti!A:C,3,0)</f>
        <v>0</v>
      </c>
      <c r="R68" s="34">
        <f t="shared" si="7"/>
        <v>1.1000000000000001</v>
      </c>
      <c r="S68" s="38">
        <v>43848</v>
      </c>
      <c r="T68" s="3">
        <f t="shared" si="9"/>
        <v>1</v>
      </c>
      <c r="U68" s="41">
        <f t="shared" si="8"/>
        <v>0.21611001964636545</v>
      </c>
    </row>
    <row r="69" spans="1:21">
      <c r="A69" s="21" t="s">
        <v>188</v>
      </c>
      <c r="B69" s="29" t="str">
        <f>VLOOKUP(A69,Participanti!A:B,2,0)</f>
        <v>M</v>
      </c>
      <c r="C69" s="22">
        <v>2</v>
      </c>
      <c r="D69" s="22">
        <v>5.01</v>
      </c>
      <c r="E69" s="23">
        <v>1.7974537037037035E-2</v>
      </c>
      <c r="F69" s="46">
        <v>23</v>
      </c>
      <c r="G69" s="24">
        <f t="shared" si="5"/>
        <v>3.5877319435203667E-3</v>
      </c>
      <c r="H69" s="16">
        <f>IF(B69="F",IF(G69&gt;Barem!$AB$2,0,IF(B69="F",VLOOKUP(D69,Barem!$B$2:$C$11,2,1))),IF(G69&gt;Barem!$AB$3,0,VLOOKUP(D69,Barem!$B$12:$C$21,2,1)))</f>
        <v>1.5</v>
      </c>
      <c r="I69" s="16">
        <f>IF(H69=0,0,IF(B69="F",VLOOKUP(G69,Barem!$G$2:$H$11,2,1),VLOOKUP(G69,Barem!$G$12:$H$21,2,1)))</f>
        <v>2.5</v>
      </c>
      <c r="J69" s="22">
        <v>4</v>
      </c>
      <c r="K69" s="17">
        <f>VLOOKUP($C69, Barem!$L:$O,4,0)</f>
        <v>0.2</v>
      </c>
      <c r="L69" s="17">
        <f>VLOOKUP($C69, Barem!$L:$P,5,0)</f>
        <v>0.3</v>
      </c>
      <c r="M69" s="17">
        <f>VLOOKUP($C69, Barem!$L:$Q,6,0)</f>
        <v>0.5</v>
      </c>
      <c r="N69" s="43">
        <f t="shared" si="6"/>
        <v>0</v>
      </c>
      <c r="O69" s="43">
        <f>IF(D69&gt;21,VLOOKUP(D69,Barem!$S$1:$T$39,2,1),0)</f>
        <v>0</v>
      </c>
      <c r="P69" s="39">
        <f>IF(D69&lt;1,0,IF(B69="F",VLOOKUP(G69,Barem!$W$2:$Y$12,2,1),VLOOKUP(G69,Barem!$W$13:$Y$24,2,1)))</f>
        <v>0</v>
      </c>
      <c r="Q69" s="43">
        <f>VLOOKUP(A69,Participanti!A:C,3,0)</f>
        <v>0</v>
      </c>
      <c r="R69" s="34">
        <f t="shared" si="7"/>
        <v>3.05</v>
      </c>
      <c r="S69" s="38">
        <v>43849</v>
      </c>
      <c r="T69" s="3">
        <f t="shared" si="9"/>
        <v>1</v>
      </c>
      <c r="U69" s="41">
        <f t="shared" si="8"/>
        <v>0.60878243512974051</v>
      </c>
    </row>
    <row r="70" spans="1:21">
      <c r="A70" s="21" t="s">
        <v>197</v>
      </c>
      <c r="B70" s="29" t="str">
        <f>VLOOKUP(A70,Participanti!A:B,2,0)</f>
        <v>M</v>
      </c>
      <c r="C70" s="22">
        <v>2</v>
      </c>
      <c r="D70" s="22">
        <v>10</v>
      </c>
      <c r="E70" s="23">
        <v>3.7280092592592594E-2</v>
      </c>
      <c r="F70" s="46">
        <v>50</v>
      </c>
      <c r="G70" s="24">
        <f t="shared" si="5"/>
        <v>3.7280092592592595E-3</v>
      </c>
      <c r="H70" s="16">
        <f>IF(B70="F",IF(G70&gt;Barem!$AB$2,0,IF(B70="F",VLOOKUP(D70,Barem!$B$2:$C$11,2,1))),IF(G70&gt;Barem!$AB$3,0,VLOOKUP(D70,Barem!$B$12:$C$21,2,1)))</f>
        <v>2.5</v>
      </c>
      <c r="I70" s="16">
        <f>IF(H70=0,0,IF(B70="F",VLOOKUP(G70,Barem!$G$2:$H$11,2,1),VLOOKUP(G70,Barem!$G$12:$H$21,2,1)))</f>
        <v>2</v>
      </c>
      <c r="J70" s="22">
        <v>2.5</v>
      </c>
      <c r="K70" s="17">
        <f>VLOOKUP($C70, Barem!$L:$O,4,0)</f>
        <v>0.2</v>
      </c>
      <c r="L70" s="17">
        <f>VLOOKUP($C70, Barem!$L:$P,5,0)</f>
        <v>0.3</v>
      </c>
      <c r="M70" s="17">
        <f>VLOOKUP($C70, Barem!$L:$Q,6,0)</f>
        <v>0.5</v>
      </c>
      <c r="N70" s="43">
        <f t="shared" si="6"/>
        <v>0</v>
      </c>
      <c r="O70" s="43">
        <f>IF(D70&gt;21,VLOOKUP(D70,Barem!$S$1:$T$39,2,1),0)</f>
        <v>0</v>
      </c>
      <c r="P70" s="39">
        <f>IF(D70&lt;1,0,IF(B70="F",VLOOKUP(G70,Barem!$W$2:$Y$12,2,1),VLOOKUP(G70,Barem!$W$13:$Y$24,2,1)))</f>
        <v>0</v>
      </c>
      <c r="Q70" s="43">
        <f>VLOOKUP(A70,Participanti!A:C,3,0)</f>
        <v>0</v>
      </c>
      <c r="R70" s="34">
        <f t="shared" si="7"/>
        <v>2.35</v>
      </c>
      <c r="S70" s="38">
        <v>43849</v>
      </c>
      <c r="T70" s="3">
        <f t="shared" si="9"/>
        <v>1</v>
      </c>
      <c r="U70" s="41">
        <f t="shared" si="8"/>
        <v>0.23500000000000001</v>
      </c>
    </row>
    <row r="71" spans="1:21">
      <c r="A71" s="21" t="s">
        <v>56</v>
      </c>
      <c r="B71" s="29" t="str">
        <f>VLOOKUP(A71,Participanti!A:B,2,0)</f>
        <v>M</v>
      </c>
      <c r="C71" s="22">
        <v>2</v>
      </c>
      <c r="D71" s="22">
        <v>25.01</v>
      </c>
      <c r="E71" s="23">
        <v>7.846064814814814E-2</v>
      </c>
      <c r="F71" s="46">
        <v>0</v>
      </c>
      <c r="G71" s="24">
        <f t="shared" si="5"/>
        <v>3.1371710575029241E-3</v>
      </c>
      <c r="H71" s="16">
        <f>IF(B71="F",IF(G71&gt;Barem!$AB$2,0,IF(B71="F",VLOOKUP(D71,Barem!$B$2:$C$11,2,1))),IF(G71&gt;Barem!$AB$3,0,VLOOKUP(D71,Barem!$B$12:$C$21,2,1)))</f>
        <v>5</v>
      </c>
      <c r="I71" s="16">
        <f>IF(H71=0,0,IF(B71="F",VLOOKUP(G71,Barem!$G$2:$H$11,2,1),VLOOKUP(G71,Barem!$G$12:$H$21,2,1)))</f>
        <v>3.5</v>
      </c>
      <c r="J71" s="22">
        <v>3</v>
      </c>
      <c r="K71" s="17">
        <f>VLOOKUP($C71, Barem!$L:$O,4,0)</f>
        <v>0.2</v>
      </c>
      <c r="L71" s="17">
        <f>VLOOKUP($C71, Barem!$L:$P,5,0)</f>
        <v>0.3</v>
      </c>
      <c r="M71" s="17">
        <f>VLOOKUP($C71, Barem!$L:$Q,6,0)</f>
        <v>0.5</v>
      </c>
      <c r="N71" s="43">
        <f t="shared" si="6"/>
        <v>0</v>
      </c>
      <c r="O71" s="43">
        <f>IF(D71&gt;21,VLOOKUP(D71,Barem!$S$1:$T$39,2,1),0)</f>
        <v>0</v>
      </c>
      <c r="P71" s="39">
        <f>IF(D71&lt;1,0,IF(B71="F",VLOOKUP(G71,Barem!$W$2:$Y$12,2,1),VLOOKUP(G71,Barem!$W$13:$Y$24,2,1)))</f>
        <v>0</v>
      </c>
      <c r="Q71" s="43">
        <f>VLOOKUP(A71,Participanti!A:C,3,0)</f>
        <v>0</v>
      </c>
      <c r="R71" s="34">
        <f t="shared" si="7"/>
        <v>3.55</v>
      </c>
      <c r="S71" s="38">
        <v>43849</v>
      </c>
      <c r="T71" s="3">
        <f t="shared" si="9"/>
        <v>1</v>
      </c>
      <c r="U71" s="41">
        <f t="shared" si="8"/>
        <v>0.14194322271091561</v>
      </c>
    </row>
    <row r="72" spans="1:21">
      <c r="A72" s="21" t="s">
        <v>68</v>
      </c>
      <c r="B72" s="29" t="str">
        <f>VLOOKUP(A72,Participanti!A:B,2,0)</f>
        <v>M</v>
      </c>
      <c r="C72" s="22">
        <v>2</v>
      </c>
      <c r="D72" s="22">
        <v>10.84</v>
      </c>
      <c r="E72" s="23">
        <v>5.2210648148148152E-2</v>
      </c>
      <c r="F72" s="46">
        <v>379</v>
      </c>
      <c r="G72" s="24">
        <f t="shared" si="5"/>
        <v>4.8164804564712321E-3</v>
      </c>
      <c r="H72" s="16">
        <f>IF(B72="F",IF(G72&gt;Barem!$AB$2,0,IF(B72="F",VLOOKUP(D72,Barem!$B$2:$C$11,2,1))),IF(G72&gt;Barem!$AB$3,0,VLOOKUP(D72,Barem!$B$12:$C$21,2,1)))</f>
        <v>2.5</v>
      </c>
      <c r="I72" s="16">
        <f>IF(H72=0,0,IF(B72="F",VLOOKUP(G72,Barem!$G$2:$H$11,2,1),VLOOKUP(G72,Barem!$G$12:$H$21,2,1)))</f>
        <v>1</v>
      </c>
      <c r="J72" s="22">
        <v>4</v>
      </c>
      <c r="K72" s="17">
        <f>VLOOKUP($C72, Barem!$L:$O,4,0)</f>
        <v>0.2</v>
      </c>
      <c r="L72" s="17">
        <f>VLOOKUP($C72, Barem!$L:$P,5,0)</f>
        <v>0.3</v>
      </c>
      <c r="M72" s="17">
        <f>VLOOKUP($C72, Barem!$L:$Q,6,0)</f>
        <v>0.5</v>
      </c>
      <c r="N72" s="43">
        <f t="shared" si="6"/>
        <v>0.25266666666666665</v>
      </c>
      <c r="O72" s="43">
        <f>IF(D72&gt;21,VLOOKUP(D72,Barem!$S$1:$T$39,2,1),0)</f>
        <v>0</v>
      </c>
      <c r="P72" s="39">
        <f>IF(D72&lt;1,0,IF(B72="F",VLOOKUP(G72,Barem!$W$2:$Y$12,2,1),VLOOKUP(G72,Barem!$W$13:$Y$24,2,1)))</f>
        <v>0</v>
      </c>
      <c r="Q72" s="43">
        <f>VLOOKUP(A72,Participanti!A:C,3,0)</f>
        <v>0</v>
      </c>
      <c r="R72" s="34">
        <f t="shared" si="7"/>
        <v>3.0526666666666666</v>
      </c>
      <c r="S72" s="38">
        <v>43849</v>
      </c>
      <c r="T72" s="3">
        <f t="shared" si="9"/>
        <v>1</v>
      </c>
      <c r="U72" s="41">
        <f t="shared" si="8"/>
        <v>0.28161131611316115</v>
      </c>
    </row>
    <row r="73" spans="1:21">
      <c r="A73" s="21" t="s">
        <v>53</v>
      </c>
      <c r="B73" s="29" t="str">
        <f>VLOOKUP(A73,Participanti!A:B,2,0)</f>
        <v>M</v>
      </c>
      <c r="C73" s="22">
        <v>2</v>
      </c>
      <c r="D73" s="22">
        <v>18.420000000000002</v>
      </c>
      <c r="E73" s="23">
        <v>7.8310185185185191E-2</v>
      </c>
      <c r="F73" s="46">
        <v>57</v>
      </c>
      <c r="G73" s="24">
        <f t="shared" si="5"/>
        <v>4.2513672738971331E-3</v>
      </c>
      <c r="H73" s="16">
        <f>IF(B73="F",IF(G73&gt;Barem!$AB$2,0,IF(B73="F",VLOOKUP(D73,Barem!$B$2:$C$11,2,1))),IF(G73&gt;Barem!$AB$3,0,VLOOKUP(D73,Barem!$B$12:$C$21,2,1)))</f>
        <v>4</v>
      </c>
      <c r="I73" s="16">
        <f>IF(H73=0,0,IF(B73="F",VLOOKUP(G73,Barem!$G$2:$H$11,2,1),VLOOKUP(G73,Barem!$G$12:$H$21,2,1)))</f>
        <v>1</v>
      </c>
      <c r="J73" s="22">
        <v>3.5</v>
      </c>
      <c r="K73" s="17">
        <f>VLOOKUP($C73, Barem!$L:$O,4,0)</f>
        <v>0.2</v>
      </c>
      <c r="L73" s="17">
        <f>VLOOKUP($C73, Barem!$L:$P,5,0)</f>
        <v>0.3</v>
      </c>
      <c r="M73" s="17">
        <f>VLOOKUP($C73, Barem!$L:$Q,6,0)</f>
        <v>0.5</v>
      </c>
      <c r="N73" s="43">
        <f t="shared" si="6"/>
        <v>0</v>
      </c>
      <c r="O73" s="43">
        <f>IF(D73&gt;21,VLOOKUP(D73,Barem!$S$1:$T$39,2,1),0)</f>
        <v>0</v>
      </c>
      <c r="P73" s="39">
        <f>IF(D73&lt;1,0,IF(B73="F",VLOOKUP(G73,Barem!$W$2:$Y$12,2,1),VLOOKUP(G73,Barem!$W$13:$Y$24,2,1)))</f>
        <v>0</v>
      </c>
      <c r="Q73" s="43">
        <f>VLOOKUP(A73,Participanti!A:C,3,0)</f>
        <v>0</v>
      </c>
      <c r="R73" s="34">
        <f t="shared" si="7"/>
        <v>2.85</v>
      </c>
      <c r="S73" s="38">
        <v>43847</v>
      </c>
      <c r="T73" s="3">
        <f t="shared" si="9"/>
        <v>1</v>
      </c>
      <c r="U73" s="41">
        <f t="shared" si="8"/>
        <v>0.1547231270358306</v>
      </c>
    </row>
    <row r="74" spans="1:21">
      <c r="A74" s="21" t="s">
        <v>62</v>
      </c>
      <c r="B74" s="29" t="str">
        <f>VLOOKUP(A74,Participanti!A:B,2,0)</f>
        <v>M</v>
      </c>
      <c r="C74" s="22">
        <v>2</v>
      </c>
      <c r="D74" s="22">
        <v>21.1</v>
      </c>
      <c r="E74" s="23">
        <v>6.3425925925925927E-2</v>
      </c>
      <c r="F74" s="46">
        <v>68</v>
      </c>
      <c r="G74" s="24">
        <f t="shared" si="5"/>
        <v>3.0059680533614181E-3</v>
      </c>
      <c r="H74" s="16">
        <f>IF(B74="F",IF(G74&gt;Barem!$AB$2,0,IF(B74="F",VLOOKUP(D74,Barem!$B$2:$C$11,2,1))),IF(G74&gt;Barem!$AB$3,0,VLOOKUP(D74,Barem!$B$12:$C$21,2,1)))</f>
        <v>5</v>
      </c>
      <c r="I74" s="16">
        <f>IF(H74=0,0,IF(B74="F",VLOOKUP(G74,Barem!$G$2:$H$11,2,1),VLOOKUP(G74,Barem!$G$12:$H$21,2,1)))</f>
        <v>4</v>
      </c>
      <c r="J74" s="22">
        <v>4</v>
      </c>
      <c r="K74" s="17">
        <f>VLOOKUP($C74, Barem!$L:$O,4,0)</f>
        <v>0.2</v>
      </c>
      <c r="L74" s="17">
        <f>VLOOKUP($C74, Barem!$L:$P,5,0)</f>
        <v>0.3</v>
      </c>
      <c r="M74" s="17">
        <f>VLOOKUP($C74, Barem!$L:$Q,6,0)</f>
        <v>0.5</v>
      </c>
      <c r="N74" s="43">
        <f t="shared" si="6"/>
        <v>0</v>
      </c>
      <c r="O74" s="43">
        <f>IF(D74&gt;21,VLOOKUP(D74,Barem!$S$1:$T$39,2,1),0)</f>
        <v>0</v>
      </c>
      <c r="P74" s="39">
        <f>IF(D74&lt;1,0,IF(B74="F",VLOOKUP(G74,Barem!$W$2:$Y$12,2,1),VLOOKUP(G74,Barem!$W$13:$Y$24,2,1)))</f>
        <v>0</v>
      </c>
      <c r="Q74" s="43">
        <f>VLOOKUP(A74,Participanti!A:C,3,0)</f>
        <v>0</v>
      </c>
      <c r="R74" s="34">
        <f t="shared" si="7"/>
        <v>4.2</v>
      </c>
      <c r="S74" s="38">
        <v>43849</v>
      </c>
      <c r="T74" s="3">
        <f t="shared" si="9"/>
        <v>1</v>
      </c>
      <c r="U74" s="41">
        <f t="shared" si="8"/>
        <v>0.1990521327014218</v>
      </c>
    </row>
    <row r="75" spans="1:21">
      <c r="A75" s="21" t="s">
        <v>58</v>
      </c>
      <c r="B75" s="29" t="str">
        <f>VLOOKUP(A75,Participanti!A:B,2,0)</f>
        <v>M</v>
      </c>
      <c r="C75" s="22">
        <v>2</v>
      </c>
      <c r="D75" s="22">
        <v>16.149999999999999</v>
      </c>
      <c r="E75" s="23">
        <v>6.659722222222221E-2</v>
      </c>
      <c r="F75" s="46">
        <v>0</v>
      </c>
      <c r="G75" s="24">
        <f t="shared" si="5"/>
        <v>4.1236670106639143E-3</v>
      </c>
      <c r="H75" s="16">
        <f>IF(B75="F",IF(G75&gt;Barem!$AB$2,0,IF(B75="F",VLOOKUP(D75,Barem!$B$2:$C$11,2,1))),IF(G75&gt;Barem!$AB$3,0,VLOOKUP(D75,Barem!$B$12:$C$21,2,1)))</f>
        <v>3.5</v>
      </c>
      <c r="I75" s="16">
        <f>IF(H75=0,0,IF(B75="F",VLOOKUP(G75,Barem!$G$2:$H$11,2,1),VLOOKUP(G75,Barem!$G$12:$H$21,2,1)))</f>
        <v>1.5</v>
      </c>
      <c r="J75" s="22">
        <v>2.5</v>
      </c>
      <c r="K75" s="17">
        <f>VLOOKUP($C75, Barem!$L:$O,4,0)</f>
        <v>0.2</v>
      </c>
      <c r="L75" s="17">
        <f>VLOOKUP($C75, Barem!$L:$P,5,0)</f>
        <v>0.3</v>
      </c>
      <c r="M75" s="17">
        <f>VLOOKUP($C75, Barem!$L:$Q,6,0)</f>
        <v>0.5</v>
      </c>
      <c r="N75" s="43">
        <f t="shared" si="6"/>
        <v>0</v>
      </c>
      <c r="O75" s="43">
        <f>IF(D75&gt;21,VLOOKUP(D75,Barem!$S$1:$T$39,2,1),0)</f>
        <v>0</v>
      </c>
      <c r="P75" s="39">
        <f>IF(D75&lt;1,0,IF(B75="F",VLOOKUP(G75,Barem!$W$2:$Y$12,2,1),VLOOKUP(G75,Barem!$W$13:$Y$24,2,1)))</f>
        <v>0</v>
      </c>
      <c r="Q75" s="43">
        <f>VLOOKUP(A75,Participanti!A:C,3,0)</f>
        <v>0</v>
      </c>
      <c r="R75" s="34">
        <f t="shared" si="7"/>
        <v>2.4</v>
      </c>
      <c r="S75" s="38">
        <v>43849</v>
      </c>
      <c r="T75" s="3">
        <f t="shared" si="9"/>
        <v>1</v>
      </c>
      <c r="U75" s="41">
        <f t="shared" si="8"/>
        <v>0.14860681114551083</v>
      </c>
    </row>
    <row r="76" spans="1:21">
      <c r="A76" s="21" t="s">
        <v>67</v>
      </c>
      <c r="B76" s="29" t="str">
        <f>VLOOKUP(A76,Participanti!A:B,2,0)</f>
        <v>M</v>
      </c>
      <c r="C76" s="22">
        <v>2</v>
      </c>
      <c r="D76" s="22">
        <v>31.32</v>
      </c>
      <c r="E76" s="23">
        <v>0.15175925925925926</v>
      </c>
      <c r="F76" s="46">
        <v>2137</v>
      </c>
      <c r="G76" s="24">
        <f t="shared" si="5"/>
        <v>4.8454425050849063E-3</v>
      </c>
      <c r="H76" s="16">
        <f>IF(B76="F",IF(G76&gt;Barem!$AB$2,0,IF(B76="F",VLOOKUP(D76,Barem!$B$2:$C$11,2,1))),IF(G76&gt;Barem!$AB$3,0,VLOOKUP(D76,Barem!$B$12:$C$21,2,1)))</f>
        <v>5</v>
      </c>
      <c r="I76" s="16">
        <f>IF(H76=0,0,IF(B76="F",VLOOKUP(G76,Barem!$G$2:$H$11,2,1),VLOOKUP(G76,Barem!$G$12:$H$21,2,1)))</f>
        <v>1</v>
      </c>
      <c r="J76" s="22">
        <v>4.5</v>
      </c>
      <c r="K76" s="17">
        <f>VLOOKUP($C76, Barem!$L:$O,4,0)</f>
        <v>0.2</v>
      </c>
      <c r="L76" s="17">
        <f>VLOOKUP($C76, Barem!$L:$P,5,0)</f>
        <v>0.3</v>
      </c>
      <c r="M76" s="17">
        <f>VLOOKUP($C76, Barem!$L:$Q,6,0)</f>
        <v>0.5</v>
      </c>
      <c r="N76" s="43">
        <f t="shared" si="6"/>
        <v>1.4246666666666667</v>
      </c>
      <c r="O76" s="43">
        <f>IF(D76&gt;21,VLOOKUP(D76,Barem!$S$1:$T$39,2,1),0)</f>
        <v>0.2</v>
      </c>
      <c r="P76" s="39">
        <f>IF(D76&lt;1,0,IF(B76="F",VLOOKUP(G76,Barem!$W$2:$Y$12,2,1),VLOOKUP(G76,Barem!$W$13:$Y$24,2,1)))</f>
        <v>0</v>
      </c>
      <c r="Q76" s="43">
        <f>VLOOKUP(A76,Participanti!A:C,3,0)</f>
        <v>0</v>
      </c>
      <c r="R76" s="34">
        <f t="shared" si="7"/>
        <v>5.174666666666667</v>
      </c>
      <c r="S76" s="38">
        <v>43849</v>
      </c>
      <c r="T76" s="3">
        <f t="shared" si="9"/>
        <v>1</v>
      </c>
      <c r="U76" s="41">
        <f t="shared" si="8"/>
        <v>0.1652192422307365</v>
      </c>
    </row>
    <row r="77" spans="1:21">
      <c r="A77" s="21" t="s">
        <v>89</v>
      </c>
      <c r="B77" s="29" t="str">
        <f>VLOOKUP(A77,Participanti!A:B,2,0)</f>
        <v>M</v>
      </c>
      <c r="C77" s="22">
        <v>2</v>
      </c>
      <c r="D77" s="22">
        <v>26.05</v>
      </c>
      <c r="E77" s="23">
        <v>0.10155092592592592</v>
      </c>
      <c r="F77" s="46">
        <v>0</v>
      </c>
      <c r="G77" s="24">
        <f t="shared" si="5"/>
        <v>3.8983080969645268E-3</v>
      </c>
      <c r="H77" s="16">
        <f>IF(B77="F",IF(G77&gt;Barem!$AB$2,0,IF(B77="F",VLOOKUP(D77,Barem!$B$2:$C$11,2,1))),IF(G77&gt;Barem!$AB$3,0,VLOOKUP(D77,Barem!$B$12:$C$21,2,1)))</f>
        <v>5</v>
      </c>
      <c r="I77" s="16">
        <f>IF(H77=0,0,IF(B77="F",VLOOKUP(G77,Barem!$G$2:$H$11,2,1),VLOOKUP(G77,Barem!$G$12:$H$21,2,1)))</f>
        <v>1.5</v>
      </c>
      <c r="J77" s="22">
        <v>3.5</v>
      </c>
      <c r="K77" s="17">
        <f>VLOOKUP($C77, Barem!$L:$O,4,0)</f>
        <v>0.2</v>
      </c>
      <c r="L77" s="17">
        <f>VLOOKUP($C77, Barem!$L:$P,5,0)</f>
        <v>0.3</v>
      </c>
      <c r="M77" s="17">
        <f>VLOOKUP($C77, Barem!$L:$Q,6,0)</f>
        <v>0.5</v>
      </c>
      <c r="N77" s="43">
        <f t="shared" si="6"/>
        <v>0</v>
      </c>
      <c r="O77" s="43">
        <f>IF(D77&gt;21,VLOOKUP(D77,Barem!$S$1:$T$39,2,1),0)</f>
        <v>0.1</v>
      </c>
      <c r="P77" s="39">
        <f>IF(D77&lt;1,0,IF(B77="F",VLOOKUP(G77,Barem!$W$2:$Y$12,2,1),VLOOKUP(G77,Barem!$W$13:$Y$24,2,1)))</f>
        <v>0</v>
      </c>
      <c r="Q77" s="43">
        <f>VLOOKUP(A77,Participanti!A:C,3,0)</f>
        <v>0</v>
      </c>
      <c r="R77" s="34">
        <f t="shared" si="7"/>
        <v>3.3000000000000003</v>
      </c>
      <c r="S77" s="38">
        <v>43849</v>
      </c>
      <c r="T77" s="3">
        <f t="shared" si="9"/>
        <v>1</v>
      </c>
      <c r="U77" s="41">
        <f t="shared" si="8"/>
        <v>0.12667946257197699</v>
      </c>
    </row>
    <row r="78" spans="1:21">
      <c r="A78" s="21" t="s">
        <v>123</v>
      </c>
      <c r="B78" s="29" t="str">
        <f>VLOOKUP(A78,Participanti!A:B,2,0)</f>
        <v>F</v>
      </c>
      <c r="C78" s="22">
        <v>2</v>
      </c>
      <c r="D78" s="22">
        <v>17.73</v>
      </c>
      <c r="E78" s="23">
        <v>5.9050925925925923E-2</v>
      </c>
      <c r="F78" s="46">
        <v>20</v>
      </c>
      <c r="G78" s="24">
        <f t="shared" si="5"/>
        <v>3.3305654780556074E-3</v>
      </c>
      <c r="H78" s="16">
        <f>IF(B78="F",IF(G78&gt;Barem!$AB$2,0,IF(B78="F",VLOOKUP(D78,Barem!$B$2:$C$11,2,1))),IF(G78&gt;Barem!$AB$3,0,VLOOKUP(D78,Barem!$B$12:$C$21,2,1)))</f>
        <v>4</v>
      </c>
      <c r="I78" s="16">
        <f>IF(H78=0,0,IF(B78="F",VLOOKUP(G78,Barem!$G$2:$H$11,2,1),VLOOKUP(G78,Barem!$G$12:$H$21,2,1)))</f>
        <v>4</v>
      </c>
      <c r="J78" s="22">
        <v>3.5</v>
      </c>
      <c r="K78" s="17">
        <f>VLOOKUP($C78, Barem!$L:$O,4,0)</f>
        <v>0.2</v>
      </c>
      <c r="L78" s="17">
        <f>VLOOKUP($C78, Barem!$L:$P,5,0)</f>
        <v>0.3</v>
      </c>
      <c r="M78" s="17">
        <f>VLOOKUP($C78, Barem!$L:$Q,6,0)</f>
        <v>0.5</v>
      </c>
      <c r="N78" s="43">
        <f t="shared" si="6"/>
        <v>0</v>
      </c>
      <c r="O78" s="43">
        <f>IF(D78&gt;21,VLOOKUP(D78,Barem!$S$1:$T$39,2,1),0)</f>
        <v>0</v>
      </c>
      <c r="P78" s="39">
        <f>IF(D78&lt;1,0,IF(B78="F",VLOOKUP(G78,Barem!$W$2:$Y$12,2,1),VLOOKUP(G78,Barem!$W$13:$Y$24,2,1)))</f>
        <v>0</v>
      </c>
      <c r="Q78" s="43">
        <f>VLOOKUP(A78,Participanti!A:C,3,0)</f>
        <v>0</v>
      </c>
      <c r="R78" s="34">
        <f t="shared" si="7"/>
        <v>3.75</v>
      </c>
      <c r="S78" s="38">
        <v>43848</v>
      </c>
      <c r="T78" s="3">
        <f t="shared" si="9"/>
        <v>1</v>
      </c>
      <c r="U78" s="41">
        <f t="shared" si="8"/>
        <v>0.21150592216582065</v>
      </c>
    </row>
    <row r="79" spans="1:21">
      <c r="A79" s="21" t="s">
        <v>129</v>
      </c>
      <c r="B79" s="29" t="str">
        <f>VLOOKUP(A79,Participanti!A:B,2,0)</f>
        <v>M</v>
      </c>
      <c r="C79" s="22">
        <v>2</v>
      </c>
      <c r="D79" s="22">
        <v>28.65</v>
      </c>
      <c r="E79" s="23">
        <v>0.18947916666666667</v>
      </c>
      <c r="F79" s="46">
        <v>646</v>
      </c>
      <c r="G79" s="24">
        <f t="shared" si="5"/>
        <v>6.6135834787667252E-3</v>
      </c>
      <c r="H79" s="16">
        <f>IF(B79="F",IF(G79&gt;Barem!$AB$2,0,IF(B79="F",VLOOKUP(D79,Barem!$B$2:$C$11,2,1))),IF(G79&gt;Barem!$AB$3,0,VLOOKUP(D79,Barem!$B$12:$C$21,2,1)))</f>
        <v>5</v>
      </c>
      <c r="I79" s="16">
        <f>IF(H79=0,0,IF(B79="F",VLOOKUP(G79,Barem!$G$2:$H$11,2,1),VLOOKUP(G79,Barem!$G$12:$H$21,2,1)))</f>
        <v>0</v>
      </c>
      <c r="J79" s="22">
        <v>3.5</v>
      </c>
      <c r="K79" s="17">
        <f>VLOOKUP($C79, Barem!$L:$O,4,0)</f>
        <v>0.2</v>
      </c>
      <c r="L79" s="17">
        <f>VLOOKUP($C79, Barem!$L:$P,5,0)</f>
        <v>0.3</v>
      </c>
      <c r="M79" s="17">
        <f>VLOOKUP($C79, Barem!$L:$Q,6,0)</f>
        <v>0.5</v>
      </c>
      <c r="N79" s="43">
        <f t="shared" si="6"/>
        <v>0.43066666666666664</v>
      </c>
      <c r="O79" s="43">
        <f>IF(D79&gt;21,VLOOKUP(D79,Barem!$S$1:$T$39,2,1),0)</f>
        <v>0.1</v>
      </c>
      <c r="P79" s="39">
        <f>IF(D79&lt;1,0,IF(B79="F",VLOOKUP(G79,Barem!$W$2:$Y$12,2,1),VLOOKUP(G79,Barem!$W$13:$Y$24,2,1)))</f>
        <v>0</v>
      </c>
      <c r="Q79" s="43">
        <f>VLOOKUP(A79,Participanti!A:C,3,0)</f>
        <v>0.5</v>
      </c>
      <c r="R79" s="34">
        <f t="shared" si="7"/>
        <v>3.7806666666666668</v>
      </c>
      <c r="S79" s="38">
        <v>43848</v>
      </c>
      <c r="T79" s="3">
        <f t="shared" si="9"/>
        <v>1</v>
      </c>
      <c r="U79" s="41">
        <f t="shared" si="8"/>
        <v>0.13196044211751018</v>
      </c>
    </row>
    <row r="80" spans="1:21">
      <c r="A80" s="21" t="s">
        <v>6</v>
      </c>
      <c r="B80" s="29" t="str">
        <f>VLOOKUP(A80,Participanti!A:B,2,0)</f>
        <v>F</v>
      </c>
      <c r="C80" s="22">
        <v>2</v>
      </c>
      <c r="D80" s="22">
        <v>15.14</v>
      </c>
      <c r="E80" s="23">
        <v>4.8645833333333333E-2</v>
      </c>
      <c r="F80" s="46">
        <v>27</v>
      </c>
      <c r="G80" s="24">
        <f t="shared" si="5"/>
        <v>3.2130669308674592E-3</v>
      </c>
      <c r="H80" s="16">
        <f>IF(B80="F",IF(G80&gt;Barem!$AB$2,0,IF(B80="F",VLOOKUP(D80,Barem!$B$2:$C$11,2,1))),IF(G80&gt;Barem!$AB$3,0,VLOOKUP(D80,Barem!$B$12:$C$21,2,1)))</f>
        <v>3.5</v>
      </c>
      <c r="I80" s="16">
        <f>IF(H80=0,0,IF(B80="F",VLOOKUP(G80,Barem!$G$2:$H$11,2,1),VLOOKUP(G80,Barem!$G$12:$H$21,2,1)))</f>
        <v>4.5</v>
      </c>
      <c r="J80" s="22">
        <v>3.5</v>
      </c>
      <c r="K80" s="17">
        <f>VLOOKUP($C80, Barem!$L:$O,4,0)</f>
        <v>0.2</v>
      </c>
      <c r="L80" s="17">
        <f>VLOOKUP($C80, Barem!$L:$P,5,0)</f>
        <v>0.3</v>
      </c>
      <c r="M80" s="17">
        <f>VLOOKUP($C80, Barem!$L:$Q,6,0)</f>
        <v>0.5</v>
      </c>
      <c r="N80" s="43">
        <f t="shared" si="6"/>
        <v>0</v>
      </c>
      <c r="O80" s="43">
        <f>IF(D80&gt;21,VLOOKUP(D80,Barem!$S$1:$T$39,2,1),0)</f>
        <v>0</v>
      </c>
      <c r="P80" s="39">
        <f>IF(D80&lt;1,0,IF(B80="F",VLOOKUP(G80,Barem!$W$2:$Y$12,2,1),VLOOKUP(G80,Barem!$W$13:$Y$24,2,1)))</f>
        <v>0</v>
      </c>
      <c r="Q80" s="43">
        <f>VLOOKUP(A80,Participanti!A:C,3,0)</f>
        <v>0</v>
      </c>
      <c r="R80" s="34">
        <f t="shared" si="7"/>
        <v>3.8</v>
      </c>
      <c r="S80" s="38">
        <v>43848</v>
      </c>
      <c r="T80" s="3">
        <f t="shared" si="9"/>
        <v>1</v>
      </c>
      <c r="U80" s="41">
        <f t="shared" si="8"/>
        <v>0.25099075297225887</v>
      </c>
    </row>
    <row r="81" spans="1:21">
      <c r="A81" s="21" t="s">
        <v>70</v>
      </c>
      <c r="B81" s="29" t="str">
        <f>VLOOKUP(A81,Participanti!A:B,2,0)</f>
        <v>M</v>
      </c>
      <c r="C81" s="22">
        <v>2</v>
      </c>
      <c r="D81" s="22">
        <v>10.09</v>
      </c>
      <c r="E81" s="23">
        <v>4.1296296296296296E-2</v>
      </c>
      <c r="F81" s="46">
        <v>48</v>
      </c>
      <c r="G81" s="24">
        <f t="shared" si="5"/>
        <v>4.0927944793157879E-3</v>
      </c>
      <c r="H81" s="16">
        <f>IF(B81="F",IF(G81&gt;Barem!$AB$2,0,IF(B81="F",VLOOKUP(D81,Barem!$B$2:$C$11,2,1))),IF(G81&gt;Barem!$AB$3,0,VLOOKUP(D81,Barem!$B$12:$C$21,2,1)))</f>
        <v>2.5</v>
      </c>
      <c r="I81" s="16">
        <f>IF(H81=0,0,IF(B81="F",VLOOKUP(G81,Barem!$G$2:$H$11,2,1),VLOOKUP(G81,Barem!$G$12:$H$21,2,1)))</f>
        <v>1.5</v>
      </c>
      <c r="J81" s="22">
        <v>3</v>
      </c>
      <c r="K81" s="17">
        <f>VLOOKUP($C81, Barem!$L:$O,4,0)</f>
        <v>0.2</v>
      </c>
      <c r="L81" s="17">
        <f>VLOOKUP($C81, Barem!$L:$P,5,0)</f>
        <v>0.3</v>
      </c>
      <c r="M81" s="17">
        <f>VLOOKUP($C81, Barem!$L:$Q,6,0)</f>
        <v>0.5</v>
      </c>
      <c r="N81" s="43">
        <f t="shared" si="6"/>
        <v>0</v>
      </c>
      <c r="O81" s="43">
        <f>IF(D81&gt;21,VLOOKUP(D81,Barem!$S$1:$T$39,2,1),0)</f>
        <v>0</v>
      </c>
      <c r="P81" s="39">
        <f>IF(D81&lt;1,0,IF(B81="F",VLOOKUP(G81,Barem!$W$2:$Y$12,2,1),VLOOKUP(G81,Barem!$W$13:$Y$24,2,1)))</f>
        <v>0</v>
      </c>
      <c r="Q81" s="43">
        <f>VLOOKUP(A81,Participanti!A:C,3,0)</f>
        <v>0</v>
      </c>
      <c r="R81" s="34">
        <f t="shared" si="7"/>
        <v>2.4500000000000002</v>
      </c>
      <c r="S81" s="38">
        <v>43847</v>
      </c>
      <c r="T81" s="3">
        <f t="shared" si="9"/>
        <v>1</v>
      </c>
      <c r="U81" s="41">
        <f t="shared" si="8"/>
        <v>0.24281466798810705</v>
      </c>
    </row>
    <row r="82" spans="1:21">
      <c r="A82" s="21" t="s">
        <v>60</v>
      </c>
      <c r="B82" s="29" t="str">
        <f>VLOOKUP(A82,Participanti!A:B,2,0)</f>
        <v>M</v>
      </c>
      <c r="C82" s="22">
        <v>2</v>
      </c>
      <c r="D82" s="22">
        <v>31.01</v>
      </c>
      <c r="E82" s="23">
        <v>0.11564814814814815</v>
      </c>
      <c r="F82" s="46"/>
      <c r="G82" s="24">
        <f t="shared" si="5"/>
        <v>3.7293823975539549E-3</v>
      </c>
      <c r="H82" s="16">
        <f>IF(B82="F",IF(G82&gt;Barem!$AB$2,0,IF(B82="F",VLOOKUP(D82,Barem!$B$2:$C$11,2,1))),IF(G82&gt;Barem!$AB$3,0,VLOOKUP(D82,Barem!$B$12:$C$21,2,1)))</f>
        <v>5</v>
      </c>
      <c r="I82" s="16">
        <f>IF(H82=0,0,IF(B82="F",VLOOKUP(G82,Barem!$G$2:$H$11,2,1),VLOOKUP(G82,Barem!$G$12:$H$21,2,1)))</f>
        <v>2</v>
      </c>
      <c r="J82" s="22">
        <v>4.5</v>
      </c>
      <c r="K82" s="17">
        <f>VLOOKUP($C82, Barem!$L:$O,4,0)</f>
        <v>0.2</v>
      </c>
      <c r="L82" s="17">
        <f>VLOOKUP($C82, Barem!$L:$P,5,0)</f>
        <v>0.3</v>
      </c>
      <c r="M82" s="17">
        <f>VLOOKUP($C82, Barem!$L:$Q,6,0)</f>
        <v>0.5</v>
      </c>
      <c r="N82" s="43">
        <f t="shared" si="6"/>
        <v>0</v>
      </c>
      <c r="O82" s="43">
        <f>IF(D82&gt;21,VLOOKUP(D82,Barem!$S$1:$T$39,2,1),0)</f>
        <v>0.2</v>
      </c>
      <c r="P82" s="39">
        <f>IF(D82&lt;1,0,IF(B82="F",VLOOKUP(G82,Barem!$W$2:$Y$12,2,1),VLOOKUP(G82,Barem!$W$13:$Y$24,2,1)))</f>
        <v>0</v>
      </c>
      <c r="Q82" s="43">
        <f>VLOOKUP(A82,Participanti!A:C,3,0)</f>
        <v>0</v>
      </c>
      <c r="R82" s="34">
        <f t="shared" si="7"/>
        <v>4.05</v>
      </c>
      <c r="S82" s="38">
        <v>43849</v>
      </c>
      <c r="T82" s="3">
        <f t="shared" si="9"/>
        <v>1</v>
      </c>
      <c r="U82" s="41">
        <f t="shared" si="8"/>
        <v>0.13060303128023218</v>
      </c>
    </row>
    <row r="83" spans="1:21">
      <c r="A83" s="21" t="s">
        <v>122</v>
      </c>
      <c r="B83" s="29" t="str">
        <f>VLOOKUP(A83,Participanti!A:B,2,0)</f>
        <v>M</v>
      </c>
      <c r="C83" s="22">
        <v>2</v>
      </c>
      <c r="D83" s="22">
        <v>20.6</v>
      </c>
      <c r="E83" s="23">
        <v>8.4155092592592587E-2</v>
      </c>
      <c r="F83" s="46">
        <v>120</v>
      </c>
      <c r="G83" s="24">
        <f t="shared" si="5"/>
        <v>4.0851986695433296E-3</v>
      </c>
      <c r="H83" s="16">
        <f>IF(B83="F",IF(G83&gt;Barem!$AB$2,0,IF(B83="F",VLOOKUP(D83,Barem!$B$2:$C$11,2,1))),IF(G83&gt;Barem!$AB$3,0,VLOOKUP(D83,Barem!$B$12:$C$21,2,1)))</f>
        <v>4.5</v>
      </c>
      <c r="I83" s="16">
        <f>IF(H83=0,0,IF(B83="F",VLOOKUP(G83,Barem!$G$2:$H$11,2,1),VLOOKUP(G83,Barem!$G$12:$H$21,2,1)))</f>
        <v>1.5</v>
      </c>
      <c r="J83" s="22">
        <v>3.5</v>
      </c>
      <c r="K83" s="17">
        <f>VLOOKUP($C83, Barem!$L:$O,4,0)</f>
        <v>0.2</v>
      </c>
      <c r="L83" s="17">
        <f>VLOOKUP($C83, Barem!$L:$P,5,0)</f>
        <v>0.3</v>
      </c>
      <c r="M83" s="17">
        <f>VLOOKUP($C83, Barem!$L:$Q,6,0)</f>
        <v>0.5</v>
      </c>
      <c r="N83" s="43">
        <f t="shared" si="6"/>
        <v>0</v>
      </c>
      <c r="O83" s="43">
        <f>IF(D83&gt;21,VLOOKUP(D83,Barem!$S$1:$T$39,2,1),0)</f>
        <v>0</v>
      </c>
      <c r="P83" s="39">
        <f>IF(D83&lt;1,0,IF(B83="F",VLOOKUP(G83,Barem!$W$2:$Y$12,2,1),VLOOKUP(G83,Barem!$W$13:$Y$24,2,1)))</f>
        <v>0</v>
      </c>
      <c r="Q83" s="43">
        <f>VLOOKUP(A83,Participanti!A:C,3,0)</f>
        <v>0</v>
      </c>
      <c r="R83" s="34">
        <f t="shared" si="7"/>
        <v>3.1</v>
      </c>
      <c r="S83" s="38">
        <v>43849</v>
      </c>
      <c r="T83" s="3">
        <f t="shared" si="9"/>
        <v>1</v>
      </c>
      <c r="U83" s="41">
        <f t="shared" si="8"/>
        <v>0.15048543689320387</v>
      </c>
    </row>
    <row r="84" spans="1:21">
      <c r="A84" s="21" t="s">
        <v>3</v>
      </c>
      <c r="B84" s="29" t="str">
        <f>VLOOKUP(A84,Participanti!A:B,2,0)</f>
        <v>M</v>
      </c>
      <c r="C84" s="22">
        <v>2</v>
      </c>
      <c r="D84" s="22">
        <v>20</v>
      </c>
      <c r="E84" s="23">
        <v>7.0162037037037037E-2</v>
      </c>
      <c r="F84" s="46">
        <v>65</v>
      </c>
      <c r="G84" s="24">
        <f t="shared" si="5"/>
        <v>3.5081018518518517E-3</v>
      </c>
      <c r="H84" s="16">
        <f>IF(B84="F",IF(G84&gt;Barem!$AB$2,0,IF(B84="F",VLOOKUP(D84,Barem!$B$2:$C$11,2,1))),IF(G84&gt;Barem!$AB$3,0,VLOOKUP(D84,Barem!$B$12:$C$21,2,1)))</f>
        <v>4.5</v>
      </c>
      <c r="I84" s="16">
        <f>IF(H84=0,0,IF(B84="F",VLOOKUP(G84,Barem!$G$2:$H$11,2,1),VLOOKUP(G84,Barem!$G$12:$H$21,2,1)))</f>
        <v>2.5</v>
      </c>
      <c r="J84" s="22">
        <v>3</v>
      </c>
      <c r="K84" s="17">
        <f>VLOOKUP($C84, Barem!$L:$O,4,0)</f>
        <v>0.2</v>
      </c>
      <c r="L84" s="17">
        <f>VLOOKUP($C84, Barem!$L:$P,5,0)</f>
        <v>0.3</v>
      </c>
      <c r="M84" s="17">
        <f>VLOOKUP($C84, Barem!$L:$Q,6,0)</f>
        <v>0.5</v>
      </c>
      <c r="N84" s="43">
        <f t="shared" si="6"/>
        <v>0</v>
      </c>
      <c r="O84" s="43">
        <f>IF(D84&gt;21,VLOOKUP(D84,Barem!$S$1:$T$39,2,1),0)</f>
        <v>0</v>
      </c>
      <c r="P84" s="39">
        <f>IF(D84&lt;1,0,IF(B84="F",VLOOKUP(G84,Barem!$W$2:$Y$12,2,1),VLOOKUP(G84,Barem!$W$13:$Y$24,2,1)))</f>
        <v>0</v>
      </c>
      <c r="Q84" s="43">
        <f>VLOOKUP(A84,Participanti!A:C,3,0)</f>
        <v>0</v>
      </c>
      <c r="R84" s="34">
        <f t="shared" si="7"/>
        <v>3.15</v>
      </c>
      <c r="S84" s="38">
        <v>43849</v>
      </c>
      <c r="T84" s="3">
        <f t="shared" si="9"/>
        <v>1</v>
      </c>
      <c r="U84" s="41">
        <f t="shared" si="8"/>
        <v>0.1575</v>
      </c>
    </row>
    <row r="85" spans="1:21">
      <c r="A85" s="21" t="s">
        <v>61</v>
      </c>
      <c r="B85" s="29" t="str">
        <f>VLOOKUP(A85,Participanti!A:B,2,0)</f>
        <v>M</v>
      </c>
      <c r="C85" s="22">
        <v>2</v>
      </c>
      <c r="D85" s="22">
        <v>10.01</v>
      </c>
      <c r="E85" s="23">
        <v>3.9328703703703706E-2</v>
      </c>
      <c r="F85" s="46">
        <v>90</v>
      </c>
      <c r="G85" s="24">
        <f t="shared" si="5"/>
        <v>3.9289414289414293E-3</v>
      </c>
      <c r="H85" s="16">
        <f>IF(B85="F",IF(G85&gt;Barem!$AB$2,0,IF(B85="F",VLOOKUP(D85,Barem!$B$2:$C$11,2,1))),IF(G85&gt;Barem!$AB$3,0,VLOOKUP(D85,Barem!$B$12:$C$21,2,1)))</f>
        <v>2.5</v>
      </c>
      <c r="I85" s="16">
        <f>IF(H85=0,0,IF(B85="F",VLOOKUP(G85,Barem!$G$2:$H$11,2,1),VLOOKUP(G85,Barem!$G$12:$H$21,2,1)))</f>
        <v>1.5</v>
      </c>
      <c r="J85" s="22">
        <v>3.5</v>
      </c>
      <c r="K85" s="17">
        <f>VLOOKUP($C85, Barem!$L:$O,4,0)</f>
        <v>0.2</v>
      </c>
      <c r="L85" s="17">
        <f>VLOOKUP($C85, Barem!$L:$P,5,0)</f>
        <v>0.3</v>
      </c>
      <c r="M85" s="17">
        <f>VLOOKUP($C85, Barem!$L:$Q,6,0)</f>
        <v>0.5</v>
      </c>
      <c r="N85" s="43">
        <f t="shared" si="6"/>
        <v>0</v>
      </c>
      <c r="O85" s="43">
        <f>IF(D85&gt;21,VLOOKUP(D85,Barem!$S$1:$T$39,2,1),0)</f>
        <v>0</v>
      </c>
      <c r="P85" s="39">
        <f>IF(D85&lt;1,0,IF(B85="F",VLOOKUP(G85,Barem!$W$2:$Y$12,2,1),VLOOKUP(G85,Barem!$W$13:$Y$24,2,1)))</f>
        <v>0</v>
      </c>
      <c r="Q85" s="43">
        <f>VLOOKUP(A85,Participanti!A:C,3,0)</f>
        <v>0</v>
      </c>
      <c r="R85" s="34">
        <f t="shared" si="7"/>
        <v>2.7</v>
      </c>
      <c r="S85" s="38">
        <v>43849</v>
      </c>
      <c r="T85" s="3">
        <f t="shared" si="9"/>
        <v>1</v>
      </c>
      <c r="U85" s="41">
        <f t="shared" si="8"/>
        <v>0.26973026973026976</v>
      </c>
    </row>
    <row r="86" spans="1:21">
      <c r="A86" s="21" t="s">
        <v>121</v>
      </c>
      <c r="B86" s="29" t="str">
        <f>VLOOKUP(A86,Participanti!A:B,2,0)</f>
        <v>M</v>
      </c>
      <c r="C86" s="22">
        <v>2</v>
      </c>
      <c r="D86" s="22">
        <v>12.62</v>
      </c>
      <c r="E86" s="23">
        <v>4.4282407407407409E-2</v>
      </c>
      <c r="F86" s="46">
        <v>63</v>
      </c>
      <c r="G86" s="24">
        <f t="shared" si="5"/>
        <v>3.5089070845806189E-3</v>
      </c>
      <c r="H86" s="16">
        <f>IF(B86="F",IF(G86&gt;Barem!$AB$2,0,IF(B86="F",VLOOKUP(D86,Barem!$B$2:$C$11,2,1))),IF(G86&gt;Barem!$AB$3,0,VLOOKUP(D86,Barem!$B$12:$C$21,2,1)))</f>
        <v>3</v>
      </c>
      <c r="I86" s="16">
        <f>IF(H86=0,0,IF(B86="F",VLOOKUP(G86,Barem!$G$2:$H$11,2,1),VLOOKUP(G86,Barem!$G$12:$H$21,2,1)))</f>
        <v>2.5</v>
      </c>
      <c r="J86" s="22">
        <v>4</v>
      </c>
      <c r="K86" s="17">
        <f>VLOOKUP($C86, Barem!$L:$O,4,0)</f>
        <v>0.2</v>
      </c>
      <c r="L86" s="17">
        <f>VLOOKUP($C86, Barem!$L:$P,5,0)</f>
        <v>0.3</v>
      </c>
      <c r="M86" s="17">
        <f>VLOOKUP($C86, Barem!$L:$Q,6,0)</f>
        <v>0.5</v>
      </c>
      <c r="N86" s="43">
        <f t="shared" si="6"/>
        <v>0</v>
      </c>
      <c r="O86" s="43">
        <f>IF(D86&gt;21,VLOOKUP(D86,Barem!$S$1:$T$39,2,1),0)</f>
        <v>0</v>
      </c>
      <c r="P86" s="39">
        <f>IF(D86&lt;1,0,IF(B86="F",VLOOKUP(G86,Barem!$W$2:$Y$12,2,1),VLOOKUP(G86,Barem!$W$13:$Y$24,2,1)))</f>
        <v>0</v>
      </c>
      <c r="Q86" s="43">
        <f>VLOOKUP(A86,Participanti!A:C,3,0)</f>
        <v>0</v>
      </c>
      <c r="R86" s="34">
        <f t="shared" si="7"/>
        <v>3.35</v>
      </c>
      <c r="S86" s="38">
        <v>43849</v>
      </c>
      <c r="T86" s="3">
        <f t="shared" si="9"/>
        <v>1</v>
      </c>
      <c r="U86" s="41">
        <f t="shared" si="8"/>
        <v>0.26545166402535658</v>
      </c>
    </row>
    <row r="87" spans="1:21">
      <c r="A87" s="21" t="s">
        <v>187</v>
      </c>
      <c r="B87" s="29" t="str">
        <f>VLOOKUP(A87,Participanti!A:B,2,0)</f>
        <v>M</v>
      </c>
      <c r="C87" s="22">
        <v>2</v>
      </c>
      <c r="D87" s="22">
        <v>21.34</v>
      </c>
      <c r="E87" s="23">
        <v>6.2581018518518508E-2</v>
      </c>
      <c r="F87" s="46">
        <v>504</v>
      </c>
      <c r="G87" s="24">
        <f t="shared" si="5"/>
        <v>2.9325688153007735E-3</v>
      </c>
      <c r="H87" s="16">
        <f>IF(B87="F",IF(G87&gt;Barem!$AB$2,0,IF(B87="F",VLOOKUP(D87,Barem!$B$2:$C$11,2,1))),IF(G87&gt;Barem!$AB$3,0,VLOOKUP(D87,Barem!$B$12:$C$21,2,1)))</f>
        <v>5</v>
      </c>
      <c r="I87" s="16">
        <f>IF(H87=0,0,IF(B87="F",VLOOKUP(G87,Barem!$G$2:$H$11,2,1),VLOOKUP(G87,Barem!$G$12:$H$21,2,1)))</f>
        <v>4.5</v>
      </c>
      <c r="J87" s="22">
        <v>3.5</v>
      </c>
      <c r="K87" s="17">
        <f>VLOOKUP($C87, Barem!$L:$O,4,0)</f>
        <v>0.2</v>
      </c>
      <c r="L87" s="17">
        <f>VLOOKUP($C87, Barem!$L:$P,5,0)</f>
        <v>0.3</v>
      </c>
      <c r="M87" s="17">
        <f>VLOOKUP($C87, Barem!$L:$Q,6,0)</f>
        <v>0.5</v>
      </c>
      <c r="N87" s="43">
        <f t="shared" si="6"/>
        <v>0.33600000000000002</v>
      </c>
      <c r="O87" s="43">
        <f>IF(D87&gt;21,VLOOKUP(D87,Barem!$S$1:$T$39,2,1),0)</f>
        <v>0</v>
      </c>
      <c r="P87" s="39">
        <f>IF(D87&lt;1,0,IF(B87="F",VLOOKUP(G87,Barem!$W$2:$Y$12,2,1),VLOOKUP(G87,Barem!$W$13:$Y$24,2,1)))</f>
        <v>0</v>
      </c>
      <c r="Q87" s="43">
        <f>VLOOKUP(A87,Participanti!A:C,3,0)</f>
        <v>0</v>
      </c>
      <c r="R87" s="34">
        <f t="shared" si="7"/>
        <v>4.4359999999999999</v>
      </c>
      <c r="S87" s="38">
        <v>43849</v>
      </c>
      <c r="T87" s="3">
        <f t="shared" si="9"/>
        <v>1</v>
      </c>
      <c r="U87" s="41">
        <f t="shared" si="8"/>
        <v>0.20787253983130272</v>
      </c>
    </row>
    <row r="88" spans="1:21">
      <c r="A88" s="21" t="s">
        <v>196</v>
      </c>
      <c r="B88" s="29" t="str">
        <f>VLOOKUP(A88,Participanti!A:B,2,0)</f>
        <v>M</v>
      </c>
      <c r="C88" s="22">
        <v>2</v>
      </c>
      <c r="D88" s="22">
        <v>10.02</v>
      </c>
      <c r="E88" s="23">
        <v>2.989583333333333E-2</v>
      </c>
      <c r="F88" s="46">
        <v>28</v>
      </c>
      <c r="G88" s="24">
        <f t="shared" si="5"/>
        <v>2.9836161011310711E-3</v>
      </c>
      <c r="H88" s="16">
        <f>IF(B88="F",IF(G88&gt;Barem!$AB$2,0,IF(B88="F",VLOOKUP(D88,Barem!$B$2:$C$11,2,1))),IF(G88&gt;Barem!$AB$3,0,VLOOKUP(D88,Barem!$B$12:$C$21,2,1)))</f>
        <v>2.5</v>
      </c>
      <c r="I88" s="16">
        <f>IF(H88=0,0,IF(B88="F",VLOOKUP(G88,Barem!$G$2:$H$11,2,1),VLOOKUP(G88,Barem!$G$12:$H$21,2,1)))</f>
        <v>4</v>
      </c>
      <c r="J88" s="22">
        <v>2</v>
      </c>
      <c r="K88" s="17">
        <f>VLOOKUP($C88, Barem!$L:$O,4,0)</f>
        <v>0.2</v>
      </c>
      <c r="L88" s="17">
        <f>VLOOKUP($C88, Barem!$L:$P,5,0)</f>
        <v>0.3</v>
      </c>
      <c r="M88" s="17">
        <f>VLOOKUP($C88, Barem!$L:$Q,6,0)</f>
        <v>0.5</v>
      </c>
      <c r="N88" s="43">
        <f t="shared" si="6"/>
        <v>0</v>
      </c>
      <c r="O88" s="43">
        <f>IF(D88&gt;21,VLOOKUP(D88,Barem!$S$1:$T$39,2,1),0)</f>
        <v>0</v>
      </c>
      <c r="P88" s="39">
        <f>IF(D88&lt;1,0,IF(B88="F",VLOOKUP(G88,Barem!$W$2:$Y$12,2,1),VLOOKUP(G88,Barem!$W$13:$Y$24,2,1)))</f>
        <v>0</v>
      </c>
      <c r="Q88" s="43">
        <f>VLOOKUP(A88,Participanti!A:C,3,0)</f>
        <v>0</v>
      </c>
      <c r="R88" s="34">
        <f t="shared" si="7"/>
        <v>2.7</v>
      </c>
      <c r="S88" s="38">
        <v>43849</v>
      </c>
      <c r="T88" s="3">
        <f t="shared" si="9"/>
        <v>1</v>
      </c>
      <c r="U88" s="41">
        <f t="shared" si="8"/>
        <v>0.26946107784431139</v>
      </c>
    </row>
    <row r="89" spans="1:21">
      <c r="A89" s="21" t="s">
        <v>93</v>
      </c>
      <c r="B89" s="29" t="str">
        <f>VLOOKUP(A89,Participanti!A:B,2,0)</f>
        <v>M</v>
      </c>
      <c r="C89" s="22">
        <v>3</v>
      </c>
      <c r="D89" s="22">
        <v>30</v>
      </c>
      <c r="E89" s="23">
        <v>0.12199074074074073</v>
      </c>
      <c r="F89" s="46">
        <v>193</v>
      </c>
      <c r="G89" s="24">
        <f t="shared" si="5"/>
        <v>4.0663580246913574E-3</v>
      </c>
      <c r="H89" s="16">
        <f>IF(B89="F",IF(G89&gt;Barem!$AB$2,0,IF(B89="F",VLOOKUP(D89,Barem!$B$2:$C$11,2,1))),IF(G89&gt;Barem!$AB$3,0,VLOOKUP(D89,Barem!$B$12:$C$21,2,1)))</f>
        <v>5</v>
      </c>
      <c r="I89" s="16">
        <f>IF(H89=0,0,IF(B89="F",VLOOKUP(G89,Barem!$G$2:$H$11,2,1),VLOOKUP(G89,Barem!$G$12:$H$21,2,1)))</f>
        <v>1.5</v>
      </c>
      <c r="J89" s="22">
        <v>3.5</v>
      </c>
      <c r="K89" s="17">
        <f>VLOOKUP($C89, Barem!$L:$O,4,0)</f>
        <v>0.5</v>
      </c>
      <c r="L89" s="17">
        <f>VLOOKUP($C89, Barem!$L:$P,5,0)</f>
        <v>0.3</v>
      </c>
      <c r="M89" s="17">
        <f>VLOOKUP($C89, Barem!$L:$Q,6,0)</f>
        <v>0.2</v>
      </c>
      <c r="N89" s="43">
        <f t="shared" si="6"/>
        <v>0</v>
      </c>
      <c r="O89" s="43">
        <f>IF(D89&gt;21,VLOOKUP(D89,Barem!$S$1:$T$39,2,1),0)</f>
        <v>0.1</v>
      </c>
      <c r="P89" s="39">
        <f>IF(D89&lt;1,0,IF(B89="F",VLOOKUP(G89,Barem!$W$2:$Y$12,2,1),VLOOKUP(G89,Barem!$W$13:$Y$24,2,1)))</f>
        <v>0</v>
      </c>
      <c r="Q89" s="43">
        <f>VLOOKUP(A89,Participanti!A:C,3,0)</f>
        <v>0</v>
      </c>
      <c r="R89" s="34">
        <f t="shared" si="7"/>
        <v>3.7500000000000004</v>
      </c>
      <c r="S89" s="38">
        <v>43850</v>
      </c>
      <c r="T89" s="3">
        <f t="shared" si="9"/>
        <v>1</v>
      </c>
      <c r="U89" s="41">
        <f t="shared" si="8"/>
        <v>0.12500000000000003</v>
      </c>
    </row>
    <row r="90" spans="1:21">
      <c r="A90" s="21" t="s">
        <v>57</v>
      </c>
      <c r="B90" s="29" t="str">
        <f>VLOOKUP(A90,Participanti!A:B,2,0)</f>
        <v>M</v>
      </c>
      <c r="C90" s="22">
        <v>3</v>
      </c>
      <c r="D90" s="22">
        <v>13.41</v>
      </c>
      <c r="E90" s="23">
        <v>4.8159722222222222E-2</v>
      </c>
      <c r="F90" s="46">
        <v>95</v>
      </c>
      <c r="G90" s="24">
        <f t="shared" ref="G90:G135" si="10">E90/D90</f>
        <v>3.5913290247742147E-3</v>
      </c>
      <c r="H90" s="16">
        <f>IF(B90="F",IF(G90&gt;Barem!$AB$2,0,IF(B90="F",VLOOKUP(D90,Barem!$B$2:$C$11,2,1))),IF(G90&gt;Barem!$AB$3,0,VLOOKUP(D90,Barem!$B$12:$C$21,2,1)))</f>
        <v>3</v>
      </c>
      <c r="I90" s="16">
        <f>IF(H90=0,0,IF(B90="F",VLOOKUP(G90,Barem!$G$2:$H$11,2,1),VLOOKUP(G90,Barem!$G$12:$H$21,2,1)))</f>
        <v>2.5</v>
      </c>
      <c r="J90" s="22">
        <v>1</v>
      </c>
      <c r="K90" s="17">
        <f>VLOOKUP($C90, Barem!$L:$O,4,0)</f>
        <v>0.5</v>
      </c>
      <c r="L90" s="17">
        <f>VLOOKUP($C90, Barem!$L:$P,5,0)</f>
        <v>0.3</v>
      </c>
      <c r="M90" s="17">
        <f>VLOOKUP($C90, Barem!$L:$Q,6,0)</f>
        <v>0.2</v>
      </c>
      <c r="N90" s="43">
        <f t="shared" ref="N90:N135" si="11">IF(F90&gt;199,F90/1500,0)</f>
        <v>0</v>
      </c>
      <c r="O90" s="43">
        <f>IF(D90&gt;21,VLOOKUP(D90,Barem!$S$1:$T$39,2,1),0)</f>
        <v>0</v>
      </c>
      <c r="P90" s="39">
        <f>IF(D90&lt;1,0,IF(B90="F",VLOOKUP(G90,Barem!$W$2:$Y$12,2,1),VLOOKUP(G90,Barem!$W$13:$Y$24,2,1)))</f>
        <v>0</v>
      </c>
      <c r="Q90" s="43">
        <f>VLOOKUP(A90,Participanti!A:C,3,0)</f>
        <v>0</v>
      </c>
      <c r="R90" s="34">
        <f t="shared" ref="R90:R135" si="12">H90*K90+I90*L90+J90*M90+N90+O90+P90+Q90</f>
        <v>2.4500000000000002</v>
      </c>
      <c r="S90" s="38">
        <v>43850</v>
      </c>
      <c r="T90" s="3">
        <f t="shared" si="9"/>
        <v>1</v>
      </c>
      <c r="U90" s="41">
        <f t="shared" ref="U90:U135" si="13">R90/D90</f>
        <v>0.18269947800149144</v>
      </c>
    </row>
    <row r="91" spans="1:21">
      <c r="A91" s="21" t="s">
        <v>205</v>
      </c>
      <c r="B91" s="29" t="str">
        <f>VLOOKUP(A91,Participanti!A:B,2,0)</f>
        <v>F</v>
      </c>
      <c r="C91" s="22">
        <v>3</v>
      </c>
      <c r="D91" s="22">
        <v>10.01</v>
      </c>
      <c r="E91" s="23">
        <v>3.6967592592592594E-2</v>
      </c>
      <c r="F91" s="46">
        <v>2</v>
      </c>
      <c r="G91" s="24">
        <f t="shared" si="10"/>
        <v>3.6930661930661933E-3</v>
      </c>
      <c r="H91" s="16">
        <f>IF(B91="F",IF(G91&gt;Barem!$AB$2,0,IF(B91="F",VLOOKUP(D91,Barem!$B$2:$C$11,2,1))),IF(G91&gt;Barem!$AB$3,0,VLOOKUP(D91,Barem!$B$12:$C$21,2,1)))</f>
        <v>2.5</v>
      </c>
      <c r="I91" s="16">
        <f>IF(H91=0,0,IF(B91="F",VLOOKUP(G91,Barem!$G$2:$H$11,2,1),VLOOKUP(G91,Barem!$G$12:$H$21,2,1)))</f>
        <v>3</v>
      </c>
      <c r="J91" s="22">
        <v>3</v>
      </c>
      <c r="K91" s="17">
        <f>VLOOKUP($C91, Barem!$L:$O,4,0)</f>
        <v>0.5</v>
      </c>
      <c r="L91" s="17">
        <f>VLOOKUP($C91, Barem!$L:$P,5,0)</f>
        <v>0.3</v>
      </c>
      <c r="M91" s="17">
        <f>VLOOKUP($C91, Barem!$L:$Q,6,0)</f>
        <v>0.2</v>
      </c>
      <c r="N91" s="43">
        <f t="shared" si="11"/>
        <v>0</v>
      </c>
      <c r="O91" s="43">
        <f>IF(D91&gt;21,VLOOKUP(D91,Barem!$S$1:$T$39,2,1),0)</f>
        <v>0</v>
      </c>
      <c r="P91" s="39">
        <f>IF(D91&lt;1,0,IF(B91="F",VLOOKUP(G91,Barem!$W$2:$Y$12,2,1),VLOOKUP(G91,Barem!$W$13:$Y$24,2,1)))</f>
        <v>0</v>
      </c>
      <c r="Q91" s="43">
        <f>VLOOKUP(A91,Participanti!A:C,3,0)</f>
        <v>0</v>
      </c>
      <c r="R91" s="34">
        <f t="shared" si="12"/>
        <v>2.75</v>
      </c>
      <c r="S91" s="38">
        <v>43852</v>
      </c>
      <c r="T91" s="3">
        <f t="shared" si="9"/>
        <v>1</v>
      </c>
      <c r="U91" s="41">
        <f t="shared" si="13"/>
        <v>0.27472527472527475</v>
      </c>
    </row>
    <row r="92" spans="1:21">
      <c r="A92" s="21" t="s">
        <v>74</v>
      </c>
      <c r="B92" s="29" t="str">
        <f>VLOOKUP(A92,Participanti!A:B,2,0)</f>
        <v>F</v>
      </c>
      <c r="C92" s="22">
        <v>3</v>
      </c>
      <c r="D92" s="22">
        <v>10.01</v>
      </c>
      <c r="E92" s="23">
        <v>4.1134259259259259E-2</v>
      </c>
      <c r="F92" s="46">
        <v>0</v>
      </c>
      <c r="G92" s="24">
        <f t="shared" si="10"/>
        <v>4.1093166093166093E-3</v>
      </c>
      <c r="H92" s="16">
        <f>IF(B92="F",IF(G92&gt;Barem!$AB$2,0,IF(B92="F",VLOOKUP(D92,Barem!$B$2:$C$11,2,1))),IF(G92&gt;Barem!$AB$3,0,VLOOKUP(D92,Barem!$B$12:$C$21,2,1)))</f>
        <v>2.5</v>
      </c>
      <c r="I92" s="16">
        <f>IF(H92=0,0,IF(B92="F",VLOOKUP(G92,Barem!$G$2:$H$11,2,1),VLOOKUP(G92,Barem!$G$12:$H$21,2,1)))</f>
        <v>2</v>
      </c>
      <c r="J92" s="22">
        <v>1.5</v>
      </c>
      <c r="K92" s="17">
        <f>VLOOKUP($C92, Barem!$L:$O,4,0)</f>
        <v>0.5</v>
      </c>
      <c r="L92" s="17">
        <f>VLOOKUP($C92, Barem!$L:$P,5,0)</f>
        <v>0.3</v>
      </c>
      <c r="M92" s="17">
        <f>VLOOKUP($C92, Barem!$L:$Q,6,0)</f>
        <v>0.2</v>
      </c>
      <c r="N92" s="43">
        <f t="shared" si="11"/>
        <v>0</v>
      </c>
      <c r="O92" s="43">
        <f>IF(D92&gt;21,VLOOKUP(D92,Barem!$S$1:$T$39,2,1),0)</f>
        <v>0</v>
      </c>
      <c r="P92" s="39">
        <f>IF(D92&lt;1,0,IF(B92="F",VLOOKUP(G92,Barem!$W$2:$Y$12,2,1),VLOOKUP(G92,Barem!$W$13:$Y$24,2,1)))</f>
        <v>0</v>
      </c>
      <c r="Q92" s="43">
        <f>VLOOKUP(A92,Participanti!A:C,3,0)</f>
        <v>0</v>
      </c>
      <c r="R92" s="34">
        <f t="shared" si="12"/>
        <v>2.1500000000000004</v>
      </c>
      <c r="S92" s="38">
        <v>43852</v>
      </c>
      <c r="T92" s="3">
        <f t="shared" si="9"/>
        <v>1</v>
      </c>
      <c r="U92" s="41">
        <f t="shared" si="13"/>
        <v>0.21478521478521481</v>
      </c>
    </row>
    <row r="93" spans="1:21">
      <c r="A93" s="21" t="s">
        <v>189</v>
      </c>
      <c r="B93" s="29" t="str">
        <f>VLOOKUP(A93,Participanti!A:B,2,0)</f>
        <v>M</v>
      </c>
      <c r="C93" s="22">
        <v>3</v>
      </c>
      <c r="D93" s="22">
        <v>20.02</v>
      </c>
      <c r="E93" s="23">
        <v>6.33912037037037E-2</v>
      </c>
      <c r="F93" s="46">
        <v>186</v>
      </c>
      <c r="G93" s="24">
        <f t="shared" si="10"/>
        <v>3.1663937913937912E-3</v>
      </c>
      <c r="H93" s="16">
        <f>IF(B93="F",IF(G93&gt;Barem!$AB$2,0,IF(B93="F",VLOOKUP(D93,Barem!$B$2:$C$11,2,1))),IF(G93&gt;Barem!$AB$3,0,VLOOKUP(D93,Barem!$B$12:$C$21,2,1)))</f>
        <v>4.5</v>
      </c>
      <c r="I93" s="16">
        <f>IF(H93=0,0,IF(B93="F",VLOOKUP(G93,Barem!$G$2:$H$11,2,1),VLOOKUP(G93,Barem!$G$12:$H$21,2,1)))</f>
        <v>3.5</v>
      </c>
      <c r="J93" s="22">
        <v>2.5</v>
      </c>
      <c r="K93" s="17">
        <f>VLOOKUP($C93, Barem!$L:$O,4,0)</f>
        <v>0.5</v>
      </c>
      <c r="L93" s="17">
        <f>VLOOKUP($C93, Barem!$L:$P,5,0)</f>
        <v>0.3</v>
      </c>
      <c r="M93" s="17">
        <f>VLOOKUP($C93, Barem!$L:$Q,6,0)</f>
        <v>0.2</v>
      </c>
      <c r="N93" s="43">
        <f t="shared" si="11"/>
        <v>0</v>
      </c>
      <c r="O93" s="43">
        <f>IF(D93&gt;21,VLOOKUP(D93,Barem!$S$1:$T$39,2,1),0)</f>
        <v>0</v>
      </c>
      <c r="P93" s="39">
        <f>IF(D93&lt;1,0,IF(B93="F",VLOOKUP(G93,Barem!$W$2:$Y$12,2,1),VLOOKUP(G93,Barem!$W$13:$Y$24,2,1)))</f>
        <v>0</v>
      </c>
      <c r="Q93" s="43">
        <f>VLOOKUP(A93,Participanti!A:C,3,0)</f>
        <v>0</v>
      </c>
      <c r="R93" s="34">
        <f t="shared" si="12"/>
        <v>3.8</v>
      </c>
      <c r="S93" s="38">
        <v>43852</v>
      </c>
      <c r="T93" s="3">
        <f t="shared" si="9"/>
        <v>1</v>
      </c>
      <c r="U93" s="41">
        <f t="shared" si="13"/>
        <v>0.18981018981018979</v>
      </c>
    </row>
    <row r="94" spans="1:21">
      <c r="A94" s="21" t="s">
        <v>190</v>
      </c>
      <c r="B94" s="29" t="str">
        <f>VLOOKUP(A94,Participanti!A:B,2,0)</f>
        <v>F</v>
      </c>
      <c r="C94" s="22">
        <v>3</v>
      </c>
      <c r="D94" s="22">
        <v>16.11</v>
      </c>
      <c r="E94" s="23">
        <v>5.9236111111111107E-2</v>
      </c>
      <c r="F94" s="46">
        <v>80</v>
      </c>
      <c r="G94" s="24">
        <f t="shared" si="10"/>
        <v>3.6769777226015586E-3</v>
      </c>
      <c r="H94" s="16">
        <f>IF(B94="F",IF(G94&gt;Barem!$AB$2,0,IF(B94="F",VLOOKUP(D94,Barem!$B$2:$C$11,2,1))),IF(G94&gt;Barem!$AB$3,0,VLOOKUP(D94,Barem!$B$12:$C$21,2,1)))</f>
        <v>4</v>
      </c>
      <c r="I94" s="16">
        <f>IF(H94=0,0,IF(B94="F",VLOOKUP(G94,Barem!$G$2:$H$11,2,1),VLOOKUP(G94,Barem!$G$12:$H$21,2,1)))</f>
        <v>3</v>
      </c>
      <c r="J94" s="22">
        <v>3</v>
      </c>
      <c r="K94" s="17">
        <f>VLOOKUP($C94, Barem!$L:$O,4,0)</f>
        <v>0.5</v>
      </c>
      <c r="L94" s="17">
        <f>VLOOKUP($C94, Barem!$L:$P,5,0)</f>
        <v>0.3</v>
      </c>
      <c r="M94" s="17">
        <f>VLOOKUP($C94, Barem!$L:$Q,6,0)</f>
        <v>0.2</v>
      </c>
      <c r="N94" s="43">
        <f t="shared" si="11"/>
        <v>0</v>
      </c>
      <c r="O94" s="43">
        <f>IF(D94&gt;21,VLOOKUP(D94,Barem!$S$1:$T$39,2,1),0)</f>
        <v>0</v>
      </c>
      <c r="P94" s="39">
        <f>IF(D94&lt;1,0,IF(B94="F",VLOOKUP(G94,Barem!$W$2:$Y$12,2,1),VLOOKUP(G94,Barem!$W$13:$Y$24,2,1)))</f>
        <v>0</v>
      </c>
      <c r="Q94" s="43">
        <f>VLOOKUP(A94,Participanti!A:C,3,0)</f>
        <v>0</v>
      </c>
      <c r="R94" s="34">
        <f t="shared" si="12"/>
        <v>3.5</v>
      </c>
      <c r="S94" s="38">
        <v>43852</v>
      </c>
      <c r="T94" s="3">
        <f t="shared" si="9"/>
        <v>1</v>
      </c>
      <c r="U94" s="41">
        <f t="shared" si="13"/>
        <v>0.21725636250775918</v>
      </c>
    </row>
    <row r="95" spans="1:21">
      <c r="A95" s="21" t="s">
        <v>195</v>
      </c>
      <c r="B95" s="29" t="str">
        <f>VLOOKUP(A95,Participanti!A:B,2,0)</f>
        <v>M</v>
      </c>
      <c r="C95" s="22">
        <v>3</v>
      </c>
      <c r="D95" s="22">
        <v>14.16</v>
      </c>
      <c r="E95" s="23">
        <v>4.7870370370370369E-2</v>
      </c>
      <c r="F95" s="46">
        <v>149</v>
      </c>
      <c r="G95" s="24">
        <f t="shared" si="10"/>
        <v>3.3806758736137266E-3</v>
      </c>
      <c r="H95" s="16">
        <f>IF(B95="F",IF(G95&gt;Barem!$AB$2,0,IF(B95="F",VLOOKUP(D95,Barem!$B$2:$C$11,2,1))),IF(G95&gt;Barem!$AB$3,0,VLOOKUP(D95,Barem!$B$12:$C$21,2,1)))</f>
        <v>3</v>
      </c>
      <c r="I95" s="16">
        <f>IF(H95=0,0,IF(B95="F",VLOOKUP(G95,Barem!$G$2:$H$11,2,1),VLOOKUP(G95,Barem!$G$12:$H$21,2,1)))</f>
        <v>3</v>
      </c>
      <c r="J95" s="22">
        <v>2</v>
      </c>
      <c r="K95" s="17">
        <f>VLOOKUP($C95, Barem!$L:$O,4,0)</f>
        <v>0.5</v>
      </c>
      <c r="L95" s="17">
        <f>VLOOKUP($C95, Barem!$L:$P,5,0)</f>
        <v>0.3</v>
      </c>
      <c r="M95" s="17">
        <f>VLOOKUP($C95, Barem!$L:$Q,6,0)</f>
        <v>0.2</v>
      </c>
      <c r="N95" s="43">
        <f t="shared" si="11"/>
        <v>0</v>
      </c>
      <c r="O95" s="43">
        <f>IF(D95&gt;21,VLOOKUP(D95,Barem!$S$1:$T$39,2,1),0)</f>
        <v>0</v>
      </c>
      <c r="P95" s="39">
        <f>IF(D95&lt;1,0,IF(B95="F",VLOOKUP(G95,Barem!$W$2:$Y$12,2,1),VLOOKUP(G95,Barem!$W$13:$Y$24,2,1)))</f>
        <v>0</v>
      </c>
      <c r="Q95" s="43">
        <f>VLOOKUP(A95,Participanti!A:C,3,0)</f>
        <v>0</v>
      </c>
      <c r="R95" s="34">
        <f t="shared" si="12"/>
        <v>2.8</v>
      </c>
      <c r="S95" s="38">
        <v>43852</v>
      </c>
      <c r="T95" s="3">
        <f t="shared" si="9"/>
        <v>1</v>
      </c>
      <c r="U95" s="41">
        <f t="shared" si="13"/>
        <v>0.19774011299435026</v>
      </c>
    </row>
    <row r="96" spans="1:21">
      <c r="A96" s="21" t="s">
        <v>90</v>
      </c>
      <c r="B96" s="29" t="str">
        <f>VLOOKUP(A96,Participanti!A:B,2,0)</f>
        <v>F</v>
      </c>
      <c r="C96" s="22">
        <v>3</v>
      </c>
      <c r="D96" s="22">
        <v>13</v>
      </c>
      <c r="E96" s="23">
        <v>6.475694444444445E-2</v>
      </c>
      <c r="F96" s="46">
        <v>26</v>
      </c>
      <c r="G96" s="24">
        <f t="shared" si="10"/>
        <v>4.9813034188034193E-3</v>
      </c>
      <c r="H96" s="16">
        <f>IF(B96="F",IF(G96&gt;Barem!$AB$2,0,IF(B96="F",VLOOKUP(D96,Barem!$B$2:$C$11,2,1))),IF(G96&gt;Barem!$AB$3,0,VLOOKUP(D96,Barem!$B$12:$C$21,2,1)))</f>
        <v>3</v>
      </c>
      <c r="I96" s="16">
        <f>IF(H96=0,0,IF(B96="F",VLOOKUP(G96,Barem!$G$2:$H$11,2,1),VLOOKUP(G96,Barem!$G$12:$H$21,2,1)))</f>
        <v>1</v>
      </c>
      <c r="J96" s="22">
        <v>2.5</v>
      </c>
      <c r="K96" s="17">
        <f>VLOOKUP($C96, Barem!$L:$O,4,0)</f>
        <v>0.5</v>
      </c>
      <c r="L96" s="17">
        <f>VLOOKUP($C96, Barem!$L:$P,5,0)</f>
        <v>0.3</v>
      </c>
      <c r="M96" s="17">
        <f>VLOOKUP($C96, Barem!$L:$Q,6,0)</f>
        <v>0.2</v>
      </c>
      <c r="N96" s="43">
        <f t="shared" si="11"/>
        <v>0</v>
      </c>
      <c r="O96" s="43">
        <f>IF(D96&gt;21,VLOOKUP(D96,Barem!$S$1:$T$39,2,1),0)</f>
        <v>0</v>
      </c>
      <c r="P96" s="39">
        <f>IF(D96&lt;1,0,IF(B96="F",VLOOKUP(G96,Barem!$W$2:$Y$12,2,1),VLOOKUP(G96,Barem!$W$13:$Y$24,2,1)))</f>
        <v>0</v>
      </c>
      <c r="Q96" s="43">
        <f>VLOOKUP(A96,Participanti!A:C,3,0)</f>
        <v>0.75</v>
      </c>
      <c r="R96" s="34">
        <f t="shared" si="12"/>
        <v>3.05</v>
      </c>
      <c r="S96" s="38">
        <v>43853</v>
      </c>
      <c r="T96" s="3">
        <f t="shared" si="9"/>
        <v>1</v>
      </c>
      <c r="U96" s="41">
        <f t="shared" si="13"/>
        <v>0.23461538461538461</v>
      </c>
    </row>
    <row r="97" spans="1:21">
      <c r="A97" s="21" t="s">
        <v>51</v>
      </c>
      <c r="B97" s="29" t="str">
        <f>VLOOKUP(A97,Participanti!A:B,2,0)</f>
        <v>M</v>
      </c>
      <c r="C97" s="22">
        <v>3</v>
      </c>
      <c r="D97" s="22">
        <v>24.1</v>
      </c>
      <c r="E97" s="23">
        <v>8.548611111111111E-2</v>
      </c>
      <c r="F97" s="46">
        <v>173</v>
      </c>
      <c r="G97" s="24">
        <f t="shared" si="10"/>
        <v>3.5471415398801286E-3</v>
      </c>
      <c r="H97" s="16">
        <f>IF(B97="F",IF(G97&gt;Barem!$AB$2,0,IF(B97="F",VLOOKUP(D97,Barem!$B$2:$C$11,2,1))),IF(G97&gt;Barem!$AB$3,0,VLOOKUP(D97,Barem!$B$12:$C$21,2,1)))</f>
        <v>5</v>
      </c>
      <c r="I97" s="16">
        <f>IF(H97=0,0,IF(B97="F",VLOOKUP(G97,Barem!$G$2:$H$11,2,1),VLOOKUP(G97,Barem!$G$12:$H$21,2,1)))</f>
        <v>2.5</v>
      </c>
      <c r="J97" s="22">
        <v>4.5</v>
      </c>
      <c r="K97" s="17">
        <f>VLOOKUP($C97, Barem!$L:$O,4,0)</f>
        <v>0.5</v>
      </c>
      <c r="L97" s="17">
        <f>VLOOKUP($C97, Barem!$L:$P,5,0)</f>
        <v>0.3</v>
      </c>
      <c r="M97" s="17">
        <f>VLOOKUP($C97, Barem!$L:$Q,6,0)</f>
        <v>0.2</v>
      </c>
      <c r="N97" s="43">
        <f t="shared" si="11"/>
        <v>0</v>
      </c>
      <c r="O97" s="43">
        <f>IF(D97&gt;21,VLOOKUP(D97,Barem!$S$1:$T$39,2,1),0)</f>
        <v>0</v>
      </c>
      <c r="P97" s="39">
        <f>IF(D97&lt;1,0,IF(B97="F",VLOOKUP(G97,Barem!$W$2:$Y$12,2,1),VLOOKUP(G97,Barem!$W$13:$Y$24,2,1)))</f>
        <v>0</v>
      </c>
      <c r="Q97" s="43">
        <f>VLOOKUP(A97,Participanti!A:C,3,0)</f>
        <v>0</v>
      </c>
      <c r="R97" s="34">
        <f t="shared" si="12"/>
        <v>4.1500000000000004</v>
      </c>
      <c r="S97" s="38">
        <v>43852</v>
      </c>
      <c r="T97" s="3">
        <f t="shared" si="9"/>
        <v>1</v>
      </c>
      <c r="U97" s="41">
        <f t="shared" si="13"/>
        <v>0.17219917012448133</v>
      </c>
    </row>
    <row r="98" spans="1:21">
      <c r="A98" s="21" t="s">
        <v>69</v>
      </c>
      <c r="B98" s="29" t="str">
        <f>VLOOKUP(A98,Participanti!A:B,2,0)</f>
        <v>M</v>
      </c>
      <c r="C98" s="22">
        <v>3</v>
      </c>
      <c r="D98" s="22">
        <v>10</v>
      </c>
      <c r="E98" s="23">
        <v>3.5740740740740747E-2</v>
      </c>
      <c r="F98" s="46">
        <v>0</v>
      </c>
      <c r="G98" s="24">
        <f t="shared" si="10"/>
        <v>3.5740740740740746E-3</v>
      </c>
      <c r="H98" s="16">
        <f>IF(B98="F",IF(G98&gt;Barem!$AB$2,0,IF(B98="F",VLOOKUP(D98,Barem!$B$2:$C$11,2,1))),IF(G98&gt;Barem!$AB$3,0,VLOOKUP(D98,Barem!$B$12:$C$21,2,1)))</f>
        <v>2.5</v>
      </c>
      <c r="I98" s="16">
        <f>IF(H98=0,0,IF(B98="F",VLOOKUP(G98,Barem!$G$2:$H$11,2,1),VLOOKUP(G98,Barem!$G$12:$H$21,2,1)))</f>
        <v>2.5</v>
      </c>
      <c r="J98" s="22">
        <v>2</v>
      </c>
      <c r="K98" s="17">
        <f>VLOOKUP($C98, Barem!$L:$O,4,0)</f>
        <v>0.5</v>
      </c>
      <c r="L98" s="17">
        <f>VLOOKUP($C98, Barem!$L:$P,5,0)</f>
        <v>0.3</v>
      </c>
      <c r="M98" s="17">
        <f>VLOOKUP($C98, Barem!$L:$Q,6,0)</f>
        <v>0.2</v>
      </c>
      <c r="N98" s="43">
        <f t="shared" si="11"/>
        <v>0</v>
      </c>
      <c r="O98" s="43">
        <f>IF(D98&gt;21,VLOOKUP(D98,Barem!$S$1:$T$39,2,1),0)</f>
        <v>0</v>
      </c>
      <c r="P98" s="39">
        <f>IF(D98&lt;1,0,IF(B98="F",VLOOKUP(G98,Barem!$W$2:$Y$12,2,1),VLOOKUP(G98,Barem!$W$13:$Y$24,2,1)))</f>
        <v>0</v>
      </c>
      <c r="Q98" s="43">
        <f>VLOOKUP(A98,Participanti!A:C,3,0)</f>
        <v>0</v>
      </c>
      <c r="R98" s="34">
        <f t="shared" si="12"/>
        <v>2.4</v>
      </c>
      <c r="S98" s="38">
        <v>43854</v>
      </c>
      <c r="T98" s="3">
        <f t="shared" si="9"/>
        <v>1</v>
      </c>
      <c r="U98" s="41">
        <f t="shared" si="13"/>
        <v>0.24</v>
      </c>
    </row>
    <row r="99" spans="1:21">
      <c r="A99" s="21" t="s">
        <v>66</v>
      </c>
      <c r="B99" s="29" t="str">
        <f>VLOOKUP(A99,Participanti!A:B,2,0)</f>
        <v>M</v>
      </c>
      <c r="C99" s="22">
        <v>3</v>
      </c>
      <c r="D99" s="22">
        <v>14.14</v>
      </c>
      <c r="E99" s="23">
        <v>5.8657407407407408E-2</v>
      </c>
      <c r="F99" s="46">
        <v>61</v>
      </c>
      <c r="G99" s="24">
        <f t="shared" si="10"/>
        <v>4.148331499816648E-3</v>
      </c>
      <c r="H99" s="16">
        <f>IF(B99="F",IF(G99&gt;Barem!$AB$2,0,IF(B99="F",VLOOKUP(D99,Barem!$B$2:$C$11,2,1))),IF(G99&gt;Barem!$AB$3,0,VLOOKUP(D99,Barem!$B$12:$C$21,2,1)))</f>
        <v>3</v>
      </c>
      <c r="I99" s="16">
        <f>IF(H99=0,0,IF(B99="F",VLOOKUP(G99,Barem!$G$2:$H$11,2,1),VLOOKUP(G99,Barem!$G$12:$H$21,2,1)))</f>
        <v>1.5</v>
      </c>
      <c r="J99" s="22">
        <v>1.5</v>
      </c>
      <c r="K99" s="17">
        <f>VLOOKUP($C99, Barem!$L:$O,4,0)</f>
        <v>0.5</v>
      </c>
      <c r="L99" s="17">
        <f>VLOOKUP($C99, Barem!$L:$P,5,0)</f>
        <v>0.3</v>
      </c>
      <c r="M99" s="17">
        <f>VLOOKUP($C99, Barem!$L:$Q,6,0)</f>
        <v>0.2</v>
      </c>
      <c r="N99" s="43">
        <f t="shared" si="11"/>
        <v>0</v>
      </c>
      <c r="O99" s="43">
        <f>IF(D99&gt;21,VLOOKUP(D99,Barem!$S$1:$T$39,2,1),0)</f>
        <v>0</v>
      </c>
      <c r="P99" s="39">
        <f>IF(D99&lt;1,0,IF(B99="F",VLOOKUP(G99,Barem!$W$2:$Y$12,2,1),VLOOKUP(G99,Barem!$W$13:$Y$24,2,1)))</f>
        <v>0</v>
      </c>
      <c r="Q99" s="43">
        <f>VLOOKUP(A99,Participanti!A:C,3,0)</f>
        <v>0</v>
      </c>
      <c r="R99" s="34">
        <f t="shared" si="12"/>
        <v>2.25</v>
      </c>
      <c r="S99" s="38">
        <v>43855</v>
      </c>
      <c r="T99" s="3">
        <f t="shared" si="9"/>
        <v>1</v>
      </c>
      <c r="U99" s="41">
        <f t="shared" si="13"/>
        <v>0.15912305516265912</v>
      </c>
    </row>
    <row r="100" spans="1:21">
      <c r="A100" s="21" t="s">
        <v>53</v>
      </c>
      <c r="B100" s="29" t="str">
        <f>VLOOKUP(A100,Participanti!A:B,2,0)</f>
        <v>M</v>
      </c>
      <c r="C100" s="22">
        <v>3</v>
      </c>
      <c r="D100" s="22">
        <v>17.010000000000002</v>
      </c>
      <c r="E100" s="23">
        <v>7.0347222222222214E-2</v>
      </c>
      <c r="F100" s="46">
        <v>44</v>
      </c>
      <c r="G100" s="24">
        <f t="shared" si="10"/>
        <v>4.1356391665033632E-3</v>
      </c>
      <c r="H100" s="16">
        <f>IF(B100="F",IF(G100&gt;Barem!$AB$2,0,IF(B100="F",VLOOKUP(D100,Barem!$B$2:$C$11,2,1))),IF(G100&gt;Barem!$AB$3,0,VLOOKUP(D100,Barem!$B$12:$C$21,2,1)))</f>
        <v>4</v>
      </c>
      <c r="I100" s="16">
        <f>IF(H100=0,0,IF(B100="F",VLOOKUP(G100,Barem!$G$2:$H$11,2,1),VLOOKUP(G100,Barem!$G$12:$H$21,2,1)))</f>
        <v>1.5</v>
      </c>
      <c r="J100" s="22">
        <v>3.5</v>
      </c>
      <c r="K100" s="17">
        <f>VLOOKUP($C100, Barem!$L:$O,4,0)</f>
        <v>0.5</v>
      </c>
      <c r="L100" s="17">
        <f>VLOOKUP($C100, Barem!$L:$P,5,0)</f>
        <v>0.3</v>
      </c>
      <c r="M100" s="17">
        <f>VLOOKUP($C100, Barem!$L:$Q,6,0)</f>
        <v>0.2</v>
      </c>
      <c r="N100" s="43">
        <f t="shared" si="11"/>
        <v>0</v>
      </c>
      <c r="O100" s="43">
        <f>IF(D100&gt;21,VLOOKUP(D100,Barem!$S$1:$T$39,2,1),0)</f>
        <v>0</v>
      </c>
      <c r="P100" s="39">
        <f>IF(D100&lt;1,0,IF(B100="F",VLOOKUP(G100,Barem!$W$2:$Y$12,2,1),VLOOKUP(G100,Barem!$W$13:$Y$24,2,1)))</f>
        <v>0</v>
      </c>
      <c r="Q100" s="43">
        <f>VLOOKUP(A100,Participanti!A:C,3,0)</f>
        <v>0</v>
      </c>
      <c r="R100" s="34">
        <f t="shared" si="12"/>
        <v>3.1500000000000004</v>
      </c>
      <c r="S100" s="38">
        <v>43855</v>
      </c>
      <c r="T100" s="3">
        <f t="shared" si="9"/>
        <v>1</v>
      </c>
      <c r="U100" s="41">
        <f t="shared" si="13"/>
        <v>0.1851851851851852</v>
      </c>
    </row>
    <row r="101" spans="1:21">
      <c r="A101" s="21" t="s">
        <v>192</v>
      </c>
      <c r="B101" s="29" t="str">
        <f>VLOOKUP(A101,Participanti!A:B,2,0)</f>
        <v>M</v>
      </c>
      <c r="C101" s="22">
        <v>3</v>
      </c>
      <c r="D101" s="22">
        <v>12.57</v>
      </c>
      <c r="E101" s="23">
        <v>4.0879629629629634E-2</v>
      </c>
      <c r="F101" s="46">
        <v>47</v>
      </c>
      <c r="G101" s="24">
        <f t="shared" si="10"/>
        <v>3.2521582839800823E-3</v>
      </c>
      <c r="H101" s="16">
        <f>IF(B101="F",IF(G101&gt;Barem!$AB$2,0,IF(B101="F",VLOOKUP(D101,Barem!$B$2:$C$11,2,1))),IF(G101&gt;Barem!$AB$3,0,VLOOKUP(D101,Barem!$B$12:$C$21,2,1)))</f>
        <v>3</v>
      </c>
      <c r="I101" s="16">
        <f>IF(H101=0,0,IF(B101="F",VLOOKUP(G101,Barem!$G$2:$H$11,2,1),VLOOKUP(G101,Barem!$G$12:$H$21,2,1)))</f>
        <v>3.5</v>
      </c>
      <c r="J101" s="22">
        <v>3</v>
      </c>
      <c r="K101" s="17">
        <f>VLOOKUP($C101, Barem!$L:$O,4,0)</f>
        <v>0.5</v>
      </c>
      <c r="L101" s="17">
        <f>VLOOKUP($C101, Barem!$L:$P,5,0)</f>
        <v>0.3</v>
      </c>
      <c r="M101" s="17">
        <f>VLOOKUP($C101, Barem!$L:$Q,6,0)</f>
        <v>0.2</v>
      </c>
      <c r="N101" s="43">
        <f t="shared" si="11"/>
        <v>0</v>
      </c>
      <c r="O101" s="43">
        <f>IF(D101&gt;21,VLOOKUP(D101,Barem!$S$1:$T$39,2,1),0)</f>
        <v>0</v>
      </c>
      <c r="P101" s="39">
        <f>IF(D101&lt;1,0,IF(B101="F",VLOOKUP(G101,Barem!$W$2:$Y$12,2,1),VLOOKUP(G101,Barem!$W$13:$Y$24,2,1)))</f>
        <v>0</v>
      </c>
      <c r="Q101" s="43">
        <f>VLOOKUP(A101,Participanti!A:C,3,0)</f>
        <v>0</v>
      </c>
      <c r="R101" s="34">
        <f t="shared" si="12"/>
        <v>3.15</v>
      </c>
      <c r="S101" s="38">
        <v>43854</v>
      </c>
      <c r="T101" s="3">
        <f t="shared" si="9"/>
        <v>1</v>
      </c>
      <c r="U101" s="41">
        <f t="shared" si="13"/>
        <v>0.25059665871121717</v>
      </c>
    </row>
    <row r="102" spans="1:21">
      <c r="A102" s="21" t="s">
        <v>73</v>
      </c>
      <c r="B102" s="29" t="str">
        <f>VLOOKUP(A102,Participanti!A:B,2,0)</f>
        <v>M</v>
      </c>
      <c r="C102" s="22">
        <v>3</v>
      </c>
      <c r="D102" s="22">
        <v>12.89</v>
      </c>
      <c r="E102" s="23">
        <v>4.462962962962963E-2</v>
      </c>
      <c r="F102" s="46">
        <v>0</v>
      </c>
      <c r="G102" s="24">
        <f t="shared" si="10"/>
        <v>3.4623452001264258E-3</v>
      </c>
      <c r="H102" s="16">
        <f>IF(B102="F",IF(G102&gt;Barem!$AB$2,0,IF(B102="F",VLOOKUP(D102,Barem!$B$2:$C$11,2,1))),IF(G102&gt;Barem!$AB$3,0,VLOOKUP(D102,Barem!$B$12:$C$21,2,1)))</f>
        <v>3</v>
      </c>
      <c r="I102" s="16">
        <f>IF(H102=0,0,IF(B102="F",VLOOKUP(G102,Barem!$G$2:$H$11,2,1),VLOOKUP(G102,Barem!$G$12:$H$21,2,1)))</f>
        <v>3</v>
      </c>
      <c r="J102" s="22">
        <v>2</v>
      </c>
      <c r="K102" s="17">
        <f>VLOOKUP($C102, Barem!$L:$O,4,0)</f>
        <v>0.5</v>
      </c>
      <c r="L102" s="17">
        <f>VLOOKUP($C102, Barem!$L:$P,5,0)</f>
        <v>0.3</v>
      </c>
      <c r="M102" s="17">
        <f>VLOOKUP($C102, Barem!$L:$Q,6,0)</f>
        <v>0.2</v>
      </c>
      <c r="N102" s="43">
        <f t="shared" si="11"/>
        <v>0</v>
      </c>
      <c r="O102" s="43">
        <f>IF(D102&gt;21,VLOOKUP(D102,Barem!$S$1:$T$39,2,1),0)</f>
        <v>0</v>
      </c>
      <c r="P102" s="39">
        <f>IF(D102&lt;1,0,IF(B102="F",VLOOKUP(G102,Barem!$W$2:$Y$12,2,1),VLOOKUP(G102,Barem!$W$13:$Y$24,2,1)))</f>
        <v>0</v>
      </c>
      <c r="Q102" s="43">
        <f>VLOOKUP(A102,Participanti!A:C,3,0)</f>
        <v>0</v>
      </c>
      <c r="R102" s="34">
        <f t="shared" si="12"/>
        <v>2.8</v>
      </c>
      <c r="S102" s="38">
        <v>43851</v>
      </c>
      <c r="T102" s="3">
        <f t="shared" si="9"/>
        <v>1</v>
      </c>
      <c r="U102" s="41">
        <f t="shared" si="13"/>
        <v>0.21722265321955</v>
      </c>
    </row>
    <row r="103" spans="1:21">
      <c r="A103" s="21" t="s">
        <v>123</v>
      </c>
      <c r="B103" s="29" t="str">
        <f>VLOOKUP(A103,Participanti!A:B,2,0)</f>
        <v>F</v>
      </c>
      <c r="C103" s="22">
        <v>3</v>
      </c>
      <c r="D103" s="22">
        <v>22.49</v>
      </c>
      <c r="E103" s="23">
        <v>7.6111111111111115E-2</v>
      </c>
      <c r="F103" s="46">
        <v>35</v>
      </c>
      <c r="G103" s="24">
        <f t="shared" si="10"/>
        <v>3.3842201472259279E-3</v>
      </c>
      <c r="H103" s="16">
        <f>IF(B103="F",IF(G103&gt;Barem!$AB$2,0,IF(B103="F",VLOOKUP(D103,Barem!$B$2:$C$11,2,1))),IF(G103&gt;Barem!$AB$3,0,VLOOKUP(D103,Barem!$B$12:$C$21,2,1)))</f>
        <v>5</v>
      </c>
      <c r="I103" s="16">
        <f>IF(H103=0,0,IF(B103="F",VLOOKUP(G103,Barem!$G$2:$H$11,2,1),VLOOKUP(G103,Barem!$G$12:$H$21,2,1)))</f>
        <v>4</v>
      </c>
      <c r="J103" s="22">
        <v>3.5</v>
      </c>
      <c r="K103" s="17">
        <f>VLOOKUP($C103, Barem!$L:$O,4,0)</f>
        <v>0.5</v>
      </c>
      <c r="L103" s="17">
        <f>VLOOKUP($C103, Barem!$L:$P,5,0)</f>
        <v>0.3</v>
      </c>
      <c r="M103" s="17">
        <f>VLOOKUP($C103, Barem!$L:$Q,6,0)</f>
        <v>0.2</v>
      </c>
      <c r="N103" s="43">
        <f t="shared" si="11"/>
        <v>0</v>
      </c>
      <c r="O103" s="43">
        <f>IF(D103&gt;21,VLOOKUP(D103,Barem!$S$1:$T$39,2,1),0)</f>
        <v>0</v>
      </c>
      <c r="P103" s="39">
        <f>IF(D103&lt;1,0,IF(B103="F",VLOOKUP(G103,Barem!$W$2:$Y$12,2,1),VLOOKUP(G103,Barem!$W$13:$Y$24,2,1)))</f>
        <v>0</v>
      </c>
      <c r="Q103" s="43">
        <f>VLOOKUP(A103,Participanti!A:C,3,0)</f>
        <v>0</v>
      </c>
      <c r="R103" s="34">
        <f t="shared" si="12"/>
        <v>4.4000000000000004</v>
      </c>
      <c r="S103" s="38">
        <v>43855</v>
      </c>
      <c r="T103" s="3">
        <f t="shared" si="9"/>
        <v>1</v>
      </c>
      <c r="U103" s="41">
        <f t="shared" si="13"/>
        <v>0.19564250778123612</v>
      </c>
    </row>
    <row r="104" spans="1:21">
      <c r="A104" s="21" t="s">
        <v>70</v>
      </c>
      <c r="B104" s="29" t="str">
        <f>VLOOKUP(A104,Participanti!A:B,2,0)</f>
        <v>M</v>
      </c>
      <c r="C104" s="22">
        <v>3</v>
      </c>
      <c r="D104" s="22">
        <v>21.11</v>
      </c>
      <c r="E104" s="23">
        <v>9.2314814814814808E-2</v>
      </c>
      <c r="F104" s="46">
        <v>121</v>
      </c>
      <c r="G104" s="24">
        <f t="shared" si="10"/>
        <v>4.3730371773953013E-3</v>
      </c>
      <c r="H104" s="16">
        <f>IF(B104="F",IF(G104&gt;Barem!$AB$2,0,IF(B104="F",VLOOKUP(D104,Barem!$B$2:$C$11,2,1))),IF(G104&gt;Barem!$AB$3,0,VLOOKUP(D104,Barem!$B$12:$C$21,2,1)))</f>
        <v>5</v>
      </c>
      <c r="I104" s="16">
        <f>IF(H104=0,0,IF(B104="F",VLOOKUP(G104,Barem!$G$2:$H$11,2,1),VLOOKUP(G104,Barem!$G$12:$H$21,2,1)))</f>
        <v>1</v>
      </c>
      <c r="J104" s="22">
        <v>3.5</v>
      </c>
      <c r="K104" s="17">
        <f>VLOOKUP($C104, Barem!$L:$O,4,0)</f>
        <v>0.5</v>
      </c>
      <c r="L104" s="17">
        <f>VLOOKUP($C104, Barem!$L:$P,5,0)</f>
        <v>0.3</v>
      </c>
      <c r="M104" s="17">
        <f>VLOOKUP($C104, Barem!$L:$Q,6,0)</f>
        <v>0.2</v>
      </c>
      <c r="N104" s="43">
        <f t="shared" si="11"/>
        <v>0</v>
      </c>
      <c r="O104" s="43">
        <f>IF(D104&gt;21,VLOOKUP(D104,Barem!$S$1:$T$39,2,1),0)</f>
        <v>0</v>
      </c>
      <c r="P104" s="39">
        <f>IF(D104&lt;1,0,IF(B104="F",VLOOKUP(G104,Barem!$W$2:$Y$12,2,1),VLOOKUP(G104,Barem!$W$13:$Y$24,2,1)))</f>
        <v>0</v>
      </c>
      <c r="Q104" s="43">
        <f>VLOOKUP(A104,Participanti!A:C,3,0)</f>
        <v>0</v>
      </c>
      <c r="R104" s="34">
        <f t="shared" si="12"/>
        <v>3.5</v>
      </c>
      <c r="S104" s="38">
        <v>43854</v>
      </c>
      <c r="T104" s="3">
        <f t="shared" si="9"/>
        <v>1</v>
      </c>
      <c r="U104" s="41">
        <f t="shared" si="13"/>
        <v>0.16579819990525818</v>
      </c>
    </row>
    <row r="105" spans="1:21">
      <c r="A105" s="21" t="s">
        <v>207</v>
      </c>
      <c r="B105" s="29" t="str">
        <f>VLOOKUP(A105,Participanti!A:B,2,0)</f>
        <v>M</v>
      </c>
      <c r="C105" s="22">
        <v>3</v>
      </c>
      <c r="D105" s="22">
        <v>7.01</v>
      </c>
      <c r="E105" s="23">
        <v>3.3460648148148149E-2</v>
      </c>
      <c r="F105" s="46">
        <v>37</v>
      </c>
      <c r="G105" s="24">
        <f t="shared" si="10"/>
        <v>4.7732736302636448E-3</v>
      </c>
      <c r="H105" s="16">
        <f>IF(B105="F",IF(G105&gt;Barem!$AB$2,0,IF(B105="F",VLOOKUP(D105,Barem!$B$2:$C$11,2,1))),IF(G105&gt;Barem!$AB$3,0,VLOOKUP(D105,Barem!$B$12:$C$21,2,1)))</f>
        <v>2</v>
      </c>
      <c r="I105" s="16">
        <f>IF(H105=0,0,IF(B105="F",VLOOKUP(G105,Barem!$G$2:$H$11,2,1),VLOOKUP(G105,Barem!$G$12:$H$21,2,1)))</f>
        <v>1</v>
      </c>
      <c r="J105" s="22">
        <v>2</v>
      </c>
      <c r="K105" s="17">
        <f>VLOOKUP($C105, Barem!$L:$O,4,0)</f>
        <v>0.5</v>
      </c>
      <c r="L105" s="17">
        <f>VLOOKUP($C105, Barem!$L:$P,5,0)</f>
        <v>0.3</v>
      </c>
      <c r="M105" s="17">
        <f>VLOOKUP($C105, Barem!$L:$Q,6,0)</f>
        <v>0.2</v>
      </c>
      <c r="N105" s="43">
        <f t="shared" si="11"/>
        <v>0</v>
      </c>
      <c r="O105" s="43">
        <f>IF(D105&gt;21,VLOOKUP(D105,Barem!$S$1:$T$39,2,1),0)</f>
        <v>0</v>
      </c>
      <c r="P105" s="39">
        <f>IF(D105&lt;1,0,IF(B105="F",VLOOKUP(G105,Barem!$W$2:$Y$12,2,1),VLOOKUP(G105,Barem!$W$13:$Y$24,2,1)))</f>
        <v>0</v>
      </c>
      <c r="Q105" s="43">
        <f>VLOOKUP(A105,Participanti!A:C,3,0)</f>
        <v>0</v>
      </c>
      <c r="R105" s="34">
        <f t="shared" si="12"/>
        <v>1.7000000000000002</v>
      </c>
      <c r="S105" s="38">
        <v>43855</v>
      </c>
      <c r="T105" s="3">
        <f t="shared" si="9"/>
        <v>1</v>
      </c>
      <c r="U105" s="41">
        <f t="shared" si="13"/>
        <v>0.24251069900142658</v>
      </c>
    </row>
    <row r="106" spans="1:21">
      <c r="A106" s="21" t="s">
        <v>75</v>
      </c>
      <c r="B106" s="29" t="str">
        <f>VLOOKUP(A106,Participanti!A:B,2,0)</f>
        <v>M</v>
      </c>
      <c r="C106" s="22">
        <v>3</v>
      </c>
      <c r="D106" s="22">
        <v>13.57</v>
      </c>
      <c r="E106" s="23">
        <v>4.8761574074074075E-2</v>
      </c>
      <c r="F106" s="46">
        <v>130</v>
      </c>
      <c r="G106" s="24">
        <f t="shared" si="10"/>
        <v>3.593336335598679E-3</v>
      </c>
      <c r="H106" s="16">
        <f>IF(B106="F",IF(G106&gt;Barem!$AB$2,0,IF(B106="F",VLOOKUP(D106,Barem!$B$2:$C$11,2,1))),IF(G106&gt;Barem!$AB$3,0,VLOOKUP(D106,Barem!$B$12:$C$21,2,1)))</f>
        <v>3</v>
      </c>
      <c r="I106" s="16">
        <f>IF(H106=0,0,IF(B106="F",VLOOKUP(G106,Barem!$G$2:$H$11,2,1),VLOOKUP(G106,Barem!$G$12:$H$21,2,1)))</f>
        <v>2.5</v>
      </c>
      <c r="J106" s="22">
        <v>4.5</v>
      </c>
      <c r="K106" s="17">
        <f>VLOOKUP($C106, Barem!$L:$O,4,0)</f>
        <v>0.5</v>
      </c>
      <c r="L106" s="17">
        <f>VLOOKUP($C106, Barem!$L:$P,5,0)</f>
        <v>0.3</v>
      </c>
      <c r="M106" s="17">
        <f>VLOOKUP($C106, Barem!$L:$Q,6,0)</f>
        <v>0.2</v>
      </c>
      <c r="N106" s="43">
        <f t="shared" si="11"/>
        <v>0</v>
      </c>
      <c r="O106" s="43">
        <f>IF(D106&gt;21,VLOOKUP(D106,Barem!$S$1:$T$39,2,1),0)</f>
        <v>0</v>
      </c>
      <c r="P106" s="39">
        <f>IF(D106&lt;1,0,IF(B106="F",VLOOKUP(G106,Barem!$W$2:$Y$12,2,1),VLOOKUP(G106,Barem!$W$13:$Y$24,2,1)))</f>
        <v>0</v>
      </c>
      <c r="Q106" s="43">
        <f>VLOOKUP(A106,Participanti!A:C,3,0)</f>
        <v>0</v>
      </c>
      <c r="R106" s="34">
        <f t="shared" si="12"/>
        <v>3.15</v>
      </c>
      <c r="S106" s="38">
        <v>43855</v>
      </c>
      <c r="T106" s="3">
        <f t="shared" si="9"/>
        <v>1</v>
      </c>
      <c r="U106" s="41">
        <f t="shared" si="13"/>
        <v>0.23212969786293292</v>
      </c>
    </row>
    <row r="107" spans="1:21">
      <c r="A107" s="21" t="s">
        <v>193</v>
      </c>
      <c r="B107" s="29" t="str">
        <f>VLOOKUP(A107,Participanti!A:B,2,0)</f>
        <v>F</v>
      </c>
      <c r="C107" s="22">
        <v>3</v>
      </c>
      <c r="D107" s="22">
        <v>7</v>
      </c>
      <c r="E107" s="23">
        <v>3.9409722222222221E-2</v>
      </c>
      <c r="F107" s="46">
        <v>14</v>
      </c>
      <c r="G107" s="24">
        <f t="shared" si="10"/>
        <v>5.6299603174603174E-3</v>
      </c>
      <c r="H107" s="16">
        <f>IF(B107="F",IF(G107&gt;Barem!$AB$2,0,IF(B107="F",VLOOKUP(D107,Barem!$B$2:$C$11,2,1))),IF(G107&gt;Barem!$AB$3,0,VLOOKUP(D107,Barem!$B$12:$C$21,2,1)))</f>
        <v>2</v>
      </c>
      <c r="I107" s="16">
        <f>IF(H107=0,0,IF(B107="F",VLOOKUP(G107,Barem!$G$2:$H$11,2,1),VLOOKUP(G107,Barem!$G$12:$H$21,2,1)))</f>
        <v>1</v>
      </c>
      <c r="J107" s="22">
        <v>2</v>
      </c>
      <c r="K107" s="17">
        <f>VLOOKUP($C107, Barem!$L:$O,4,0)</f>
        <v>0.5</v>
      </c>
      <c r="L107" s="17">
        <f>VLOOKUP($C107, Barem!$L:$P,5,0)</f>
        <v>0.3</v>
      </c>
      <c r="M107" s="17">
        <f>VLOOKUP($C107, Barem!$L:$Q,6,0)</f>
        <v>0.2</v>
      </c>
      <c r="N107" s="43">
        <f t="shared" si="11"/>
        <v>0</v>
      </c>
      <c r="O107" s="43">
        <f>IF(D107&gt;21,VLOOKUP(D107,Barem!$S$1:$T$39,2,1),0)</f>
        <v>0</v>
      </c>
      <c r="P107" s="39">
        <f>IF(D107&lt;1,0,IF(B107="F",VLOOKUP(G107,Barem!$W$2:$Y$12,2,1),VLOOKUP(G107,Barem!$W$13:$Y$24,2,1)))</f>
        <v>0</v>
      </c>
      <c r="Q107" s="43">
        <f>VLOOKUP(A107,Participanti!A:C,3,0)</f>
        <v>0.5</v>
      </c>
      <c r="R107" s="34">
        <f t="shared" si="12"/>
        <v>2.2000000000000002</v>
      </c>
      <c r="S107" s="38">
        <v>43856</v>
      </c>
      <c r="T107" s="3">
        <f t="shared" si="9"/>
        <v>1</v>
      </c>
      <c r="U107" s="41">
        <f t="shared" si="13"/>
        <v>0.31428571428571433</v>
      </c>
    </row>
    <row r="108" spans="1:21">
      <c r="A108" s="21" t="s">
        <v>197</v>
      </c>
      <c r="B108" s="29" t="str">
        <f>VLOOKUP(A108,Participanti!A:B,2,0)</f>
        <v>M</v>
      </c>
      <c r="C108" s="22">
        <v>3</v>
      </c>
      <c r="D108" s="22">
        <v>16.02</v>
      </c>
      <c r="E108" s="23">
        <v>5.7303240740740745E-2</v>
      </c>
      <c r="F108" s="46">
        <v>202</v>
      </c>
      <c r="G108" s="24">
        <f t="shared" si="10"/>
        <v>3.5769813196467382E-3</v>
      </c>
      <c r="H108" s="16">
        <f>IF(B108="F",IF(G108&gt;Barem!$AB$2,0,IF(B108="F",VLOOKUP(D108,Barem!$B$2:$C$11,2,1))),IF(G108&gt;Barem!$AB$3,0,VLOOKUP(D108,Barem!$B$12:$C$21,2,1)))</f>
        <v>3.5</v>
      </c>
      <c r="I108" s="16">
        <f>IF(H108=0,0,IF(B108="F",VLOOKUP(G108,Barem!$G$2:$H$11,2,1),VLOOKUP(G108,Barem!$G$12:$H$21,2,1)))</f>
        <v>2.5</v>
      </c>
      <c r="J108" s="22">
        <v>4</v>
      </c>
      <c r="K108" s="17">
        <f>VLOOKUP($C108, Barem!$L:$O,4,0)</f>
        <v>0.5</v>
      </c>
      <c r="L108" s="17">
        <f>VLOOKUP($C108, Barem!$L:$P,5,0)</f>
        <v>0.3</v>
      </c>
      <c r="M108" s="17">
        <f>VLOOKUP($C108, Barem!$L:$Q,6,0)</f>
        <v>0.2</v>
      </c>
      <c r="N108" s="43">
        <f t="shared" si="11"/>
        <v>0.13466666666666666</v>
      </c>
      <c r="O108" s="43">
        <f>IF(D108&gt;21,VLOOKUP(D108,Barem!$S$1:$T$39,2,1),0)</f>
        <v>0</v>
      </c>
      <c r="P108" s="39">
        <f>IF(D108&lt;1,0,IF(B108="F",VLOOKUP(G108,Barem!$W$2:$Y$12,2,1),VLOOKUP(G108,Barem!$W$13:$Y$24,2,1)))</f>
        <v>0</v>
      </c>
      <c r="Q108" s="43">
        <f>VLOOKUP(A108,Participanti!A:C,3,0)</f>
        <v>0</v>
      </c>
      <c r="R108" s="34">
        <f t="shared" si="12"/>
        <v>3.4346666666666663</v>
      </c>
      <c r="S108" s="38">
        <v>43855</v>
      </c>
      <c r="T108" s="3">
        <f t="shared" si="9"/>
        <v>1</v>
      </c>
      <c r="U108" s="41">
        <f t="shared" si="13"/>
        <v>0.2143986683312526</v>
      </c>
    </row>
    <row r="109" spans="1:21">
      <c r="A109" s="21" t="s">
        <v>149</v>
      </c>
      <c r="B109" s="29" t="str">
        <f>VLOOKUP(A109,Participanti!A:B,2,0)</f>
        <v>M</v>
      </c>
      <c r="C109" s="22">
        <v>3</v>
      </c>
      <c r="D109" s="22">
        <v>10.01</v>
      </c>
      <c r="E109" s="23">
        <v>3.9675925925925927E-2</v>
      </c>
      <c r="F109" s="46">
        <v>7</v>
      </c>
      <c r="G109" s="24">
        <f t="shared" si="10"/>
        <v>3.9636289636289642E-3</v>
      </c>
      <c r="H109" s="16">
        <f>IF(B109="F",IF(G109&gt;Barem!$AB$2,0,IF(B109="F",VLOOKUP(D109,Barem!$B$2:$C$11,2,1))),IF(G109&gt;Barem!$AB$3,0,VLOOKUP(D109,Barem!$B$12:$C$21,2,1)))</f>
        <v>2.5</v>
      </c>
      <c r="I109" s="16">
        <f>IF(H109=0,0,IF(B109="F",VLOOKUP(G109,Barem!$G$2:$H$11,2,1),VLOOKUP(G109,Barem!$G$12:$H$21,2,1)))</f>
        <v>1.5</v>
      </c>
      <c r="J109" s="22">
        <v>2.5</v>
      </c>
      <c r="K109" s="17">
        <f>VLOOKUP($C109, Barem!$L:$O,4,0)</f>
        <v>0.5</v>
      </c>
      <c r="L109" s="17">
        <f>VLOOKUP($C109, Barem!$L:$P,5,0)</f>
        <v>0.3</v>
      </c>
      <c r="M109" s="17">
        <f>VLOOKUP($C109, Barem!$L:$Q,6,0)</f>
        <v>0.2</v>
      </c>
      <c r="N109" s="43">
        <f t="shared" si="11"/>
        <v>0</v>
      </c>
      <c r="O109" s="43">
        <f>IF(D109&gt;21,VLOOKUP(D109,Barem!$S$1:$T$39,2,1),0)</f>
        <v>0</v>
      </c>
      <c r="P109" s="39">
        <f>IF(D109&lt;1,0,IF(B109="F",VLOOKUP(G109,Barem!$W$2:$Y$12,2,1),VLOOKUP(G109,Barem!$W$13:$Y$24,2,1)))</f>
        <v>0</v>
      </c>
      <c r="Q109" s="43">
        <f>VLOOKUP(A109,Participanti!A:C,3,0)</f>
        <v>0</v>
      </c>
      <c r="R109" s="34">
        <f t="shared" si="12"/>
        <v>2.2000000000000002</v>
      </c>
      <c r="S109" s="38">
        <v>43856</v>
      </c>
      <c r="T109" s="3">
        <f t="shared" si="9"/>
        <v>1</v>
      </c>
      <c r="U109" s="41">
        <f t="shared" si="13"/>
        <v>0.2197802197802198</v>
      </c>
    </row>
    <row r="110" spans="1:21">
      <c r="A110" s="21" t="s">
        <v>56</v>
      </c>
      <c r="B110" s="29" t="str">
        <f>VLOOKUP(A110,Participanti!A:B,2,0)</f>
        <v>M</v>
      </c>
      <c r="C110" s="22">
        <v>3</v>
      </c>
      <c r="D110" s="22">
        <v>20</v>
      </c>
      <c r="E110" s="23">
        <v>7.4479166666666666E-2</v>
      </c>
      <c r="F110" s="46">
        <v>314</v>
      </c>
      <c r="G110" s="24">
        <f t="shared" si="10"/>
        <v>3.7239583333333335E-3</v>
      </c>
      <c r="H110" s="16">
        <f>IF(B110="F",IF(G110&gt;Barem!$AB$2,0,IF(B110="F",VLOOKUP(D110,Barem!$B$2:$C$11,2,1))),IF(G110&gt;Barem!$AB$3,0,VLOOKUP(D110,Barem!$B$12:$C$21,2,1)))</f>
        <v>4.5</v>
      </c>
      <c r="I110" s="16">
        <f>IF(H110=0,0,IF(B110="F",VLOOKUP(G110,Barem!$G$2:$H$11,2,1),VLOOKUP(G110,Barem!$G$12:$H$21,2,1)))</f>
        <v>2</v>
      </c>
      <c r="J110" s="22">
        <v>2</v>
      </c>
      <c r="K110" s="17">
        <f>VLOOKUP($C110, Barem!$L:$O,4,0)</f>
        <v>0.5</v>
      </c>
      <c r="L110" s="17">
        <f>VLOOKUP($C110, Barem!$L:$P,5,0)</f>
        <v>0.3</v>
      </c>
      <c r="M110" s="17">
        <f>VLOOKUP($C110, Barem!$L:$Q,6,0)</f>
        <v>0.2</v>
      </c>
      <c r="N110" s="43">
        <f t="shared" si="11"/>
        <v>0.20933333333333334</v>
      </c>
      <c r="O110" s="43">
        <f>IF(D110&gt;21,VLOOKUP(D110,Barem!$S$1:$T$39,2,1),0)</f>
        <v>0</v>
      </c>
      <c r="P110" s="39">
        <f>IF(D110&lt;1,0,IF(B110="F",VLOOKUP(G110,Barem!$W$2:$Y$12,2,1),VLOOKUP(G110,Barem!$W$13:$Y$24,2,1)))</f>
        <v>0</v>
      </c>
      <c r="Q110" s="43">
        <f>VLOOKUP(A110,Participanti!A:C,3,0)</f>
        <v>0</v>
      </c>
      <c r="R110" s="34">
        <f t="shared" si="12"/>
        <v>3.4593333333333334</v>
      </c>
      <c r="S110" s="38">
        <v>43856</v>
      </c>
      <c r="T110" s="3">
        <f t="shared" si="9"/>
        <v>1</v>
      </c>
      <c r="U110" s="41">
        <f t="shared" si="13"/>
        <v>0.17296666666666666</v>
      </c>
    </row>
    <row r="111" spans="1:21">
      <c r="A111" s="21" t="s">
        <v>191</v>
      </c>
      <c r="B111" s="29" t="str">
        <f>VLOOKUP(A111,Participanti!A:B,2,0)</f>
        <v>F</v>
      </c>
      <c r="C111" s="22">
        <v>3</v>
      </c>
      <c r="D111" s="22">
        <v>9.99</v>
      </c>
      <c r="E111" s="23">
        <v>4.5185185185185189E-2</v>
      </c>
      <c r="F111" s="46">
        <v>11</v>
      </c>
      <c r="G111" s="24">
        <f t="shared" si="10"/>
        <v>4.5230415600785974E-3</v>
      </c>
      <c r="H111" s="16">
        <f>IF(B111="F",IF(G111&gt;Barem!$AB$2,0,IF(B111="F",VLOOKUP(D111,Barem!$B$2:$C$11,2,1))),IF(G111&gt;Barem!$AB$3,0,VLOOKUP(D111,Barem!$B$12:$C$21,2,1)))</f>
        <v>2.5</v>
      </c>
      <c r="I111" s="16">
        <f>IF(H111=0,0,IF(B111="F",VLOOKUP(G111,Barem!$G$2:$H$11,2,1),VLOOKUP(G111,Barem!$G$12:$H$21,2,1)))</f>
        <v>1.5</v>
      </c>
      <c r="J111" s="22">
        <v>2.5</v>
      </c>
      <c r="K111" s="17">
        <f>VLOOKUP($C111, Barem!$L:$O,4,0)</f>
        <v>0.5</v>
      </c>
      <c r="L111" s="17">
        <f>VLOOKUP($C111, Barem!$L:$P,5,0)</f>
        <v>0.3</v>
      </c>
      <c r="M111" s="17">
        <f>VLOOKUP($C111, Barem!$L:$Q,6,0)</f>
        <v>0.2</v>
      </c>
      <c r="N111" s="43">
        <f t="shared" si="11"/>
        <v>0</v>
      </c>
      <c r="O111" s="43">
        <f>IF(D111&gt;21,VLOOKUP(D111,Barem!$S$1:$T$39,2,1),0)</f>
        <v>0</v>
      </c>
      <c r="P111" s="39">
        <f>IF(D111&lt;1,0,IF(B111="F",VLOOKUP(G111,Barem!$W$2:$Y$12,2,1),VLOOKUP(G111,Barem!$W$13:$Y$24,2,1)))</f>
        <v>0</v>
      </c>
      <c r="Q111" s="43">
        <f>VLOOKUP(A111,Participanti!A:C,3,0)</f>
        <v>0</v>
      </c>
      <c r="R111" s="34">
        <f t="shared" si="12"/>
        <v>2.2000000000000002</v>
      </c>
      <c r="S111" s="38">
        <v>43855</v>
      </c>
      <c r="T111" s="3">
        <f t="shared" si="9"/>
        <v>1</v>
      </c>
      <c r="U111" s="41">
        <f t="shared" si="13"/>
        <v>0.22022022022022023</v>
      </c>
    </row>
    <row r="112" spans="1:21">
      <c r="A112" s="21" t="s">
        <v>65</v>
      </c>
      <c r="B112" s="29" t="str">
        <f>VLOOKUP(A112,Participanti!A:B,2,0)</f>
        <v>M</v>
      </c>
      <c r="C112" s="22">
        <v>3</v>
      </c>
      <c r="D112" s="22">
        <v>25.02</v>
      </c>
      <c r="E112" s="23">
        <v>7.7418981481481478E-2</v>
      </c>
      <c r="F112" s="46">
        <v>105</v>
      </c>
      <c r="G112" s="24">
        <f t="shared" si="10"/>
        <v>3.0942838321935044E-3</v>
      </c>
      <c r="H112" s="16">
        <f>IF(B112="F",IF(G112&gt;Barem!$AB$2,0,IF(B112="F",VLOOKUP(D112,Barem!$B$2:$C$11,2,1))),IF(G112&gt;Barem!$AB$3,0,VLOOKUP(D112,Barem!$B$12:$C$21,2,1)))</f>
        <v>5</v>
      </c>
      <c r="I112" s="16">
        <f>IF(H112=0,0,IF(B112="F",VLOOKUP(G112,Barem!$G$2:$H$11,2,1),VLOOKUP(G112,Barem!$G$12:$H$21,2,1)))</f>
        <v>4</v>
      </c>
      <c r="J112" s="22">
        <v>1.5</v>
      </c>
      <c r="K112" s="17">
        <f>VLOOKUP($C112, Barem!$L:$O,4,0)</f>
        <v>0.5</v>
      </c>
      <c r="L112" s="17">
        <f>VLOOKUP($C112, Barem!$L:$P,5,0)</f>
        <v>0.3</v>
      </c>
      <c r="M112" s="17">
        <f>VLOOKUP($C112, Barem!$L:$Q,6,0)</f>
        <v>0.2</v>
      </c>
      <c r="N112" s="43">
        <f t="shared" si="11"/>
        <v>0</v>
      </c>
      <c r="O112" s="43">
        <f>IF(D112&gt;21,VLOOKUP(D112,Barem!$S$1:$T$39,2,1),0)</f>
        <v>0</v>
      </c>
      <c r="P112" s="39">
        <f>IF(D112&lt;1,0,IF(B112="F",VLOOKUP(G112,Barem!$W$2:$Y$12,2,1),VLOOKUP(G112,Barem!$W$13:$Y$24,2,1)))</f>
        <v>0</v>
      </c>
      <c r="Q112" s="43">
        <f>VLOOKUP(A112,Participanti!A:C,3,0)</f>
        <v>0</v>
      </c>
      <c r="R112" s="34">
        <f t="shared" si="12"/>
        <v>4</v>
      </c>
      <c r="S112" s="38">
        <v>43854</v>
      </c>
      <c r="T112" s="3">
        <f t="shared" si="9"/>
        <v>1</v>
      </c>
      <c r="U112" s="41">
        <f t="shared" si="13"/>
        <v>0.1598721023181455</v>
      </c>
    </row>
    <row r="113" spans="1:21">
      <c r="A113" s="21" t="s">
        <v>60</v>
      </c>
      <c r="B113" s="29" t="str">
        <f>VLOOKUP(A113,Participanti!A:B,2,0)</f>
        <v>M</v>
      </c>
      <c r="C113" s="22">
        <v>3</v>
      </c>
      <c r="D113" s="22">
        <v>24.02</v>
      </c>
      <c r="E113" s="23">
        <v>0.18290509259259258</v>
      </c>
      <c r="F113" s="46">
        <v>1372</v>
      </c>
      <c r="G113" s="24">
        <f t="shared" si="10"/>
        <v>7.6146999414068517E-3</v>
      </c>
      <c r="H113" s="16">
        <f>IF(B113="F",IF(G113&gt;Barem!$AB$2,0,IF(B113="F",VLOOKUP(D113,Barem!$B$2:$C$11,2,1))),IF(G113&gt;Barem!$AB$3,0,VLOOKUP(D113,Barem!$B$12:$C$21,2,1)))</f>
        <v>5</v>
      </c>
      <c r="I113" s="16">
        <f>IF(H113=0,0,IF(B113="F",VLOOKUP(G113,Barem!$G$2:$H$11,2,1),VLOOKUP(G113,Barem!$G$12:$H$21,2,1)))</f>
        <v>0</v>
      </c>
      <c r="J113" s="22">
        <v>5</v>
      </c>
      <c r="K113" s="17">
        <f>VLOOKUP($C113, Barem!$L:$O,4,0)</f>
        <v>0.5</v>
      </c>
      <c r="L113" s="17">
        <f>VLOOKUP($C113, Barem!$L:$P,5,0)</f>
        <v>0.3</v>
      </c>
      <c r="M113" s="17">
        <f>VLOOKUP($C113, Barem!$L:$Q,6,0)</f>
        <v>0.2</v>
      </c>
      <c r="N113" s="43">
        <f t="shared" si="11"/>
        <v>0.91466666666666663</v>
      </c>
      <c r="O113" s="43">
        <f>IF(D113&gt;21,VLOOKUP(D113,Barem!$S$1:$T$39,2,1),0)</f>
        <v>0</v>
      </c>
      <c r="P113" s="39">
        <f>IF(D113&lt;1,0,IF(B113="F",VLOOKUP(G113,Barem!$W$2:$Y$12,2,1),VLOOKUP(G113,Barem!$W$13:$Y$24,2,1)))</f>
        <v>0</v>
      </c>
      <c r="Q113" s="43">
        <f>VLOOKUP(A113,Participanti!A:C,3,0)</f>
        <v>0</v>
      </c>
      <c r="R113" s="34">
        <f t="shared" si="12"/>
        <v>4.4146666666666663</v>
      </c>
      <c r="S113" s="38">
        <v>43855</v>
      </c>
      <c r="T113" s="3">
        <f t="shared" si="9"/>
        <v>1</v>
      </c>
      <c r="U113" s="41">
        <f t="shared" si="13"/>
        <v>0.18379128504024422</v>
      </c>
    </row>
    <row r="114" spans="1:21">
      <c r="A114" s="21" t="s">
        <v>89</v>
      </c>
      <c r="B114" s="29" t="str">
        <f>VLOOKUP(A114,Participanti!A:B,2,0)</f>
        <v>M</v>
      </c>
      <c r="C114" s="22">
        <v>3</v>
      </c>
      <c r="D114" s="22">
        <v>20.89</v>
      </c>
      <c r="E114" s="23">
        <v>0.15015046296296297</v>
      </c>
      <c r="F114" s="46">
        <v>1506</v>
      </c>
      <c r="G114" s="24">
        <f t="shared" si="10"/>
        <v>7.1876717550484904E-3</v>
      </c>
      <c r="H114" s="16">
        <f>IF(B114="F",IF(G114&gt;Barem!$AB$2,0,IF(B114="F",VLOOKUP(D114,Barem!$B$2:$C$11,2,1))),IF(G114&gt;Barem!$AB$3,0,VLOOKUP(D114,Barem!$B$12:$C$21,2,1)))</f>
        <v>4.5</v>
      </c>
      <c r="I114" s="16">
        <f>IF(H114=0,0,IF(B114="F",VLOOKUP(G114,Barem!$G$2:$H$11,2,1),VLOOKUP(G114,Barem!$G$12:$H$21,2,1)))</f>
        <v>0</v>
      </c>
      <c r="J114" s="22">
        <v>5</v>
      </c>
      <c r="K114" s="17">
        <f>VLOOKUP($C114, Barem!$L:$O,4,0)</f>
        <v>0.5</v>
      </c>
      <c r="L114" s="17">
        <f>VLOOKUP($C114, Barem!$L:$P,5,0)</f>
        <v>0.3</v>
      </c>
      <c r="M114" s="17">
        <f>VLOOKUP($C114, Barem!$L:$Q,6,0)</f>
        <v>0.2</v>
      </c>
      <c r="N114" s="43">
        <f t="shared" si="11"/>
        <v>1.004</v>
      </c>
      <c r="O114" s="43">
        <f>IF(D114&gt;21,VLOOKUP(D114,Barem!$S$1:$T$39,2,1),0)</f>
        <v>0</v>
      </c>
      <c r="P114" s="39">
        <f>IF(D114&lt;1,0,IF(B114="F",VLOOKUP(G114,Barem!$W$2:$Y$12,2,1),VLOOKUP(G114,Barem!$W$13:$Y$24,2,1)))</f>
        <v>0</v>
      </c>
      <c r="Q114" s="43">
        <f>VLOOKUP(A114,Participanti!A:C,3,0)</f>
        <v>0</v>
      </c>
      <c r="R114" s="34">
        <f t="shared" si="12"/>
        <v>4.2539999999999996</v>
      </c>
      <c r="S114" s="38">
        <v>43854</v>
      </c>
      <c r="T114" s="3">
        <f t="shared" si="9"/>
        <v>1</v>
      </c>
      <c r="U114" s="41">
        <f t="shared" si="13"/>
        <v>0.20363810435615123</v>
      </c>
    </row>
    <row r="115" spans="1:21">
      <c r="A115" s="21" t="s">
        <v>187</v>
      </c>
      <c r="B115" s="29" t="str">
        <f>VLOOKUP(A115,Participanti!A:B,2,0)</f>
        <v>M</v>
      </c>
      <c r="C115" s="22">
        <v>3</v>
      </c>
      <c r="D115" s="22">
        <v>28.55</v>
      </c>
      <c r="E115" s="23">
        <v>0.11409722222222222</v>
      </c>
      <c r="F115" s="46">
        <v>1083</v>
      </c>
      <c r="G115" s="24">
        <f t="shared" si="10"/>
        <v>3.9964000778361548E-3</v>
      </c>
      <c r="H115" s="16">
        <f>IF(B115="F",IF(G115&gt;Barem!$AB$2,0,IF(B115="F",VLOOKUP(D115,Barem!$B$2:$C$11,2,1))),IF(G115&gt;Barem!$AB$3,0,VLOOKUP(D115,Barem!$B$12:$C$21,2,1)))</f>
        <v>5</v>
      </c>
      <c r="I115" s="16">
        <f>IF(H115=0,0,IF(B115="F",VLOOKUP(G115,Barem!$G$2:$H$11,2,1),VLOOKUP(G115,Barem!$G$12:$H$21,2,1)))</f>
        <v>1.5</v>
      </c>
      <c r="J115" s="22">
        <v>3.5</v>
      </c>
      <c r="K115" s="17">
        <f>VLOOKUP($C115, Barem!$L:$O,4,0)</f>
        <v>0.5</v>
      </c>
      <c r="L115" s="17">
        <f>VLOOKUP($C115, Barem!$L:$P,5,0)</f>
        <v>0.3</v>
      </c>
      <c r="M115" s="17">
        <f>VLOOKUP($C115, Barem!$L:$Q,6,0)</f>
        <v>0.2</v>
      </c>
      <c r="N115" s="43">
        <f t="shared" si="11"/>
        <v>0.72199999999999998</v>
      </c>
      <c r="O115" s="43">
        <f>IF(D115&gt;21,VLOOKUP(D115,Barem!$S$1:$T$39,2,1),0)</f>
        <v>0.1</v>
      </c>
      <c r="P115" s="39">
        <f>IF(D115&lt;1,0,IF(B115="F",VLOOKUP(G115,Barem!$W$2:$Y$12,2,1),VLOOKUP(G115,Barem!$W$13:$Y$24,2,1)))</f>
        <v>0</v>
      </c>
      <c r="Q115" s="43">
        <f>VLOOKUP(A115,Participanti!A:C,3,0)</f>
        <v>0</v>
      </c>
      <c r="R115" s="34">
        <f t="shared" si="12"/>
        <v>4.4719999999999995</v>
      </c>
      <c r="S115" s="38">
        <v>43854</v>
      </c>
      <c r="T115" s="3">
        <f t="shared" si="9"/>
        <v>1</v>
      </c>
      <c r="U115" s="41">
        <f t="shared" si="13"/>
        <v>0.15663747810858142</v>
      </c>
    </row>
    <row r="116" spans="1:21">
      <c r="A116" s="21" t="s">
        <v>64</v>
      </c>
      <c r="B116" s="29" t="str">
        <f>VLOOKUP(A116,Participanti!A:B,2,0)</f>
        <v>M</v>
      </c>
      <c r="C116" s="22">
        <v>3</v>
      </c>
      <c r="D116" s="22">
        <v>28.06</v>
      </c>
      <c r="E116" s="23">
        <v>0.12157407407407407</v>
      </c>
      <c r="F116" s="46">
        <v>0</v>
      </c>
      <c r="G116" s="24">
        <f t="shared" si="10"/>
        <v>4.3326469734167525E-3</v>
      </c>
      <c r="H116" s="16">
        <f>IF(B116="F",IF(G116&gt;Barem!$AB$2,0,IF(B116="F",VLOOKUP(D116,Barem!$B$2:$C$11,2,1))),IF(G116&gt;Barem!$AB$3,0,VLOOKUP(D116,Barem!$B$12:$C$21,2,1)))</f>
        <v>5</v>
      </c>
      <c r="I116" s="16">
        <f>IF(H116=0,0,IF(B116="F",VLOOKUP(G116,Barem!$G$2:$H$11,2,1),VLOOKUP(G116,Barem!$G$12:$H$21,2,1)))</f>
        <v>1</v>
      </c>
      <c r="J116" s="22">
        <v>3.5</v>
      </c>
      <c r="K116" s="17">
        <f>VLOOKUP($C116, Barem!$L:$O,4,0)</f>
        <v>0.5</v>
      </c>
      <c r="L116" s="17">
        <f>VLOOKUP($C116, Barem!$L:$P,5,0)</f>
        <v>0.3</v>
      </c>
      <c r="M116" s="17">
        <f>VLOOKUP($C116, Barem!$L:$Q,6,0)</f>
        <v>0.2</v>
      </c>
      <c r="N116" s="43">
        <f t="shared" si="11"/>
        <v>0</v>
      </c>
      <c r="O116" s="43">
        <f>IF(D116&gt;21,VLOOKUP(D116,Barem!$S$1:$T$39,2,1),0)</f>
        <v>0.1</v>
      </c>
      <c r="P116" s="39">
        <f>IF(D116&lt;1,0,IF(B116="F",VLOOKUP(G116,Barem!$W$2:$Y$12,2,1),VLOOKUP(G116,Barem!$W$13:$Y$24,2,1)))</f>
        <v>0</v>
      </c>
      <c r="Q116" s="43">
        <f>VLOOKUP(A116,Participanti!A:C,3,0)</f>
        <v>0</v>
      </c>
      <c r="R116" s="34">
        <f t="shared" si="12"/>
        <v>3.6</v>
      </c>
      <c r="S116" s="38">
        <v>43856</v>
      </c>
      <c r="T116" s="3">
        <f t="shared" si="9"/>
        <v>1</v>
      </c>
      <c r="U116" s="41">
        <f t="shared" si="13"/>
        <v>0.12829650748396296</v>
      </c>
    </row>
    <row r="117" spans="1:21">
      <c r="A117" s="21" t="s">
        <v>68</v>
      </c>
      <c r="B117" s="29" t="str">
        <f>VLOOKUP(A117,Participanti!A:B,2,0)</f>
        <v>M</v>
      </c>
      <c r="C117" s="22">
        <v>3</v>
      </c>
      <c r="D117" s="22">
        <v>18.05</v>
      </c>
      <c r="E117" s="23">
        <v>8.1006944444444437E-2</v>
      </c>
      <c r="F117" s="46">
        <v>529</v>
      </c>
      <c r="G117" s="24">
        <f t="shared" si="10"/>
        <v>4.4879193598030154E-3</v>
      </c>
      <c r="H117" s="16">
        <f>IF(B117="F",IF(G117&gt;Barem!$AB$2,0,IF(B117="F",VLOOKUP(D117,Barem!$B$2:$C$11,2,1))),IF(G117&gt;Barem!$AB$3,0,VLOOKUP(D117,Barem!$B$12:$C$21,2,1)))</f>
        <v>4</v>
      </c>
      <c r="I117" s="16">
        <f>IF(H117=0,0,IF(B117="F",VLOOKUP(G117,Barem!$G$2:$H$11,2,1),VLOOKUP(G117,Barem!$G$12:$H$21,2,1)))</f>
        <v>1</v>
      </c>
      <c r="J117" s="22">
        <v>3.5</v>
      </c>
      <c r="K117" s="17">
        <f>VLOOKUP($C117, Barem!$L:$O,4,0)</f>
        <v>0.5</v>
      </c>
      <c r="L117" s="17">
        <f>VLOOKUP($C117, Barem!$L:$P,5,0)</f>
        <v>0.3</v>
      </c>
      <c r="M117" s="17">
        <f>VLOOKUP($C117, Barem!$L:$Q,6,0)</f>
        <v>0.2</v>
      </c>
      <c r="N117" s="43">
        <f t="shared" si="11"/>
        <v>0.35266666666666668</v>
      </c>
      <c r="O117" s="43">
        <f>IF(D117&gt;21,VLOOKUP(D117,Barem!$S$1:$T$39,2,1),0)</f>
        <v>0</v>
      </c>
      <c r="P117" s="39">
        <f>IF(D117&lt;1,0,IF(B117="F",VLOOKUP(G117,Barem!$W$2:$Y$12,2,1),VLOOKUP(G117,Barem!$W$13:$Y$24,2,1)))</f>
        <v>0</v>
      </c>
      <c r="Q117" s="43">
        <f>VLOOKUP(A117,Participanti!A:C,3,0)</f>
        <v>0</v>
      </c>
      <c r="R117" s="34">
        <f t="shared" si="12"/>
        <v>3.3526666666666669</v>
      </c>
      <c r="S117" s="38">
        <v>43856</v>
      </c>
      <c r="T117" s="3">
        <f t="shared" si="9"/>
        <v>1</v>
      </c>
      <c r="U117" s="41">
        <f t="shared" si="13"/>
        <v>0.18574330563250233</v>
      </c>
    </row>
    <row r="118" spans="1:21">
      <c r="A118" s="21" t="s">
        <v>209</v>
      </c>
      <c r="B118" s="29" t="str">
        <f>VLOOKUP(A118,Participanti!A:B,2,0)</f>
        <v>M</v>
      </c>
      <c r="C118" s="22">
        <v>3</v>
      </c>
      <c r="D118" s="22">
        <v>29</v>
      </c>
      <c r="E118" s="23">
        <v>9.5601851851851841E-2</v>
      </c>
      <c r="F118" s="46">
        <v>697</v>
      </c>
      <c r="G118" s="24">
        <f t="shared" si="10"/>
        <v>3.2966155810983393E-3</v>
      </c>
      <c r="H118" s="16">
        <f>IF(B118="F",IF(G118&gt;Barem!$AB$2,0,IF(B118="F",VLOOKUP(D118,Barem!$B$2:$C$11,2,1))),IF(G118&gt;Barem!$AB$3,0,VLOOKUP(D118,Barem!$B$12:$C$21,2,1)))</f>
        <v>5</v>
      </c>
      <c r="I118" s="16">
        <f>IF(H118=0,0,IF(B118="F",VLOOKUP(G118,Barem!$G$2:$H$11,2,1),VLOOKUP(G118,Barem!$G$12:$H$21,2,1)))</f>
        <v>3.5</v>
      </c>
      <c r="J118" s="22">
        <v>2</v>
      </c>
      <c r="K118" s="17">
        <f>VLOOKUP($C118, Barem!$L:$O,4,0)</f>
        <v>0.5</v>
      </c>
      <c r="L118" s="17">
        <f>VLOOKUP($C118, Barem!$L:$P,5,0)</f>
        <v>0.3</v>
      </c>
      <c r="M118" s="17">
        <f>VLOOKUP($C118, Barem!$L:$Q,6,0)</f>
        <v>0.2</v>
      </c>
      <c r="N118" s="43">
        <f t="shared" si="11"/>
        <v>0.46466666666666667</v>
      </c>
      <c r="O118" s="43">
        <f>IF(D118&gt;21,VLOOKUP(D118,Barem!$S$1:$T$39,2,1),0)</f>
        <v>0.1</v>
      </c>
      <c r="P118" s="39">
        <f>IF(D118&lt;1,0,IF(B118="F",VLOOKUP(G118,Barem!$W$2:$Y$12,2,1),VLOOKUP(G118,Barem!$W$13:$Y$24,2,1)))</f>
        <v>0</v>
      </c>
      <c r="Q118" s="43">
        <f>VLOOKUP(A118,Participanti!A:C,3,0)</f>
        <v>0</v>
      </c>
      <c r="R118" s="34">
        <f t="shared" si="12"/>
        <v>4.5146666666666659</v>
      </c>
      <c r="S118" s="38">
        <v>43856</v>
      </c>
      <c r="T118" s="3">
        <f t="shared" si="9"/>
        <v>1</v>
      </c>
      <c r="U118" s="41">
        <f t="shared" si="13"/>
        <v>0.1556781609195402</v>
      </c>
    </row>
    <row r="119" spans="1:21">
      <c r="A119" s="21" t="s">
        <v>121</v>
      </c>
      <c r="B119" s="29" t="str">
        <f>VLOOKUP(A119,Participanti!A:B,2,0)</f>
        <v>M</v>
      </c>
      <c r="C119" s="22">
        <v>3</v>
      </c>
      <c r="D119" s="22">
        <v>28.44</v>
      </c>
      <c r="E119" s="23">
        <v>0.10815972222222221</v>
      </c>
      <c r="F119" s="46">
        <v>0</v>
      </c>
      <c r="G119" s="24">
        <f t="shared" si="10"/>
        <v>3.8030844663228622E-3</v>
      </c>
      <c r="H119" s="16">
        <f>IF(B119="F",IF(G119&gt;Barem!$AB$2,0,IF(B119="F",VLOOKUP(D119,Barem!$B$2:$C$11,2,1))),IF(G119&gt;Barem!$AB$3,0,VLOOKUP(D119,Barem!$B$12:$C$21,2,1)))</f>
        <v>5</v>
      </c>
      <c r="I119" s="16">
        <f>IF(H119=0,0,IF(B119="F",VLOOKUP(G119,Barem!$G$2:$H$11,2,1),VLOOKUP(G119,Barem!$G$12:$H$21,2,1)))</f>
        <v>2</v>
      </c>
      <c r="J119" s="22">
        <v>3.5</v>
      </c>
      <c r="K119" s="17">
        <f>VLOOKUP($C119, Barem!$L:$O,4,0)</f>
        <v>0.5</v>
      </c>
      <c r="L119" s="17">
        <f>VLOOKUP($C119, Barem!$L:$P,5,0)</f>
        <v>0.3</v>
      </c>
      <c r="M119" s="17">
        <f>VLOOKUP($C119, Barem!$L:$Q,6,0)</f>
        <v>0.2</v>
      </c>
      <c r="N119" s="43">
        <f t="shared" si="11"/>
        <v>0</v>
      </c>
      <c r="O119" s="43">
        <f>IF(D119&gt;21,VLOOKUP(D119,Barem!$S$1:$T$39,2,1),0)</f>
        <v>0.1</v>
      </c>
      <c r="P119" s="39">
        <f>IF(D119&lt;1,0,IF(B119="F",VLOOKUP(G119,Barem!$W$2:$Y$12,2,1),VLOOKUP(G119,Barem!$W$13:$Y$24,2,1)))</f>
        <v>0</v>
      </c>
      <c r="Q119" s="43">
        <f>VLOOKUP(A119,Participanti!A:C,3,0)</f>
        <v>0</v>
      </c>
      <c r="R119" s="34">
        <f t="shared" si="12"/>
        <v>3.9000000000000004</v>
      </c>
      <c r="S119" s="38">
        <v>43856</v>
      </c>
      <c r="T119" s="3">
        <f t="shared" si="9"/>
        <v>1</v>
      </c>
      <c r="U119" s="41">
        <f t="shared" si="13"/>
        <v>0.13713080168776373</v>
      </c>
    </row>
    <row r="120" spans="1:21">
      <c r="A120" s="21" t="s">
        <v>72</v>
      </c>
      <c r="B120" s="29" t="str">
        <f>VLOOKUP(A120,Participanti!A:B,2,0)</f>
        <v>M</v>
      </c>
      <c r="C120" s="22">
        <v>3</v>
      </c>
      <c r="D120" s="22">
        <v>14.67</v>
      </c>
      <c r="E120" s="23">
        <v>5.4953703703703706E-2</v>
      </c>
      <c r="F120" s="46">
        <v>481</v>
      </c>
      <c r="G120" s="24">
        <f t="shared" si="10"/>
        <v>3.7459920725087734E-3</v>
      </c>
      <c r="H120" s="16">
        <f>IF(B120="F",IF(G120&gt;Barem!$AB$2,0,IF(B120="F",VLOOKUP(D120,Barem!$B$2:$C$11,2,1))),IF(G120&gt;Barem!$AB$3,0,VLOOKUP(D120,Barem!$B$12:$C$21,2,1)))</f>
        <v>3</v>
      </c>
      <c r="I120" s="16">
        <f>IF(H120=0,0,IF(B120="F",VLOOKUP(G120,Barem!$G$2:$H$11,2,1),VLOOKUP(G120,Barem!$G$12:$H$21,2,1)))</f>
        <v>2</v>
      </c>
      <c r="J120" s="22">
        <v>4</v>
      </c>
      <c r="K120" s="17">
        <f>VLOOKUP($C120, Barem!$L:$O,4,0)</f>
        <v>0.5</v>
      </c>
      <c r="L120" s="17">
        <f>VLOOKUP($C120, Barem!$L:$P,5,0)</f>
        <v>0.3</v>
      </c>
      <c r="M120" s="17">
        <f>VLOOKUP($C120, Barem!$L:$Q,6,0)</f>
        <v>0.2</v>
      </c>
      <c r="N120" s="43">
        <f t="shared" si="11"/>
        <v>0.32066666666666666</v>
      </c>
      <c r="O120" s="43">
        <f>IF(D120&gt;21,VLOOKUP(D120,Barem!$S$1:$T$39,2,1),0)</f>
        <v>0</v>
      </c>
      <c r="P120" s="39">
        <f>IF(D120&lt;1,0,IF(B120="F",VLOOKUP(G120,Barem!$W$2:$Y$12,2,1),VLOOKUP(G120,Barem!$W$13:$Y$24,2,1)))</f>
        <v>0</v>
      </c>
      <c r="Q120" s="43">
        <f>VLOOKUP(A120,Participanti!A:C,3,0)</f>
        <v>0</v>
      </c>
      <c r="R120" s="34">
        <f t="shared" si="12"/>
        <v>3.2206666666666672</v>
      </c>
      <c r="S120" s="38">
        <v>43855</v>
      </c>
      <c r="T120" s="3">
        <f t="shared" si="9"/>
        <v>1</v>
      </c>
      <c r="U120" s="41">
        <f t="shared" si="13"/>
        <v>0.21954101340604412</v>
      </c>
    </row>
    <row r="121" spans="1:21">
      <c r="A121" s="21" t="s">
        <v>62</v>
      </c>
      <c r="B121" s="29" t="str">
        <f>VLOOKUP(A121,Participanti!A:B,2,0)</f>
        <v>M</v>
      </c>
      <c r="C121" s="22">
        <v>3</v>
      </c>
      <c r="D121" s="22">
        <v>36.35</v>
      </c>
      <c r="E121" s="23">
        <v>0.12319444444444444</v>
      </c>
      <c r="F121" s="46">
        <v>557</v>
      </c>
      <c r="G121" s="24">
        <f t="shared" si="10"/>
        <v>3.3891181415252941E-3</v>
      </c>
      <c r="H121" s="16">
        <f>IF(B121="F",IF(G121&gt;Barem!$AB$2,0,IF(B121="F",VLOOKUP(D121,Barem!$B$2:$C$11,2,1))),IF(G121&gt;Barem!$AB$3,0,VLOOKUP(D121,Barem!$B$12:$C$21,2,1)))</f>
        <v>5</v>
      </c>
      <c r="I121" s="16">
        <f>IF(H121=0,0,IF(B121="F",VLOOKUP(G121,Barem!$G$2:$H$11,2,1),VLOOKUP(G121,Barem!$G$12:$H$21,2,1)))</f>
        <v>3</v>
      </c>
      <c r="J121" s="22">
        <v>4</v>
      </c>
      <c r="K121" s="17">
        <f>VLOOKUP($C121, Barem!$L:$O,4,0)</f>
        <v>0.5</v>
      </c>
      <c r="L121" s="17">
        <f>VLOOKUP($C121, Barem!$L:$P,5,0)</f>
        <v>0.3</v>
      </c>
      <c r="M121" s="17">
        <f>VLOOKUP($C121, Barem!$L:$Q,6,0)</f>
        <v>0.2</v>
      </c>
      <c r="N121" s="43">
        <f t="shared" si="11"/>
        <v>0.37133333333333335</v>
      </c>
      <c r="O121" s="43">
        <f>IF(D121&gt;21,VLOOKUP(D121,Barem!$S$1:$T$39,2,1),0)</f>
        <v>0.3</v>
      </c>
      <c r="P121" s="39">
        <f>IF(D121&lt;1,0,IF(B121="F",VLOOKUP(G121,Barem!$W$2:$Y$12,2,1),VLOOKUP(G121,Barem!$W$13:$Y$24,2,1)))</f>
        <v>0</v>
      </c>
      <c r="Q121" s="43">
        <f>VLOOKUP(A121,Participanti!A:C,3,0)</f>
        <v>0</v>
      </c>
      <c r="R121" s="34">
        <f t="shared" si="12"/>
        <v>4.8713333333333333</v>
      </c>
      <c r="S121" s="38">
        <v>43856</v>
      </c>
      <c r="T121" s="3">
        <f t="shared" si="9"/>
        <v>1</v>
      </c>
      <c r="U121" s="41">
        <f t="shared" si="13"/>
        <v>0.13401192113709307</v>
      </c>
    </row>
    <row r="122" spans="1:21">
      <c r="A122" s="21" t="s">
        <v>58</v>
      </c>
      <c r="B122" s="29" t="str">
        <f>VLOOKUP(A122,Participanti!A:B,2,0)</f>
        <v>M</v>
      </c>
      <c r="C122" s="22">
        <v>3</v>
      </c>
      <c r="D122" s="22">
        <v>14.7</v>
      </c>
      <c r="E122" s="23">
        <v>6.8726851851851858E-2</v>
      </c>
      <c r="F122" s="46">
        <v>287</v>
      </c>
      <c r="G122" s="24">
        <f t="shared" si="10"/>
        <v>4.6752960443436639E-3</v>
      </c>
      <c r="H122" s="16">
        <f>IF(B122="F",IF(G122&gt;Barem!$AB$2,0,IF(B122="F",VLOOKUP(D122,Barem!$B$2:$C$11,2,1))),IF(G122&gt;Barem!$AB$3,0,VLOOKUP(D122,Barem!$B$12:$C$21,2,1)))</f>
        <v>3</v>
      </c>
      <c r="I122" s="16">
        <f>IF(H122=0,0,IF(B122="F",VLOOKUP(G122,Barem!$G$2:$H$11,2,1),VLOOKUP(G122,Barem!$G$12:$H$21,2,1)))</f>
        <v>1</v>
      </c>
      <c r="J122" s="22">
        <v>2</v>
      </c>
      <c r="K122" s="17">
        <f>VLOOKUP($C122, Barem!$L:$O,4,0)</f>
        <v>0.5</v>
      </c>
      <c r="L122" s="17">
        <f>VLOOKUP($C122, Barem!$L:$P,5,0)</f>
        <v>0.3</v>
      </c>
      <c r="M122" s="17">
        <f>VLOOKUP($C122, Barem!$L:$Q,6,0)</f>
        <v>0.2</v>
      </c>
      <c r="N122" s="43">
        <f t="shared" si="11"/>
        <v>0.19133333333333333</v>
      </c>
      <c r="O122" s="43">
        <f>IF(D122&gt;21,VLOOKUP(D122,Barem!$S$1:$T$39,2,1),0)</f>
        <v>0</v>
      </c>
      <c r="P122" s="39">
        <f>IF(D122&lt;1,0,IF(B122="F",VLOOKUP(G122,Barem!$W$2:$Y$12,2,1),VLOOKUP(G122,Barem!$W$13:$Y$24,2,1)))</f>
        <v>0</v>
      </c>
      <c r="Q122" s="43">
        <f>VLOOKUP(A122,Participanti!A:C,3,0)</f>
        <v>0</v>
      </c>
      <c r="R122" s="34">
        <f t="shared" si="12"/>
        <v>2.3913333333333333</v>
      </c>
      <c r="S122" s="38">
        <v>43856</v>
      </c>
      <c r="T122" s="3">
        <f t="shared" si="9"/>
        <v>1</v>
      </c>
      <c r="U122" s="41">
        <f t="shared" si="13"/>
        <v>0.16267573696145127</v>
      </c>
    </row>
    <row r="123" spans="1:21">
      <c r="A123" s="21" t="s">
        <v>67</v>
      </c>
      <c r="B123" s="29" t="str">
        <f>VLOOKUP(A123,Participanti!A:B,2,0)</f>
        <v>M</v>
      </c>
      <c r="C123" s="22">
        <v>3</v>
      </c>
      <c r="D123" s="22">
        <v>25.08</v>
      </c>
      <c r="E123" s="23">
        <v>8.7488425925925928E-2</v>
      </c>
      <c r="F123" s="46">
        <v>601</v>
      </c>
      <c r="G123" s="24">
        <f t="shared" si="10"/>
        <v>3.4883742394707308E-3</v>
      </c>
      <c r="H123" s="16">
        <f>IF(B123="F",IF(G123&gt;Barem!$AB$2,0,IF(B123="F",VLOOKUP(D123,Barem!$B$2:$C$11,2,1))),IF(G123&gt;Barem!$AB$3,0,VLOOKUP(D123,Barem!$B$12:$C$21,2,1)))</f>
        <v>5</v>
      </c>
      <c r="I123" s="16">
        <f>IF(H123=0,0,IF(B123="F",VLOOKUP(G123,Barem!$G$2:$H$11,2,1),VLOOKUP(G123,Barem!$G$12:$H$21,2,1)))</f>
        <v>2.5</v>
      </c>
      <c r="J123" s="22">
        <v>5</v>
      </c>
      <c r="K123" s="17">
        <f>VLOOKUP($C123, Barem!$L:$O,4,0)</f>
        <v>0.5</v>
      </c>
      <c r="L123" s="17">
        <f>VLOOKUP($C123, Barem!$L:$P,5,0)</f>
        <v>0.3</v>
      </c>
      <c r="M123" s="17">
        <f>VLOOKUP($C123, Barem!$L:$Q,6,0)</f>
        <v>0.2</v>
      </c>
      <c r="N123" s="43">
        <f t="shared" si="11"/>
        <v>0.40066666666666667</v>
      </c>
      <c r="O123" s="43">
        <f>IF(D123&gt;21,VLOOKUP(D123,Barem!$S$1:$T$39,2,1),0)</f>
        <v>0</v>
      </c>
      <c r="P123" s="39">
        <f>IF(D123&lt;1,0,IF(B123="F",VLOOKUP(G123,Barem!$W$2:$Y$12,2,1),VLOOKUP(G123,Barem!$W$13:$Y$24,2,1)))</f>
        <v>0</v>
      </c>
      <c r="Q123" s="43">
        <f>VLOOKUP(A123,Participanti!A:C,3,0)</f>
        <v>0</v>
      </c>
      <c r="R123" s="34">
        <f t="shared" si="12"/>
        <v>4.6506666666666669</v>
      </c>
      <c r="S123" s="38">
        <v>43856</v>
      </c>
      <c r="T123" s="3">
        <f t="shared" si="9"/>
        <v>1</v>
      </c>
      <c r="U123" s="41">
        <f t="shared" si="13"/>
        <v>0.18543328017012231</v>
      </c>
    </row>
    <row r="124" spans="1:21">
      <c r="A124" s="21" t="s">
        <v>101</v>
      </c>
      <c r="B124" s="29" t="str">
        <f>VLOOKUP(A124,Participanti!A:B,2,0)</f>
        <v>M</v>
      </c>
      <c r="C124" s="22">
        <v>3</v>
      </c>
      <c r="D124" s="22">
        <v>5.52</v>
      </c>
      <c r="E124" s="23">
        <v>2.0833333333333332E-2</v>
      </c>
      <c r="F124" s="46">
        <v>0</v>
      </c>
      <c r="G124" s="24">
        <f t="shared" si="10"/>
        <v>3.774154589371981E-3</v>
      </c>
      <c r="H124" s="16">
        <f>IF(B124="F",IF(G124&gt;Barem!$AB$2,0,IF(B124="F",VLOOKUP(D124,Barem!$B$2:$C$11,2,1))),IF(G124&gt;Barem!$AB$3,0,VLOOKUP(D124,Barem!$B$12:$C$21,2,1)))</f>
        <v>1.5</v>
      </c>
      <c r="I124" s="16">
        <f>IF(H124=0,0,IF(B124="F",VLOOKUP(G124,Barem!$G$2:$H$11,2,1),VLOOKUP(G124,Barem!$G$12:$H$21,2,1)))</f>
        <v>2</v>
      </c>
      <c r="J124" s="22">
        <v>3</v>
      </c>
      <c r="K124" s="17">
        <f>VLOOKUP($C124, Barem!$L:$O,4,0)</f>
        <v>0.5</v>
      </c>
      <c r="L124" s="17">
        <f>VLOOKUP($C124, Barem!$L:$P,5,0)</f>
        <v>0.3</v>
      </c>
      <c r="M124" s="17">
        <f>VLOOKUP($C124, Barem!$L:$Q,6,0)</f>
        <v>0.2</v>
      </c>
      <c r="N124" s="43">
        <f t="shared" si="11"/>
        <v>0</v>
      </c>
      <c r="O124" s="43">
        <f>IF(D124&gt;21,VLOOKUP(D124,Barem!$S$1:$T$39,2,1),0)</f>
        <v>0</v>
      </c>
      <c r="P124" s="39">
        <f>IF(D124&lt;1,0,IF(B124="F",VLOOKUP(G124,Barem!$W$2:$Y$12,2,1),VLOOKUP(G124,Barem!$W$13:$Y$24,2,1)))</f>
        <v>0</v>
      </c>
      <c r="Q124" s="43">
        <f>VLOOKUP(A124,Participanti!A:C,3,0)</f>
        <v>0</v>
      </c>
      <c r="R124" s="34">
        <f t="shared" si="12"/>
        <v>1.9500000000000002</v>
      </c>
      <c r="S124" s="38">
        <v>43856</v>
      </c>
      <c r="T124" s="3">
        <f t="shared" si="9"/>
        <v>1</v>
      </c>
      <c r="U124" s="41">
        <f t="shared" si="13"/>
        <v>0.35326086956521746</v>
      </c>
    </row>
    <row r="125" spans="1:21">
      <c r="A125" s="21" t="s">
        <v>122</v>
      </c>
      <c r="B125" s="29" t="str">
        <f>VLOOKUP(A125,Participanti!A:B,2,0)</f>
        <v>M</v>
      </c>
      <c r="C125" s="22">
        <v>3</v>
      </c>
      <c r="D125" s="22">
        <v>13.74</v>
      </c>
      <c r="E125" s="23">
        <v>6.2824074074074074E-2</v>
      </c>
      <c r="F125" s="46">
        <v>61</v>
      </c>
      <c r="G125" s="24">
        <f t="shared" si="10"/>
        <v>4.5723489136880692E-3</v>
      </c>
      <c r="H125" s="16">
        <f>IF(B125="F",IF(G125&gt;Barem!$AB$2,0,IF(B125="F",VLOOKUP(D125,Barem!$B$2:$C$11,2,1))),IF(G125&gt;Barem!$AB$3,0,VLOOKUP(D125,Barem!$B$12:$C$21,2,1)))</f>
        <v>3</v>
      </c>
      <c r="I125" s="16">
        <f>IF(H125=0,0,IF(B125="F",VLOOKUP(G125,Barem!$G$2:$H$11,2,1),VLOOKUP(G125,Barem!$G$12:$H$21,2,1)))</f>
        <v>1</v>
      </c>
      <c r="J125" s="22">
        <v>3.5</v>
      </c>
      <c r="K125" s="17">
        <f>VLOOKUP($C125, Barem!$L:$O,4,0)</f>
        <v>0.5</v>
      </c>
      <c r="L125" s="17">
        <f>VLOOKUP($C125, Barem!$L:$P,5,0)</f>
        <v>0.3</v>
      </c>
      <c r="M125" s="17">
        <f>VLOOKUP($C125, Barem!$L:$Q,6,0)</f>
        <v>0.2</v>
      </c>
      <c r="N125" s="43">
        <f t="shared" si="11"/>
        <v>0</v>
      </c>
      <c r="O125" s="43">
        <f>IF(D125&gt;21,VLOOKUP(D125,Barem!$S$1:$T$39,2,1),0)</f>
        <v>0</v>
      </c>
      <c r="P125" s="39">
        <f>IF(D125&lt;1,0,IF(B125="F",VLOOKUP(G125,Barem!$W$2:$Y$12,2,1),VLOOKUP(G125,Barem!$W$13:$Y$24,2,1)))</f>
        <v>0</v>
      </c>
      <c r="Q125" s="43">
        <f>VLOOKUP(A125,Participanti!A:C,3,0)</f>
        <v>0</v>
      </c>
      <c r="R125" s="34">
        <f t="shared" si="12"/>
        <v>2.5</v>
      </c>
      <c r="S125" s="38">
        <v>43856</v>
      </c>
      <c r="T125" s="3">
        <f t="shared" si="9"/>
        <v>1</v>
      </c>
      <c r="U125" s="41">
        <f t="shared" si="13"/>
        <v>0.18195050946142649</v>
      </c>
    </row>
    <row r="126" spans="1:21">
      <c r="A126" s="21" t="s">
        <v>188</v>
      </c>
      <c r="B126" s="29" t="str">
        <f>VLOOKUP(A126,Participanti!A:B,2,0)</f>
        <v>M</v>
      </c>
      <c r="C126" s="22">
        <v>3</v>
      </c>
      <c r="D126" s="22">
        <v>5</v>
      </c>
      <c r="E126" s="23">
        <v>1.9004629629629632E-2</v>
      </c>
      <c r="F126" s="46">
        <v>25</v>
      </c>
      <c r="G126" s="24">
        <f t="shared" si="10"/>
        <v>3.8009259259259263E-3</v>
      </c>
      <c r="H126" s="16">
        <f>IF(B126="F",IF(G126&gt;Barem!$AB$2,0,IF(B126="F",VLOOKUP(D126,Barem!$B$2:$C$11,2,1))),IF(G126&gt;Barem!$AB$3,0,VLOOKUP(D126,Barem!$B$12:$C$21,2,1)))</f>
        <v>1.5</v>
      </c>
      <c r="I126" s="16">
        <f>IF(H126=0,0,IF(B126="F",VLOOKUP(G126,Barem!$G$2:$H$11,2,1),VLOOKUP(G126,Barem!$G$12:$H$21,2,1)))</f>
        <v>2</v>
      </c>
      <c r="J126" s="22">
        <v>2.5</v>
      </c>
      <c r="K126" s="17">
        <f>VLOOKUP($C126, Barem!$L:$O,4,0)</f>
        <v>0.5</v>
      </c>
      <c r="L126" s="17">
        <f>VLOOKUP($C126, Barem!$L:$P,5,0)</f>
        <v>0.3</v>
      </c>
      <c r="M126" s="17">
        <f>VLOOKUP($C126, Barem!$L:$Q,6,0)</f>
        <v>0.2</v>
      </c>
      <c r="N126" s="43">
        <f t="shared" si="11"/>
        <v>0</v>
      </c>
      <c r="O126" s="43">
        <f>IF(D126&gt;21,VLOOKUP(D126,Barem!$S$1:$T$39,2,1),0)</f>
        <v>0</v>
      </c>
      <c r="P126" s="39">
        <f>IF(D126&lt;1,0,IF(B126="F",VLOOKUP(G126,Barem!$W$2:$Y$12,2,1),VLOOKUP(G126,Barem!$W$13:$Y$24,2,1)))</f>
        <v>0</v>
      </c>
      <c r="Q126" s="43">
        <f>VLOOKUP(A126,Participanti!A:C,3,0)</f>
        <v>0</v>
      </c>
      <c r="R126" s="34">
        <f t="shared" si="12"/>
        <v>1.85</v>
      </c>
      <c r="S126" s="38">
        <v>43856</v>
      </c>
      <c r="T126" s="3">
        <f t="shared" si="9"/>
        <v>1</v>
      </c>
      <c r="U126" s="41">
        <f t="shared" si="13"/>
        <v>0.37</v>
      </c>
    </row>
    <row r="127" spans="1:21">
      <c r="A127" s="21" t="s">
        <v>196</v>
      </c>
      <c r="B127" s="29" t="str">
        <f>VLOOKUP(A127,Participanti!A:B,2,0)</f>
        <v>M</v>
      </c>
      <c r="C127" s="22">
        <v>3</v>
      </c>
      <c r="D127" s="22">
        <v>6.41</v>
      </c>
      <c r="E127" s="23">
        <v>2.2002314814814818E-2</v>
      </c>
      <c r="F127" s="46">
        <v>91</v>
      </c>
      <c r="G127" s="24">
        <f t="shared" si="10"/>
        <v>3.4324984110475536E-3</v>
      </c>
      <c r="H127" s="16">
        <f>IF(B127="F",IF(G127&gt;Barem!$AB$2,0,IF(B127="F",VLOOKUP(D127,Barem!$B$2:$C$11,2,1))),IF(G127&gt;Barem!$AB$3,0,VLOOKUP(D127,Barem!$B$12:$C$21,2,1)))</f>
        <v>1.5</v>
      </c>
      <c r="I127" s="16">
        <f>IF(H127=0,0,IF(B127="F",VLOOKUP(G127,Barem!$G$2:$H$11,2,1),VLOOKUP(G127,Barem!$G$12:$H$21,2,1)))</f>
        <v>3</v>
      </c>
      <c r="J127" s="22">
        <v>3</v>
      </c>
      <c r="K127" s="17">
        <f>VLOOKUP($C127, Barem!$L:$O,4,0)</f>
        <v>0.5</v>
      </c>
      <c r="L127" s="17">
        <f>VLOOKUP($C127, Barem!$L:$P,5,0)</f>
        <v>0.3</v>
      </c>
      <c r="M127" s="17">
        <f>VLOOKUP($C127, Barem!$L:$Q,6,0)</f>
        <v>0.2</v>
      </c>
      <c r="N127" s="43">
        <f t="shared" si="11"/>
        <v>0</v>
      </c>
      <c r="O127" s="43">
        <f>IF(D127&gt;21,VLOOKUP(D127,Barem!$S$1:$T$39,2,1),0)</f>
        <v>0</v>
      </c>
      <c r="P127" s="39">
        <f>IF(D127&lt;1,0,IF(B127="F",VLOOKUP(G127,Barem!$W$2:$Y$12,2,1),VLOOKUP(G127,Barem!$W$13:$Y$24,2,1)))</f>
        <v>0</v>
      </c>
      <c r="Q127" s="43">
        <f>VLOOKUP(A127,Participanti!A:C,3,0)</f>
        <v>0</v>
      </c>
      <c r="R127" s="34">
        <f t="shared" si="12"/>
        <v>2.25</v>
      </c>
      <c r="S127" s="38">
        <v>44004</v>
      </c>
      <c r="T127" s="3">
        <f t="shared" si="9"/>
        <v>1</v>
      </c>
      <c r="U127" s="41">
        <f t="shared" si="13"/>
        <v>0.35101404056162244</v>
      </c>
    </row>
    <row r="128" spans="1:21">
      <c r="A128" s="21" t="s">
        <v>6</v>
      </c>
      <c r="B128" s="29" t="str">
        <f>VLOOKUP(A128,Participanti!A:B,2,0)</f>
        <v>F</v>
      </c>
      <c r="C128" s="22">
        <v>3</v>
      </c>
      <c r="D128" s="22">
        <v>23.03</v>
      </c>
      <c r="E128" s="23">
        <v>7.9004629629629633E-2</v>
      </c>
      <c r="F128" s="46">
        <v>36</v>
      </c>
      <c r="G128" s="24">
        <f t="shared" si="10"/>
        <v>3.4305093195670703E-3</v>
      </c>
      <c r="H128" s="16">
        <f>IF(B128="F",IF(G128&gt;Barem!$AB$2,0,IF(B128="F",VLOOKUP(D128,Barem!$B$2:$C$11,2,1))),IF(G128&gt;Barem!$AB$3,0,VLOOKUP(D128,Barem!$B$12:$C$21,2,1)))</f>
        <v>5</v>
      </c>
      <c r="I128" s="16">
        <f>IF(H128=0,0,IF(B128="F",VLOOKUP(G128,Barem!$G$2:$H$11,2,1),VLOOKUP(G128,Barem!$G$12:$H$21,2,1)))</f>
        <v>4</v>
      </c>
      <c r="J128" s="22">
        <v>3.5</v>
      </c>
      <c r="K128" s="17">
        <f>VLOOKUP($C128, Barem!$L:$O,4,0)</f>
        <v>0.5</v>
      </c>
      <c r="L128" s="17">
        <f>VLOOKUP($C128, Barem!$L:$P,5,0)</f>
        <v>0.3</v>
      </c>
      <c r="M128" s="17">
        <f>VLOOKUP($C128, Barem!$L:$Q,6,0)</f>
        <v>0.2</v>
      </c>
      <c r="N128" s="43">
        <f t="shared" si="11"/>
        <v>0</v>
      </c>
      <c r="O128" s="43">
        <f>IF(D128&gt;21,VLOOKUP(D128,Barem!$S$1:$T$39,2,1),0)</f>
        <v>0</v>
      </c>
      <c r="P128" s="39">
        <f>IF(D128&lt;1,0,IF(B128="F",VLOOKUP(G128,Barem!$W$2:$Y$12,2,1),VLOOKUP(G128,Barem!$W$13:$Y$24,2,1)))</f>
        <v>0</v>
      </c>
      <c r="Q128" s="43">
        <f>VLOOKUP(A128,Participanti!A:C,3,0)</f>
        <v>0</v>
      </c>
      <c r="R128" s="34">
        <f t="shared" si="12"/>
        <v>4.4000000000000004</v>
      </c>
      <c r="S128" s="38">
        <v>43856</v>
      </c>
      <c r="T128" s="3">
        <f t="shared" si="9"/>
        <v>1</v>
      </c>
      <c r="U128" s="41">
        <f t="shared" si="13"/>
        <v>0.19105514546244029</v>
      </c>
    </row>
    <row r="129" spans="1:21">
      <c r="A129" s="21" t="s">
        <v>61</v>
      </c>
      <c r="B129" s="29" t="str">
        <f>VLOOKUP(A129,Participanti!A:B,2,0)</f>
        <v>M</v>
      </c>
      <c r="C129" s="22">
        <v>3</v>
      </c>
      <c r="D129" s="22">
        <v>10.09</v>
      </c>
      <c r="E129" s="23">
        <v>4.207175925925926E-2</v>
      </c>
      <c r="F129" s="46">
        <v>54</v>
      </c>
      <c r="G129" s="24">
        <f t="shared" si="10"/>
        <v>4.1696490841684102E-3</v>
      </c>
      <c r="H129" s="16">
        <f>IF(B129="F",IF(G129&gt;Barem!$AB$2,0,IF(B129="F",VLOOKUP(D129,Barem!$B$2:$C$11,2,1))),IF(G129&gt;Barem!$AB$3,0,VLOOKUP(D129,Barem!$B$12:$C$21,2,1)))</f>
        <v>2.5</v>
      </c>
      <c r="I129" s="16">
        <f>IF(H129=0,0,IF(B129="F",VLOOKUP(G129,Barem!$G$2:$H$11,2,1),VLOOKUP(G129,Barem!$G$12:$H$21,2,1)))</f>
        <v>1.5</v>
      </c>
      <c r="J129" s="22">
        <v>3.5</v>
      </c>
      <c r="K129" s="17">
        <f>VLOOKUP($C129, Barem!$L:$O,4,0)</f>
        <v>0.5</v>
      </c>
      <c r="L129" s="17">
        <f>VLOOKUP($C129, Barem!$L:$P,5,0)</f>
        <v>0.3</v>
      </c>
      <c r="M129" s="17">
        <f>VLOOKUP($C129, Barem!$L:$Q,6,0)</f>
        <v>0.2</v>
      </c>
      <c r="N129" s="43">
        <f t="shared" si="11"/>
        <v>0</v>
      </c>
      <c r="O129" s="43">
        <f>IF(D129&gt;21,VLOOKUP(D129,Barem!$S$1:$T$39,2,1),0)</f>
        <v>0</v>
      </c>
      <c r="P129" s="39">
        <f>IF(D129&lt;1,0,IF(B129="F",VLOOKUP(G129,Barem!$W$2:$Y$12,2,1),VLOOKUP(G129,Barem!$W$13:$Y$24,2,1)))</f>
        <v>0</v>
      </c>
      <c r="Q129" s="43">
        <f>VLOOKUP(A129,Participanti!A:C,3,0)</f>
        <v>0</v>
      </c>
      <c r="R129" s="34">
        <f t="shared" si="12"/>
        <v>2.4</v>
      </c>
      <c r="S129" s="38">
        <v>43856</v>
      </c>
      <c r="T129" s="3">
        <f t="shared" si="9"/>
        <v>1</v>
      </c>
      <c r="U129" s="41">
        <f t="shared" si="13"/>
        <v>0.23785926660059464</v>
      </c>
    </row>
    <row r="130" spans="1:21">
      <c r="A130" s="21" t="s">
        <v>3</v>
      </c>
      <c r="B130" s="29" t="str">
        <f>VLOOKUP(A130,Participanti!A:B,2,0)</f>
        <v>M</v>
      </c>
      <c r="C130" s="22">
        <v>3</v>
      </c>
      <c r="D130" s="22">
        <v>22</v>
      </c>
      <c r="E130" s="23">
        <v>7.5324074074074085E-2</v>
      </c>
      <c r="F130" s="46">
        <v>106</v>
      </c>
      <c r="G130" s="24">
        <f t="shared" si="10"/>
        <v>3.4238215488215495E-3</v>
      </c>
      <c r="H130" s="16">
        <f>IF(B130="F",IF(G130&gt;Barem!$AB$2,0,IF(B130="F",VLOOKUP(D130,Barem!$B$2:$C$11,2,1))),IF(G130&gt;Barem!$AB$3,0,VLOOKUP(D130,Barem!$B$12:$C$21,2,1)))</f>
        <v>5</v>
      </c>
      <c r="I130" s="16">
        <f>IF(H130=0,0,IF(B130="F",VLOOKUP(G130,Barem!$G$2:$H$11,2,1),VLOOKUP(G130,Barem!$G$12:$H$21,2,1)))</f>
        <v>3</v>
      </c>
      <c r="J130" s="22">
        <v>2.5</v>
      </c>
      <c r="K130" s="17">
        <f>VLOOKUP($C130, Barem!$L:$O,4,0)</f>
        <v>0.5</v>
      </c>
      <c r="L130" s="17">
        <f>VLOOKUP($C130, Barem!$L:$P,5,0)</f>
        <v>0.3</v>
      </c>
      <c r="M130" s="17">
        <f>VLOOKUP($C130, Barem!$L:$Q,6,0)</f>
        <v>0.2</v>
      </c>
      <c r="N130" s="43">
        <f t="shared" si="11"/>
        <v>0</v>
      </c>
      <c r="O130" s="43">
        <f>IF(D130&gt;21,VLOOKUP(D130,Barem!$S$1:$T$39,2,1),0)</f>
        <v>0</v>
      </c>
      <c r="P130" s="39">
        <f>IF(D130&lt;1,0,IF(B130="F",VLOOKUP(G130,Barem!$W$2:$Y$12,2,1),VLOOKUP(G130,Barem!$W$13:$Y$24,2,1)))</f>
        <v>0</v>
      </c>
      <c r="Q130" s="43">
        <f>VLOOKUP(A130,Participanti!A:C,3,0)</f>
        <v>0</v>
      </c>
      <c r="R130" s="34">
        <f t="shared" si="12"/>
        <v>3.9</v>
      </c>
      <c r="S130" s="38">
        <v>43856</v>
      </c>
      <c r="T130" s="3">
        <f t="shared" ref="T130:T193" si="14">COUNTIFS(A:A,A130,C:C,C130)</f>
        <v>1</v>
      </c>
      <c r="U130" s="41">
        <f t="shared" si="13"/>
        <v>0.17727272727272728</v>
      </c>
    </row>
    <row r="131" spans="1:21">
      <c r="A131" s="21" t="s">
        <v>129</v>
      </c>
      <c r="B131" s="29" t="str">
        <f>VLOOKUP(A131,Participanti!A:B,2,0)</f>
        <v>M</v>
      </c>
      <c r="C131" s="22">
        <v>3</v>
      </c>
      <c r="D131" s="22">
        <v>28.69</v>
      </c>
      <c r="E131" s="23">
        <v>0.18975694444444446</v>
      </c>
      <c r="F131" s="46">
        <v>652</v>
      </c>
      <c r="G131" s="24">
        <f t="shared" si="10"/>
        <v>6.6140447697610478E-3</v>
      </c>
      <c r="H131" s="16">
        <f>IF(B131="F",IF(G131&gt;Barem!$AB$2,0,IF(B131="F",VLOOKUP(D131,Barem!$B$2:$C$11,2,1))),IF(G131&gt;Barem!$AB$3,0,VLOOKUP(D131,Barem!$B$12:$C$21,2,1)))</f>
        <v>5</v>
      </c>
      <c r="I131" s="16">
        <f>IF(H131=0,0,IF(B131="F",VLOOKUP(G131,Barem!$G$2:$H$11,2,1),VLOOKUP(G131,Barem!$G$12:$H$21,2,1)))</f>
        <v>0</v>
      </c>
      <c r="J131" s="22">
        <v>4</v>
      </c>
      <c r="K131" s="17">
        <f>VLOOKUP($C131, Barem!$L:$O,4,0)</f>
        <v>0.5</v>
      </c>
      <c r="L131" s="17">
        <f>VLOOKUP($C131, Barem!$L:$P,5,0)</f>
        <v>0.3</v>
      </c>
      <c r="M131" s="17">
        <f>VLOOKUP($C131, Barem!$L:$Q,6,0)</f>
        <v>0.2</v>
      </c>
      <c r="N131" s="43">
        <f t="shared" si="11"/>
        <v>0.43466666666666665</v>
      </c>
      <c r="O131" s="43">
        <f>IF(D131&gt;21,VLOOKUP(D131,Barem!$S$1:$T$39,2,1),0)</f>
        <v>0.1</v>
      </c>
      <c r="P131" s="39">
        <f>IF(D131&lt;1,0,IF(B131="F",VLOOKUP(G131,Barem!$W$2:$Y$12,2,1),VLOOKUP(G131,Barem!$W$13:$Y$24,2,1)))</f>
        <v>0</v>
      </c>
      <c r="Q131" s="43">
        <f>VLOOKUP(A131,Participanti!A:C,3,0)</f>
        <v>0.5</v>
      </c>
      <c r="R131" s="34">
        <f t="shared" si="12"/>
        <v>4.3346666666666671</v>
      </c>
      <c r="S131" s="38">
        <v>43855</v>
      </c>
      <c r="T131" s="3">
        <f t="shared" si="14"/>
        <v>1</v>
      </c>
      <c r="U131" s="41">
        <f t="shared" si="13"/>
        <v>0.15108632508423378</v>
      </c>
    </row>
    <row r="132" spans="1:21" s="77" customFormat="1">
      <c r="A132" s="77" t="s">
        <v>207</v>
      </c>
      <c r="B132" s="78" t="str">
        <f>VLOOKUP(A132,Participanti!A:B,2,0)</f>
        <v>M</v>
      </c>
      <c r="C132" s="77">
        <v>4</v>
      </c>
      <c r="F132" s="79"/>
      <c r="N132" s="80"/>
      <c r="O132" s="80"/>
      <c r="P132" s="80"/>
      <c r="Q132" s="80"/>
      <c r="R132" s="81">
        <v>1.5</v>
      </c>
      <c r="T132" s="77">
        <f t="shared" si="14"/>
        <v>1</v>
      </c>
      <c r="U132" s="82"/>
    </row>
    <row r="133" spans="1:21">
      <c r="A133" s="21" t="s">
        <v>73</v>
      </c>
      <c r="B133" s="29" t="str">
        <f>VLOOKUP(A133,Participanti!A:B,2,0)</f>
        <v>M</v>
      </c>
      <c r="C133" s="22">
        <v>4</v>
      </c>
      <c r="D133" s="22">
        <v>12.89</v>
      </c>
      <c r="E133" s="23">
        <v>4.4120370370370372E-2</v>
      </c>
      <c r="F133" s="46">
        <v>54</v>
      </c>
      <c r="G133" s="24">
        <f t="shared" si="10"/>
        <v>3.4228371117432407E-3</v>
      </c>
      <c r="H133" s="16">
        <f>IF(B133="F",IF(G133&gt;Barem!$AB$2,0,IF(B133="F",VLOOKUP(D133,Barem!$B$2:$C$11,2,1))),IF(G133&gt;Barem!$AB$3,0,VLOOKUP(D133,Barem!$B$12:$C$21,2,1)))</f>
        <v>3</v>
      </c>
      <c r="I133" s="16">
        <f>IF(H133=0,0,IF(B133="F",VLOOKUP(G133,Barem!$G$2:$H$11,2,1),VLOOKUP(G133,Barem!$G$12:$H$21,2,1)))</f>
        <v>3</v>
      </c>
      <c r="J133" s="22">
        <v>3</v>
      </c>
      <c r="K133" s="17">
        <f>VLOOKUP($C133, Barem!$L:$O,4,0)</f>
        <v>0.3</v>
      </c>
      <c r="L133" s="17">
        <f>VLOOKUP($C133, Barem!$L:$P,5,0)</f>
        <v>0.5</v>
      </c>
      <c r="M133" s="17">
        <f>VLOOKUP($C133, Barem!$L:$Q,6,0)</f>
        <v>0.2</v>
      </c>
      <c r="N133" s="43">
        <f t="shared" si="11"/>
        <v>0</v>
      </c>
      <c r="O133" s="43">
        <f>IF(D133&gt;21,VLOOKUP(D133,Barem!$S$1:$T$39,2,1),0)</f>
        <v>0</v>
      </c>
      <c r="P133" s="39">
        <f>IF(D133&lt;1,0,IF(B133="F",VLOOKUP(G133,Barem!$W$2:$Y$12,2,1),VLOOKUP(G133,Barem!$W$13:$Y$24,2,1)))</f>
        <v>0</v>
      </c>
      <c r="Q133" s="43">
        <f>VLOOKUP(A133,Participanti!A:C,3,0)</f>
        <v>0</v>
      </c>
      <c r="R133" s="34">
        <f t="shared" si="12"/>
        <v>3</v>
      </c>
      <c r="S133" s="38">
        <v>43858</v>
      </c>
      <c r="T133" s="3">
        <f t="shared" si="14"/>
        <v>1</v>
      </c>
      <c r="U133" s="41">
        <f t="shared" si="13"/>
        <v>0.23273855702094645</v>
      </c>
    </row>
    <row r="134" spans="1:21">
      <c r="A134" s="21" t="s">
        <v>58</v>
      </c>
      <c r="B134" s="29" t="str">
        <f>VLOOKUP(A134,Participanti!A:B,2,0)</f>
        <v>M</v>
      </c>
      <c r="C134" s="22">
        <v>4</v>
      </c>
      <c r="D134" s="22">
        <v>11.93</v>
      </c>
      <c r="E134" s="23">
        <v>4.6550925925925919E-2</v>
      </c>
      <c r="F134" s="46">
        <v>172</v>
      </c>
      <c r="G134" s="24">
        <f t="shared" si="10"/>
        <v>3.9020055260625248E-3</v>
      </c>
      <c r="H134" s="16">
        <f>IF(B134="F",IF(G134&gt;Barem!$AB$2,0,IF(B134="F",VLOOKUP(D134,Barem!$B$2:$C$11,2,1))),IF(G134&gt;Barem!$AB$3,0,VLOOKUP(D134,Barem!$B$12:$C$21,2,1)))</f>
        <v>2.5</v>
      </c>
      <c r="I134" s="16">
        <f>IF(H134=0,0,IF(B134="F",VLOOKUP(G134,Barem!$G$2:$H$11,2,1),VLOOKUP(G134,Barem!$G$12:$H$21,2,1)))</f>
        <v>1.5</v>
      </c>
      <c r="J134" s="22">
        <v>2.5</v>
      </c>
      <c r="K134" s="17">
        <f>VLOOKUP($C134, Barem!$L:$O,4,0)</f>
        <v>0.3</v>
      </c>
      <c r="L134" s="17">
        <f>VLOOKUP($C134, Barem!$L:$P,5,0)</f>
        <v>0.5</v>
      </c>
      <c r="M134" s="17">
        <f>VLOOKUP($C134, Barem!$L:$Q,6,0)</f>
        <v>0.2</v>
      </c>
      <c r="N134" s="43">
        <f t="shared" si="11"/>
        <v>0</v>
      </c>
      <c r="O134" s="43">
        <f>IF(D134&gt;21,VLOOKUP(D134,Barem!$S$1:$T$39,2,1),0)</f>
        <v>0</v>
      </c>
      <c r="P134" s="39">
        <f>IF(D134&lt;1,0,IF(B134="F",VLOOKUP(G134,Barem!$W$2:$Y$12,2,1),VLOOKUP(G134,Barem!$W$13:$Y$24,2,1)))</f>
        <v>0</v>
      </c>
      <c r="Q134" s="43">
        <f>VLOOKUP(A134,Participanti!A:C,3,0)</f>
        <v>0</v>
      </c>
      <c r="R134" s="34">
        <f t="shared" si="12"/>
        <v>2</v>
      </c>
      <c r="S134" s="38">
        <v>43859</v>
      </c>
      <c r="T134" s="3">
        <f t="shared" si="14"/>
        <v>1</v>
      </c>
      <c r="U134" s="41">
        <f t="shared" si="13"/>
        <v>0.16764459346186086</v>
      </c>
    </row>
    <row r="135" spans="1:21">
      <c r="A135" s="21" t="s">
        <v>75</v>
      </c>
      <c r="B135" s="29" t="str">
        <f>VLOOKUP(A135,Participanti!A:B,2,0)</f>
        <v>M</v>
      </c>
      <c r="C135" s="22">
        <v>4</v>
      </c>
      <c r="D135" s="22">
        <v>13.3</v>
      </c>
      <c r="E135" s="23">
        <v>4.5578703703703705E-2</v>
      </c>
      <c r="F135" s="46">
        <v>14</v>
      </c>
      <c r="G135" s="24">
        <f t="shared" si="10"/>
        <v>3.4269702032859927E-3</v>
      </c>
      <c r="H135" s="16">
        <f>IF(B135="F",IF(G135&gt;Barem!$AB$2,0,IF(B135="F",VLOOKUP(D135,Barem!$B$2:$C$11,2,1))),IF(G135&gt;Barem!$AB$3,0,VLOOKUP(D135,Barem!$B$12:$C$21,2,1)))</f>
        <v>3</v>
      </c>
      <c r="I135" s="16">
        <f>IF(H135=0,0,IF(B135="F",VLOOKUP(G135,Barem!$G$2:$H$11,2,1),VLOOKUP(G135,Barem!$G$12:$H$21,2,1)))</f>
        <v>3</v>
      </c>
      <c r="J135" s="22">
        <v>4</v>
      </c>
      <c r="K135" s="17">
        <f>VLOOKUP($C135, Barem!$L:$O,4,0)</f>
        <v>0.3</v>
      </c>
      <c r="L135" s="17">
        <f>VLOOKUP($C135, Barem!$L:$P,5,0)</f>
        <v>0.5</v>
      </c>
      <c r="M135" s="17">
        <f>VLOOKUP($C135, Barem!$L:$Q,6,0)</f>
        <v>0.2</v>
      </c>
      <c r="N135" s="43">
        <f t="shared" si="11"/>
        <v>0</v>
      </c>
      <c r="O135" s="43">
        <f>IF(D135&gt;21,VLOOKUP(D135,Barem!$S$1:$T$39,2,1),0)</f>
        <v>0</v>
      </c>
      <c r="P135" s="39">
        <f>IF(D135&lt;1,0,IF(B135="F",VLOOKUP(G135,Barem!$W$2:$Y$12,2,1),VLOOKUP(G135,Barem!$W$13:$Y$24,2,1)))</f>
        <v>0</v>
      </c>
      <c r="Q135" s="43">
        <f>VLOOKUP(A135,Participanti!A:C,3,0)</f>
        <v>0</v>
      </c>
      <c r="R135" s="34">
        <f t="shared" si="12"/>
        <v>3.2</v>
      </c>
      <c r="S135" s="38">
        <v>43859</v>
      </c>
      <c r="T135" s="3">
        <f t="shared" si="14"/>
        <v>1</v>
      </c>
      <c r="U135" s="41">
        <f t="shared" si="13"/>
        <v>0.24060150375939848</v>
      </c>
    </row>
    <row r="136" spans="1:21">
      <c r="A136" s="21" t="s">
        <v>125</v>
      </c>
      <c r="B136" s="29" t="str">
        <f>VLOOKUP(A136,Participanti!A:B,2,0)</f>
        <v>M</v>
      </c>
      <c r="C136" s="22">
        <v>4</v>
      </c>
      <c r="D136" s="22">
        <v>16.010000000000002</v>
      </c>
      <c r="E136" s="23">
        <v>5.4375E-2</v>
      </c>
      <c r="F136" s="46">
        <v>519</v>
      </c>
      <c r="G136" s="24">
        <f t="shared" ref="G136:G180" si="15">E136/D136</f>
        <v>3.3963148032479695E-3</v>
      </c>
      <c r="H136" s="16">
        <f>IF(B136="F",IF(G136&gt;Barem!$AB$2,0,IF(B136="F",VLOOKUP(D136,Barem!$B$2:$C$11,2,1))),IF(G136&gt;Barem!$AB$3,0,VLOOKUP(D136,Barem!$B$12:$C$21,2,1)))</f>
        <v>3.5</v>
      </c>
      <c r="I136" s="16">
        <f>IF(H136=0,0,IF(B136="F",VLOOKUP(G136,Barem!$G$2:$H$11,2,1),VLOOKUP(G136,Barem!$G$12:$H$21,2,1)))</f>
        <v>3</v>
      </c>
      <c r="J136" s="22">
        <v>2.5</v>
      </c>
      <c r="K136" s="17">
        <f>VLOOKUP($C136, Barem!$L:$O,4,0)</f>
        <v>0.3</v>
      </c>
      <c r="L136" s="17">
        <f>VLOOKUP($C136, Barem!$L:$P,5,0)</f>
        <v>0.5</v>
      </c>
      <c r="M136" s="17">
        <f>VLOOKUP($C136, Barem!$L:$Q,6,0)</f>
        <v>0.2</v>
      </c>
      <c r="N136" s="43">
        <f t="shared" ref="N136:N180" si="16">IF(F136&gt;199,F136/1500,0)</f>
        <v>0.34599999999999997</v>
      </c>
      <c r="O136" s="43">
        <f>IF(D136&gt;21,VLOOKUP(D136,Barem!$S$1:$T$39,2,1),0)</f>
        <v>0</v>
      </c>
      <c r="P136" s="39">
        <f>IF(D136&lt;1,0,IF(B136="F",VLOOKUP(G136,Barem!$W$2:$Y$12,2,1),VLOOKUP(G136,Barem!$W$13:$Y$24,2,1)))</f>
        <v>0</v>
      </c>
      <c r="Q136" s="43">
        <f>VLOOKUP(A136,Participanti!A:C,3,0)</f>
        <v>0</v>
      </c>
      <c r="R136" s="34">
        <f t="shared" ref="R136:R180" si="17">H136*K136+I136*L136+J136*M136+N136+O136+P136+Q136</f>
        <v>3.3959999999999999</v>
      </c>
      <c r="S136" s="38">
        <v>43860</v>
      </c>
      <c r="T136" s="3">
        <f t="shared" si="14"/>
        <v>1</v>
      </c>
      <c r="U136" s="41">
        <f t="shared" ref="U136:U180" si="18">R136/D136</f>
        <v>0.21211742660836974</v>
      </c>
    </row>
    <row r="137" spans="1:21">
      <c r="A137" s="21" t="s">
        <v>67</v>
      </c>
      <c r="B137" s="29" t="str">
        <f>VLOOKUP(A137,Participanti!A:B,2,0)</f>
        <v>M</v>
      </c>
      <c r="C137" s="22">
        <v>4</v>
      </c>
      <c r="D137" s="22">
        <v>10.07</v>
      </c>
      <c r="E137" s="23">
        <v>2.9085648148148149E-2</v>
      </c>
      <c r="F137" s="46">
        <v>128</v>
      </c>
      <c r="G137" s="24">
        <f t="shared" si="15"/>
        <v>2.8883463900842253E-3</v>
      </c>
      <c r="H137" s="16">
        <f>IF(B137="F",IF(G137&gt;Barem!$AB$2,0,IF(B137="F",VLOOKUP(D137,Barem!$B$2:$C$11,2,1))),IF(G137&gt;Barem!$AB$3,0,VLOOKUP(D137,Barem!$B$12:$C$21,2,1)))</f>
        <v>2.5</v>
      </c>
      <c r="I137" s="16">
        <f>IF(H137=0,0,IF(B137="F",VLOOKUP(G137,Barem!$G$2:$H$11,2,1),VLOOKUP(G137,Barem!$G$12:$H$21,2,1)))</f>
        <v>4.5</v>
      </c>
      <c r="J137" s="22">
        <v>2.5</v>
      </c>
      <c r="K137" s="17">
        <f>VLOOKUP($C137, Barem!$L:$O,4,0)</f>
        <v>0.3</v>
      </c>
      <c r="L137" s="17">
        <f>VLOOKUP($C137, Barem!$L:$P,5,0)</f>
        <v>0.5</v>
      </c>
      <c r="M137" s="17">
        <f>VLOOKUP($C137, Barem!$L:$Q,6,0)</f>
        <v>0.2</v>
      </c>
      <c r="N137" s="43">
        <f t="shared" si="16"/>
        <v>0</v>
      </c>
      <c r="O137" s="43">
        <f>IF(D137&gt;21,VLOOKUP(D137,Barem!$S$1:$T$39,2,1),0)</f>
        <v>0</v>
      </c>
      <c r="P137" s="39">
        <f>IF(D137&lt;1,0,IF(B137="F",VLOOKUP(G137,Barem!$W$2:$Y$12,2,1),VLOOKUP(G137,Barem!$W$13:$Y$24,2,1)))</f>
        <v>0</v>
      </c>
      <c r="Q137" s="43">
        <f>VLOOKUP(A137,Participanti!A:C,3,0)</f>
        <v>0</v>
      </c>
      <c r="R137" s="34">
        <f t="shared" si="17"/>
        <v>3.5</v>
      </c>
      <c r="S137" s="38">
        <v>43860</v>
      </c>
      <c r="T137" s="3">
        <f t="shared" si="14"/>
        <v>1</v>
      </c>
      <c r="U137" s="41">
        <f t="shared" si="18"/>
        <v>0.34756703078450846</v>
      </c>
    </row>
    <row r="138" spans="1:21">
      <c r="A138" s="21" t="s">
        <v>197</v>
      </c>
      <c r="B138" s="29" t="str">
        <f>VLOOKUP(A138,Participanti!A:B,2,0)</f>
        <v>M</v>
      </c>
      <c r="C138" s="22">
        <v>4</v>
      </c>
      <c r="D138" s="22">
        <v>10</v>
      </c>
      <c r="E138" s="23">
        <v>3.0844907407407404E-2</v>
      </c>
      <c r="F138" s="46">
        <v>22</v>
      </c>
      <c r="G138" s="24">
        <f t="shared" si="15"/>
        <v>3.0844907407407405E-3</v>
      </c>
      <c r="H138" s="16">
        <f>IF(B138="F",IF(G138&gt;Barem!$AB$2,0,IF(B138="F",VLOOKUP(D138,Barem!$B$2:$C$11,2,1))),IF(G138&gt;Barem!$AB$3,0,VLOOKUP(D138,Barem!$B$12:$C$21,2,1)))</f>
        <v>2.5</v>
      </c>
      <c r="I138" s="16">
        <f>IF(H138=0,0,IF(B138="F",VLOOKUP(G138,Barem!$G$2:$H$11,2,1),VLOOKUP(G138,Barem!$G$12:$H$21,2,1)))</f>
        <v>4</v>
      </c>
      <c r="J138" s="22">
        <v>3.5</v>
      </c>
      <c r="K138" s="17">
        <f>VLOOKUP($C138, Barem!$L:$O,4,0)</f>
        <v>0.3</v>
      </c>
      <c r="L138" s="17">
        <f>VLOOKUP($C138, Barem!$L:$P,5,0)</f>
        <v>0.5</v>
      </c>
      <c r="M138" s="17">
        <f>VLOOKUP($C138, Barem!$L:$Q,6,0)</f>
        <v>0.2</v>
      </c>
      <c r="N138" s="43">
        <f t="shared" si="16"/>
        <v>0</v>
      </c>
      <c r="O138" s="43">
        <f>IF(D138&gt;21,VLOOKUP(D138,Barem!$S$1:$T$39,2,1),0)</f>
        <v>0</v>
      </c>
      <c r="P138" s="39">
        <f>IF(D138&lt;1,0,IF(B138="F",VLOOKUP(G138,Barem!$W$2:$Y$12,2,1),VLOOKUP(G138,Barem!$W$13:$Y$24,2,1)))</f>
        <v>0</v>
      </c>
      <c r="Q138" s="43">
        <f>VLOOKUP(A138,Participanti!A:C,3,0)</f>
        <v>0</v>
      </c>
      <c r="R138" s="34">
        <f t="shared" si="17"/>
        <v>3.45</v>
      </c>
      <c r="S138" s="38">
        <v>43860</v>
      </c>
      <c r="T138" s="3">
        <f t="shared" si="14"/>
        <v>1</v>
      </c>
      <c r="U138" s="41">
        <f t="shared" si="18"/>
        <v>0.34500000000000003</v>
      </c>
    </row>
    <row r="139" spans="1:21">
      <c r="A139" s="21" t="s">
        <v>66</v>
      </c>
      <c r="B139" s="29" t="str">
        <f>VLOOKUP(A139,Participanti!A:B,2,0)</f>
        <v>M</v>
      </c>
      <c r="C139" s="22">
        <v>4</v>
      </c>
      <c r="D139" s="22">
        <v>10.3</v>
      </c>
      <c r="E139" s="23">
        <v>4.1076388888888891E-2</v>
      </c>
      <c r="F139" s="46">
        <v>0</v>
      </c>
      <c r="G139" s="24">
        <f t="shared" si="15"/>
        <v>3.9879989212513482E-3</v>
      </c>
      <c r="H139" s="16">
        <f>IF(B139="F",IF(G139&gt;Barem!$AB$2,0,IF(B139="F",VLOOKUP(D139,Barem!$B$2:$C$11,2,1))),IF(G139&gt;Barem!$AB$3,0,VLOOKUP(D139,Barem!$B$12:$C$21,2,1)))</f>
        <v>2.5</v>
      </c>
      <c r="I139" s="16">
        <f>IF(H139=0,0,IF(B139="F",VLOOKUP(G139,Barem!$G$2:$H$11,2,1),VLOOKUP(G139,Barem!$G$12:$H$21,2,1)))</f>
        <v>1.5</v>
      </c>
      <c r="J139" s="22">
        <v>3</v>
      </c>
      <c r="K139" s="17">
        <f>VLOOKUP($C139, Barem!$L:$O,4,0)</f>
        <v>0.3</v>
      </c>
      <c r="L139" s="17">
        <f>VLOOKUP($C139, Barem!$L:$P,5,0)</f>
        <v>0.5</v>
      </c>
      <c r="M139" s="17">
        <f>VLOOKUP($C139, Barem!$L:$Q,6,0)</f>
        <v>0.2</v>
      </c>
      <c r="N139" s="43">
        <f t="shared" si="16"/>
        <v>0</v>
      </c>
      <c r="O139" s="43">
        <f>IF(D139&gt;21,VLOOKUP(D139,Barem!$S$1:$T$39,2,1),0)</f>
        <v>0</v>
      </c>
      <c r="P139" s="39">
        <f>IF(D139&lt;1,0,IF(B139="F",VLOOKUP(G139,Barem!$W$2:$Y$12,2,1),VLOOKUP(G139,Barem!$W$13:$Y$24,2,1)))</f>
        <v>0</v>
      </c>
      <c r="Q139" s="43">
        <f>VLOOKUP(A139,Participanti!A:C,3,0)</f>
        <v>0</v>
      </c>
      <c r="R139" s="34">
        <f t="shared" si="17"/>
        <v>2.1</v>
      </c>
      <c r="S139" s="38">
        <v>43860</v>
      </c>
      <c r="T139" s="3">
        <f t="shared" si="14"/>
        <v>1</v>
      </c>
      <c r="U139" s="41">
        <f t="shared" si="18"/>
        <v>0.20388349514563106</v>
      </c>
    </row>
    <row r="140" spans="1:21">
      <c r="A140" s="21" t="s">
        <v>149</v>
      </c>
      <c r="B140" s="29" t="str">
        <f>VLOOKUP(A140,Participanti!A:B,2,0)</f>
        <v>M</v>
      </c>
      <c r="C140" s="22">
        <v>4</v>
      </c>
      <c r="D140" s="22">
        <v>10</v>
      </c>
      <c r="E140" s="23">
        <v>3.9675925925925927E-2</v>
      </c>
      <c r="F140" s="46">
        <v>12</v>
      </c>
      <c r="G140" s="24">
        <f t="shared" si="15"/>
        <v>3.9675925925925929E-3</v>
      </c>
      <c r="H140" s="16">
        <f>IF(B140="F",IF(G140&gt;Barem!$AB$2,0,IF(B140="F",VLOOKUP(D140,Barem!$B$2:$C$11,2,1))),IF(G140&gt;Barem!$AB$3,0,VLOOKUP(D140,Barem!$B$12:$C$21,2,1)))</f>
        <v>2.5</v>
      </c>
      <c r="I140" s="16">
        <f>IF(H140=0,0,IF(B140="F",VLOOKUP(G140,Barem!$G$2:$H$11,2,1),VLOOKUP(G140,Barem!$G$12:$H$21,2,1)))</f>
        <v>1.5</v>
      </c>
      <c r="J140" s="22">
        <v>2</v>
      </c>
      <c r="K140" s="17">
        <f>VLOOKUP($C140, Barem!$L:$O,4,0)</f>
        <v>0.3</v>
      </c>
      <c r="L140" s="17">
        <f>VLOOKUP($C140, Barem!$L:$P,5,0)</f>
        <v>0.5</v>
      </c>
      <c r="M140" s="17">
        <f>VLOOKUP($C140, Barem!$L:$Q,6,0)</f>
        <v>0.2</v>
      </c>
      <c r="N140" s="43">
        <f t="shared" si="16"/>
        <v>0</v>
      </c>
      <c r="O140" s="43">
        <f>IF(D140&gt;21,VLOOKUP(D140,Barem!$S$1:$T$39,2,1),0)</f>
        <v>0</v>
      </c>
      <c r="P140" s="39">
        <f>IF(D140&lt;1,0,IF(B140="F",VLOOKUP(G140,Barem!$W$2:$Y$12,2,1),VLOOKUP(G140,Barem!$W$13:$Y$24,2,1)))</f>
        <v>0</v>
      </c>
      <c r="Q140" s="43">
        <f>VLOOKUP(A140,Participanti!A:C,3,0)</f>
        <v>0</v>
      </c>
      <c r="R140" s="34">
        <f t="shared" si="17"/>
        <v>1.9</v>
      </c>
      <c r="S140" s="38">
        <v>43860</v>
      </c>
      <c r="T140" s="3">
        <f t="shared" si="14"/>
        <v>1</v>
      </c>
      <c r="U140" s="41">
        <f t="shared" si="18"/>
        <v>0.19</v>
      </c>
    </row>
    <row r="141" spans="1:21">
      <c r="A141" s="21" t="s">
        <v>189</v>
      </c>
      <c r="B141" s="29" t="str">
        <f>VLOOKUP(A141,Participanti!A:B,2,0)</f>
        <v>M</v>
      </c>
      <c r="C141" s="22">
        <v>4</v>
      </c>
      <c r="D141" s="22">
        <v>30.03</v>
      </c>
      <c r="E141" s="23">
        <v>9.5300925925925928E-2</v>
      </c>
      <c r="F141" s="46">
        <v>92</v>
      </c>
      <c r="G141" s="24">
        <f t="shared" si="15"/>
        <v>3.1735240068573403E-3</v>
      </c>
      <c r="H141" s="16">
        <f>IF(B141="F",IF(G141&gt;Barem!$AB$2,0,IF(B141="F",VLOOKUP(D141,Barem!$B$2:$C$11,2,1))),IF(G141&gt;Barem!$AB$3,0,VLOOKUP(D141,Barem!$B$12:$C$21,2,1)))</f>
        <v>5</v>
      </c>
      <c r="I141" s="16">
        <f>IF(H141=0,0,IF(B141="F",VLOOKUP(G141,Barem!$G$2:$H$11,2,1),VLOOKUP(G141,Barem!$G$12:$H$21,2,1)))</f>
        <v>3.5</v>
      </c>
      <c r="J141" s="22">
        <v>1.5</v>
      </c>
      <c r="K141" s="17">
        <f>VLOOKUP($C141, Barem!$L:$O,4,0)</f>
        <v>0.3</v>
      </c>
      <c r="L141" s="17">
        <f>VLOOKUP($C141, Barem!$L:$P,5,0)</f>
        <v>0.5</v>
      </c>
      <c r="M141" s="17">
        <f>VLOOKUP($C141, Barem!$L:$Q,6,0)</f>
        <v>0.2</v>
      </c>
      <c r="N141" s="43">
        <f t="shared" si="16"/>
        <v>0</v>
      </c>
      <c r="O141" s="43">
        <f>IF(D141&gt;21,VLOOKUP(D141,Barem!$S$1:$T$39,2,1),0)</f>
        <v>0.1</v>
      </c>
      <c r="P141" s="39">
        <f>IF(D141&lt;1,0,IF(B141="F",VLOOKUP(G141,Barem!$W$2:$Y$12,2,1),VLOOKUP(G141,Barem!$W$13:$Y$24,2,1)))</f>
        <v>0</v>
      </c>
      <c r="Q141" s="43">
        <f>VLOOKUP(A141,Participanti!A:C,3,0)</f>
        <v>0</v>
      </c>
      <c r="R141" s="34">
        <f t="shared" si="17"/>
        <v>3.65</v>
      </c>
      <c r="S141" s="38">
        <v>43861</v>
      </c>
      <c r="T141" s="3">
        <f t="shared" si="14"/>
        <v>1</v>
      </c>
      <c r="U141" s="41">
        <f t="shared" si="18"/>
        <v>0.12154512154512154</v>
      </c>
    </row>
    <row r="142" spans="1:21">
      <c r="A142" s="21" t="s">
        <v>205</v>
      </c>
      <c r="B142" s="29" t="str">
        <f>VLOOKUP(A142,Participanti!A:B,2,0)</f>
        <v>F</v>
      </c>
      <c r="C142" s="22">
        <v>4</v>
      </c>
      <c r="D142" s="22">
        <v>10</v>
      </c>
      <c r="E142" s="23">
        <v>3.6689814814814821E-2</v>
      </c>
      <c r="F142" s="46">
        <v>0</v>
      </c>
      <c r="G142" s="24">
        <f t="shared" si="15"/>
        <v>3.6689814814814823E-3</v>
      </c>
      <c r="H142" s="16">
        <f>IF(B142="F",IF(G142&gt;Barem!$AB$2,0,IF(B142="F",VLOOKUP(D142,Barem!$B$2:$C$11,2,1))),IF(G142&gt;Barem!$AB$3,0,VLOOKUP(D142,Barem!$B$12:$C$21,2,1)))</f>
        <v>2.5</v>
      </c>
      <c r="I142" s="16">
        <f>IF(H142=0,0,IF(B142="F",VLOOKUP(G142,Barem!$G$2:$H$11,2,1),VLOOKUP(G142,Barem!$G$12:$H$21,2,1)))</f>
        <v>3</v>
      </c>
      <c r="J142" s="22">
        <v>2</v>
      </c>
      <c r="K142" s="17">
        <f>VLOOKUP($C142, Barem!$L:$O,4,0)</f>
        <v>0.3</v>
      </c>
      <c r="L142" s="17">
        <f>VLOOKUP($C142, Barem!$L:$P,5,0)</f>
        <v>0.5</v>
      </c>
      <c r="M142" s="17">
        <f>VLOOKUP($C142, Barem!$L:$Q,6,0)</f>
        <v>0.2</v>
      </c>
      <c r="N142" s="43">
        <f t="shared" si="16"/>
        <v>0</v>
      </c>
      <c r="O142" s="43">
        <f>IF(D142&gt;21,VLOOKUP(D142,Barem!$S$1:$T$39,2,1),0)</f>
        <v>0</v>
      </c>
      <c r="P142" s="39">
        <f>IF(D142&lt;1,0,IF(B142="F",VLOOKUP(G142,Barem!$W$2:$Y$12,2,1),VLOOKUP(G142,Barem!$W$13:$Y$24,2,1)))</f>
        <v>0</v>
      </c>
      <c r="Q142" s="43">
        <f>VLOOKUP(A142,Participanti!A:C,3,0)</f>
        <v>0</v>
      </c>
      <c r="R142" s="34">
        <f t="shared" si="17"/>
        <v>2.65</v>
      </c>
      <c r="S142" s="38">
        <v>43861</v>
      </c>
      <c r="T142" s="3">
        <f t="shared" si="14"/>
        <v>1</v>
      </c>
      <c r="U142" s="41">
        <f t="shared" si="18"/>
        <v>0.26500000000000001</v>
      </c>
    </row>
    <row r="143" spans="1:21">
      <c r="A143" s="21" t="s">
        <v>195</v>
      </c>
      <c r="B143" s="29" t="str">
        <f>VLOOKUP(A143,Participanti!A:B,2,0)</f>
        <v>M</v>
      </c>
      <c r="C143" s="22">
        <v>4</v>
      </c>
      <c r="D143" s="22">
        <v>4.0999999999999996</v>
      </c>
      <c r="E143" s="23">
        <v>1.2488425925925925E-2</v>
      </c>
      <c r="F143" s="46">
        <v>49</v>
      </c>
      <c r="G143" s="24">
        <f t="shared" si="15"/>
        <v>3.0459575429087624E-3</v>
      </c>
      <c r="H143" s="16">
        <f>IF(B143="F",IF(G143&gt;Barem!$AB$2,0,IF(B143="F",VLOOKUP(D143,Barem!$B$2:$C$11,2,1))),IF(G143&gt;Barem!$AB$3,0,VLOOKUP(D143,Barem!$B$12:$C$21,2,1)))</f>
        <v>1</v>
      </c>
      <c r="I143" s="16">
        <f>IF(H143=0,0,IF(B143="F",VLOOKUP(G143,Barem!$G$2:$H$11,2,1),VLOOKUP(G143,Barem!$G$12:$H$21,2,1)))</f>
        <v>4</v>
      </c>
      <c r="J143" s="22">
        <v>2</v>
      </c>
      <c r="K143" s="17">
        <f>VLOOKUP($C143, Barem!$L:$O,4,0)</f>
        <v>0.3</v>
      </c>
      <c r="L143" s="17">
        <f>VLOOKUP($C143, Barem!$L:$P,5,0)</f>
        <v>0.5</v>
      </c>
      <c r="M143" s="17">
        <f>VLOOKUP($C143, Barem!$L:$Q,6,0)</f>
        <v>0.2</v>
      </c>
      <c r="N143" s="43">
        <f t="shared" si="16"/>
        <v>0</v>
      </c>
      <c r="O143" s="43">
        <f>IF(D143&gt;21,VLOOKUP(D143,Barem!$S$1:$T$39,2,1),0)</f>
        <v>0</v>
      </c>
      <c r="P143" s="39">
        <f>IF(D143&lt;1,0,IF(B143="F",VLOOKUP(G143,Barem!$W$2:$Y$12,2,1),VLOOKUP(G143,Barem!$W$13:$Y$24,2,1)))</f>
        <v>0</v>
      </c>
      <c r="Q143" s="43">
        <f>VLOOKUP(A143,Participanti!A:C,3,0)</f>
        <v>0</v>
      </c>
      <c r="R143" s="34">
        <f t="shared" si="17"/>
        <v>2.6999999999999997</v>
      </c>
      <c r="S143" s="38">
        <v>43861</v>
      </c>
      <c r="T143" s="3">
        <f t="shared" si="14"/>
        <v>1</v>
      </c>
      <c r="U143" s="41">
        <f t="shared" si="18"/>
        <v>0.65853658536585369</v>
      </c>
    </row>
    <row r="144" spans="1:21">
      <c r="A144" s="21" t="s">
        <v>193</v>
      </c>
      <c r="B144" s="29" t="str">
        <f>VLOOKUP(A144,Participanti!A:B,2,0)</f>
        <v>F</v>
      </c>
      <c r="C144" s="22">
        <v>4</v>
      </c>
      <c r="D144" s="22">
        <v>10</v>
      </c>
      <c r="E144" s="23">
        <v>5.5011574074074067E-2</v>
      </c>
      <c r="F144" s="46">
        <v>35</v>
      </c>
      <c r="G144" s="24">
        <f t="shared" si="15"/>
        <v>5.5011574074074069E-3</v>
      </c>
      <c r="H144" s="16">
        <f>IF(B144="F",IF(G144&gt;Barem!$AB$2,0,IF(B144="F",VLOOKUP(D144,Barem!$B$2:$C$11,2,1))),IF(G144&gt;Barem!$AB$3,0,VLOOKUP(D144,Barem!$B$12:$C$21,2,1)))</f>
        <v>2.5</v>
      </c>
      <c r="I144" s="16">
        <f>IF(H144=0,0,IF(B144="F",VLOOKUP(G144,Barem!$G$2:$H$11,2,1),VLOOKUP(G144,Barem!$G$12:$H$21,2,1)))</f>
        <v>1</v>
      </c>
      <c r="J144" s="22">
        <v>2.5</v>
      </c>
      <c r="K144" s="17">
        <f>VLOOKUP($C144, Barem!$L:$O,4,0)</f>
        <v>0.3</v>
      </c>
      <c r="L144" s="17">
        <f>VLOOKUP($C144, Barem!$L:$P,5,0)</f>
        <v>0.5</v>
      </c>
      <c r="M144" s="17">
        <f>VLOOKUP($C144, Barem!$L:$Q,6,0)</f>
        <v>0.2</v>
      </c>
      <c r="N144" s="43">
        <f t="shared" si="16"/>
        <v>0</v>
      </c>
      <c r="O144" s="43">
        <f>IF(D144&gt;21,VLOOKUP(D144,Barem!$S$1:$T$39,2,1),0)</f>
        <v>0</v>
      </c>
      <c r="P144" s="39">
        <f>IF(D144&lt;1,0,IF(B144="F",VLOOKUP(G144,Barem!$W$2:$Y$12,2,1),VLOOKUP(G144,Barem!$W$13:$Y$24,2,1)))</f>
        <v>0</v>
      </c>
      <c r="Q144" s="43">
        <f>VLOOKUP(A144,Participanti!A:C,3,0)</f>
        <v>0.5</v>
      </c>
      <c r="R144" s="34">
        <f t="shared" si="17"/>
        <v>2.25</v>
      </c>
      <c r="S144" s="38">
        <v>43862</v>
      </c>
      <c r="T144" s="3">
        <f t="shared" si="14"/>
        <v>1</v>
      </c>
      <c r="U144" s="41">
        <f t="shared" si="18"/>
        <v>0.22500000000000001</v>
      </c>
    </row>
    <row r="145" spans="1:21">
      <c r="A145" s="21" t="s">
        <v>90</v>
      </c>
      <c r="B145" s="29" t="str">
        <f>VLOOKUP(A145,Participanti!A:B,2,0)</f>
        <v>F</v>
      </c>
      <c r="C145" s="22">
        <v>4</v>
      </c>
      <c r="D145" s="22">
        <v>10.37</v>
      </c>
      <c r="E145" s="23">
        <v>5.1249999999999997E-2</v>
      </c>
      <c r="F145" s="46">
        <v>14</v>
      </c>
      <c r="G145" s="24">
        <f t="shared" si="15"/>
        <v>4.9421407907425264E-3</v>
      </c>
      <c r="H145" s="16">
        <f>IF(B145="F",IF(G145&gt;Barem!$AB$2,0,IF(B145="F",VLOOKUP(D145,Barem!$B$2:$C$11,2,1))),IF(G145&gt;Barem!$AB$3,0,VLOOKUP(D145,Barem!$B$12:$C$21,2,1)))</f>
        <v>2.5</v>
      </c>
      <c r="I145" s="16">
        <f>IF(H145=0,0,IF(B145="F",VLOOKUP(G145,Barem!$G$2:$H$11,2,1),VLOOKUP(G145,Barem!$G$12:$H$21,2,1)))</f>
        <v>1</v>
      </c>
      <c r="J145" s="22">
        <v>2.5</v>
      </c>
      <c r="K145" s="17">
        <f>VLOOKUP($C145, Barem!$L:$O,4,0)</f>
        <v>0.3</v>
      </c>
      <c r="L145" s="17">
        <f>VLOOKUP($C145, Barem!$L:$P,5,0)</f>
        <v>0.5</v>
      </c>
      <c r="M145" s="17">
        <f>VLOOKUP($C145, Barem!$L:$Q,6,0)</f>
        <v>0.2</v>
      </c>
      <c r="N145" s="43">
        <f t="shared" si="16"/>
        <v>0</v>
      </c>
      <c r="O145" s="43">
        <f>IF(D145&gt;21,VLOOKUP(D145,Barem!$S$1:$T$39,2,1),0)</f>
        <v>0</v>
      </c>
      <c r="P145" s="39">
        <f>IF(D145&lt;1,0,IF(B145="F",VLOOKUP(G145,Barem!$W$2:$Y$12,2,1),VLOOKUP(G145,Barem!$W$13:$Y$24,2,1)))</f>
        <v>0</v>
      </c>
      <c r="Q145" s="43">
        <f>VLOOKUP(A145,Participanti!A:C,3,0)</f>
        <v>0.75</v>
      </c>
      <c r="R145" s="34">
        <f t="shared" si="17"/>
        <v>2.5</v>
      </c>
      <c r="S145" s="38">
        <v>43862</v>
      </c>
      <c r="T145" s="3">
        <f t="shared" si="14"/>
        <v>1</v>
      </c>
      <c r="U145" s="41">
        <f t="shared" si="18"/>
        <v>0.24108003857280619</v>
      </c>
    </row>
    <row r="146" spans="1:21">
      <c r="A146" s="21" t="s">
        <v>64</v>
      </c>
      <c r="B146" s="29" t="str">
        <f>VLOOKUP(A146,Participanti!A:B,2,0)</f>
        <v>M</v>
      </c>
      <c r="C146" s="22">
        <v>4</v>
      </c>
      <c r="D146" s="22">
        <v>22.33</v>
      </c>
      <c r="E146" s="23">
        <v>9.9155092592592586E-2</v>
      </c>
      <c r="F146" s="46">
        <v>0</v>
      </c>
      <c r="G146" s="24">
        <f t="shared" si="15"/>
        <v>4.4404430180292253E-3</v>
      </c>
      <c r="H146" s="16">
        <f>IF(B146="F",IF(G146&gt;Barem!$AB$2,0,IF(B146="F",VLOOKUP(D146,Barem!$B$2:$C$11,2,1))),IF(G146&gt;Barem!$AB$3,0,VLOOKUP(D146,Barem!$B$12:$C$21,2,1)))</f>
        <v>5</v>
      </c>
      <c r="I146" s="16">
        <f>IF(H146=0,0,IF(B146="F",VLOOKUP(G146,Barem!$G$2:$H$11,2,1),VLOOKUP(G146,Barem!$G$12:$H$21,2,1)))</f>
        <v>1</v>
      </c>
      <c r="J146" s="22">
        <v>3.5</v>
      </c>
      <c r="K146" s="17">
        <f>VLOOKUP($C146, Barem!$L:$O,4,0)</f>
        <v>0.3</v>
      </c>
      <c r="L146" s="17">
        <f>VLOOKUP($C146, Barem!$L:$P,5,0)</f>
        <v>0.5</v>
      </c>
      <c r="M146" s="17">
        <f>VLOOKUP($C146, Barem!$L:$Q,6,0)</f>
        <v>0.2</v>
      </c>
      <c r="N146" s="43">
        <f t="shared" si="16"/>
        <v>0</v>
      </c>
      <c r="O146" s="43">
        <f>IF(D146&gt;21,VLOOKUP(D146,Barem!$S$1:$T$39,2,1),0)</f>
        <v>0</v>
      </c>
      <c r="P146" s="39">
        <f>IF(D146&lt;1,0,IF(B146="F",VLOOKUP(G146,Barem!$W$2:$Y$12,2,1),VLOOKUP(G146,Barem!$W$13:$Y$24,2,1)))</f>
        <v>0</v>
      </c>
      <c r="Q146" s="43">
        <f>VLOOKUP(A146,Participanti!A:C,3,0)</f>
        <v>0</v>
      </c>
      <c r="R146" s="34">
        <f t="shared" si="17"/>
        <v>2.7</v>
      </c>
      <c r="S146" s="38">
        <v>43861</v>
      </c>
      <c r="T146" s="3">
        <f t="shared" si="14"/>
        <v>1</v>
      </c>
      <c r="U146" s="41">
        <f t="shared" si="18"/>
        <v>0.12091356918943127</v>
      </c>
    </row>
    <row r="147" spans="1:21">
      <c r="A147" s="21" t="s">
        <v>69</v>
      </c>
      <c r="B147" s="29" t="str">
        <f>VLOOKUP(A147,Participanti!A:B,2,0)</f>
        <v>M</v>
      </c>
      <c r="C147" s="22">
        <v>4</v>
      </c>
      <c r="D147" s="22">
        <v>13.03</v>
      </c>
      <c r="E147" s="23">
        <v>4.8437500000000001E-2</v>
      </c>
      <c r="F147" s="46">
        <v>26</v>
      </c>
      <c r="G147" s="24">
        <f t="shared" si="15"/>
        <v>3.7173829623944744E-3</v>
      </c>
      <c r="H147" s="16">
        <f>IF(B147="F",IF(G147&gt;Barem!$AB$2,0,IF(B147="F",VLOOKUP(D147,Barem!$B$2:$C$11,2,1))),IF(G147&gt;Barem!$AB$3,0,VLOOKUP(D147,Barem!$B$12:$C$21,2,1)))</f>
        <v>3</v>
      </c>
      <c r="I147" s="16">
        <f>IF(H147=0,0,IF(B147="F",VLOOKUP(G147,Barem!$G$2:$H$11,2,1),VLOOKUP(G147,Barem!$G$12:$H$21,2,1)))</f>
        <v>2</v>
      </c>
      <c r="J147" s="22">
        <v>1.5</v>
      </c>
      <c r="K147" s="17">
        <f>VLOOKUP($C147, Barem!$L:$O,4,0)</f>
        <v>0.3</v>
      </c>
      <c r="L147" s="17">
        <f>VLOOKUP($C147, Barem!$L:$P,5,0)</f>
        <v>0.5</v>
      </c>
      <c r="M147" s="17">
        <f>VLOOKUP($C147, Barem!$L:$Q,6,0)</f>
        <v>0.2</v>
      </c>
      <c r="N147" s="43">
        <f t="shared" si="16"/>
        <v>0</v>
      </c>
      <c r="O147" s="43">
        <f>IF(D147&gt;21,VLOOKUP(D147,Barem!$S$1:$T$39,2,1),0)</f>
        <v>0</v>
      </c>
      <c r="P147" s="39">
        <f>IF(D147&lt;1,0,IF(B147="F",VLOOKUP(G147,Barem!$W$2:$Y$12,2,1),VLOOKUP(G147,Barem!$W$13:$Y$24,2,1)))</f>
        <v>0</v>
      </c>
      <c r="Q147" s="43">
        <f>VLOOKUP(A147,Participanti!A:C,3,0)</f>
        <v>0</v>
      </c>
      <c r="R147" s="34">
        <f t="shared" si="17"/>
        <v>2.2000000000000002</v>
      </c>
      <c r="S147" s="38">
        <v>43862</v>
      </c>
      <c r="T147" s="3">
        <f t="shared" si="14"/>
        <v>1</v>
      </c>
      <c r="U147" s="41">
        <f t="shared" si="18"/>
        <v>0.16884113584036839</v>
      </c>
    </row>
    <row r="148" spans="1:21">
      <c r="A148" s="21" t="s">
        <v>65</v>
      </c>
      <c r="B148" s="29" t="str">
        <f>VLOOKUP(A148,Participanti!A:B,2,0)</f>
        <v>M</v>
      </c>
      <c r="C148" s="22">
        <v>4</v>
      </c>
      <c r="D148" s="22">
        <v>10.27</v>
      </c>
      <c r="E148" s="23">
        <v>2.9756944444444447E-2</v>
      </c>
      <c r="F148" s="46">
        <v>15</v>
      </c>
      <c r="G148" s="24">
        <f t="shared" si="15"/>
        <v>2.8974629449312998E-3</v>
      </c>
      <c r="H148" s="16">
        <f>IF(B148="F",IF(G148&gt;Barem!$AB$2,0,IF(B148="F",VLOOKUP(D148,Barem!$B$2:$C$11,2,1))),IF(G148&gt;Barem!$AB$3,0,VLOOKUP(D148,Barem!$B$12:$C$21,2,1)))</f>
        <v>2.5</v>
      </c>
      <c r="I148" s="16">
        <f>IF(H148=0,0,IF(B148="F",VLOOKUP(G148,Barem!$G$2:$H$11,2,1),VLOOKUP(G148,Barem!$G$12:$H$21,2,1)))</f>
        <v>4.5</v>
      </c>
      <c r="J148" s="22">
        <v>3</v>
      </c>
      <c r="K148" s="17">
        <f>VLOOKUP($C148, Barem!$L:$O,4,0)</f>
        <v>0.3</v>
      </c>
      <c r="L148" s="17">
        <f>VLOOKUP($C148, Barem!$L:$P,5,0)</f>
        <v>0.5</v>
      </c>
      <c r="M148" s="17">
        <f>VLOOKUP($C148, Barem!$L:$Q,6,0)</f>
        <v>0.2</v>
      </c>
      <c r="N148" s="43">
        <f t="shared" si="16"/>
        <v>0</v>
      </c>
      <c r="O148" s="43">
        <f>IF(D148&gt;21,VLOOKUP(D148,Barem!$S$1:$T$39,2,1),0)</f>
        <v>0</v>
      </c>
      <c r="P148" s="39">
        <f>IF(D148&lt;1,0,IF(B148="F",VLOOKUP(G148,Barem!$W$2:$Y$12,2,1),VLOOKUP(G148,Barem!$W$13:$Y$24,2,1)))</f>
        <v>0</v>
      </c>
      <c r="Q148" s="43">
        <f>VLOOKUP(A148,Participanti!A:C,3,0)</f>
        <v>0</v>
      </c>
      <c r="R148" s="34">
        <f t="shared" si="17"/>
        <v>3.6</v>
      </c>
      <c r="S148" s="38">
        <v>43862</v>
      </c>
      <c r="T148" s="3">
        <f t="shared" si="14"/>
        <v>1</v>
      </c>
      <c r="U148" s="41">
        <f t="shared" si="18"/>
        <v>0.35053554040895818</v>
      </c>
    </row>
    <row r="149" spans="1:21">
      <c r="A149" s="21" t="s">
        <v>188</v>
      </c>
      <c r="B149" s="29" t="str">
        <f>VLOOKUP(A149,Participanti!A:B,2,0)</f>
        <v>M</v>
      </c>
      <c r="C149" s="22">
        <v>4</v>
      </c>
      <c r="D149" s="22">
        <v>3</v>
      </c>
      <c r="E149" s="23">
        <v>9.1550925925925931E-3</v>
      </c>
      <c r="F149" s="46">
        <v>14</v>
      </c>
      <c r="G149" s="24">
        <f t="shared" si="15"/>
        <v>3.0516975308641976E-3</v>
      </c>
      <c r="H149" s="16">
        <f>IF(B149="F",IF(G149&gt;Barem!$AB$2,0,IF(B149="F",VLOOKUP(D149,Barem!$B$2:$C$11,2,1))),IF(G149&gt;Barem!$AB$3,0,VLOOKUP(D149,Barem!$B$12:$C$21,2,1)))</f>
        <v>1</v>
      </c>
      <c r="I149" s="16">
        <f>IF(H149=0,0,IF(B149="F",VLOOKUP(G149,Barem!$G$2:$H$11,2,1),VLOOKUP(G149,Barem!$G$12:$H$21,2,1)))</f>
        <v>4</v>
      </c>
      <c r="J149" s="22">
        <v>2.5</v>
      </c>
      <c r="K149" s="17">
        <f>VLOOKUP($C149, Barem!$L:$O,4,0)</f>
        <v>0.3</v>
      </c>
      <c r="L149" s="17">
        <f>VLOOKUP($C149, Barem!$L:$P,5,0)</f>
        <v>0.5</v>
      </c>
      <c r="M149" s="17">
        <f>VLOOKUP($C149, Barem!$L:$Q,6,0)</f>
        <v>0.2</v>
      </c>
      <c r="N149" s="43">
        <f t="shared" si="16"/>
        <v>0</v>
      </c>
      <c r="O149" s="43">
        <f>IF(D149&gt;21,VLOOKUP(D149,Barem!$S$1:$T$39,2,1),0)</f>
        <v>0</v>
      </c>
      <c r="P149" s="39">
        <f>IF(D149&lt;1,0,IF(B149="F",VLOOKUP(G149,Barem!$W$2:$Y$12,2,1),VLOOKUP(G149,Barem!$W$13:$Y$24,2,1)))</f>
        <v>0</v>
      </c>
      <c r="Q149" s="43">
        <f>VLOOKUP(A149,Participanti!A:C,3,0)</f>
        <v>0</v>
      </c>
      <c r="R149" s="34">
        <f t="shared" si="17"/>
        <v>2.8</v>
      </c>
      <c r="S149" s="38">
        <v>43862</v>
      </c>
      <c r="T149" s="3">
        <f t="shared" si="14"/>
        <v>1</v>
      </c>
      <c r="U149" s="41">
        <f t="shared" si="18"/>
        <v>0.93333333333333324</v>
      </c>
    </row>
    <row r="150" spans="1:21">
      <c r="A150" s="21" t="s">
        <v>130</v>
      </c>
      <c r="B150" s="29" t="str">
        <f>VLOOKUP(A150,Participanti!A:B,2,0)</f>
        <v>M</v>
      </c>
      <c r="C150" s="22">
        <v>4</v>
      </c>
      <c r="D150" s="22">
        <v>21.32</v>
      </c>
      <c r="E150" s="23">
        <v>8.5543981481481471E-2</v>
      </c>
      <c r="F150" s="46">
        <v>125</v>
      </c>
      <c r="G150" s="24">
        <f t="shared" si="15"/>
        <v>4.0123818706135775E-3</v>
      </c>
      <c r="H150" s="16">
        <f>IF(B150="F",IF(G150&gt;Barem!$AB$2,0,IF(B150="F",VLOOKUP(D150,Barem!$B$2:$C$11,2,1))),IF(G150&gt;Barem!$AB$3,0,VLOOKUP(D150,Barem!$B$12:$C$21,2,1)))</f>
        <v>5</v>
      </c>
      <c r="I150" s="16">
        <f>IF(H150=0,0,IF(B150="F",VLOOKUP(G150,Barem!$G$2:$H$11,2,1),VLOOKUP(G150,Barem!$G$12:$H$21,2,1)))</f>
        <v>1.5</v>
      </c>
      <c r="J150" s="22">
        <v>0.5</v>
      </c>
      <c r="K150" s="17">
        <f>VLOOKUP($C150, Barem!$L:$O,4,0)</f>
        <v>0.3</v>
      </c>
      <c r="L150" s="17">
        <f>VLOOKUP($C150, Barem!$L:$P,5,0)</f>
        <v>0.5</v>
      </c>
      <c r="M150" s="17">
        <f>VLOOKUP($C150, Barem!$L:$Q,6,0)</f>
        <v>0.2</v>
      </c>
      <c r="N150" s="43">
        <f t="shared" si="16"/>
        <v>0</v>
      </c>
      <c r="O150" s="43">
        <f>IF(D150&gt;21,VLOOKUP(D150,Barem!$S$1:$T$39,2,1),0)</f>
        <v>0</v>
      </c>
      <c r="P150" s="39">
        <f>IF(D150&lt;1,0,IF(B150="F",VLOOKUP(G150,Barem!$W$2:$Y$12,2,1),VLOOKUP(G150,Barem!$W$13:$Y$24,2,1)))</f>
        <v>0</v>
      </c>
      <c r="Q150" s="43">
        <f>VLOOKUP(A150,Participanti!A:C,3,0)</f>
        <v>0</v>
      </c>
      <c r="R150" s="34">
        <f t="shared" si="17"/>
        <v>2.35</v>
      </c>
      <c r="S150" s="38">
        <v>43862</v>
      </c>
      <c r="T150" s="3">
        <f t="shared" si="14"/>
        <v>1</v>
      </c>
      <c r="U150" s="41">
        <f t="shared" si="18"/>
        <v>0.11022514071294559</v>
      </c>
    </row>
    <row r="151" spans="1:21">
      <c r="A151" s="21" t="s">
        <v>62</v>
      </c>
      <c r="B151" s="29" t="str">
        <f>VLOOKUP(A151,Participanti!A:B,2,0)</f>
        <v>M</v>
      </c>
      <c r="C151" s="22">
        <v>4</v>
      </c>
      <c r="D151" s="22">
        <v>5</v>
      </c>
      <c r="E151" s="23">
        <v>1.3321759259259261E-2</v>
      </c>
      <c r="F151" s="46">
        <v>0</v>
      </c>
      <c r="G151" s="24">
        <f t="shared" si="15"/>
        <v>2.6643518518518522E-3</v>
      </c>
      <c r="H151" s="16">
        <f>IF(B151="F",IF(G151&gt;Barem!$AB$2,0,IF(B151="F",VLOOKUP(D151,Barem!$B$2:$C$11,2,1))),IF(G151&gt;Barem!$AB$3,0,VLOOKUP(D151,Barem!$B$12:$C$21,2,1)))</f>
        <v>1.5</v>
      </c>
      <c r="I151" s="16">
        <f>IF(H151=0,0,IF(B151="F",VLOOKUP(G151,Barem!$G$2:$H$11,2,1),VLOOKUP(G151,Barem!$G$12:$H$21,2,1)))</f>
        <v>5</v>
      </c>
      <c r="J151" s="22">
        <v>2.5</v>
      </c>
      <c r="K151" s="17">
        <f>VLOOKUP($C151, Barem!$L:$O,4,0)</f>
        <v>0.3</v>
      </c>
      <c r="L151" s="17">
        <f>VLOOKUP($C151, Barem!$L:$P,5,0)</f>
        <v>0.5</v>
      </c>
      <c r="M151" s="17">
        <f>VLOOKUP($C151, Barem!$L:$Q,6,0)</f>
        <v>0.2</v>
      </c>
      <c r="N151" s="43">
        <f t="shared" si="16"/>
        <v>0</v>
      </c>
      <c r="O151" s="43">
        <f>IF(D151&gt;21,VLOOKUP(D151,Barem!$S$1:$T$39,2,1),0)</f>
        <v>0</v>
      </c>
      <c r="P151" s="39">
        <f>IF(D151&lt;1,0,IF(B151="F",VLOOKUP(G151,Barem!$W$2:$Y$12,2,1),VLOOKUP(G151,Barem!$W$13:$Y$24,2,1)))</f>
        <v>1.5</v>
      </c>
      <c r="Q151" s="43">
        <f>VLOOKUP(A151,Participanti!A:C,3,0)</f>
        <v>0</v>
      </c>
      <c r="R151" s="34">
        <f t="shared" si="17"/>
        <v>4.95</v>
      </c>
      <c r="S151" s="38">
        <v>43860</v>
      </c>
      <c r="T151" s="3">
        <f t="shared" si="14"/>
        <v>1</v>
      </c>
      <c r="U151" s="41">
        <f t="shared" si="18"/>
        <v>0.99</v>
      </c>
    </row>
    <row r="152" spans="1:21">
      <c r="A152" s="21" t="s">
        <v>101</v>
      </c>
      <c r="B152" s="29" t="str">
        <f>VLOOKUP(A152,Participanti!A:B,2,0)</f>
        <v>M</v>
      </c>
      <c r="C152" s="22">
        <v>4</v>
      </c>
      <c r="D152" s="22">
        <v>9.16</v>
      </c>
      <c r="E152" s="23">
        <v>3.125E-2</v>
      </c>
      <c r="F152" s="46">
        <v>0</v>
      </c>
      <c r="G152" s="24">
        <f t="shared" si="15"/>
        <v>3.4115720524017469E-3</v>
      </c>
      <c r="H152" s="16">
        <f>IF(B152="F",IF(G152&gt;Barem!$AB$2,0,IF(B152="F",VLOOKUP(D152,Barem!$B$2:$C$11,2,1))),IF(G152&gt;Barem!$AB$3,0,VLOOKUP(D152,Barem!$B$12:$C$21,2,1)))</f>
        <v>2</v>
      </c>
      <c r="I152" s="16">
        <f>IF(H152=0,0,IF(B152="F",VLOOKUP(G152,Barem!$G$2:$H$11,2,1),VLOOKUP(G152,Barem!$G$12:$H$21,2,1)))</f>
        <v>3</v>
      </c>
      <c r="J152" s="22">
        <v>2</v>
      </c>
      <c r="K152" s="17">
        <f>VLOOKUP($C152, Barem!$L:$O,4,0)</f>
        <v>0.3</v>
      </c>
      <c r="L152" s="17">
        <f>VLOOKUP($C152, Barem!$L:$P,5,0)</f>
        <v>0.5</v>
      </c>
      <c r="M152" s="17">
        <f>VLOOKUP($C152, Barem!$L:$Q,6,0)</f>
        <v>0.2</v>
      </c>
      <c r="N152" s="43">
        <f t="shared" si="16"/>
        <v>0</v>
      </c>
      <c r="O152" s="43">
        <f>IF(D152&gt;21,VLOOKUP(D152,Barem!$S$1:$T$39,2,1),0)</f>
        <v>0</v>
      </c>
      <c r="P152" s="39">
        <f>IF(D152&lt;1,0,IF(B152="F",VLOOKUP(G152,Barem!$W$2:$Y$12,2,1),VLOOKUP(G152,Barem!$W$13:$Y$24,2,1)))</f>
        <v>0</v>
      </c>
      <c r="Q152" s="43">
        <f>VLOOKUP(A152,Participanti!A:C,3,0)</f>
        <v>0</v>
      </c>
      <c r="R152" s="34">
        <f t="shared" si="17"/>
        <v>2.5</v>
      </c>
      <c r="S152" s="38">
        <v>43862</v>
      </c>
      <c r="T152" s="3">
        <f t="shared" si="14"/>
        <v>1</v>
      </c>
      <c r="U152" s="41">
        <f t="shared" si="18"/>
        <v>0.27292576419213971</v>
      </c>
    </row>
    <row r="153" spans="1:21">
      <c r="A153" s="21" t="s">
        <v>192</v>
      </c>
      <c r="B153" s="29" t="str">
        <f>VLOOKUP(A153,Participanti!A:B,2,0)</f>
        <v>M</v>
      </c>
      <c r="C153" s="22">
        <v>4</v>
      </c>
      <c r="D153" s="22">
        <v>5.0199999999999996</v>
      </c>
      <c r="E153" s="23">
        <v>1.3807870370370371E-2</v>
      </c>
      <c r="F153" s="46">
        <v>28</v>
      </c>
      <c r="G153" s="24">
        <f t="shared" si="15"/>
        <v>2.750571786926369E-3</v>
      </c>
      <c r="H153" s="16">
        <f>IF(B153="F",IF(G153&gt;Barem!$AB$2,0,IF(B153="F",VLOOKUP(D153,Barem!$B$2:$C$11,2,1))),IF(G153&gt;Barem!$AB$3,0,VLOOKUP(D153,Barem!$B$12:$C$21,2,1)))</f>
        <v>1.5</v>
      </c>
      <c r="I153" s="16">
        <f>IF(H153=0,0,IF(B153="F",VLOOKUP(G153,Barem!$G$2:$H$11,2,1),VLOOKUP(G153,Barem!$G$12:$H$21,2,1)))</f>
        <v>5</v>
      </c>
      <c r="J153" s="22">
        <v>2.5</v>
      </c>
      <c r="K153" s="17">
        <f>VLOOKUP($C153, Barem!$L:$O,4,0)</f>
        <v>0.3</v>
      </c>
      <c r="L153" s="17">
        <f>VLOOKUP($C153, Barem!$L:$P,5,0)</f>
        <v>0.5</v>
      </c>
      <c r="M153" s="17">
        <f>VLOOKUP($C153, Barem!$L:$Q,6,0)</f>
        <v>0.2</v>
      </c>
      <c r="N153" s="43">
        <f t="shared" si="16"/>
        <v>0</v>
      </c>
      <c r="O153" s="43">
        <f>IF(D153&gt;21,VLOOKUP(D153,Barem!$S$1:$T$39,2,1),0)</f>
        <v>0</v>
      </c>
      <c r="P153" s="39">
        <f>IF(D153&lt;1,0,IF(B153="F",VLOOKUP(G153,Barem!$W$2:$Y$12,2,1),VLOOKUP(G153,Barem!$W$13:$Y$24,2,1)))</f>
        <v>0.5</v>
      </c>
      <c r="Q153" s="43">
        <f>VLOOKUP(A153,Participanti!A:C,3,0)</f>
        <v>0</v>
      </c>
      <c r="R153" s="34">
        <f t="shared" si="17"/>
        <v>3.95</v>
      </c>
      <c r="S153" s="38">
        <v>43862</v>
      </c>
      <c r="T153" s="3">
        <f t="shared" si="14"/>
        <v>1</v>
      </c>
      <c r="U153" s="41">
        <f t="shared" si="18"/>
        <v>0.78685258964143434</v>
      </c>
    </row>
    <row r="154" spans="1:21">
      <c r="A154" s="21" t="s">
        <v>56</v>
      </c>
      <c r="B154" s="29" t="str">
        <f>VLOOKUP(A154,Participanti!A:B,2,0)</f>
        <v>M</v>
      </c>
      <c r="C154" s="22">
        <v>4</v>
      </c>
      <c r="D154" s="22">
        <v>20.010000000000002</v>
      </c>
      <c r="E154" s="23">
        <v>6.4317129629629641E-2</v>
      </c>
      <c r="F154" s="46">
        <v>0</v>
      </c>
      <c r="G154" s="24">
        <f t="shared" si="15"/>
        <v>3.2142493568030803E-3</v>
      </c>
      <c r="H154" s="16">
        <f>IF(B154="F",IF(G154&gt;Barem!$AB$2,0,IF(B154="F",VLOOKUP(D154,Barem!$B$2:$C$11,2,1))),IF(G154&gt;Barem!$AB$3,0,VLOOKUP(D154,Barem!$B$12:$C$21,2,1)))</f>
        <v>4.5</v>
      </c>
      <c r="I154" s="16">
        <f>IF(H154=0,0,IF(B154="F",VLOOKUP(G154,Barem!$G$2:$H$11,2,1),VLOOKUP(G154,Barem!$G$12:$H$21,2,1)))</f>
        <v>3.5</v>
      </c>
      <c r="J154" s="22">
        <v>1.5</v>
      </c>
      <c r="K154" s="17">
        <f>VLOOKUP($C154, Barem!$L:$O,4,0)</f>
        <v>0.3</v>
      </c>
      <c r="L154" s="17">
        <f>VLOOKUP($C154, Barem!$L:$P,5,0)</f>
        <v>0.5</v>
      </c>
      <c r="M154" s="17">
        <f>VLOOKUP($C154, Barem!$L:$Q,6,0)</f>
        <v>0.2</v>
      </c>
      <c r="N154" s="43">
        <f t="shared" si="16"/>
        <v>0</v>
      </c>
      <c r="O154" s="43">
        <f>IF(D154&gt;21,VLOOKUP(D154,Barem!$S$1:$T$39,2,1),0)</f>
        <v>0</v>
      </c>
      <c r="P154" s="39">
        <f>IF(D154&lt;1,0,IF(B154="F",VLOOKUP(G154,Barem!$W$2:$Y$12,2,1),VLOOKUP(G154,Barem!$W$13:$Y$24,2,1)))</f>
        <v>0</v>
      </c>
      <c r="Q154" s="43">
        <f>VLOOKUP(A154,Participanti!A:C,3,0)</f>
        <v>0</v>
      </c>
      <c r="R154" s="34">
        <f t="shared" si="17"/>
        <v>3.3999999999999995</v>
      </c>
      <c r="S154" s="38">
        <v>43863</v>
      </c>
      <c r="T154" s="3">
        <f t="shared" si="14"/>
        <v>1</v>
      </c>
      <c r="U154" s="41">
        <f t="shared" si="18"/>
        <v>0.16991504247876058</v>
      </c>
    </row>
    <row r="155" spans="1:21">
      <c r="A155" s="21" t="s">
        <v>191</v>
      </c>
      <c r="B155" s="29" t="str">
        <f>VLOOKUP(A155,Participanti!A:B,2,0)</f>
        <v>F</v>
      </c>
      <c r="C155" s="22">
        <v>4</v>
      </c>
      <c r="D155" s="22">
        <v>12.02</v>
      </c>
      <c r="E155" s="23">
        <v>5.5671296296296302E-2</v>
      </c>
      <c r="F155" s="46">
        <v>63</v>
      </c>
      <c r="G155" s="24">
        <f t="shared" si="15"/>
        <v>4.6315554323041854E-3</v>
      </c>
      <c r="H155" s="16">
        <f>IF(B155="F",IF(G155&gt;Barem!$AB$2,0,IF(B155="F",VLOOKUP(D155,Barem!$B$2:$C$11,2,1))),IF(G155&gt;Barem!$AB$3,0,VLOOKUP(D155,Barem!$B$12:$C$21,2,1)))</f>
        <v>3</v>
      </c>
      <c r="I155" s="16">
        <f>IF(H155=0,0,IF(B155="F",VLOOKUP(G155,Barem!$G$2:$H$11,2,1),VLOOKUP(G155,Barem!$G$12:$H$21,2,1)))</f>
        <v>1</v>
      </c>
      <c r="J155" s="22">
        <v>2.5</v>
      </c>
      <c r="K155" s="17">
        <f>VLOOKUP($C155, Barem!$L:$O,4,0)</f>
        <v>0.3</v>
      </c>
      <c r="L155" s="17">
        <f>VLOOKUP($C155, Barem!$L:$P,5,0)</f>
        <v>0.5</v>
      </c>
      <c r="M155" s="17">
        <f>VLOOKUP($C155, Barem!$L:$Q,6,0)</f>
        <v>0.2</v>
      </c>
      <c r="N155" s="43">
        <f t="shared" si="16"/>
        <v>0</v>
      </c>
      <c r="O155" s="43">
        <f>IF(D155&gt;21,VLOOKUP(D155,Barem!$S$1:$T$39,2,1),0)</f>
        <v>0</v>
      </c>
      <c r="P155" s="39">
        <f>IF(D155&lt;1,0,IF(B155="F",VLOOKUP(G155,Barem!$W$2:$Y$12,2,1),VLOOKUP(G155,Barem!$W$13:$Y$24,2,1)))</f>
        <v>0</v>
      </c>
      <c r="Q155" s="43">
        <f>VLOOKUP(A155,Participanti!A:C,3,0)</f>
        <v>0</v>
      </c>
      <c r="R155" s="34">
        <f t="shared" si="17"/>
        <v>1.9</v>
      </c>
      <c r="S155" s="38">
        <v>43863</v>
      </c>
      <c r="T155" s="3">
        <f t="shared" si="14"/>
        <v>1</v>
      </c>
      <c r="U155" s="41">
        <f t="shared" si="18"/>
        <v>0.15806988352745424</v>
      </c>
    </row>
    <row r="156" spans="1:21">
      <c r="A156" s="21" t="s">
        <v>68</v>
      </c>
      <c r="B156" s="29" t="str">
        <f>VLOOKUP(A156,Participanti!A:B,2,0)</f>
        <v>M</v>
      </c>
      <c r="C156" s="22">
        <v>4</v>
      </c>
      <c r="D156" s="22">
        <v>3.5</v>
      </c>
      <c r="E156" s="23">
        <v>9.571759259259259E-3</v>
      </c>
      <c r="F156" s="46">
        <v>25</v>
      </c>
      <c r="G156" s="24">
        <f t="shared" si="15"/>
        <v>2.7347883597883598E-3</v>
      </c>
      <c r="H156" s="16">
        <f>IF(B156="F",IF(G156&gt;Barem!$AB$2,0,IF(B156="F",VLOOKUP(D156,Barem!$B$2:$C$11,2,1))),IF(G156&gt;Barem!$AB$3,0,VLOOKUP(D156,Barem!$B$12:$C$21,2,1)))</f>
        <v>1</v>
      </c>
      <c r="I156" s="16">
        <f>IF(H156=0,0,IF(B156="F",VLOOKUP(G156,Barem!$G$2:$H$11,2,1),VLOOKUP(G156,Barem!$G$12:$H$21,2,1)))</f>
        <v>5</v>
      </c>
      <c r="J156" s="22">
        <v>2</v>
      </c>
      <c r="K156" s="17">
        <f>VLOOKUP($C156, Barem!$L:$O,4,0)</f>
        <v>0.3</v>
      </c>
      <c r="L156" s="17">
        <f>VLOOKUP($C156, Barem!$L:$P,5,0)</f>
        <v>0.5</v>
      </c>
      <c r="M156" s="17">
        <f>VLOOKUP($C156, Barem!$L:$Q,6,0)</f>
        <v>0.2</v>
      </c>
      <c r="N156" s="43">
        <f t="shared" si="16"/>
        <v>0</v>
      </c>
      <c r="O156" s="43">
        <f>IF(D156&gt;21,VLOOKUP(D156,Barem!$S$1:$T$39,2,1),0)</f>
        <v>0</v>
      </c>
      <c r="P156" s="39">
        <f>IF(D156&lt;1,0,IF(B156="F",VLOOKUP(G156,Barem!$W$2:$Y$12,2,1),VLOOKUP(G156,Barem!$W$13:$Y$24,2,1)))</f>
        <v>0.5</v>
      </c>
      <c r="Q156" s="43">
        <f>VLOOKUP(A156,Participanti!A:C,3,0)</f>
        <v>0</v>
      </c>
      <c r="R156" s="34">
        <f t="shared" si="17"/>
        <v>3.6999999999999997</v>
      </c>
      <c r="S156" s="38">
        <v>43861</v>
      </c>
      <c r="T156" s="3">
        <f t="shared" si="14"/>
        <v>1</v>
      </c>
      <c r="U156" s="41">
        <f t="shared" si="18"/>
        <v>1.0571428571428572</v>
      </c>
    </row>
    <row r="157" spans="1:21">
      <c r="A157" s="21" t="s">
        <v>60</v>
      </c>
      <c r="B157" s="29" t="str">
        <f>VLOOKUP(A157,Participanti!A:B,2,0)</f>
        <v>M</v>
      </c>
      <c r="C157" s="22">
        <v>4</v>
      </c>
      <c r="D157" s="22">
        <v>5.0199999999999996</v>
      </c>
      <c r="E157" s="23">
        <v>1.2777777777777777E-2</v>
      </c>
      <c r="F157" s="46">
        <v>10</v>
      </c>
      <c r="G157" s="24">
        <f t="shared" si="15"/>
        <v>2.5453740593182825E-3</v>
      </c>
      <c r="H157" s="16">
        <f>IF(B157="F",IF(G157&gt;Barem!$AB$2,0,IF(B157="F",VLOOKUP(D157,Barem!$B$2:$C$11,2,1))),IF(G157&gt;Barem!$AB$3,0,VLOOKUP(D157,Barem!$B$12:$C$21,2,1)))</f>
        <v>1.5</v>
      </c>
      <c r="I157" s="16">
        <f>IF(H157=0,0,IF(B157="F",VLOOKUP(G157,Barem!$G$2:$H$11,2,1),VLOOKUP(G157,Barem!$G$12:$H$21,2,1)))</f>
        <v>5</v>
      </c>
      <c r="J157" s="22">
        <v>4.5</v>
      </c>
      <c r="K157" s="17">
        <f>VLOOKUP($C157, Barem!$L:$O,4,0)</f>
        <v>0.3</v>
      </c>
      <c r="L157" s="17">
        <f>VLOOKUP($C157, Barem!$L:$P,5,0)</f>
        <v>0.5</v>
      </c>
      <c r="M157" s="17">
        <f>VLOOKUP($C157, Barem!$L:$Q,6,0)</f>
        <v>0.2</v>
      </c>
      <c r="N157" s="43">
        <f t="shared" si="16"/>
        <v>0</v>
      </c>
      <c r="O157" s="43">
        <f>IF(D157&gt;21,VLOOKUP(D157,Barem!$S$1:$T$39,2,1),0)</f>
        <v>0</v>
      </c>
      <c r="P157" s="39">
        <f>IF(D157&lt;1,0,IF(B157="F",VLOOKUP(G157,Barem!$W$2:$Y$12,2,1),VLOOKUP(G157,Barem!$W$13:$Y$24,2,1)))</f>
        <v>2.5</v>
      </c>
      <c r="Q157" s="43">
        <f>VLOOKUP(A157,Participanti!A:C,3,0)</f>
        <v>0</v>
      </c>
      <c r="R157" s="34">
        <f t="shared" si="17"/>
        <v>6.35</v>
      </c>
      <c r="S157" s="38">
        <v>43861</v>
      </c>
      <c r="T157" s="3">
        <f t="shared" si="14"/>
        <v>1</v>
      </c>
      <c r="U157" s="41">
        <f t="shared" si="18"/>
        <v>1.2649402390438247</v>
      </c>
    </row>
    <row r="158" spans="1:21">
      <c r="A158" s="21" t="s">
        <v>53</v>
      </c>
      <c r="B158" s="29" t="str">
        <f>VLOOKUP(A158,Participanti!A:B,2,0)</f>
        <v>M</v>
      </c>
      <c r="C158" s="22">
        <v>4</v>
      </c>
      <c r="D158" s="22">
        <v>21.59</v>
      </c>
      <c r="E158" s="23">
        <v>9.824074074074074E-2</v>
      </c>
      <c r="F158" s="46">
        <v>110</v>
      </c>
      <c r="G158" s="24">
        <f t="shared" si="15"/>
        <v>4.5502890570051288E-3</v>
      </c>
      <c r="H158" s="16">
        <f>IF(B158="F",IF(G158&gt;Barem!$AB$2,0,IF(B158="F",VLOOKUP(D158,Barem!$B$2:$C$11,2,1))),IF(G158&gt;Barem!$AB$3,0,VLOOKUP(D158,Barem!$B$12:$C$21,2,1)))</f>
        <v>5</v>
      </c>
      <c r="I158" s="16">
        <f>IF(H158=0,0,IF(B158="F",VLOOKUP(G158,Barem!$G$2:$H$11,2,1),VLOOKUP(G158,Barem!$G$12:$H$21,2,1)))</f>
        <v>1</v>
      </c>
      <c r="J158" s="22">
        <v>3.5</v>
      </c>
      <c r="K158" s="17">
        <f>VLOOKUP($C158, Barem!$L:$O,4,0)</f>
        <v>0.3</v>
      </c>
      <c r="L158" s="17">
        <f>VLOOKUP($C158, Barem!$L:$P,5,0)</f>
        <v>0.5</v>
      </c>
      <c r="M158" s="17">
        <f>VLOOKUP($C158, Barem!$L:$Q,6,0)</f>
        <v>0.2</v>
      </c>
      <c r="N158" s="43">
        <f t="shared" si="16"/>
        <v>0</v>
      </c>
      <c r="O158" s="43">
        <f>IF(D158&gt;21,VLOOKUP(D158,Barem!$S$1:$T$39,2,1),0)</f>
        <v>0</v>
      </c>
      <c r="P158" s="39">
        <f>IF(D158&lt;1,0,IF(B158="F",VLOOKUP(G158,Barem!$W$2:$Y$12,2,1),VLOOKUP(G158,Barem!$W$13:$Y$24,2,1)))</f>
        <v>0</v>
      </c>
      <c r="Q158" s="43">
        <f>VLOOKUP(A158,Participanti!A:C,3,0)</f>
        <v>0</v>
      </c>
      <c r="R158" s="34">
        <f t="shared" si="17"/>
        <v>2.7</v>
      </c>
      <c r="S158" s="38">
        <v>43862</v>
      </c>
      <c r="T158" s="3">
        <f t="shared" si="14"/>
        <v>1</v>
      </c>
      <c r="U158" s="41">
        <f t="shared" si="18"/>
        <v>0.12505789717461788</v>
      </c>
    </row>
    <row r="159" spans="1:21">
      <c r="A159" s="21" t="s">
        <v>121</v>
      </c>
      <c r="B159" s="29" t="str">
        <f>VLOOKUP(A159,Participanti!A:B,2,0)</f>
        <v>M</v>
      </c>
      <c r="C159" s="22">
        <v>4</v>
      </c>
      <c r="D159" s="86">
        <v>4.43</v>
      </c>
      <c r="E159" s="23">
        <v>1.2268518518518519E-2</v>
      </c>
      <c r="F159" s="46">
        <v>2</v>
      </c>
      <c r="G159" s="24">
        <f t="shared" si="15"/>
        <v>2.7694172728032775E-3</v>
      </c>
      <c r="H159" s="16">
        <f>IF(B159="F",IF(G159&gt;Barem!$AB$2,0,IF(B159="F",VLOOKUP(D159,Barem!$B$2:$C$11,2,1))),IF(G159&gt;Barem!$AB$3,0,VLOOKUP(D159,Barem!$B$12:$C$21,2,1)))</f>
        <v>1</v>
      </c>
      <c r="I159" s="16">
        <f>IF(H159=0,0,IF(B159="F",VLOOKUP(G159,Barem!$G$2:$H$11,2,1),VLOOKUP(G159,Barem!$G$12:$H$21,2,1)))</f>
        <v>5</v>
      </c>
      <c r="J159" s="22">
        <v>3</v>
      </c>
      <c r="K159" s="17">
        <f>VLOOKUP($C159, Barem!$L:$O,4,0)</f>
        <v>0.3</v>
      </c>
      <c r="L159" s="17">
        <f>VLOOKUP($C159, Barem!$L:$P,5,0)</f>
        <v>0.5</v>
      </c>
      <c r="M159" s="17">
        <f>VLOOKUP($C159, Barem!$L:$Q,6,0)</f>
        <v>0.2</v>
      </c>
      <c r="N159" s="43">
        <f t="shared" si="16"/>
        <v>0</v>
      </c>
      <c r="O159" s="43">
        <f>IF(D159&gt;21,VLOOKUP(D159,Barem!$S$1:$T$39,2,1),0)</f>
        <v>0</v>
      </c>
      <c r="P159" s="39">
        <f>IF(D159&lt;1,0,IF(B159="F",VLOOKUP(G159,Barem!$W$2:$Y$12,2,1),VLOOKUP(G159,Barem!$W$13:$Y$24,2,1)))</f>
        <v>0.5</v>
      </c>
      <c r="Q159" s="43">
        <f>VLOOKUP(A159,Participanti!A:C,3,0)</f>
        <v>0</v>
      </c>
      <c r="R159" s="34">
        <f t="shared" si="17"/>
        <v>3.9</v>
      </c>
      <c r="S159" s="38">
        <v>43863</v>
      </c>
      <c r="T159" s="3">
        <f t="shared" si="14"/>
        <v>1</v>
      </c>
      <c r="U159" s="41">
        <f t="shared" si="18"/>
        <v>0.88036117381489842</v>
      </c>
    </row>
    <row r="160" spans="1:21">
      <c r="A160" s="21" t="s">
        <v>72</v>
      </c>
      <c r="B160" s="29" t="str">
        <f>VLOOKUP(A160,Participanti!A:B,2,0)</f>
        <v>M</v>
      </c>
      <c r="C160" s="22">
        <v>4</v>
      </c>
      <c r="D160" s="22">
        <v>13.07</v>
      </c>
      <c r="E160" s="23">
        <v>4.3530092592592599E-2</v>
      </c>
      <c r="F160" s="46">
        <v>41</v>
      </c>
      <c r="G160" s="24">
        <f t="shared" si="15"/>
        <v>3.3305350109099157E-3</v>
      </c>
      <c r="H160" s="16">
        <f>IF(B160="F",IF(G160&gt;Barem!$AB$2,0,IF(B160="F",VLOOKUP(D160,Barem!$B$2:$C$11,2,1))),IF(G160&gt;Barem!$AB$3,0,VLOOKUP(D160,Barem!$B$12:$C$21,2,1)))</f>
        <v>3</v>
      </c>
      <c r="I160" s="16">
        <f>IF(H160=0,0,IF(B160="F",VLOOKUP(G160,Barem!$G$2:$H$11,2,1),VLOOKUP(G160,Barem!$G$12:$H$21,2,1)))</f>
        <v>3</v>
      </c>
      <c r="J160" s="22">
        <v>1.5</v>
      </c>
      <c r="K160" s="17">
        <f>VLOOKUP($C160, Barem!$L:$O,4,0)</f>
        <v>0.3</v>
      </c>
      <c r="L160" s="17">
        <f>VLOOKUP($C160, Barem!$L:$P,5,0)</f>
        <v>0.5</v>
      </c>
      <c r="M160" s="17">
        <f>VLOOKUP($C160, Barem!$L:$Q,6,0)</f>
        <v>0.2</v>
      </c>
      <c r="N160" s="43">
        <f t="shared" si="16"/>
        <v>0</v>
      </c>
      <c r="O160" s="43">
        <f>IF(D160&gt;21,VLOOKUP(D160,Barem!$S$1:$T$39,2,1),0)</f>
        <v>0</v>
      </c>
      <c r="P160" s="39">
        <f>IF(D160&lt;1,0,IF(B160="F",VLOOKUP(G160,Barem!$W$2:$Y$12,2,1),VLOOKUP(G160,Barem!$W$13:$Y$24,2,1)))</f>
        <v>0</v>
      </c>
      <c r="Q160" s="43">
        <f>VLOOKUP(A160,Participanti!A:C,3,0)</f>
        <v>0</v>
      </c>
      <c r="R160" s="34">
        <f t="shared" si="17"/>
        <v>2.7</v>
      </c>
      <c r="S160" s="38">
        <v>43860</v>
      </c>
      <c r="T160" s="3">
        <f t="shared" si="14"/>
        <v>1</v>
      </c>
      <c r="U160" s="41">
        <f t="shared" si="18"/>
        <v>0.20657995409334354</v>
      </c>
    </row>
    <row r="161" spans="1:21">
      <c r="A161" s="21" t="s">
        <v>129</v>
      </c>
      <c r="B161" s="29" t="str">
        <f>VLOOKUP(A161,Participanti!A:B,2,0)</f>
        <v>M</v>
      </c>
      <c r="C161" s="22">
        <v>4</v>
      </c>
      <c r="D161" s="22">
        <v>42.46</v>
      </c>
      <c r="E161" s="23">
        <v>0.29370370370370369</v>
      </c>
      <c r="F161" s="46">
        <v>1283</v>
      </c>
      <c r="G161" s="24">
        <f t="shared" si="15"/>
        <v>6.917185673662357E-3</v>
      </c>
      <c r="H161" s="16">
        <f>IF(B161="F",IF(G161&gt;Barem!$AB$2,0,IF(B161="F",VLOOKUP(D161,Barem!$B$2:$C$11,2,1))),IF(G161&gt;Barem!$AB$3,0,VLOOKUP(D161,Barem!$B$12:$C$21,2,1)))</f>
        <v>5</v>
      </c>
      <c r="I161" s="16">
        <f>IF(H161=0,0,IF(B161="F",VLOOKUP(G161,Barem!$G$2:$H$11,2,1),VLOOKUP(G161,Barem!$G$12:$H$21,2,1)))</f>
        <v>0</v>
      </c>
      <c r="J161" s="22">
        <v>4.5</v>
      </c>
      <c r="K161" s="17">
        <f>VLOOKUP($C161, Barem!$L:$O,4,0)</f>
        <v>0.3</v>
      </c>
      <c r="L161" s="17">
        <f>VLOOKUP($C161, Barem!$L:$P,5,0)</f>
        <v>0.5</v>
      </c>
      <c r="M161" s="17">
        <f>VLOOKUP($C161, Barem!$L:$Q,6,0)</f>
        <v>0.2</v>
      </c>
      <c r="N161" s="43">
        <f t="shared" si="16"/>
        <v>0.85533333333333328</v>
      </c>
      <c r="O161" s="43">
        <f>IF(D161&gt;21,VLOOKUP(D161,Barem!$S$1:$T$39,2,1),0)</f>
        <v>0.4</v>
      </c>
      <c r="P161" s="39">
        <f>IF(D161&lt;1,0,IF(B161="F",VLOOKUP(G161,Barem!$W$2:$Y$12,2,1),VLOOKUP(G161,Barem!$W$13:$Y$24,2,1)))</f>
        <v>0</v>
      </c>
      <c r="Q161" s="43">
        <f>VLOOKUP(A161,Participanti!A:C,3,0)</f>
        <v>0.5</v>
      </c>
      <c r="R161" s="34">
        <f t="shared" si="17"/>
        <v>4.1553333333333331</v>
      </c>
      <c r="S161" s="38">
        <v>43863</v>
      </c>
      <c r="T161" s="3">
        <f t="shared" si="14"/>
        <v>1</v>
      </c>
      <c r="U161" s="41">
        <f t="shared" si="18"/>
        <v>9.7864656932014432E-2</v>
      </c>
    </row>
    <row r="162" spans="1:21">
      <c r="A162" s="21" t="s">
        <v>57</v>
      </c>
      <c r="B162" s="29" t="str">
        <f>VLOOKUP(A162,Participanti!A:B,2,0)</f>
        <v>M</v>
      </c>
      <c r="C162" s="22">
        <v>4</v>
      </c>
      <c r="D162" s="22">
        <v>14.07</v>
      </c>
      <c r="E162" s="23">
        <v>5.0960648148148151E-2</v>
      </c>
      <c r="F162" s="46">
        <v>109</v>
      </c>
      <c r="G162" s="24">
        <f t="shared" si="15"/>
        <v>3.6219366132301456E-3</v>
      </c>
      <c r="H162" s="16">
        <f>IF(B162="F",IF(G162&gt;Barem!$AB$2,0,IF(B162="F",VLOOKUP(D162,Barem!$B$2:$C$11,2,1))),IF(G162&gt;Barem!$AB$3,0,VLOOKUP(D162,Barem!$B$12:$C$21,2,1)))</f>
        <v>3</v>
      </c>
      <c r="I162" s="16">
        <f>IF(H162=0,0,IF(B162="F",VLOOKUP(G162,Barem!$G$2:$H$11,2,1),VLOOKUP(G162,Barem!$G$12:$H$21,2,1)))</f>
        <v>2.5</v>
      </c>
      <c r="J162" s="22">
        <v>1</v>
      </c>
      <c r="K162" s="17">
        <f>VLOOKUP($C162, Barem!$L:$O,4,0)</f>
        <v>0.3</v>
      </c>
      <c r="L162" s="17">
        <f>VLOOKUP($C162, Barem!$L:$P,5,0)</f>
        <v>0.5</v>
      </c>
      <c r="M162" s="17">
        <f>VLOOKUP($C162, Barem!$L:$Q,6,0)</f>
        <v>0.2</v>
      </c>
      <c r="N162" s="43">
        <f t="shared" si="16"/>
        <v>0</v>
      </c>
      <c r="O162" s="43">
        <f>IF(D162&gt;21,VLOOKUP(D162,Barem!$S$1:$T$39,2,1),0)</f>
        <v>0</v>
      </c>
      <c r="P162" s="39">
        <f>IF(D162&lt;1,0,IF(B162="F",VLOOKUP(G162,Barem!$W$2:$Y$12,2,1),VLOOKUP(G162,Barem!$W$13:$Y$24,2,1)))</f>
        <v>0</v>
      </c>
      <c r="Q162" s="43">
        <f>VLOOKUP(A162,Participanti!A:C,3,0)</f>
        <v>0</v>
      </c>
      <c r="R162" s="34">
        <f t="shared" si="17"/>
        <v>2.35</v>
      </c>
      <c r="S162" s="38">
        <v>43860</v>
      </c>
      <c r="T162" s="3">
        <f t="shared" si="14"/>
        <v>1</v>
      </c>
      <c r="U162" s="41">
        <f t="shared" si="18"/>
        <v>0.16702203269367449</v>
      </c>
    </row>
    <row r="163" spans="1:21">
      <c r="A163" s="21" t="s">
        <v>123</v>
      </c>
      <c r="B163" s="29" t="str">
        <f>VLOOKUP(A163,Participanti!A:B,2,0)</f>
        <v>F</v>
      </c>
      <c r="C163" s="22">
        <v>4</v>
      </c>
      <c r="D163" s="22">
        <v>10.67</v>
      </c>
      <c r="E163" s="23">
        <v>3.2106481481481479E-2</v>
      </c>
      <c r="F163" s="46">
        <v>48</v>
      </c>
      <c r="G163" s="24">
        <f t="shared" si="15"/>
        <v>3.0090423131660243E-3</v>
      </c>
      <c r="H163" s="16">
        <f>IF(B163="F",IF(G163&gt;Barem!$AB$2,0,IF(B163="F",VLOOKUP(D163,Barem!$B$2:$C$11,2,1))),IF(G163&gt;Barem!$AB$3,0,VLOOKUP(D163,Barem!$B$12:$C$21,2,1)))</f>
        <v>2.5</v>
      </c>
      <c r="I163" s="16">
        <f>IF(H163=0,0,IF(B163="F",VLOOKUP(G163,Barem!$G$2:$H$11,2,1),VLOOKUP(G163,Barem!$G$12:$H$21,2,1)))</f>
        <v>5</v>
      </c>
      <c r="J163" s="22">
        <v>3.5</v>
      </c>
      <c r="K163" s="17">
        <f>VLOOKUP($C163, Barem!$L:$O,4,0)</f>
        <v>0.3</v>
      </c>
      <c r="L163" s="17">
        <f>VLOOKUP($C163, Barem!$L:$P,5,0)</f>
        <v>0.5</v>
      </c>
      <c r="M163" s="17">
        <f>VLOOKUP($C163, Barem!$L:$Q,6,0)</f>
        <v>0.2</v>
      </c>
      <c r="N163" s="43">
        <f t="shared" si="16"/>
        <v>0</v>
      </c>
      <c r="O163" s="43">
        <f>IF(D163&gt;21,VLOOKUP(D163,Barem!$S$1:$T$39,2,1),0)</f>
        <v>0</v>
      </c>
      <c r="P163" s="39">
        <f>IF(D163&lt;1,0,IF(B163="F",VLOOKUP(G163,Barem!$W$2:$Y$12,2,1),VLOOKUP(G163,Barem!$W$13:$Y$24,2,1)))</f>
        <v>2</v>
      </c>
      <c r="Q163" s="43">
        <f>VLOOKUP(A163,Participanti!A:C,3,0)</f>
        <v>0</v>
      </c>
      <c r="R163" s="34">
        <f t="shared" si="17"/>
        <v>5.95</v>
      </c>
      <c r="S163" s="38">
        <v>43862</v>
      </c>
      <c r="T163" s="3">
        <f t="shared" si="14"/>
        <v>1</v>
      </c>
      <c r="U163" s="41">
        <f t="shared" si="18"/>
        <v>0.55763823805060919</v>
      </c>
    </row>
    <row r="164" spans="1:21">
      <c r="A164" s="21" t="s">
        <v>6</v>
      </c>
      <c r="B164" s="29" t="str">
        <f>VLOOKUP(A164,Participanti!A:B,2,0)</f>
        <v>F</v>
      </c>
      <c r="C164" s="22">
        <v>4</v>
      </c>
      <c r="D164" s="22">
        <v>10.73</v>
      </c>
      <c r="E164" s="23">
        <v>3.2719907407407406E-2</v>
      </c>
      <c r="F164" s="46">
        <v>43</v>
      </c>
      <c r="G164" s="24">
        <f t="shared" si="15"/>
        <v>3.0493855924890404E-3</v>
      </c>
      <c r="H164" s="16">
        <f>IF(B164="F",IF(G164&gt;Barem!$AB$2,0,IF(B164="F",VLOOKUP(D164,Barem!$B$2:$C$11,2,1))),IF(G164&gt;Barem!$AB$3,0,VLOOKUP(D164,Barem!$B$12:$C$21,2,1)))</f>
        <v>2.5</v>
      </c>
      <c r="I164" s="16">
        <f>IF(H164=0,0,IF(B164="F",VLOOKUP(G164,Barem!$G$2:$H$11,2,1),VLOOKUP(G164,Barem!$G$12:$H$21,2,1)))</f>
        <v>5</v>
      </c>
      <c r="J164" s="22">
        <v>4</v>
      </c>
      <c r="K164" s="17">
        <f>VLOOKUP($C164, Barem!$L:$O,4,0)</f>
        <v>0.3</v>
      </c>
      <c r="L164" s="17">
        <f>VLOOKUP($C164, Barem!$L:$P,5,0)</f>
        <v>0.5</v>
      </c>
      <c r="M164" s="17">
        <f>VLOOKUP($C164, Barem!$L:$Q,6,0)</f>
        <v>0.2</v>
      </c>
      <c r="N164" s="43">
        <f t="shared" si="16"/>
        <v>0</v>
      </c>
      <c r="O164" s="43">
        <f>IF(D164&gt;21,VLOOKUP(D164,Barem!$S$1:$T$39,2,1),0)</f>
        <v>0</v>
      </c>
      <c r="P164" s="39">
        <f>IF(D164&lt;1,0,IF(B164="F",VLOOKUP(G164,Barem!$W$2:$Y$12,2,1),VLOOKUP(G164,Barem!$W$13:$Y$24,2,1)))</f>
        <v>1.5</v>
      </c>
      <c r="Q164" s="43">
        <f>VLOOKUP(A164,Participanti!A:C,3,0)</f>
        <v>0</v>
      </c>
      <c r="R164" s="34">
        <f t="shared" si="17"/>
        <v>5.55</v>
      </c>
      <c r="S164" s="38">
        <v>43862</v>
      </c>
      <c r="T164" s="3">
        <f t="shared" si="14"/>
        <v>1</v>
      </c>
      <c r="U164" s="41">
        <f t="shared" si="18"/>
        <v>0.51724137931034475</v>
      </c>
    </row>
    <row r="165" spans="1:21">
      <c r="A165" s="21" t="s">
        <v>51</v>
      </c>
      <c r="B165" s="29" t="str">
        <f>VLOOKUP(A165,Participanti!A:B,2,0)</f>
        <v>M</v>
      </c>
      <c r="C165" s="22">
        <v>4</v>
      </c>
      <c r="D165" s="22">
        <v>22.22</v>
      </c>
      <c r="E165" s="23">
        <v>7.8831018518518522E-2</v>
      </c>
      <c r="F165" s="46">
        <v>353</v>
      </c>
      <c r="G165" s="24">
        <f t="shared" si="15"/>
        <v>3.5477506083941733E-3</v>
      </c>
      <c r="H165" s="16">
        <f>IF(B165="F",IF(G165&gt;Barem!$AB$2,0,IF(B165="F",VLOOKUP(D165,Barem!$B$2:$C$11,2,1))),IF(G165&gt;Barem!$AB$3,0,VLOOKUP(D165,Barem!$B$12:$C$21,2,1)))</f>
        <v>5</v>
      </c>
      <c r="I165" s="16">
        <f>IF(H165=0,0,IF(B165="F",VLOOKUP(G165,Barem!$G$2:$H$11,2,1),VLOOKUP(G165,Barem!$G$12:$H$21,2,1)))</f>
        <v>2.5</v>
      </c>
      <c r="J165" s="22">
        <v>4.5</v>
      </c>
      <c r="K165" s="17">
        <f>VLOOKUP($C165, Barem!$L:$O,4,0)</f>
        <v>0.3</v>
      </c>
      <c r="L165" s="17">
        <f>VLOOKUP($C165, Barem!$L:$P,5,0)</f>
        <v>0.5</v>
      </c>
      <c r="M165" s="17">
        <f>VLOOKUP($C165, Barem!$L:$Q,6,0)</f>
        <v>0.2</v>
      </c>
      <c r="N165" s="43">
        <f t="shared" si="16"/>
        <v>0.23533333333333334</v>
      </c>
      <c r="O165" s="43">
        <f>IF(D165&gt;21,VLOOKUP(D165,Barem!$S$1:$T$39,2,1),0)</f>
        <v>0</v>
      </c>
      <c r="P165" s="39">
        <f>IF(D165&lt;1,0,IF(B165="F",VLOOKUP(G165,Barem!$W$2:$Y$12,2,1),VLOOKUP(G165,Barem!$W$13:$Y$24,2,1)))</f>
        <v>0</v>
      </c>
      <c r="Q165" s="43">
        <f>VLOOKUP(A165,Participanti!A:C,3,0)</f>
        <v>0</v>
      </c>
      <c r="R165" s="34">
        <f t="shared" si="17"/>
        <v>3.8853333333333331</v>
      </c>
      <c r="S165" s="38">
        <v>43863</v>
      </c>
      <c r="T165" s="3">
        <f t="shared" si="14"/>
        <v>1</v>
      </c>
      <c r="U165" s="41">
        <f t="shared" si="18"/>
        <v>0.17485748574857485</v>
      </c>
    </row>
    <row r="166" spans="1:21">
      <c r="A166" s="21" t="s">
        <v>190</v>
      </c>
      <c r="B166" s="29" t="str">
        <f>VLOOKUP(A166,Participanti!A:B,2,0)</f>
        <v>F</v>
      </c>
      <c r="C166" s="22">
        <v>4</v>
      </c>
      <c r="D166" s="22">
        <v>10.6</v>
      </c>
      <c r="E166" s="23">
        <v>3.7939814814814815E-2</v>
      </c>
      <c r="F166" s="46">
        <v>61</v>
      </c>
      <c r="G166" s="24">
        <f t="shared" si="15"/>
        <v>3.5792278127183791E-3</v>
      </c>
      <c r="H166" s="16">
        <f>IF(B166="F",IF(G166&gt;Barem!$AB$2,0,IF(B166="F",VLOOKUP(D166,Barem!$B$2:$C$11,2,1))),IF(G166&gt;Barem!$AB$3,0,VLOOKUP(D166,Barem!$B$12:$C$21,2,1)))</f>
        <v>2.5</v>
      </c>
      <c r="I166" s="16">
        <f>IF(H166=0,0,IF(B166="F",VLOOKUP(G166,Barem!$G$2:$H$11,2,1),VLOOKUP(G166,Barem!$G$12:$H$21,2,1)))</f>
        <v>3.5</v>
      </c>
      <c r="J166" s="22">
        <v>2</v>
      </c>
      <c r="K166" s="17">
        <f>VLOOKUP($C166, Barem!$L:$O,4,0)</f>
        <v>0.3</v>
      </c>
      <c r="L166" s="17">
        <f>VLOOKUP($C166, Barem!$L:$P,5,0)</f>
        <v>0.5</v>
      </c>
      <c r="M166" s="17">
        <f>VLOOKUP($C166, Barem!$L:$Q,6,0)</f>
        <v>0.2</v>
      </c>
      <c r="N166" s="43">
        <f t="shared" si="16"/>
        <v>0</v>
      </c>
      <c r="O166" s="43">
        <f>IF(D166&gt;21,VLOOKUP(D166,Barem!$S$1:$T$39,2,1),0)</f>
        <v>0</v>
      </c>
      <c r="P166" s="39">
        <f>IF(D166&lt;1,0,IF(B166="F",VLOOKUP(G166,Barem!$W$2:$Y$12,2,1),VLOOKUP(G166,Barem!$W$13:$Y$24,2,1)))</f>
        <v>0</v>
      </c>
      <c r="Q166" s="43">
        <f>VLOOKUP(A166,Participanti!A:C,3,0)</f>
        <v>0</v>
      </c>
      <c r="R166" s="34">
        <f t="shared" si="17"/>
        <v>2.9</v>
      </c>
      <c r="S166" s="38">
        <v>43862</v>
      </c>
      <c r="T166" s="3">
        <f t="shared" si="14"/>
        <v>1</v>
      </c>
      <c r="U166" s="41">
        <f t="shared" si="18"/>
        <v>0.27358490566037735</v>
      </c>
    </row>
    <row r="167" spans="1:21">
      <c r="A167" s="21" t="s">
        <v>93</v>
      </c>
      <c r="B167" s="29" t="str">
        <f>VLOOKUP(A167,Participanti!A:B,2,0)</f>
        <v>M</v>
      </c>
      <c r="C167" s="22">
        <v>4</v>
      </c>
      <c r="D167" s="22">
        <v>21.05</v>
      </c>
      <c r="E167" s="23">
        <v>6.8935185185185183E-2</v>
      </c>
      <c r="F167" s="46">
        <v>122</v>
      </c>
      <c r="G167" s="24">
        <f t="shared" si="15"/>
        <v>3.2748306501275619E-3</v>
      </c>
      <c r="H167" s="16">
        <f>IF(B167="F",IF(G167&gt;Barem!$AB$2,0,IF(B167="F",VLOOKUP(D167,Barem!$B$2:$C$11,2,1))),IF(G167&gt;Barem!$AB$3,0,VLOOKUP(D167,Barem!$B$12:$C$21,2,1)))</f>
        <v>5</v>
      </c>
      <c r="I167" s="16">
        <f>IF(H167=0,0,IF(B167="F",VLOOKUP(G167,Barem!$G$2:$H$11,2,1),VLOOKUP(G167,Barem!$G$12:$H$21,2,1)))</f>
        <v>3.5</v>
      </c>
      <c r="J167" s="22">
        <v>4</v>
      </c>
      <c r="K167" s="17">
        <f>VLOOKUP($C167, Barem!$L:$O,4,0)</f>
        <v>0.3</v>
      </c>
      <c r="L167" s="17">
        <f>VLOOKUP($C167, Barem!$L:$P,5,0)</f>
        <v>0.5</v>
      </c>
      <c r="M167" s="17">
        <f>VLOOKUP($C167, Barem!$L:$Q,6,0)</f>
        <v>0.2</v>
      </c>
      <c r="N167" s="43">
        <f t="shared" si="16"/>
        <v>0</v>
      </c>
      <c r="O167" s="43">
        <f>IF(D167&gt;21,VLOOKUP(D167,Barem!$S$1:$T$39,2,1),0)</f>
        <v>0</v>
      </c>
      <c r="P167" s="39">
        <f>IF(D167&lt;1,0,IF(B167="F",VLOOKUP(G167,Barem!$W$2:$Y$12,2,1),VLOOKUP(G167,Barem!$W$13:$Y$24,2,1)))</f>
        <v>0</v>
      </c>
      <c r="Q167" s="43">
        <f>VLOOKUP(A167,Participanti!A:C,3,0)</f>
        <v>0</v>
      </c>
      <c r="R167" s="34">
        <f t="shared" si="17"/>
        <v>4.05</v>
      </c>
      <c r="S167" s="38">
        <v>43862</v>
      </c>
      <c r="T167" s="3">
        <f t="shared" si="14"/>
        <v>1</v>
      </c>
      <c r="U167" s="41">
        <f t="shared" si="18"/>
        <v>0.19239904988123513</v>
      </c>
    </row>
    <row r="168" spans="1:21">
      <c r="A168" s="21" t="s">
        <v>70</v>
      </c>
      <c r="B168" s="29" t="str">
        <f>VLOOKUP(A168,Participanti!A:B,2,0)</f>
        <v>M</v>
      </c>
      <c r="C168" s="22">
        <v>4</v>
      </c>
      <c r="D168" s="22">
        <v>15.32</v>
      </c>
      <c r="E168" s="23">
        <v>6.6157407407407401E-2</v>
      </c>
      <c r="F168" s="46">
        <v>91</v>
      </c>
      <c r="G168" s="24">
        <f t="shared" si="15"/>
        <v>4.3183686297263314E-3</v>
      </c>
      <c r="H168" s="16">
        <f>IF(B168="F",IF(G168&gt;Barem!$AB$2,0,IF(B168="F",VLOOKUP(D168,Barem!$B$2:$C$11,2,1))),IF(G168&gt;Barem!$AB$3,0,VLOOKUP(D168,Barem!$B$12:$C$21,2,1)))</f>
        <v>3.5</v>
      </c>
      <c r="I168" s="16">
        <f>IF(H168=0,0,IF(B168="F",VLOOKUP(G168,Barem!$G$2:$H$11,2,1),VLOOKUP(G168,Barem!$G$12:$H$21,2,1)))</f>
        <v>1</v>
      </c>
      <c r="J168" s="22">
        <v>4</v>
      </c>
      <c r="K168" s="17">
        <f>VLOOKUP($C168, Barem!$L:$O,4,0)</f>
        <v>0.3</v>
      </c>
      <c r="L168" s="17">
        <f>VLOOKUP($C168, Barem!$L:$P,5,0)</f>
        <v>0.5</v>
      </c>
      <c r="M168" s="17">
        <f>VLOOKUP($C168, Barem!$L:$Q,6,0)</f>
        <v>0.2</v>
      </c>
      <c r="N168" s="43">
        <f t="shared" si="16"/>
        <v>0</v>
      </c>
      <c r="O168" s="43">
        <f>IF(D168&gt;21,VLOOKUP(D168,Barem!$S$1:$T$39,2,1),0)</f>
        <v>0</v>
      </c>
      <c r="P168" s="39">
        <f>IF(D168&lt;1,0,IF(B168="F",VLOOKUP(G168,Barem!$W$2:$Y$12,2,1),VLOOKUP(G168,Barem!$W$13:$Y$24,2,1)))</f>
        <v>0</v>
      </c>
      <c r="Q168" s="43">
        <f>VLOOKUP(A168,Participanti!A:C,3,0)</f>
        <v>0</v>
      </c>
      <c r="R168" s="34">
        <f t="shared" si="17"/>
        <v>2.35</v>
      </c>
      <c r="S168" s="38">
        <v>43862</v>
      </c>
      <c r="T168" s="3">
        <f t="shared" si="14"/>
        <v>1</v>
      </c>
      <c r="U168" s="41">
        <f t="shared" si="18"/>
        <v>0.15339425587467362</v>
      </c>
    </row>
    <row r="169" spans="1:21">
      <c r="A169" s="21" t="s">
        <v>89</v>
      </c>
      <c r="B169" s="29" t="str">
        <f>VLOOKUP(A169,Participanti!A:B,2,0)</f>
        <v>M</v>
      </c>
      <c r="C169" s="22">
        <v>4</v>
      </c>
      <c r="D169" s="22">
        <v>10.029999999999999</v>
      </c>
      <c r="E169" s="23">
        <v>3.2962962962962965E-2</v>
      </c>
      <c r="F169" s="46">
        <v>0</v>
      </c>
      <c r="G169" s="24">
        <f t="shared" si="15"/>
        <v>3.2864369853402757E-3</v>
      </c>
      <c r="H169" s="16">
        <f>IF(B169="F",IF(G169&gt;Barem!$AB$2,0,IF(B169="F",VLOOKUP(D169,Barem!$B$2:$C$11,2,1))),IF(G169&gt;Barem!$AB$3,0,VLOOKUP(D169,Barem!$B$12:$C$21,2,1)))</f>
        <v>2.5</v>
      </c>
      <c r="I169" s="16">
        <f>IF(H169=0,0,IF(B169="F",VLOOKUP(G169,Barem!$G$2:$H$11,2,1),VLOOKUP(G169,Barem!$G$12:$H$21,2,1)))</f>
        <v>3.5</v>
      </c>
      <c r="J169" s="22">
        <v>3</v>
      </c>
      <c r="K169" s="17">
        <f>VLOOKUP($C169, Barem!$L:$O,4,0)</f>
        <v>0.3</v>
      </c>
      <c r="L169" s="17">
        <f>VLOOKUP($C169, Barem!$L:$P,5,0)</f>
        <v>0.5</v>
      </c>
      <c r="M169" s="17">
        <f>VLOOKUP($C169, Barem!$L:$Q,6,0)</f>
        <v>0.2</v>
      </c>
      <c r="N169" s="43">
        <f t="shared" si="16"/>
        <v>0</v>
      </c>
      <c r="O169" s="43">
        <f>IF(D169&gt;21,VLOOKUP(D169,Barem!$S$1:$T$39,2,1),0)</f>
        <v>0</v>
      </c>
      <c r="P169" s="39">
        <f>IF(D169&lt;1,0,IF(B169="F",VLOOKUP(G169,Barem!$W$2:$Y$12,2,1),VLOOKUP(G169,Barem!$W$13:$Y$24,2,1)))</f>
        <v>0</v>
      </c>
      <c r="Q169" s="43">
        <f>VLOOKUP(A169,Participanti!A:C,3,0)</f>
        <v>0</v>
      </c>
      <c r="R169" s="34">
        <f t="shared" si="17"/>
        <v>3.1</v>
      </c>
      <c r="S169" s="38">
        <v>43862</v>
      </c>
      <c r="T169" s="3">
        <f t="shared" si="14"/>
        <v>1</v>
      </c>
      <c r="U169" s="41">
        <f t="shared" si="18"/>
        <v>0.30907278165503493</v>
      </c>
    </row>
    <row r="170" spans="1:21">
      <c r="A170" s="21" t="s">
        <v>61</v>
      </c>
      <c r="B170" s="29" t="str">
        <f>VLOOKUP(A170,Participanti!A:B,2,0)</f>
        <v>M</v>
      </c>
      <c r="C170" s="22">
        <v>4</v>
      </c>
      <c r="D170" s="22">
        <v>10.02</v>
      </c>
      <c r="E170" s="23">
        <v>3.8275462962962963E-2</v>
      </c>
      <c r="F170" s="46">
        <v>91</v>
      </c>
      <c r="G170" s="24">
        <f t="shared" si="15"/>
        <v>3.8199064833296372E-3</v>
      </c>
      <c r="H170" s="16">
        <f>IF(B170="F",IF(G170&gt;Barem!$AB$2,0,IF(B170="F",VLOOKUP(D170,Barem!$B$2:$C$11,2,1))),IF(G170&gt;Barem!$AB$3,0,VLOOKUP(D170,Barem!$B$12:$C$21,2,1)))</f>
        <v>2.5</v>
      </c>
      <c r="I170" s="16">
        <f>IF(H170=0,0,IF(B170="F",VLOOKUP(G170,Barem!$G$2:$H$11,2,1),VLOOKUP(G170,Barem!$G$12:$H$21,2,1)))</f>
        <v>2</v>
      </c>
      <c r="J170" s="22">
        <v>3.5</v>
      </c>
      <c r="K170" s="17">
        <f>VLOOKUP($C170, Barem!$L:$O,4,0)</f>
        <v>0.3</v>
      </c>
      <c r="L170" s="17">
        <f>VLOOKUP($C170, Barem!$L:$P,5,0)</f>
        <v>0.5</v>
      </c>
      <c r="M170" s="17">
        <f>VLOOKUP($C170, Barem!$L:$Q,6,0)</f>
        <v>0.2</v>
      </c>
      <c r="N170" s="43">
        <f t="shared" si="16"/>
        <v>0</v>
      </c>
      <c r="O170" s="43">
        <f>IF(D170&gt;21,VLOOKUP(D170,Barem!$S$1:$T$39,2,1),0)</f>
        <v>0</v>
      </c>
      <c r="P170" s="39">
        <f>IF(D170&lt;1,0,IF(B170="F",VLOOKUP(G170,Barem!$W$2:$Y$12,2,1),VLOOKUP(G170,Barem!$W$13:$Y$24,2,1)))</f>
        <v>0</v>
      </c>
      <c r="Q170" s="43">
        <f>VLOOKUP(A170,Participanti!A:C,3,0)</f>
        <v>0</v>
      </c>
      <c r="R170" s="34">
        <f t="shared" si="17"/>
        <v>2.4500000000000002</v>
      </c>
      <c r="S170" s="38">
        <v>43863</v>
      </c>
      <c r="T170" s="3">
        <f t="shared" si="14"/>
        <v>1</v>
      </c>
      <c r="U170" s="41">
        <f t="shared" si="18"/>
        <v>0.2445109780439122</v>
      </c>
    </row>
    <row r="171" spans="1:21">
      <c r="A171" s="21" t="s">
        <v>187</v>
      </c>
      <c r="B171" s="29" t="str">
        <f>VLOOKUP(A171,Participanti!A:B,2,0)</f>
        <v>M</v>
      </c>
      <c r="C171" s="22">
        <v>4</v>
      </c>
      <c r="D171" s="22">
        <v>24.01</v>
      </c>
      <c r="E171" s="23">
        <v>6.6030092592592585E-2</v>
      </c>
      <c r="F171" s="46">
        <v>63</v>
      </c>
      <c r="G171" s="24">
        <f t="shared" si="15"/>
        <v>2.750107979699816E-3</v>
      </c>
      <c r="H171" s="16">
        <f>IF(B171="F",IF(G171&gt;Barem!$AB$2,0,IF(B171="F",VLOOKUP(D171,Barem!$B$2:$C$11,2,1))),IF(G171&gt;Barem!$AB$3,0,VLOOKUP(D171,Barem!$B$12:$C$21,2,1)))</f>
        <v>5</v>
      </c>
      <c r="I171" s="16">
        <f>IF(H171=0,0,IF(B171="F",VLOOKUP(G171,Barem!$G$2:$H$11,2,1),VLOOKUP(G171,Barem!$G$12:$H$21,2,1)))</f>
        <v>5</v>
      </c>
      <c r="J171" s="22">
        <v>2.5</v>
      </c>
      <c r="K171" s="17">
        <f>VLOOKUP($C171, Barem!$L:$O,4,0)</f>
        <v>0.3</v>
      </c>
      <c r="L171" s="17">
        <f>VLOOKUP($C171, Barem!$L:$P,5,0)</f>
        <v>0.5</v>
      </c>
      <c r="M171" s="17">
        <f>VLOOKUP($C171, Barem!$L:$Q,6,0)</f>
        <v>0.2</v>
      </c>
      <c r="N171" s="43">
        <f t="shared" si="16"/>
        <v>0</v>
      </c>
      <c r="O171" s="43">
        <f>IF(D171&gt;21,VLOOKUP(D171,Barem!$S$1:$T$39,2,1),0)</f>
        <v>0</v>
      </c>
      <c r="P171" s="39">
        <f>IF(D171&lt;1,0,IF(B171="F",VLOOKUP(G171,Barem!$W$2:$Y$12,2,1),VLOOKUP(G171,Barem!$W$13:$Y$24,2,1)))</f>
        <v>0.5</v>
      </c>
      <c r="Q171" s="43">
        <f>VLOOKUP(A171,Participanti!A:C,3,0)</f>
        <v>0</v>
      </c>
      <c r="R171" s="34">
        <f t="shared" si="17"/>
        <v>5</v>
      </c>
      <c r="S171" s="38">
        <v>43861</v>
      </c>
      <c r="T171" s="3">
        <f t="shared" si="14"/>
        <v>1</v>
      </c>
      <c r="U171" s="41">
        <f t="shared" si="18"/>
        <v>0.20824656393169511</v>
      </c>
    </row>
    <row r="172" spans="1:21">
      <c r="A172" s="21" t="s">
        <v>3</v>
      </c>
      <c r="B172" s="29" t="str">
        <f>VLOOKUP(A172,Participanti!A:B,2,0)</f>
        <v>M</v>
      </c>
      <c r="C172" s="22">
        <v>4</v>
      </c>
      <c r="D172" s="22">
        <v>21.33</v>
      </c>
      <c r="E172" s="23">
        <v>7.5983796296296299E-2</v>
      </c>
      <c r="F172" s="46">
        <v>127</v>
      </c>
      <c r="G172" s="24">
        <f t="shared" si="15"/>
        <v>3.562297060304562E-3</v>
      </c>
      <c r="H172" s="16">
        <f>IF(B172="F",IF(G172&gt;Barem!$AB$2,0,IF(B172="F",VLOOKUP(D172,Barem!$B$2:$C$11,2,1))),IF(G172&gt;Barem!$AB$3,0,VLOOKUP(D172,Barem!$B$12:$C$21,2,1)))</f>
        <v>5</v>
      </c>
      <c r="I172" s="16">
        <f>IF(H172=0,0,IF(B172="F",VLOOKUP(G172,Barem!$G$2:$H$11,2,1),VLOOKUP(G172,Barem!$G$12:$H$21,2,1)))</f>
        <v>2.5</v>
      </c>
      <c r="J172" s="22">
        <v>3</v>
      </c>
      <c r="K172" s="17">
        <f>VLOOKUP($C172, Barem!$L:$O,4,0)</f>
        <v>0.3</v>
      </c>
      <c r="L172" s="17">
        <f>VLOOKUP($C172, Barem!$L:$P,5,0)</f>
        <v>0.5</v>
      </c>
      <c r="M172" s="17">
        <f>VLOOKUP($C172, Barem!$L:$Q,6,0)</f>
        <v>0.2</v>
      </c>
      <c r="N172" s="43">
        <f t="shared" si="16"/>
        <v>0</v>
      </c>
      <c r="O172" s="43">
        <f>IF(D172&gt;21,VLOOKUP(D172,Barem!$S$1:$T$39,2,1),0)</f>
        <v>0</v>
      </c>
      <c r="P172" s="39">
        <f>IF(D172&lt;1,0,IF(B172="F",VLOOKUP(G172,Barem!$W$2:$Y$12,2,1),VLOOKUP(G172,Barem!$W$13:$Y$24,2,1)))</f>
        <v>0</v>
      </c>
      <c r="Q172" s="43">
        <f>VLOOKUP(A172,Participanti!A:C,3,0)</f>
        <v>0</v>
      </c>
      <c r="R172" s="34">
        <f t="shared" si="17"/>
        <v>3.35</v>
      </c>
      <c r="S172" s="38">
        <v>43862</v>
      </c>
      <c r="T172" s="3">
        <f t="shared" si="14"/>
        <v>1</v>
      </c>
      <c r="U172" s="41">
        <f t="shared" si="18"/>
        <v>0.15705578996718239</v>
      </c>
    </row>
    <row r="173" spans="1:21">
      <c r="A173" s="21" t="s">
        <v>209</v>
      </c>
      <c r="B173" s="29" t="str">
        <f>VLOOKUP(A173,Participanti!A:B,2,0)</f>
        <v>M</v>
      </c>
      <c r="C173" s="22">
        <v>4</v>
      </c>
      <c r="D173" s="22">
        <v>10.7</v>
      </c>
      <c r="E173" s="23">
        <v>5.0289351851851849E-2</v>
      </c>
      <c r="F173" s="46">
        <v>950</v>
      </c>
      <c r="G173" s="24">
        <f t="shared" si="15"/>
        <v>4.6999394254067153E-3</v>
      </c>
      <c r="H173" s="16">
        <f>IF(B173="F",IF(G173&gt;Barem!$AB$2,0,IF(B173="F",VLOOKUP(D173,Barem!$B$2:$C$11,2,1))),IF(G173&gt;Barem!$AB$3,0,VLOOKUP(D173,Barem!$B$12:$C$21,2,1)))</f>
        <v>2.5</v>
      </c>
      <c r="I173" s="16">
        <f>IF(H173=0,0,IF(B173="F",VLOOKUP(G173,Barem!$G$2:$H$11,2,1),VLOOKUP(G173,Barem!$G$12:$H$21,2,1)))</f>
        <v>1</v>
      </c>
      <c r="J173" s="22">
        <v>2.5</v>
      </c>
      <c r="K173" s="17">
        <f>VLOOKUP($C173, Barem!$L:$O,4,0)</f>
        <v>0.3</v>
      </c>
      <c r="L173" s="17">
        <f>VLOOKUP($C173, Barem!$L:$P,5,0)</f>
        <v>0.5</v>
      </c>
      <c r="M173" s="17">
        <f>VLOOKUP($C173, Barem!$L:$Q,6,0)</f>
        <v>0.2</v>
      </c>
      <c r="N173" s="43">
        <f t="shared" si="16"/>
        <v>0.6333333333333333</v>
      </c>
      <c r="O173" s="43">
        <f>IF(D173&gt;21,VLOOKUP(D173,Barem!$S$1:$T$39,2,1),0)</f>
        <v>0</v>
      </c>
      <c r="P173" s="39">
        <f>IF(D173&lt;1,0,IF(B173="F",VLOOKUP(G173,Barem!$W$2:$Y$12,2,1),VLOOKUP(G173,Barem!$W$13:$Y$24,2,1)))</f>
        <v>0</v>
      </c>
      <c r="Q173" s="43">
        <f>VLOOKUP(A173,Participanti!A:C,3,0)</f>
        <v>0</v>
      </c>
      <c r="R173" s="34">
        <f t="shared" si="17"/>
        <v>2.3833333333333333</v>
      </c>
      <c r="S173" s="38">
        <v>43862</v>
      </c>
      <c r="T173" s="3">
        <f t="shared" si="14"/>
        <v>1</v>
      </c>
      <c r="U173" s="41">
        <f t="shared" si="18"/>
        <v>0.22274143302180688</v>
      </c>
    </row>
    <row r="174" spans="1:21">
      <c r="A174" s="21" t="s">
        <v>196</v>
      </c>
      <c r="B174" s="29" t="str">
        <f>VLOOKUP(A174,Participanti!A:B,2,0)</f>
        <v>M</v>
      </c>
      <c r="C174" s="22">
        <v>4</v>
      </c>
      <c r="D174" s="22">
        <v>23.55</v>
      </c>
      <c r="E174" s="23">
        <v>7.7083333333333337E-2</v>
      </c>
      <c r="F174" s="46">
        <v>130</v>
      </c>
      <c r="G174" s="24">
        <f t="shared" si="15"/>
        <v>3.2731776362349609E-3</v>
      </c>
      <c r="H174" s="16">
        <f>IF(B174="F",IF(G174&gt;Barem!$AB$2,0,IF(B174="F",VLOOKUP(D174,Barem!$B$2:$C$11,2,1))),IF(G174&gt;Barem!$AB$3,0,VLOOKUP(D174,Barem!$B$12:$C$21,2,1)))</f>
        <v>5</v>
      </c>
      <c r="I174" s="16">
        <f>IF(H174=0,0,IF(B174="F",VLOOKUP(G174,Barem!$G$2:$H$11,2,1),VLOOKUP(G174,Barem!$G$12:$H$21,2,1)))</f>
        <v>3.5</v>
      </c>
      <c r="J174" s="22">
        <v>4</v>
      </c>
      <c r="K174" s="17">
        <f>VLOOKUP($C174, Barem!$L:$O,4,0)</f>
        <v>0.3</v>
      </c>
      <c r="L174" s="17">
        <f>VLOOKUP($C174, Barem!$L:$P,5,0)</f>
        <v>0.5</v>
      </c>
      <c r="M174" s="17">
        <f>VLOOKUP($C174, Barem!$L:$Q,6,0)</f>
        <v>0.2</v>
      </c>
      <c r="N174" s="43">
        <f t="shared" si="16"/>
        <v>0</v>
      </c>
      <c r="O174" s="43">
        <f>IF(D174&gt;21,VLOOKUP(D174,Barem!$S$1:$T$39,2,1),0)</f>
        <v>0</v>
      </c>
      <c r="P174" s="39">
        <f>IF(D174&lt;1,0,IF(B174="F",VLOOKUP(G174,Barem!$W$2:$Y$12,2,1),VLOOKUP(G174,Barem!$W$13:$Y$24,2,1)))</f>
        <v>0</v>
      </c>
      <c r="Q174" s="43">
        <f>VLOOKUP(A174,Participanti!A:C,3,0)</f>
        <v>0</v>
      </c>
      <c r="R174" s="34">
        <f t="shared" si="17"/>
        <v>4.05</v>
      </c>
      <c r="S174" s="38">
        <v>43863</v>
      </c>
      <c r="T174" s="3">
        <f t="shared" si="14"/>
        <v>1</v>
      </c>
      <c r="U174" s="41">
        <f t="shared" si="18"/>
        <v>0.17197452229299362</v>
      </c>
    </row>
    <row r="175" spans="1:21">
      <c r="A175" s="21" t="s">
        <v>74</v>
      </c>
      <c r="B175" s="29" t="str">
        <f>VLOOKUP(A175,Participanti!A:B,2,0)</f>
        <v>F</v>
      </c>
      <c r="C175" s="22">
        <v>4</v>
      </c>
      <c r="D175" s="22">
        <v>5</v>
      </c>
      <c r="E175" s="23">
        <v>1.9317129629629629E-2</v>
      </c>
      <c r="F175" s="46"/>
      <c r="G175" s="24">
        <f t="shared" si="15"/>
        <v>3.8634259259259255E-3</v>
      </c>
      <c r="H175" s="16">
        <f>IF(B175="F",IF(G175&gt;Barem!$AB$2,0,IF(B175="F",VLOOKUP(D175,Barem!$B$2:$C$11,2,1))),IF(G175&gt;Barem!$AB$3,0,VLOOKUP(D175,Barem!$B$12:$C$21,2,1)))</f>
        <v>1.5</v>
      </c>
      <c r="I175" s="16">
        <f>IF(H175=0,0,IF(B175="F",VLOOKUP(G175,Barem!$G$2:$H$11,2,1),VLOOKUP(G175,Barem!$G$12:$H$21,2,1)))</f>
        <v>2.5</v>
      </c>
      <c r="J175" s="22">
        <v>1.5</v>
      </c>
      <c r="K175" s="17">
        <f>VLOOKUP($C175, Barem!$L:$O,4,0)</f>
        <v>0.3</v>
      </c>
      <c r="L175" s="17">
        <f>VLOOKUP($C175, Barem!$L:$P,5,0)</f>
        <v>0.5</v>
      </c>
      <c r="M175" s="17">
        <f>VLOOKUP($C175, Barem!$L:$Q,6,0)</f>
        <v>0.2</v>
      </c>
      <c r="N175" s="43">
        <f t="shared" si="16"/>
        <v>0</v>
      </c>
      <c r="O175" s="43">
        <f>IF(D175&gt;21,VLOOKUP(D175,Barem!$S$1:$T$39,2,1),0)</f>
        <v>0</v>
      </c>
      <c r="P175" s="39">
        <f>IF(D175&lt;1,0,IF(B175="F",VLOOKUP(G175,Barem!$W$2:$Y$12,2,1),VLOOKUP(G175,Barem!$W$13:$Y$24,2,1)))</f>
        <v>0</v>
      </c>
      <c r="Q175" s="43">
        <f>VLOOKUP(A175,Participanti!A:C,3,0)</f>
        <v>0</v>
      </c>
      <c r="R175" s="34">
        <f t="shared" si="17"/>
        <v>2</v>
      </c>
      <c r="S175" s="38">
        <v>43857</v>
      </c>
      <c r="T175" s="3">
        <f t="shared" si="14"/>
        <v>1</v>
      </c>
      <c r="U175" s="41">
        <f t="shared" si="18"/>
        <v>0.4</v>
      </c>
    </row>
    <row r="176" spans="1:21" s="77" customFormat="1">
      <c r="A176" s="77" t="s">
        <v>196</v>
      </c>
      <c r="B176" s="78" t="str">
        <f>VLOOKUP(A176,Participanti!A:B,2,0)</f>
        <v>M</v>
      </c>
      <c r="C176" s="77">
        <v>5</v>
      </c>
      <c r="F176" s="79"/>
      <c r="N176" s="80"/>
      <c r="O176" s="80"/>
      <c r="P176" s="80"/>
      <c r="Q176" s="80"/>
      <c r="R176" s="81">
        <v>1.5</v>
      </c>
      <c r="T176" s="77">
        <f t="shared" si="14"/>
        <v>1</v>
      </c>
      <c r="U176" s="82"/>
    </row>
    <row r="177" spans="1:21" s="77" customFormat="1">
      <c r="A177" s="77" t="s">
        <v>90</v>
      </c>
      <c r="B177" s="78" t="str">
        <f>VLOOKUP(A177,Participanti!A:B,2,0)</f>
        <v>F</v>
      </c>
      <c r="C177" s="77">
        <v>5</v>
      </c>
      <c r="F177" s="79"/>
      <c r="N177" s="80"/>
      <c r="O177" s="80"/>
      <c r="P177" s="80"/>
      <c r="Q177" s="80"/>
      <c r="R177" s="81">
        <v>1.5</v>
      </c>
      <c r="T177" s="77">
        <f t="shared" si="14"/>
        <v>1</v>
      </c>
      <c r="U177" s="82"/>
    </row>
    <row r="178" spans="1:21" s="77" customFormat="1">
      <c r="A178" s="77" t="s">
        <v>3</v>
      </c>
      <c r="B178" s="78" t="str">
        <f>VLOOKUP(A178,Participanti!A:B,2,0)</f>
        <v>M</v>
      </c>
      <c r="C178" s="77">
        <v>5</v>
      </c>
      <c r="F178" s="79"/>
      <c r="N178" s="80"/>
      <c r="O178" s="80"/>
      <c r="P178" s="80"/>
      <c r="Q178" s="80"/>
      <c r="R178" s="81">
        <v>1.5</v>
      </c>
      <c r="T178" s="77">
        <f t="shared" si="14"/>
        <v>1</v>
      </c>
      <c r="U178" s="82"/>
    </row>
    <row r="179" spans="1:21">
      <c r="A179" s="21" t="s">
        <v>194</v>
      </c>
      <c r="B179" s="29" t="str">
        <f>VLOOKUP(A179,Participanti!A:B,2,0)</f>
        <v>M</v>
      </c>
      <c r="C179" s="22">
        <v>5</v>
      </c>
      <c r="D179" s="22">
        <v>10.06</v>
      </c>
      <c r="E179" s="23">
        <v>4.144675925925926E-2</v>
      </c>
      <c r="F179" s="46">
        <v>0</v>
      </c>
      <c r="G179" s="24">
        <f t="shared" si="15"/>
        <v>4.119956188793167E-3</v>
      </c>
      <c r="H179" s="16">
        <f>IF(B179="F",IF(G179&gt;Barem!$AB$2,0,IF(B179="F",VLOOKUP(D179,Barem!$B$2:$C$11,2,1))),IF(G179&gt;Barem!$AB$3,0,VLOOKUP(D179,Barem!$B$12:$C$21,2,1)))</f>
        <v>2.5</v>
      </c>
      <c r="I179" s="16">
        <f>IF(H179=0,0,IF(B179="F",VLOOKUP(G179,Barem!$G$2:$H$11,2,1),VLOOKUP(G179,Barem!$G$12:$H$21,2,1)))</f>
        <v>1.5</v>
      </c>
      <c r="J179" s="22">
        <v>1.5</v>
      </c>
      <c r="K179" s="17">
        <f>VLOOKUP($C179, Barem!$L:$O,4,0)</f>
        <v>0.3</v>
      </c>
      <c r="L179" s="17">
        <f>VLOOKUP($C179, Barem!$L:$P,5,0)</f>
        <v>0.2</v>
      </c>
      <c r="M179" s="17">
        <f>VLOOKUP($C179, Barem!$L:$Q,6,0)</f>
        <v>0.5</v>
      </c>
      <c r="N179" s="43">
        <f t="shared" si="16"/>
        <v>0</v>
      </c>
      <c r="O179" s="43">
        <f>IF(D179&gt;21,VLOOKUP(D179,Barem!$S$1:$T$39,2,1),0)</f>
        <v>0</v>
      </c>
      <c r="P179" s="39">
        <f>IF(D179&lt;1,0,IF(B179="F",VLOOKUP(G179,Barem!$W$2:$Y$12,2,1),VLOOKUP(G179,Barem!$W$13:$Y$24,2,1)))</f>
        <v>0</v>
      </c>
      <c r="Q179" s="43">
        <f>VLOOKUP(A179,Participanti!A:C,3,0)</f>
        <v>0</v>
      </c>
      <c r="R179" s="34">
        <f t="shared" si="17"/>
        <v>1.8</v>
      </c>
      <c r="S179" s="38">
        <v>43864</v>
      </c>
      <c r="T179" s="3">
        <f t="shared" si="14"/>
        <v>1</v>
      </c>
      <c r="U179" s="41">
        <f t="shared" si="18"/>
        <v>0.17892644135188868</v>
      </c>
    </row>
    <row r="180" spans="1:21">
      <c r="A180" s="21" t="s">
        <v>207</v>
      </c>
      <c r="B180" s="29" t="str">
        <f>VLOOKUP(A180,Participanti!A:B,2,0)</f>
        <v>M</v>
      </c>
      <c r="C180" s="22">
        <v>5</v>
      </c>
      <c r="D180" s="22">
        <v>5</v>
      </c>
      <c r="E180" s="23">
        <v>2.3530092592592592E-2</v>
      </c>
      <c r="F180" s="46">
        <v>29</v>
      </c>
      <c r="G180" s="24">
        <f t="shared" si="15"/>
        <v>4.7060185185185182E-3</v>
      </c>
      <c r="H180" s="16">
        <f>IF(B180="F",IF(G180&gt;Barem!$AB$2,0,IF(B180="F",VLOOKUP(D180,Barem!$B$2:$C$11,2,1))),IF(G180&gt;Barem!$AB$3,0,VLOOKUP(D180,Barem!$B$12:$C$21,2,1)))</f>
        <v>1.5</v>
      </c>
      <c r="I180" s="16">
        <f>IF(H180=0,0,IF(B180="F",VLOOKUP(G180,Barem!$G$2:$H$11,2,1),VLOOKUP(G180,Barem!$G$12:$H$21,2,1)))</f>
        <v>1</v>
      </c>
      <c r="J180" s="22">
        <v>3</v>
      </c>
      <c r="K180" s="17">
        <f>VLOOKUP($C180, Barem!$L:$O,4,0)</f>
        <v>0.3</v>
      </c>
      <c r="L180" s="17">
        <f>VLOOKUP($C180, Barem!$L:$P,5,0)</f>
        <v>0.2</v>
      </c>
      <c r="M180" s="17">
        <f>VLOOKUP($C180, Barem!$L:$Q,6,0)</f>
        <v>0.5</v>
      </c>
      <c r="N180" s="43">
        <f t="shared" si="16"/>
        <v>0</v>
      </c>
      <c r="O180" s="43">
        <f>IF(D180&gt;21,VLOOKUP(D180,Barem!$S$1:$T$39,2,1),0)</f>
        <v>0</v>
      </c>
      <c r="P180" s="39">
        <f>IF(D180&lt;1,0,IF(B180="F",VLOOKUP(G180,Barem!$W$2:$Y$12,2,1),VLOOKUP(G180,Barem!$W$13:$Y$24,2,1)))</f>
        <v>0</v>
      </c>
      <c r="Q180" s="43">
        <f>VLOOKUP(A180,Participanti!A:C,3,0)</f>
        <v>0</v>
      </c>
      <c r="R180" s="34">
        <f t="shared" si="17"/>
        <v>2.15</v>
      </c>
      <c r="S180" s="38">
        <v>43865</v>
      </c>
      <c r="T180" s="3">
        <f t="shared" si="14"/>
        <v>1</v>
      </c>
      <c r="U180" s="41">
        <f t="shared" si="18"/>
        <v>0.43</v>
      </c>
    </row>
    <row r="181" spans="1:21">
      <c r="A181" s="21" t="s">
        <v>72</v>
      </c>
      <c r="B181" s="29" t="str">
        <f>VLOOKUP(A181,Participanti!A:B,2,0)</f>
        <v>M</v>
      </c>
      <c r="C181" s="22">
        <v>5</v>
      </c>
      <c r="D181" s="22">
        <v>10.7</v>
      </c>
      <c r="E181" s="23">
        <v>3.4004629629629628E-2</v>
      </c>
      <c r="F181" s="46">
        <v>33</v>
      </c>
      <c r="G181" s="24">
        <f t="shared" ref="G181:G216" si="19">E181/D181</f>
        <v>3.1780027691242644E-3</v>
      </c>
      <c r="H181" s="16">
        <f>IF(B181="F",IF(G181&gt;Barem!$AB$2,0,IF(B181="F",VLOOKUP(D181,Barem!$B$2:$C$11,2,1))),IF(G181&gt;Barem!$AB$3,0,VLOOKUP(D181,Barem!$B$12:$C$21,2,1)))</f>
        <v>2.5</v>
      </c>
      <c r="I181" s="16">
        <f>IF(H181=0,0,IF(B181="F",VLOOKUP(G181,Barem!$G$2:$H$11,2,1),VLOOKUP(G181,Barem!$G$12:$H$21,2,1)))</f>
        <v>3.5</v>
      </c>
      <c r="J181" s="22">
        <v>2</v>
      </c>
      <c r="K181" s="17">
        <f>VLOOKUP($C181, Barem!$L:$O,4,0)</f>
        <v>0.3</v>
      </c>
      <c r="L181" s="17">
        <f>VLOOKUP($C181, Barem!$L:$P,5,0)</f>
        <v>0.2</v>
      </c>
      <c r="M181" s="17">
        <f>VLOOKUP($C181, Barem!$L:$Q,6,0)</f>
        <v>0.5</v>
      </c>
      <c r="N181" s="43">
        <f t="shared" ref="N181:N216" si="20">IF(F181&gt;199,F181/1500,0)</f>
        <v>0</v>
      </c>
      <c r="O181" s="43">
        <f>IF(D181&gt;21,VLOOKUP(D181,Barem!$S$1:$T$39,2,1),0)</f>
        <v>0</v>
      </c>
      <c r="P181" s="39">
        <f>IF(D181&lt;1,0,IF(B181="F",VLOOKUP(G181,Barem!$W$2:$Y$12,2,1),VLOOKUP(G181,Barem!$W$13:$Y$24,2,1)))</f>
        <v>0</v>
      </c>
      <c r="Q181" s="43">
        <f>VLOOKUP(A181,Participanti!A:C,3,0)</f>
        <v>0</v>
      </c>
      <c r="R181" s="34">
        <f t="shared" ref="R181:R216" si="21">H181*K181+I181*L181+J181*M181+N181+O181+P181+Q181</f>
        <v>2.4500000000000002</v>
      </c>
      <c r="S181" s="38">
        <v>43865</v>
      </c>
      <c r="T181" s="3">
        <f t="shared" si="14"/>
        <v>1</v>
      </c>
      <c r="U181" s="41">
        <f t="shared" ref="U181:U216" si="22">R181/D181</f>
        <v>0.22897196261682246</v>
      </c>
    </row>
    <row r="182" spans="1:21">
      <c r="A182" s="21" t="s">
        <v>53</v>
      </c>
      <c r="B182" s="29" t="str">
        <f>VLOOKUP(A182,Participanti!A:B,2,0)</f>
        <v>M</v>
      </c>
      <c r="C182" s="22">
        <v>5</v>
      </c>
      <c r="D182" s="22">
        <v>12.52</v>
      </c>
      <c r="E182" s="23">
        <v>4.988425925925926E-2</v>
      </c>
      <c r="F182" s="46">
        <v>123</v>
      </c>
      <c r="G182" s="24">
        <f t="shared" si="19"/>
        <v>3.9843657555318898E-3</v>
      </c>
      <c r="H182" s="16">
        <f>IF(B182="F",IF(G182&gt;Barem!$AB$2,0,IF(B182="F",VLOOKUP(D182,Barem!$B$2:$C$11,2,1))),IF(G182&gt;Barem!$AB$3,0,VLOOKUP(D182,Barem!$B$12:$C$21,2,1)))</f>
        <v>3</v>
      </c>
      <c r="I182" s="16">
        <f>IF(H182=0,0,IF(B182="F",VLOOKUP(G182,Barem!$G$2:$H$11,2,1),VLOOKUP(G182,Barem!$G$12:$H$21,2,1)))</f>
        <v>1.5</v>
      </c>
      <c r="J182" s="22">
        <v>4</v>
      </c>
      <c r="K182" s="17">
        <f>VLOOKUP($C182, Barem!$L:$O,4,0)</f>
        <v>0.3</v>
      </c>
      <c r="L182" s="17">
        <f>VLOOKUP($C182, Barem!$L:$P,5,0)</f>
        <v>0.2</v>
      </c>
      <c r="M182" s="17">
        <f>VLOOKUP($C182, Barem!$L:$Q,6,0)</f>
        <v>0.5</v>
      </c>
      <c r="N182" s="43">
        <f t="shared" si="20"/>
        <v>0</v>
      </c>
      <c r="O182" s="43">
        <f>IF(D182&gt;21,VLOOKUP(D182,Barem!$S$1:$T$39,2,1),0)</f>
        <v>0</v>
      </c>
      <c r="P182" s="39">
        <f>IF(D182&lt;1,0,IF(B182="F",VLOOKUP(G182,Barem!$W$2:$Y$12,2,1),VLOOKUP(G182,Barem!$W$13:$Y$24,2,1)))</f>
        <v>0</v>
      </c>
      <c r="Q182" s="43">
        <f>VLOOKUP(A182,Participanti!A:C,3,0)</f>
        <v>0</v>
      </c>
      <c r="R182" s="34">
        <f t="shared" si="21"/>
        <v>3.2</v>
      </c>
      <c r="S182" s="38">
        <v>43866</v>
      </c>
      <c r="T182" s="3">
        <f t="shared" si="14"/>
        <v>1</v>
      </c>
      <c r="U182" s="41">
        <f t="shared" si="22"/>
        <v>0.25559105431309909</v>
      </c>
    </row>
    <row r="183" spans="1:21">
      <c r="A183" s="21" t="s">
        <v>75</v>
      </c>
      <c r="B183" s="29" t="str">
        <f>VLOOKUP(A183,Participanti!A:B,2,0)</f>
        <v>M</v>
      </c>
      <c r="C183" s="22">
        <v>5</v>
      </c>
      <c r="D183" s="22">
        <v>11.68</v>
      </c>
      <c r="E183" s="23">
        <v>3.6944444444444446E-2</v>
      </c>
      <c r="F183" s="46">
        <v>20</v>
      </c>
      <c r="G183" s="24">
        <f t="shared" si="19"/>
        <v>3.1630517503805178E-3</v>
      </c>
      <c r="H183" s="16">
        <f>IF(B183="F",IF(G183&gt;Barem!$AB$2,0,IF(B183="F",VLOOKUP(D183,Barem!$B$2:$C$11,2,1))),IF(G183&gt;Barem!$AB$3,0,VLOOKUP(D183,Barem!$B$12:$C$21,2,1)))</f>
        <v>2.5</v>
      </c>
      <c r="I183" s="16">
        <f>IF(H183=0,0,IF(B183="F",VLOOKUP(G183,Barem!$G$2:$H$11,2,1),VLOOKUP(G183,Barem!$G$12:$H$21,2,1)))</f>
        <v>3.5</v>
      </c>
      <c r="J183" s="22">
        <v>2.5</v>
      </c>
      <c r="K183" s="17">
        <f>VLOOKUP($C183, Barem!$L:$O,4,0)</f>
        <v>0.3</v>
      </c>
      <c r="L183" s="17">
        <f>VLOOKUP($C183, Barem!$L:$P,5,0)</f>
        <v>0.2</v>
      </c>
      <c r="M183" s="17">
        <f>VLOOKUP($C183, Barem!$L:$Q,6,0)</f>
        <v>0.5</v>
      </c>
      <c r="N183" s="43">
        <f t="shared" si="20"/>
        <v>0</v>
      </c>
      <c r="O183" s="43">
        <f>IF(D183&gt;21,VLOOKUP(D183,Barem!$S$1:$T$39,2,1),0)</f>
        <v>0</v>
      </c>
      <c r="P183" s="39">
        <f>IF(D183&lt;1,0,IF(B183="F",VLOOKUP(G183,Barem!$W$2:$Y$12,2,1),VLOOKUP(G183,Barem!$W$13:$Y$24,2,1)))</f>
        <v>0</v>
      </c>
      <c r="Q183" s="43">
        <f>VLOOKUP(A183,Participanti!A:C,3,0)</f>
        <v>0</v>
      </c>
      <c r="R183" s="34">
        <f t="shared" si="21"/>
        <v>2.7</v>
      </c>
      <c r="S183" s="38">
        <v>43865</v>
      </c>
      <c r="T183" s="3">
        <f t="shared" si="14"/>
        <v>1</v>
      </c>
      <c r="U183" s="41">
        <f t="shared" si="22"/>
        <v>0.23116438356164384</v>
      </c>
    </row>
    <row r="184" spans="1:21">
      <c r="A184" s="21" t="s">
        <v>57</v>
      </c>
      <c r="B184" s="29" t="str">
        <f>VLOOKUP(A184,Participanti!A:B,2,0)</f>
        <v>M</v>
      </c>
      <c r="C184" s="22">
        <v>5</v>
      </c>
      <c r="D184" s="22">
        <v>10.7</v>
      </c>
      <c r="E184" s="23">
        <v>4.0138888888888884E-2</v>
      </c>
      <c r="F184" s="46">
        <v>0</v>
      </c>
      <c r="G184" s="24">
        <f t="shared" si="19"/>
        <v>3.7512980269989614E-3</v>
      </c>
      <c r="H184" s="16">
        <f>IF(B184="F",IF(G184&gt;Barem!$AB$2,0,IF(B184="F",VLOOKUP(D184,Barem!$B$2:$C$11,2,1))),IF(G184&gt;Barem!$AB$3,0,VLOOKUP(D184,Barem!$B$12:$C$21,2,1)))</f>
        <v>2.5</v>
      </c>
      <c r="I184" s="16">
        <f>IF(H184=0,0,IF(B184="F",VLOOKUP(G184,Barem!$G$2:$H$11,2,1),VLOOKUP(G184,Barem!$G$12:$H$21,2,1)))</f>
        <v>2</v>
      </c>
      <c r="J184" s="22">
        <v>1</v>
      </c>
      <c r="K184" s="17">
        <f>VLOOKUP($C184, Barem!$L:$O,4,0)</f>
        <v>0.3</v>
      </c>
      <c r="L184" s="17">
        <f>VLOOKUP($C184, Barem!$L:$P,5,0)</f>
        <v>0.2</v>
      </c>
      <c r="M184" s="17">
        <f>VLOOKUP($C184, Barem!$L:$Q,6,0)</f>
        <v>0.5</v>
      </c>
      <c r="N184" s="43">
        <f t="shared" si="20"/>
        <v>0</v>
      </c>
      <c r="O184" s="43">
        <f>IF(D184&gt;21,VLOOKUP(D184,Barem!$S$1:$T$39,2,1),0)</f>
        <v>0</v>
      </c>
      <c r="P184" s="39">
        <f>IF(D184&lt;1,0,IF(B184="F",VLOOKUP(G184,Barem!$W$2:$Y$12,2,1),VLOOKUP(G184,Barem!$W$13:$Y$24,2,1)))</f>
        <v>0</v>
      </c>
      <c r="Q184" s="43">
        <f>VLOOKUP(A184,Participanti!A:C,3,0)</f>
        <v>0</v>
      </c>
      <c r="R184" s="34">
        <f t="shared" si="21"/>
        <v>1.65</v>
      </c>
      <c r="S184" s="38">
        <v>43868</v>
      </c>
      <c r="T184" s="3">
        <f t="shared" si="14"/>
        <v>1</v>
      </c>
      <c r="U184" s="41">
        <f t="shared" si="22"/>
        <v>0.1542056074766355</v>
      </c>
    </row>
    <row r="185" spans="1:21">
      <c r="A185" s="21" t="s">
        <v>190</v>
      </c>
      <c r="B185" s="29" t="str">
        <f>VLOOKUP(A185,Participanti!A:B,2,0)</f>
        <v>F</v>
      </c>
      <c r="C185" s="22">
        <v>5</v>
      </c>
      <c r="D185" s="22">
        <v>10.029999999999999</v>
      </c>
      <c r="E185" s="23">
        <v>4.4571759259259262E-2</v>
      </c>
      <c r="F185" s="46">
        <v>49</v>
      </c>
      <c r="G185" s="24">
        <f t="shared" si="19"/>
        <v>4.4438443927476831E-3</v>
      </c>
      <c r="H185" s="16">
        <f>IF(B185="F",IF(G185&gt;Barem!$AB$2,0,IF(B185="F",VLOOKUP(D185,Barem!$B$2:$C$11,2,1))),IF(G185&gt;Barem!$AB$3,0,VLOOKUP(D185,Barem!$B$12:$C$21,2,1)))</f>
        <v>2.5</v>
      </c>
      <c r="I185" s="16">
        <f>IF(H185=0,0,IF(B185="F",VLOOKUP(G185,Barem!$G$2:$H$11,2,1),VLOOKUP(G185,Barem!$G$12:$H$21,2,1)))</f>
        <v>1.5</v>
      </c>
      <c r="J185" s="22">
        <v>3.5</v>
      </c>
      <c r="K185" s="17">
        <f>VLOOKUP($C185, Barem!$L:$O,4,0)</f>
        <v>0.3</v>
      </c>
      <c r="L185" s="17">
        <f>VLOOKUP($C185, Barem!$L:$P,5,0)</f>
        <v>0.2</v>
      </c>
      <c r="M185" s="17">
        <f>VLOOKUP($C185, Barem!$L:$Q,6,0)</f>
        <v>0.5</v>
      </c>
      <c r="N185" s="43">
        <f t="shared" si="20"/>
        <v>0</v>
      </c>
      <c r="O185" s="43">
        <f>IF(D185&gt;21,VLOOKUP(D185,Barem!$S$1:$T$39,2,1),0)</f>
        <v>0</v>
      </c>
      <c r="P185" s="39">
        <f>IF(D185&lt;1,0,IF(B185="F",VLOOKUP(G185,Barem!$W$2:$Y$12,2,1),VLOOKUP(G185,Barem!$W$13:$Y$24,2,1)))</f>
        <v>0</v>
      </c>
      <c r="Q185" s="43">
        <f>VLOOKUP(A185,Participanti!A:C,3,0)</f>
        <v>0</v>
      </c>
      <c r="R185" s="34">
        <f t="shared" si="21"/>
        <v>2.8</v>
      </c>
      <c r="S185" s="38">
        <v>43867</v>
      </c>
      <c r="T185" s="3">
        <f t="shared" si="14"/>
        <v>1</v>
      </c>
      <c r="U185" s="41">
        <f t="shared" si="22"/>
        <v>0.27916251246261214</v>
      </c>
    </row>
    <row r="186" spans="1:21">
      <c r="A186" s="21" t="s">
        <v>205</v>
      </c>
      <c r="B186" s="29" t="str">
        <f>VLOOKUP(A186,Participanti!A:B,2,0)</f>
        <v>F</v>
      </c>
      <c r="C186" s="22">
        <v>5</v>
      </c>
      <c r="D186" s="22">
        <v>10.029999999999999</v>
      </c>
      <c r="E186" s="23">
        <v>3.5891203703703703E-2</v>
      </c>
      <c r="F186" s="46">
        <v>0</v>
      </c>
      <c r="G186" s="24">
        <f t="shared" si="19"/>
        <v>3.578385214726192E-3</v>
      </c>
      <c r="H186" s="16">
        <f>IF(B186="F",IF(G186&gt;Barem!$AB$2,0,IF(B186="F",VLOOKUP(D186,Barem!$B$2:$C$11,2,1))),IF(G186&gt;Barem!$AB$3,0,VLOOKUP(D186,Barem!$B$12:$C$21,2,1)))</f>
        <v>2.5</v>
      </c>
      <c r="I186" s="16">
        <f>IF(H186=0,0,IF(B186="F",VLOOKUP(G186,Barem!$G$2:$H$11,2,1),VLOOKUP(G186,Barem!$G$12:$H$21,2,1)))</f>
        <v>3.5</v>
      </c>
      <c r="J186" s="22">
        <v>5</v>
      </c>
      <c r="K186" s="17">
        <f>VLOOKUP($C186, Barem!$L:$O,4,0)</f>
        <v>0.3</v>
      </c>
      <c r="L186" s="17">
        <f>VLOOKUP($C186, Barem!$L:$P,5,0)</f>
        <v>0.2</v>
      </c>
      <c r="M186" s="17">
        <f>VLOOKUP($C186, Barem!$L:$Q,6,0)</f>
        <v>0.5</v>
      </c>
      <c r="N186" s="43">
        <f t="shared" si="20"/>
        <v>0</v>
      </c>
      <c r="O186" s="43">
        <f>IF(D186&gt;21,VLOOKUP(D186,Barem!$S$1:$T$39,2,1),0)</f>
        <v>0</v>
      </c>
      <c r="P186" s="39">
        <f>IF(D186&lt;1,0,IF(B186="F",VLOOKUP(G186,Barem!$W$2:$Y$12,2,1),VLOOKUP(G186,Barem!$W$13:$Y$24,2,1)))</f>
        <v>0</v>
      </c>
      <c r="Q186" s="43">
        <f>VLOOKUP(A186,Participanti!A:C,3,0)</f>
        <v>0</v>
      </c>
      <c r="R186" s="34">
        <f t="shared" si="21"/>
        <v>3.95</v>
      </c>
      <c r="S186" s="38">
        <v>43868</v>
      </c>
      <c r="T186" s="3">
        <f t="shared" si="14"/>
        <v>1</v>
      </c>
      <c r="U186" s="41">
        <f t="shared" si="22"/>
        <v>0.39381854436689934</v>
      </c>
    </row>
    <row r="187" spans="1:21">
      <c r="A187" s="21" t="s">
        <v>67</v>
      </c>
      <c r="B187" s="29" t="str">
        <f>VLOOKUP(A187,Participanti!A:B,2,0)</f>
        <v>M</v>
      </c>
      <c r="C187" s="22">
        <v>5</v>
      </c>
      <c r="D187" s="22">
        <v>13.59</v>
      </c>
      <c r="E187" s="23">
        <v>4.1689814814814818E-2</v>
      </c>
      <c r="F187" s="46">
        <v>193</v>
      </c>
      <c r="G187" s="24">
        <f t="shared" si="19"/>
        <v>3.0676832093314804E-3</v>
      </c>
      <c r="H187" s="16">
        <f>IF(B187="F",IF(G187&gt;Barem!$AB$2,0,IF(B187="F",VLOOKUP(D187,Barem!$B$2:$C$11,2,1))),IF(G187&gt;Barem!$AB$3,0,VLOOKUP(D187,Barem!$B$12:$C$21,2,1)))</f>
        <v>3</v>
      </c>
      <c r="I187" s="16">
        <f>IF(H187=0,0,IF(B187="F",VLOOKUP(G187,Barem!$G$2:$H$11,2,1),VLOOKUP(G187,Barem!$G$12:$H$21,2,1)))</f>
        <v>4</v>
      </c>
      <c r="J187" s="22">
        <v>4.5</v>
      </c>
      <c r="K187" s="17">
        <f>VLOOKUP($C187, Barem!$L:$O,4,0)</f>
        <v>0.3</v>
      </c>
      <c r="L187" s="17">
        <f>VLOOKUP($C187, Barem!$L:$P,5,0)</f>
        <v>0.2</v>
      </c>
      <c r="M187" s="17">
        <f>VLOOKUP($C187, Barem!$L:$Q,6,0)</f>
        <v>0.5</v>
      </c>
      <c r="N187" s="43">
        <f t="shared" si="20"/>
        <v>0</v>
      </c>
      <c r="O187" s="43">
        <f>IF(D187&gt;21,VLOOKUP(D187,Barem!$S$1:$T$39,2,1),0)</f>
        <v>0</v>
      </c>
      <c r="P187" s="39">
        <f>IF(D187&lt;1,0,IF(B187="F",VLOOKUP(G187,Barem!$W$2:$Y$12,2,1),VLOOKUP(G187,Barem!$W$13:$Y$24,2,1)))</f>
        <v>0</v>
      </c>
      <c r="Q187" s="43">
        <f>VLOOKUP(A187,Participanti!A:C,3,0)</f>
        <v>0</v>
      </c>
      <c r="R187" s="34">
        <f t="shared" si="21"/>
        <v>3.95</v>
      </c>
      <c r="S187" s="38">
        <v>43868</v>
      </c>
      <c r="T187" s="3">
        <f t="shared" si="14"/>
        <v>1</v>
      </c>
      <c r="U187" s="41">
        <f t="shared" si="22"/>
        <v>0.29065489330389993</v>
      </c>
    </row>
    <row r="188" spans="1:21">
      <c r="A188" s="21" t="s">
        <v>188</v>
      </c>
      <c r="B188" s="29" t="str">
        <f>VLOOKUP(A188,Participanti!A:B,2,0)</f>
        <v>M</v>
      </c>
      <c r="C188" s="22">
        <v>5</v>
      </c>
      <c r="D188" s="22">
        <v>5.4</v>
      </c>
      <c r="E188" s="23">
        <v>2.0787037037037038E-2</v>
      </c>
      <c r="F188" s="46">
        <v>16</v>
      </c>
      <c r="G188" s="24">
        <f t="shared" si="19"/>
        <v>3.8494513031550066E-3</v>
      </c>
      <c r="H188" s="16">
        <f>IF(B188="F",IF(G188&gt;Barem!$AB$2,0,IF(B188="F",VLOOKUP(D188,Barem!$B$2:$C$11,2,1))),IF(G188&gt;Barem!$AB$3,0,VLOOKUP(D188,Barem!$B$12:$C$21,2,1)))</f>
        <v>1.5</v>
      </c>
      <c r="I188" s="16">
        <f>IF(H188=0,0,IF(B188="F",VLOOKUP(G188,Barem!$G$2:$H$11,2,1),VLOOKUP(G188,Barem!$G$12:$H$21,2,1)))</f>
        <v>1.5</v>
      </c>
      <c r="J188" s="22">
        <v>4</v>
      </c>
      <c r="K188" s="17">
        <f>VLOOKUP($C188, Barem!$L:$O,4,0)</f>
        <v>0.3</v>
      </c>
      <c r="L188" s="17">
        <f>VLOOKUP($C188, Barem!$L:$P,5,0)</f>
        <v>0.2</v>
      </c>
      <c r="M188" s="17">
        <f>VLOOKUP($C188, Barem!$L:$Q,6,0)</f>
        <v>0.5</v>
      </c>
      <c r="N188" s="43">
        <f t="shared" si="20"/>
        <v>0</v>
      </c>
      <c r="O188" s="43">
        <f>IF(D188&gt;21,VLOOKUP(D188,Barem!$S$1:$T$39,2,1),0)</f>
        <v>0</v>
      </c>
      <c r="P188" s="39">
        <f>IF(D188&lt;1,0,IF(B188="F",VLOOKUP(G188,Barem!$W$2:$Y$12,2,1),VLOOKUP(G188,Barem!$W$13:$Y$24,2,1)))</f>
        <v>0</v>
      </c>
      <c r="Q188" s="43">
        <f>VLOOKUP(A188,Participanti!A:C,3,0)</f>
        <v>0</v>
      </c>
      <c r="R188" s="34">
        <f t="shared" si="21"/>
        <v>2.75</v>
      </c>
      <c r="S188" s="38">
        <v>43869</v>
      </c>
      <c r="T188" s="3">
        <f t="shared" si="14"/>
        <v>1</v>
      </c>
      <c r="U188" s="41">
        <f t="shared" si="22"/>
        <v>0.50925925925925919</v>
      </c>
    </row>
    <row r="189" spans="1:21">
      <c r="A189" s="21" t="s">
        <v>93</v>
      </c>
      <c r="B189" s="29" t="str">
        <f>VLOOKUP(A189,Participanti!A:B,2,0)</f>
        <v>M</v>
      </c>
      <c r="C189" s="22">
        <v>5</v>
      </c>
      <c r="D189" s="22">
        <v>8.61</v>
      </c>
      <c r="E189" s="23">
        <v>4.041666666666667E-2</v>
      </c>
      <c r="F189" s="46">
        <v>61</v>
      </c>
      <c r="G189" s="24">
        <f t="shared" si="19"/>
        <v>4.6941540843979876E-3</v>
      </c>
      <c r="H189" s="16">
        <f>IF(B189="F",IF(G189&gt;Barem!$AB$2,0,IF(B189="F",VLOOKUP(D189,Barem!$B$2:$C$11,2,1))),IF(G189&gt;Barem!$AB$3,0,VLOOKUP(D189,Barem!$B$12:$C$21,2,1)))</f>
        <v>2</v>
      </c>
      <c r="I189" s="16">
        <f>IF(H189=0,0,IF(B189="F",VLOOKUP(G189,Barem!$G$2:$H$11,2,1),VLOOKUP(G189,Barem!$G$12:$H$21,2,1)))</f>
        <v>1</v>
      </c>
      <c r="J189" s="22">
        <v>4.5</v>
      </c>
      <c r="K189" s="17">
        <f>VLOOKUP($C189, Barem!$L:$O,4,0)</f>
        <v>0.3</v>
      </c>
      <c r="L189" s="17">
        <f>VLOOKUP($C189, Barem!$L:$P,5,0)</f>
        <v>0.2</v>
      </c>
      <c r="M189" s="17">
        <f>VLOOKUP($C189, Barem!$L:$Q,6,0)</f>
        <v>0.5</v>
      </c>
      <c r="N189" s="43">
        <f t="shared" si="20"/>
        <v>0</v>
      </c>
      <c r="O189" s="43">
        <f>IF(D189&gt;21,VLOOKUP(D189,Barem!$S$1:$T$39,2,1),0)</f>
        <v>0</v>
      </c>
      <c r="P189" s="39">
        <f>IF(D189&lt;1,0,IF(B189="F",VLOOKUP(G189,Barem!$W$2:$Y$12,2,1),VLOOKUP(G189,Barem!$W$13:$Y$24,2,1)))</f>
        <v>0</v>
      </c>
      <c r="Q189" s="43">
        <f>VLOOKUP(A189,Participanti!A:C,3,0)</f>
        <v>0</v>
      </c>
      <c r="R189" s="34">
        <f t="shared" si="21"/>
        <v>3.05</v>
      </c>
      <c r="S189" s="38">
        <v>43868</v>
      </c>
      <c r="T189" s="3">
        <f t="shared" si="14"/>
        <v>1</v>
      </c>
      <c r="U189" s="41">
        <f t="shared" si="22"/>
        <v>0.35423925667828104</v>
      </c>
    </row>
    <row r="190" spans="1:21">
      <c r="A190" s="21" t="s">
        <v>66</v>
      </c>
      <c r="B190" s="29" t="str">
        <f>VLOOKUP(A190,Participanti!A:B,2,0)</f>
        <v>M</v>
      </c>
      <c r="C190" s="22">
        <v>5</v>
      </c>
      <c r="D190" s="22">
        <v>15.03</v>
      </c>
      <c r="E190" s="23">
        <v>6.1261574074074072E-2</v>
      </c>
      <c r="F190" s="46">
        <v>58</v>
      </c>
      <c r="G190" s="24">
        <f t="shared" si="19"/>
        <v>4.0759530322071903E-3</v>
      </c>
      <c r="H190" s="16">
        <f>IF(B190="F",IF(G190&gt;Barem!$AB$2,0,IF(B190="F",VLOOKUP(D190,Barem!$B$2:$C$11,2,1))),IF(G190&gt;Barem!$AB$3,0,VLOOKUP(D190,Barem!$B$12:$C$21,2,1)))</f>
        <v>3.5</v>
      </c>
      <c r="I190" s="16">
        <f>IF(H190=0,0,IF(B190="F",VLOOKUP(G190,Barem!$G$2:$H$11,2,1),VLOOKUP(G190,Barem!$G$12:$H$21,2,1)))</f>
        <v>1.5</v>
      </c>
      <c r="J190" s="22">
        <v>3</v>
      </c>
      <c r="K190" s="17">
        <f>VLOOKUP($C190, Barem!$L:$O,4,0)</f>
        <v>0.3</v>
      </c>
      <c r="L190" s="17">
        <f>VLOOKUP($C190, Barem!$L:$P,5,0)</f>
        <v>0.2</v>
      </c>
      <c r="M190" s="17">
        <f>VLOOKUP($C190, Barem!$L:$Q,6,0)</f>
        <v>0.5</v>
      </c>
      <c r="N190" s="43">
        <f t="shared" si="20"/>
        <v>0</v>
      </c>
      <c r="O190" s="43">
        <f>IF(D190&gt;21,VLOOKUP(D190,Barem!$S$1:$T$39,2,1),0)</f>
        <v>0</v>
      </c>
      <c r="P190" s="39">
        <f>IF(D190&lt;1,0,IF(B190="F",VLOOKUP(G190,Barem!$W$2:$Y$12,2,1),VLOOKUP(G190,Barem!$W$13:$Y$24,2,1)))</f>
        <v>0</v>
      </c>
      <c r="Q190" s="43">
        <f>VLOOKUP(A190,Participanti!A:C,3,0)</f>
        <v>0</v>
      </c>
      <c r="R190" s="34">
        <f t="shared" si="21"/>
        <v>2.85</v>
      </c>
      <c r="S190" s="38">
        <v>43869</v>
      </c>
      <c r="T190" s="3">
        <f t="shared" si="14"/>
        <v>1</v>
      </c>
      <c r="U190" s="41">
        <f t="shared" si="22"/>
        <v>0.18962075848303395</v>
      </c>
    </row>
    <row r="191" spans="1:21">
      <c r="A191" s="21" t="s">
        <v>191</v>
      </c>
      <c r="B191" s="29" t="str">
        <f>VLOOKUP(A191,Participanti!A:B,2,0)</f>
        <v>F</v>
      </c>
      <c r="C191" s="22">
        <v>5</v>
      </c>
      <c r="D191" s="22">
        <v>7.87</v>
      </c>
      <c r="E191" s="23">
        <v>3.6562499999999998E-2</v>
      </c>
      <c r="F191" s="46">
        <v>48</v>
      </c>
      <c r="G191" s="24">
        <f t="shared" si="19"/>
        <v>4.6458068614993646E-3</v>
      </c>
      <c r="H191" s="16">
        <f>IF(B191="F",IF(G191&gt;Barem!$AB$2,0,IF(B191="F",VLOOKUP(D191,Barem!$B$2:$C$11,2,1))),IF(G191&gt;Barem!$AB$3,0,VLOOKUP(D191,Barem!$B$12:$C$21,2,1)))</f>
        <v>2</v>
      </c>
      <c r="I191" s="16">
        <f>IF(H191=0,0,IF(B191="F",VLOOKUP(G191,Barem!$G$2:$H$11,2,1),VLOOKUP(G191,Barem!$G$12:$H$21,2,1)))</f>
        <v>1</v>
      </c>
      <c r="J191" s="22">
        <v>3</v>
      </c>
      <c r="K191" s="17">
        <f>VLOOKUP($C191, Barem!$L:$O,4,0)</f>
        <v>0.3</v>
      </c>
      <c r="L191" s="17">
        <f>VLOOKUP($C191, Barem!$L:$P,5,0)</f>
        <v>0.2</v>
      </c>
      <c r="M191" s="17">
        <f>VLOOKUP($C191, Barem!$L:$Q,6,0)</f>
        <v>0.5</v>
      </c>
      <c r="N191" s="43">
        <f t="shared" si="20"/>
        <v>0</v>
      </c>
      <c r="O191" s="43">
        <f>IF(D191&gt;21,VLOOKUP(D191,Barem!$S$1:$T$39,2,1),0)</f>
        <v>0</v>
      </c>
      <c r="P191" s="39">
        <f>IF(D191&lt;1,0,IF(B191="F",VLOOKUP(G191,Barem!$W$2:$Y$12,2,1),VLOOKUP(G191,Barem!$W$13:$Y$24,2,1)))</f>
        <v>0</v>
      </c>
      <c r="Q191" s="43">
        <f>VLOOKUP(A191,Participanti!A:C,3,0)</f>
        <v>0</v>
      </c>
      <c r="R191" s="34">
        <f t="shared" si="21"/>
        <v>2.2999999999999998</v>
      </c>
      <c r="S191" s="38">
        <v>43869</v>
      </c>
      <c r="T191" s="3">
        <f t="shared" si="14"/>
        <v>1</v>
      </c>
      <c r="U191" s="41">
        <f t="shared" si="22"/>
        <v>0.29224904701397708</v>
      </c>
    </row>
    <row r="192" spans="1:21">
      <c r="A192" s="21" t="s">
        <v>193</v>
      </c>
      <c r="B192" s="29" t="str">
        <f>VLOOKUP(A192,Participanti!A:B,2,0)</f>
        <v>F</v>
      </c>
      <c r="C192" s="22">
        <v>5</v>
      </c>
      <c r="D192" s="22">
        <v>10</v>
      </c>
      <c r="E192" s="23">
        <v>6.0798611111111116E-2</v>
      </c>
      <c r="F192" s="46">
        <v>14</v>
      </c>
      <c r="G192" s="24">
        <f t="shared" si="19"/>
        <v>6.0798611111111114E-3</v>
      </c>
      <c r="H192" s="16">
        <f>IF(B192="F",IF(G192&gt;Barem!$AB$2,0,IF(B192="F",VLOOKUP(D192,Barem!$B$2:$C$11,2,1))),IF(G192&gt;Barem!$AB$3,0,VLOOKUP(D192,Barem!$B$12:$C$21,2,1)))</f>
        <v>2.5</v>
      </c>
      <c r="I192" s="16">
        <f>IF(H192=0,0,IF(B192="F",VLOOKUP(G192,Barem!$G$2:$H$11,2,1),VLOOKUP(G192,Barem!$G$12:$H$21,2,1)))</f>
        <v>1</v>
      </c>
      <c r="J192" s="22">
        <v>1.5</v>
      </c>
      <c r="K192" s="17">
        <f>VLOOKUP($C192, Barem!$L:$O,4,0)</f>
        <v>0.3</v>
      </c>
      <c r="L192" s="17">
        <f>VLOOKUP($C192, Barem!$L:$P,5,0)</f>
        <v>0.2</v>
      </c>
      <c r="M192" s="17">
        <f>VLOOKUP($C192, Barem!$L:$Q,6,0)</f>
        <v>0.5</v>
      </c>
      <c r="N192" s="43">
        <f t="shared" si="20"/>
        <v>0</v>
      </c>
      <c r="O192" s="43">
        <f>IF(D192&gt;21,VLOOKUP(D192,Barem!$S$1:$T$39,2,1),0)</f>
        <v>0</v>
      </c>
      <c r="P192" s="39">
        <f>IF(D192&lt;1,0,IF(B192="F",VLOOKUP(G192,Barem!$W$2:$Y$12,2,1),VLOOKUP(G192,Barem!$W$13:$Y$24,2,1)))</f>
        <v>0</v>
      </c>
      <c r="Q192" s="43">
        <f>VLOOKUP(A192,Participanti!A:C,3,0)</f>
        <v>0.5</v>
      </c>
      <c r="R192" s="34">
        <f t="shared" si="21"/>
        <v>2.2000000000000002</v>
      </c>
      <c r="S192" s="38">
        <v>43870</v>
      </c>
      <c r="T192" s="3">
        <f t="shared" si="14"/>
        <v>1</v>
      </c>
      <c r="U192" s="41">
        <f t="shared" si="22"/>
        <v>0.22000000000000003</v>
      </c>
    </row>
    <row r="193" spans="1:21">
      <c r="A193" s="21" t="s">
        <v>197</v>
      </c>
      <c r="B193" s="29" t="str">
        <f>VLOOKUP(A193,Participanti!A:B,2,0)</f>
        <v>M</v>
      </c>
      <c r="C193" s="22">
        <v>5</v>
      </c>
      <c r="D193" s="22">
        <v>25</v>
      </c>
      <c r="E193" s="23">
        <v>8.8414351851851855E-2</v>
      </c>
      <c r="F193" s="46">
        <v>116</v>
      </c>
      <c r="G193" s="24">
        <f t="shared" si="19"/>
        <v>3.5365740740740744E-3</v>
      </c>
      <c r="H193" s="16">
        <f>IF(B193="F",IF(G193&gt;Barem!$AB$2,0,IF(B193="F",VLOOKUP(D193,Barem!$B$2:$C$11,2,1))),IF(G193&gt;Barem!$AB$3,0,VLOOKUP(D193,Barem!$B$12:$C$21,2,1)))</f>
        <v>5</v>
      </c>
      <c r="I193" s="16">
        <f>IF(H193=0,0,IF(B193="F",VLOOKUP(G193,Barem!$G$2:$H$11,2,1),VLOOKUP(G193,Barem!$G$12:$H$21,2,1)))</f>
        <v>2.5</v>
      </c>
      <c r="J193" s="22">
        <v>3.5</v>
      </c>
      <c r="K193" s="17">
        <f>VLOOKUP($C193, Barem!$L:$O,4,0)</f>
        <v>0.3</v>
      </c>
      <c r="L193" s="17">
        <f>VLOOKUP($C193, Barem!$L:$P,5,0)</f>
        <v>0.2</v>
      </c>
      <c r="M193" s="17">
        <f>VLOOKUP($C193, Barem!$L:$Q,6,0)</f>
        <v>0.5</v>
      </c>
      <c r="N193" s="43">
        <f t="shared" si="20"/>
        <v>0</v>
      </c>
      <c r="O193" s="43">
        <f>IF(D193&gt;21,VLOOKUP(D193,Barem!$S$1:$T$39,2,1),0)</f>
        <v>0</v>
      </c>
      <c r="P193" s="39">
        <f>IF(D193&lt;1,0,IF(B193="F",VLOOKUP(G193,Barem!$W$2:$Y$12,2,1),VLOOKUP(G193,Barem!$W$13:$Y$24,2,1)))</f>
        <v>0</v>
      </c>
      <c r="Q193" s="43">
        <f>VLOOKUP(A193,Participanti!A:C,3,0)</f>
        <v>0</v>
      </c>
      <c r="R193" s="34">
        <f t="shared" si="21"/>
        <v>3.75</v>
      </c>
      <c r="S193" s="38">
        <v>43869</v>
      </c>
      <c r="T193" s="3">
        <f t="shared" si="14"/>
        <v>1</v>
      </c>
      <c r="U193" s="41">
        <f t="shared" si="22"/>
        <v>0.15</v>
      </c>
    </row>
    <row r="194" spans="1:21">
      <c r="A194" s="21" t="s">
        <v>74</v>
      </c>
      <c r="B194" s="29" t="str">
        <f>VLOOKUP(A194,Participanti!A:B,2,0)</f>
        <v>F</v>
      </c>
      <c r="C194" s="22">
        <v>5</v>
      </c>
      <c r="D194" s="22">
        <v>5.89</v>
      </c>
      <c r="E194" s="23">
        <v>2.3877314814814813E-2</v>
      </c>
      <c r="F194" s="46">
        <v>42</v>
      </c>
      <c r="G194" s="24">
        <f t="shared" si="19"/>
        <v>4.0538734829906305E-3</v>
      </c>
      <c r="H194" s="16">
        <f>IF(B194="F",IF(G194&gt;Barem!$AB$2,0,IF(B194="F",VLOOKUP(D194,Barem!$B$2:$C$11,2,1))),IF(G194&gt;Barem!$AB$3,0,VLOOKUP(D194,Barem!$B$12:$C$21,2,1)))</f>
        <v>1.5</v>
      </c>
      <c r="I194" s="16">
        <f>IF(H194=0,0,IF(B194="F",VLOOKUP(G194,Barem!$G$2:$H$11,2,1),VLOOKUP(G194,Barem!$G$12:$H$21,2,1)))</f>
        <v>2</v>
      </c>
      <c r="J194" s="22">
        <v>2</v>
      </c>
      <c r="K194" s="17">
        <f>VLOOKUP($C194, Barem!$L:$O,4,0)</f>
        <v>0.3</v>
      </c>
      <c r="L194" s="17">
        <f>VLOOKUP($C194, Barem!$L:$P,5,0)</f>
        <v>0.2</v>
      </c>
      <c r="M194" s="17">
        <f>VLOOKUP($C194, Barem!$L:$Q,6,0)</f>
        <v>0.5</v>
      </c>
      <c r="N194" s="43">
        <f t="shared" si="20"/>
        <v>0</v>
      </c>
      <c r="O194" s="43">
        <f>IF(D194&gt;21,VLOOKUP(D194,Barem!$S$1:$T$39,2,1),0)</f>
        <v>0</v>
      </c>
      <c r="P194" s="39">
        <f>IF(D194&lt;1,0,IF(B194="F",VLOOKUP(G194,Barem!$W$2:$Y$12,2,1),VLOOKUP(G194,Barem!$W$13:$Y$24,2,1)))</f>
        <v>0</v>
      </c>
      <c r="Q194" s="43">
        <f>VLOOKUP(A194,Participanti!A:C,3,0)</f>
        <v>0</v>
      </c>
      <c r="R194" s="34">
        <f t="shared" si="21"/>
        <v>1.85</v>
      </c>
      <c r="S194" s="38">
        <v>43870</v>
      </c>
      <c r="T194" s="3">
        <f t="shared" ref="T194:T257" si="23">COUNTIFS(A:A,A194,C:C,C194)</f>
        <v>1</v>
      </c>
      <c r="U194" s="41">
        <f t="shared" si="22"/>
        <v>0.3140916808149406</v>
      </c>
    </row>
    <row r="195" spans="1:21">
      <c r="A195" s="21" t="s">
        <v>69</v>
      </c>
      <c r="B195" s="29" t="str">
        <f>VLOOKUP(A195,Participanti!A:B,2,0)</f>
        <v>M</v>
      </c>
      <c r="C195" s="22">
        <v>5</v>
      </c>
      <c r="D195" s="22">
        <v>15.01</v>
      </c>
      <c r="E195" s="23">
        <v>5.4942129629629632E-2</v>
      </c>
      <c r="F195" s="46">
        <v>12</v>
      </c>
      <c r="G195" s="24">
        <f t="shared" si="19"/>
        <v>3.6603683963777238E-3</v>
      </c>
      <c r="H195" s="16">
        <f>IF(B195="F",IF(G195&gt;Barem!$AB$2,0,IF(B195="F",VLOOKUP(D195,Barem!$B$2:$C$11,2,1))),IF(G195&gt;Barem!$AB$3,0,VLOOKUP(D195,Barem!$B$12:$C$21,2,1)))</f>
        <v>3.5</v>
      </c>
      <c r="I195" s="16">
        <f>IF(H195=0,0,IF(B195="F",VLOOKUP(G195,Barem!$G$2:$H$11,2,1),VLOOKUP(G195,Barem!$G$12:$H$21,2,1)))</f>
        <v>2</v>
      </c>
      <c r="J195" s="22">
        <v>2</v>
      </c>
      <c r="K195" s="17">
        <f>VLOOKUP($C195, Barem!$L:$O,4,0)</f>
        <v>0.3</v>
      </c>
      <c r="L195" s="17">
        <f>VLOOKUP($C195, Barem!$L:$P,5,0)</f>
        <v>0.2</v>
      </c>
      <c r="M195" s="17">
        <f>VLOOKUP($C195, Barem!$L:$Q,6,0)</f>
        <v>0.5</v>
      </c>
      <c r="N195" s="43">
        <f t="shared" si="20"/>
        <v>0</v>
      </c>
      <c r="O195" s="43">
        <f>IF(D195&gt;21,VLOOKUP(D195,Barem!$S$1:$T$39,2,1),0)</f>
        <v>0</v>
      </c>
      <c r="P195" s="39">
        <f>IF(D195&lt;1,0,IF(B195="F",VLOOKUP(G195,Barem!$W$2:$Y$12,2,1),VLOOKUP(G195,Barem!$W$13:$Y$24,2,1)))</f>
        <v>0</v>
      </c>
      <c r="Q195" s="43">
        <f>VLOOKUP(A195,Participanti!A:C,3,0)</f>
        <v>0</v>
      </c>
      <c r="R195" s="34">
        <f t="shared" si="21"/>
        <v>2.4500000000000002</v>
      </c>
      <c r="S195" s="38">
        <v>43870</v>
      </c>
      <c r="T195" s="3">
        <f t="shared" si="23"/>
        <v>1</v>
      </c>
      <c r="U195" s="41">
        <f t="shared" si="22"/>
        <v>0.16322451698867424</v>
      </c>
    </row>
    <row r="196" spans="1:21">
      <c r="A196" s="21" t="s">
        <v>56</v>
      </c>
      <c r="B196" s="29" t="str">
        <f>VLOOKUP(A196,Participanti!A:B,2,0)</f>
        <v>M</v>
      </c>
      <c r="C196" s="22">
        <v>5</v>
      </c>
      <c r="D196" s="22">
        <v>20.03</v>
      </c>
      <c r="E196" s="23">
        <v>6.4525462962962965E-2</v>
      </c>
      <c r="F196" s="46">
        <v>131</v>
      </c>
      <c r="G196" s="24">
        <f t="shared" si="19"/>
        <v>3.221440986668146E-3</v>
      </c>
      <c r="H196" s="16">
        <f>IF(B196="F",IF(G196&gt;Barem!$AB$2,0,IF(B196="F",VLOOKUP(D196,Barem!$B$2:$C$11,2,1))),IF(G196&gt;Barem!$AB$3,0,VLOOKUP(D196,Barem!$B$12:$C$21,2,1)))</f>
        <v>4.5</v>
      </c>
      <c r="I196" s="16">
        <f>IF(H196=0,0,IF(B196="F",VLOOKUP(G196,Barem!$G$2:$H$11,2,1),VLOOKUP(G196,Barem!$G$12:$H$21,2,1)))</f>
        <v>3.5</v>
      </c>
      <c r="J196" s="22">
        <v>2</v>
      </c>
      <c r="K196" s="17">
        <f>VLOOKUP($C196, Barem!$L:$O,4,0)</f>
        <v>0.3</v>
      </c>
      <c r="L196" s="17">
        <f>VLOOKUP($C196, Barem!$L:$P,5,0)</f>
        <v>0.2</v>
      </c>
      <c r="M196" s="17">
        <f>VLOOKUP($C196, Barem!$L:$Q,6,0)</f>
        <v>0.5</v>
      </c>
      <c r="N196" s="43">
        <f t="shared" si="20"/>
        <v>0</v>
      </c>
      <c r="O196" s="43">
        <f>IF(D196&gt;21,VLOOKUP(D196,Barem!$S$1:$T$39,2,1),0)</f>
        <v>0</v>
      </c>
      <c r="P196" s="39">
        <f>IF(D196&lt;1,0,IF(B196="F",VLOOKUP(G196,Barem!$W$2:$Y$12,2,1),VLOOKUP(G196,Barem!$W$13:$Y$24,2,1)))</f>
        <v>0</v>
      </c>
      <c r="Q196" s="43">
        <f>VLOOKUP(A196,Participanti!A:C,3,0)</f>
        <v>0</v>
      </c>
      <c r="R196" s="34">
        <f t="shared" si="21"/>
        <v>3.05</v>
      </c>
      <c r="S196" s="38">
        <v>43870</v>
      </c>
      <c r="T196" s="3">
        <f t="shared" si="23"/>
        <v>1</v>
      </c>
      <c r="U196" s="41">
        <f t="shared" si="22"/>
        <v>0.15227159261108336</v>
      </c>
    </row>
    <row r="197" spans="1:21">
      <c r="A197" s="21" t="s">
        <v>195</v>
      </c>
      <c r="B197" s="29" t="str">
        <f>VLOOKUP(A197,Participanti!A:B,2,0)</f>
        <v>M</v>
      </c>
      <c r="C197" s="22">
        <v>5</v>
      </c>
      <c r="D197" s="22">
        <v>10.46</v>
      </c>
      <c r="E197" s="23">
        <v>3.4629629629629628E-2</v>
      </c>
      <c r="F197" s="46">
        <v>103</v>
      </c>
      <c r="G197" s="24">
        <f t="shared" si="19"/>
        <v>3.3106720487217616E-3</v>
      </c>
      <c r="H197" s="16">
        <f>IF(B197="F",IF(G197&gt;Barem!$AB$2,0,IF(B197="F",VLOOKUP(D197,Barem!$B$2:$C$11,2,1))),IF(G197&gt;Barem!$AB$3,0,VLOOKUP(D197,Barem!$B$12:$C$21,2,1)))</f>
        <v>2.5</v>
      </c>
      <c r="I197" s="16">
        <f>IF(H197=0,0,IF(B197="F",VLOOKUP(G197,Barem!$G$2:$H$11,2,1),VLOOKUP(G197,Barem!$G$12:$H$21,2,1)))</f>
        <v>3</v>
      </c>
      <c r="J197" s="22">
        <v>2</v>
      </c>
      <c r="K197" s="17">
        <f>VLOOKUP($C197, Barem!$L:$O,4,0)</f>
        <v>0.3</v>
      </c>
      <c r="L197" s="17">
        <f>VLOOKUP($C197, Barem!$L:$P,5,0)</f>
        <v>0.2</v>
      </c>
      <c r="M197" s="17">
        <f>VLOOKUP($C197, Barem!$L:$Q,6,0)</f>
        <v>0.5</v>
      </c>
      <c r="N197" s="43">
        <f t="shared" si="20"/>
        <v>0</v>
      </c>
      <c r="O197" s="43">
        <f>IF(D197&gt;21,VLOOKUP(D197,Barem!$S$1:$T$39,2,1),0)</f>
        <v>0</v>
      </c>
      <c r="P197" s="39">
        <f>IF(D197&lt;1,0,IF(B197="F",VLOOKUP(G197,Barem!$W$2:$Y$12,2,1),VLOOKUP(G197,Barem!$W$13:$Y$24,2,1)))</f>
        <v>0</v>
      </c>
      <c r="Q197" s="43">
        <f>VLOOKUP(A197,Participanti!A:C,3,0)</f>
        <v>0</v>
      </c>
      <c r="R197" s="34">
        <f t="shared" si="21"/>
        <v>2.35</v>
      </c>
      <c r="S197" s="38">
        <v>43870</v>
      </c>
      <c r="T197" s="3">
        <f t="shared" si="23"/>
        <v>1</v>
      </c>
      <c r="U197" s="41">
        <f t="shared" si="22"/>
        <v>0.22466539196940727</v>
      </c>
    </row>
    <row r="198" spans="1:21">
      <c r="A198" s="21" t="s">
        <v>125</v>
      </c>
      <c r="B198" s="29" t="str">
        <f>VLOOKUP(A198,Participanti!A:B,2,0)</f>
        <v>M</v>
      </c>
      <c r="C198" s="22">
        <v>5</v>
      </c>
      <c r="D198" s="22">
        <v>19</v>
      </c>
      <c r="E198" s="23">
        <v>6.5590277777777775E-2</v>
      </c>
      <c r="F198" s="46">
        <v>420</v>
      </c>
      <c r="G198" s="24">
        <f t="shared" si="19"/>
        <v>3.4521198830409355E-3</v>
      </c>
      <c r="H198" s="16">
        <f>IF(B198="F",IF(G198&gt;Barem!$AB$2,0,IF(B198="F",VLOOKUP(D198,Barem!$B$2:$C$11,2,1))),IF(G198&gt;Barem!$AB$3,0,VLOOKUP(D198,Barem!$B$12:$C$21,2,1)))</f>
        <v>4.5</v>
      </c>
      <c r="I198" s="16">
        <f>IF(H198=0,0,IF(B198="F",VLOOKUP(G198,Barem!$G$2:$H$11,2,1),VLOOKUP(G198,Barem!$G$12:$H$21,2,1)))</f>
        <v>3</v>
      </c>
      <c r="J198" s="22">
        <v>3.5</v>
      </c>
      <c r="K198" s="17">
        <f>VLOOKUP($C198, Barem!$L:$O,4,0)</f>
        <v>0.3</v>
      </c>
      <c r="L198" s="17">
        <f>VLOOKUP($C198, Barem!$L:$P,5,0)</f>
        <v>0.2</v>
      </c>
      <c r="M198" s="17">
        <f>VLOOKUP($C198, Barem!$L:$Q,6,0)</f>
        <v>0.5</v>
      </c>
      <c r="N198" s="43">
        <f t="shared" si="20"/>
        <v>0.28000000000000003</v>
      </c>
      <c r="O198" s="43">
        <f>IF(D198&gt;21,VLOOKUP(D198,Barem!$S$1:$T$39,2,1),0)</f>
        <v>0</v>
      </c>
      <c r="P198" s="39">
        <f>IF(D198&lt;1,0,IF(B198="F",VLOOKUP(G198,Barem!$W$2:$Y$12,2,1),VLOOKUP(G198,Barem!$W$13:$Y$24,2,1)))</f>
        <v>0</v>
      </c>
      <c r="Q198" s="43">
        <f>VLOOKUP(A198,Participanti!A:C,3,0)</f>
        <v>0</v>
      </c>
      <c r="R198" s="34">
        <f t="shared" si="21"/>
        <v>3.9800000000000004</v>
      </c>
      <c r="S198" s="38">
        <v>43869</v>
      </c>
      <c r="T198" s="3">
        <f t="shared" si="23"/>
        <v>1</v>
      </c>
      <c r="U198" s="41">
        <f t="shared" si="22"/>
        <v>0.20947368421052634</v>
      </c>
    </row>
    <row r="199" spans="1:21">
      <c r="A199" s="21" t="s">
        <v>65</v>
      </c>
      <c r="B199" s="29" t="str">
        <f>VLOOKUP(A199,Participanti!A:B,2,0)</f>
        <v>M</v>
      </c>
      <c r="C199" s="22">
        <v>5</v>
      </c>
      <c r="D199" s="22">
        <v>21.1</v>
      </c>
      <c r="E199" s="23">
        <v>6.3900462962962964E-2</v>
      </c>
      <c r="F199" s="46">
        <v>54</v>
      </c>
      <c r="G199" s="24">
        <f t="shared" si="19"/>
        <v>3.0284579603299983E-3</v>
      </c>
      <c r="H199" s="16">
        <f>IF(B199="F",IF(G199&gt;Barem!$AB$2,0,IF(B199="F",VLOOKUP(D199,Barem!$B$2:$C$11,2,1))),IF(G199&gt;Barem!$AB$3,0,VLOOKUP(D199,Barem!$B$12:$C$21,2,1)))</f>
        <v>5</v>
      </c>
      <c r="I199" s="16">
        <f>IF(H199=0,0,IF(B199="F",VLOOKUP(G199,Barem!$G$2:$H$11,2,1),VLOOKUP(G199,Barem!$G$12:$H$21,2,1)))</f>
        <v>4</v>
      </c>
      <c r="J199" s="22">
        <v>2.5</v>
      </c>
      <c r="K199" s="17">
        <f>VLOOKUP($C199, Barem!$L:$O,4,0)</f>
        <v>0.3</v>
      </c>
      <c r="L199" s="17">
        <f>VLOOKUP($C199, Barem!$L:$P,5,0)</f>
        <v>0.2</v>
      </c>
      <c r="M199" s="17">
        <f>VLOOKUP($C199, Barem!$L:$Q,6,0)</f>
        <v>0.5</v>
      </c>
      <c r="N199" s="43">
        <f t="shared" si="20"/>
        <v>0</v>
      </c>
      <c r="O199" s="43">
        <f>IF(D199&gt;21,VLOOKUP(D199,Barem!$S$1:$T$39,2,1),0)</f>
        <v>0</v>
      </c>
      <c r="P199" s="39">
        <f>IF(D199&lt;1,0,IF(B199="F",VLOOKUP(G199,Barem!$W$2:$Y$12,2,1),VLOOKUP(G199,Barem!$W$13:$Y$24,2,1)))</f>
        <v>0</v>
      </c>
      <c r="Q199" s="43">
        <f>VLOOKUP(A199,Participanti!A:C,3,0)</f>
        <v>0</v>
      </c>
      <c r="R199" s="34">
        <f t="shared" si="21"/>
        <v>3.55</v>
      </c>
      <c r="S199" s="38">
        <v>43870</v>
      </c>
      <c r="T199" s="3">
        <f t="shared" si="23"/>
        <v>1</v>
      </c>
      <c r="U199" s="41">
        <f t="shared" si="22"/>
        <v>0.16824644549763032</v>
      </c>
    </row>
    <row r="200" spans="1:21">
      <c r="A200" s="21" t="s">
        <v>68</v>
      </c>
      <c r="B200" s="29" t="str">
        <f>VLOOKUP(A200,Participanti!A:B,2,0)</f>
        <v>M</v>
      </c>
      <c r="C200" s="22">
        <v>5</v>
      </c>
      <c r="D200" s="22">
        <v>20.100000000000001</v>
      </c>
      <c r="E200" s="23">
        <v>9.9479166666666674E-2</v>
      </c>
      <c r="F200" s="46">
        <v>529</v>
      </c>
      <c r="G200" s="24">
        <f t="shared" si="19"/>
        <v>4.949212271973466E-3</v>
      </c>
      <c r="H200" s="16">
        <f>IF(B200="F",IF(G200&gt;Barem!$AB$2,0,IF(B200="F",VLOOKUP(D200,Barem!$B$2:$C$11,2,1))),IF(G200&gt;Barem!$AB$3,0,VLOOKUP(D200,Barem!$B$12:$C$21,2,1)))</f>
        <v>4.5</v>
      </c>
      <c r="I200" s="16">
        <f>IF(H200=0,0,IF(B200="F",VLOOKUP(G200,Barem!$G$2:$H$11,2,1),VLOOKUP(G200,Barem!$G$12:$H$21,2,1)))</f>
        <v>1</v>
      </c>
      <c r="J200" s="22">
        <v>3.5</v>
      </c>
      <c r="K200" s="17">
        <f>VLOOKUP($C200, Barem!$L:$O,4,0)</f>
        <v>0.3</v>
      </c>
      <c r="L200" s="17">
        <f>VLOOKUP($C200, Barem!$L:$P,5,0)</f>
        <v>0.2</v>
      </c>
      <c r="M200" s="17">
        <f>VLOOKUP($C200, Barem!$L:$Q,6,0)</f>
        <v>0.5</v>
      </c>
      <c r="N200" s="43">
        <f t="shared" si="20"/>
        <v>0.35266666666666668</v>
      </c>
      <c r="O200" s="43">
        <f>IF(D200&gt;21,VLOOKUP(D200,Barem!$S$1:$T$39,2,1),0)</f>
        <v>0</v>
      </c>
      <c r="P200" s="39">
        <f>IF(D200&lt;1,0,IF(B200="F",VLOOKUP(G200,Barem!$W$2:$Y$12,2,1),VLOOKUP(G200,Barem!$W$13:$Y$24,2,1)))</f>
        <v>0</v>
      </c>
      <c r="Q200" s="43">
        <f>VLOOKUP(A200,Participanti!A:C,3,0)</f>
        <v>0</v>
      </c>
      <c r="R200" s="34">
        <f t="shared" si="21"/>
        <v>3.6526666666666667</v>
      </c>
      <c r="S200" s="38">
        <v>43870</v>
      </c>
      <c r="T200" s="3">
        <f t="shared" si="23"/>
        <v>1</v>
      </c>
      <c r="U200" s="41">
        <f t="shared" si="22"/>
        <v>0.18172470978441127</v>
      </c>
    </row>
    <row r="201" spans="1:21">
      <c r="A201" s="21" t="s">
        <v>62</v>
      </c>
      <c r="B201" s="29" t="str">
        <f>VLOOKUP(A201,Participanti!A:B,2,0)</f>
        <v>M</v>
      </c>
      <c r="C201" s="22">
        <v>5</v>
      </c>
      <c r="D201" s="22">
        <v>21.1</v>
      </c>
      <c r="E201" s="23">
        <v>6.9166666666666668E-2</v>
      </c>
      <c r="F201" s="46">
        <v>592</v>
      </c>
      <c r="G201" s="24">
        <f t="shared" si="19"/>
        <v>3.2780410742496049E-3</v>
      </c>
      <c r="H201" s="16">
        <f>IF(B201="F",IF(G201&gt;Barem!$AB$2,0,IF(B201="F",VLOOKUP(D201,Barem!$B$2:$C$11,2,1))),IF(G201&gt;Barem!$AB$3,0,VLOOKUP(D201,Barem!$B$12:$C$21,2,1)))</f>
        <v>5</v>
      </c>
      <c r="I201" s="16">
        <f>IF(H201=0,0,IF(B201="F",VLOOKUP(G201,Barem!$G$2:$H$11,2,1),VLOOKUP(G201,Barem!$G$12:$H$21,2,1)))</f>
        <v>3.5</v>
      </c>
      <c r="J201" s="22">
        <v>4</v>
      </c>
      <c r="K201" s="17">
        <f>VLOOKUP($C201, Barem!$L:$O,4,0)</f>
        <v>0.3</v>
      </c>
      <c r="L201" s="17">
        <f>VLOOKUP($C201, Barem!$L:$P,5,0)</f>
        <v>0.2</v>
      </c>
      <c r="M201" s="17">
        <f>VLOOKUP($C201, Barem!$L:$Q,6,0)</f>
        <v>0.5</v>
      </c>
      <c r="N201" s="43">
        <f t="shared" si="20"/>
        <v>0.39466666666666667</v>
      </c>
      <c r="O201" s="43">
        <f>IF(D201&gt;21,VLOOKUP(D201,Barem!$S$1:$T$39,2,1),0)</f>
        <v>0</v>
      </c>
      <c r="P201" s="39">
        <f>IF(D201&lt;1,0,IF(B201="F",VLOOKUP(G201,Barem!$W$2:$Y$12,2,1),VLOOKUP(G201,Barem!$W$13:$Y$24,2,1)))</f>
        <v>0</v>
      </c>
      <c r="Q201" s="43">
        <f>VLOOKUP(A201,Participanti!A:C,3,0)</f>
        <v>0</v>
      </c>
      <c r="R201" s="34">
        <f t="shared" si="21"/>
        <v>4.5946666666666669</v>
      </c>
      <c r="S201" s="38">
        <v>43870</v>
      </c>
      <c r="T201" s="3">
        <f t="shared" si="23"/>
        <v>1</v>
      </c>
      <c r="U201" s="41">
        <f t="shared" si="22"/>
        <v>0.21775671406003158</v>
      </c>
    </row>
    <row r="202" spans="1:21">
      <c r="A202" s="21" t="s">
        <v>64</v>
      </c>
      <c r="B202" s="29" t="str">
        <f>VLOOKUP(A202,Participanti!A:B,2,0)</f>
        <v>M</v>
      </c>
      <c r="C202" s="22">
        <v>5</v>
      </c>
      <c r="D202" s="22">
        <v>13.77</v>
      </c>
      <c r="E202" s="23">
        <v>6.1585648148148153E-2</v>
      </c>
      <c r="F202" s="46">
        <v>0</v>
      </c>
      <c r="G202" s="24">
        <f t="shared" si="19"/>
        <v>4.4724508459076367E-3</v>
      </c>
      <c r="H202" s="16">
        <f>IF(B202="F",IF(G202&gt;Barem!$AB$2,0,IF(B202="F",VLOOKUP(D202,Barem!$B$2:$C$11,2,1))),IF(G202&gt;Barem!$AB$3,0,VLOOKUP(D202,Barem!$B$12:$C$21,2,1)))</f>
        <v>3</v>
      </c>
      <c r="I202" s="16">
        <f>IF(H202=0,0,IF(B202="F",VLOOKUP(G202,Barem!$G$2:$H$11,2,1),VLOOKUP(G202,Barem!$G$12:$H$21,2,1)))</f>
        <v>1</v>
      </c>
      <c r="J202" s="22">
        <v>2</v>
      </c>
      <c r="K202" s="17">
        <f>VLOOKUP($C202, Barem!$L:$O,4,0)</f>
        <v>0.3</v>
      </c>
      <c r="L202" s="17">
        <f>VLOOKUP($C202, Barem!$L:$P,5,0)</f>
        <v>0.2</v>
      </c>
      <c r="M202" s="17">
        <f>VLOOKUP($C202, Barem!$L:$Q,6,0)</f>
        <v>0.5</v>
      </c>
      <c r="N202" s="43">
        <f t="shared" si="20"/>
        <v>0</v>
      </c>
      <c r="O202" s="43">
        <f>IF(D202&gt;21,VLOOKUP(D202,Barem!$S$1:$T$39,2,1),0)</f>
        <v>0</v>
      </c>
      <c r="P202" s="39">
        <f>IF(D202&lt;1,0,IF(B202="F",VLOOKUP(G202,Barem!$W$2:$Y$12,2,1),VLOOKUP(G202,Barem!$W$13:$Y$24,2,1)))</f>
        <v>0</v>
      </c>
      <c r="Q202" s="43">
        <f>VLOOKUP(A202,Participanti!A:C,3,0)</f>
        <v>0</v>
      </c>
      <c r="R202" s="34">
        <f t="shared" si="21"/>
        <v>2.0999999999999996</v>
      </c>
      <c r="S202" s="38">
        <v>43870</v>
      </c>
      <c r="T202" s="3">
        <f t="shared" si="23"/>
        <v>1</v>
      </c>
      <c r="U202" s="41">
        <f t="shared" si="22"/>
        <v>0.15250544662309365</v>
      </c>
    </row>
    <row r="203" spans="1:21">
      <c r="A203" s="21" t="s">
        <v>61</v>
      </c>
      <c r="B203" s="29" t="str">
        <f>VLOOKUP(A203,Participanti!A:B,2,0)</f>
        <v>M</v>
      </c>
      <c r="C203" s="22">
        <v>5</v>
      </c>
      <c r="D203" s="22">
        <v>10.029999999999999</v>
      </c>
      <c r="E203" s="23">
        <v>4.3854166666666666E-2</v>
      </c>
      <c r="F203" s="46">
        <v>49</v>
      </c>
      <c r="G203" s="24">
        <f t="shared" si="19"/>
        <v>4.3722997673645734E-3</v>
      </c>
      <c r="H203" s="16">
        <f>IF(B203="F",IF(G203&gt;Barem!$AB$2,0,IF(B203="F",VLOOKUP(D203,Barem!$B$2:$C$11,2,1))),IF(G203&gt;Barem!$AB$3,0,VLOOKUP(D203,Barem!$B$12:$C$21,2,1)))</f>
        <v>2.5</v>
      </c>
      <c r="I203" s="16">
        <f>IF(H203=0,0,IF(B203="F",VLOOKUP(G203,Barem!$G$2:$H$11,2,1),VLOOKUP(G203,Barem!$G$12:$H$21,2,1)))</f>
        <v>1</v>
      </c>
      <c r="J203" s="22">
        <v>3</v>
      </c>
      <c r="K203" s="17">
        <f>VLOOKUP($C203, Barem!$L:$O,4,0)</f>
        <v>0.3</v>
      </c>
      <c r="L203" s="17">
        <f>VLOOKUP($C203, Barem!$L:$P,5,0)</f>
        <v>0.2</v>
      </c>
      <c r="M203" s="17">
        <f>VLOOKUP($C203, Barem!$L:$Q,6,0)</f>
        <v>0.5</v>
      </c>
      <c r="N203" s="43">
        <f t="shared" si="20"/>
        <v>0</v>
      </c>
      <c r="O203" s="43">
        <f>IF(D203&gt;21,VLOOKUP(D203,Barem!$S$1:$T$39,2,1),0)</f>
        <v>0</v>
      </c>
      <c r="P203" s="39">
        <f>IF(D203&lt;1,0,IF(B203="F",VLOOKUP(G203,Barem!$W$2:$Y$12,2,1),VLOOKUP(G203,Barem!$W$13:$Y$24,2,1)))</f>
        <v>0</v>
      </c>
      <c r="Q203" s="43">
        <f>VLOOKUP(A203,Participanti!A:C,3,0)</f>
        <v>0</v>
      </c>
      <c r="R203" s="34">
        <f t="shared" si="21"/>
        <v>2.4500000000000002</v>
      </c>
      <c r="S203" s="38">
        <v>43869</v>
      </c>
      <c r="T203" s="3">
        <f t="shared" si="23"/>
        <v>1</v>
      </c>
      <c r="U203" s="41">
        <f t="shared" si="22"/>
        <v>0.24426719840478567</v>
      </c>
    </row>
    <row r="204" spans="1:21">
      <c r="A204" s="21" t="s">
        <v>58</v>
      </c>
      <c r="B204" s="29" t="str">
        <f>VLOOKUP(A204,Participanti!A:B,2,0)</f>
        <v>M</v>
      </c>
      <c r="C204" s="22">
        <v>5</v>
      </c>
      <c r="D204" s="22">
        <v>10.039999999999999</v>
      </c>
      <c r="E204" s="23">
        <v>3.4467592592592591E-2</v>
      </c>
      <c r="F204" s="46">
        <v>8</v>
      </c>
      <c r="G204" s="24">
        <f t="shared" si="19"/>
        <v>3.433027150656633E-3</v>
      </c>
      <c r="H204" s="16">
        <f>IF(B204="F",IF(G204&gt;Barem!$AB$2,0,IF(B204="F",VLOOKUP(D204,Barem!$B$2:$C$11,2,1))),IF(G204&gt;Barem!$AB$3,0,VLOOKUP(D204,Barem!$B$12:$C$21,2,1)))</f>
        <v>2.5</v>
      </c>
      <c r="I204" s="16">
        <f>IF(H204=0,0,IF(B204="F",VLOOKUP(G204,Barem!$G$2:$H$11,2,1),VLOOKUP(G204,Barem!$G$12:$H$21,2,1)))</f>
        <v>3</v>
      </c>
      <c r="J204" s="22">
        <v>3</v>
      </c>
      <c r="K204" s="17">
        <f>VLOOKUP($C204, Barem!$L:$O,4,0)</f>
        <v>0.3</v>
      </c>
      <c r="L204" s="17">
        <f>VLOOKUP($C204, Barem!$L:$P,5,0)</f>
        <v>0.2</v>
      </c>
      <c r="M204" s="17">
        <f>VLOOKUP($C204, Barem!$L:$Q,6,0)</f>
        <v>0.5</v>
      </c>
      <c r="N204" s="43">
        <f t="shared" si="20"/>
        <v>0</v>
      </c>
      <c r="O204" s="43">
        <f>IF(D204&gt;21,VLOOKUP(D204,Barem!$S$1:$T$39,2,1),0)</f>
        <v>0</v>
      </c>
      <c r="P204" s="39">
        <f>IF(D204&lt;1,0,IF(B204="F",VLOOKUP(G204,Barem!$W$2:$Y$12,2,1),VLOOKUP(G204,Barem!$W$13:$Y$24,2,1)))</f>
        <v>0</v>
      </c>
      <c r="Q204" s="43">
        <f>VLOOKUP(A204,Participanti!A:C,3,0)</f>
        <v>0</v>
      </c>
      <c r="R204" s="34">
        <f t="shared" si="21"/>
        <v>2.85</v>
      </c>
      <c r="S204" s="38">
        <v>43869</v>
      </c>
      <c r="T204" s="3">
        <f t="shared" si="23"/>
        <v>1</v>
      </c>
      <c r="U204" s="41">
        <f t="shared" si="22"/>
        <v>0.28386454183266935</v>
      </c>
    </row>
    <row r="205" spans="1:21">
      <c r="A205" s="21" t="s">
        <v>60</v>
      </c>
      <c r="B205" s="29" t="str">
        <f>VLOOKUP(A205,Participanti!A:B,2,0)</f>
        <v>M</v>
      </c>
      <c r="C205" s="22">
        <v>5</v>
      </c>
      <c r="D205" s="22">
        <v>12.47</v>
      </c>
      <c r="E205" s="23">
        <v>4.1030092592592597E-2</v>
      </c>
      <c r="F205" s="46">
        <v>40</v>
      </c>
      <c r="G205" s="24">
        <f t="shared" si="19"/>
        <v>3.2903041373370163E-3</v>
      </c>
      <c r="H205" s="16">
        <f>IF(B205="F",IF(G205&gt;Barem!$AB$2,0,IF(B205="F",VLOOKUP(D205,Barem!$B$2:$C$11,2,1))),IF(G205&gt;Barem!$AB$3,0,VLOOKUP(D205,Barem!$B$12:$C$21,2,1)))</f>
        <v>3</v>
      </c>
      <c r="I205" s="16">
        <f>IF(H205=0,0,IF(B205="F",VLOOKUP(G205,Barem!$G$2:$H$11,2,1),VLOOKUP(G205,Barem!$G$12:$H$21,2,1)))</f>
        <v>3.5</v>
      </c>
      <c r="J205" s="22">
        <v>5</v>
      </c>
      <c r="K205" s="17">
        <f>VLOOKUP($C205, Barem!$L:$O,4,0)</f>
        <v>0.3</v>
      </c>
      <c r="L205" s="17">
        <f>VLOOKUP($C205, Barem!$L:$P,5,0)</f>
        <v>0.2</v>
      </c>
      <c r="M205" s="17">
        <f>VLOOKUP($C205, Barem!$L:$Q,6,0)</f>
        <v>0.5</v>
      </c>
      <c r="N205" s="43">
        <f t="shared" si="20"/>
        <v>0</v>
      </c>
      <c r="O205" s="43">
        <f>IF(D205&gt;21,VLOOKUP(D205,Barem!$S$1:$T$39,2,1),0)</f>
        <v>0</v>
      </c>
      <c r="P205" s="39">
        <f>IF(D205&lt;1,0,IF(B205="F",VLOOKUP(G205,Barem!$W$2:$Y$12,2,1),VLOOKUP(G205,Barem!$W$13:$Y$24,2,1)))</f>
        <v>0</v>
      </c>
      <c r="Q205" s="43">
        <f>VLOOKUP(A205,Participanti!A:C,3,0)</f>
        <v>0</v>
      </c>
      <c r="R205" s="34">
        <f t="shared" si="21"/>
        <v>4.0999999999999996</v>
      </c>
      <c r="S205" s="38">
        <v>43870</v>
      </c>
      <c r="T205" s="3">
        <f t="shared" si="23"/>
        <v>1</v>
      </c>
      <c r="U205" s="41">
        <f t="shared" si="22"/>
        <v>0.3287890938251804</v>
      </c>
    </row>
    <row r="206" spans="1:21">
      <c r="A206" s="21" t="s">
        <v>51</v>
      </c>
      <c r="B206" s="29" t="str">
        <f>VLOOKUP(A206,Participanti!A:B,2,0)</f>
        <v>M</v>
      </c>
      <c r="C206" s="22">
        <v>5</v>
      </c>
      <c r="D206" s="22">
        <v>9.5399999999999991</v>
      </c>
      <c r="E206" s="23">
        <v>3.2361111111111111E-2</v>
      </c>
      <c r="F206" s="46">
        <v>50</v>
      </c>
      <c r="G206" s="24">
        <f t="shared" si="19"/>
        <v>3.3921500116468675E-3</v>
      </c>
      <c r="H206" s="16">
        <f>IF(B206="F",IF(G206&gt;Barem!$AB$2,0,IF(B206="F",VLOOKUP(D206,Barem!$B$2:$C$11,2,1))),IF(G206&gt;Barem!$AB$3,0,VLOOKUP(D206,Barem!$B$12:$C$21,2,1)))</f>
        <v>2.5</v>
      </c>
      <c r="I206" s="16">
        <f>IF(H206=0,0,IF(B206="F",VLOOKUP(G206,Barem!$G$2:$H$11,2,1),VLOOKUP(G206,Barem!$G$12:$H$21,2,1)))</f>
        <v>3</v>
      </c>
      <c r="J206" s="22">
        <v>5</v>
      </c>
      <c r="K206" s="17">
        <f>VLOOKUP($C206, Barem!$L:$O,4,0)</f>
        <v>0.3</v>
      </c>
      <c r="L206" s="17">
        <f>VLOOKUP($C206, Barem!$L:$P,5,0)</f>
        <v>0.2</v>
      </c>
      <c r="M206" s="17">
        <f>VLOOKUP($C206, Barem!$L:$Q,6,0)</f>
        <v>0.5</v>
      </c>
      <c r="N206" s="43">
        <f t="shared" si="20"/>
        <v>0</v>
      </c>
      <c r="O206" s="43">
        <f>IF(D206&gt;21,VLOOKUP(D206,Barem!$S$1:$T$39,2,1),0)</f>
        <v>0</v>
      </c>
      <c r="P206" s="39">
        <f>IF(D206&lt;1,0,IF(B206="F",VLOOKUP(G206,Barem!$W$2:$Y$12,2,1),VLOOKUP(G206,Barem!$W$13:$Y$24,2,1)))</f>
        <v>0</v>
      </c>
      <c r="Q206" s="43">
        <f>VLOOKUP(A206,Participanti!A:C,3,0)</f>
        <v>0</v>
      </c>
      <c r="R206" s="34">
        <f t="shared" si="21"/>
        <v>3.85</v>
      </c>
      <c r="S206" s="38">
        <v>43866</v>
      </c>
      <c r="T206" s="3">
        <f t="shared" si="23"/>
        <v>1</v>
      </c>
      <c r="U206" s="41">
        <f t="shared" si="22"/>
        <v>0.4035639412997904</v>
      </c>
    </row>
    <row r="207" spans="1:21">
      <c r="A207" s="21" t="s">
        <v>149</v>
      </c>
      <c r="B207" s="29" t="str">
        <f>VLOOKUP(A207,Participanti!A:B,2,0)</f>
        <v>M</v>
      </c>
      <c r="C207" s="22">
        <v>5</v>
      </c>
      <c r="D207" s="22">
        <v>4.9400000000000004</v>
      </c>
      <c r="E207" s="23">
        <v>2.431712962962963E-2</v>
      </c>
      <c r="F207" s="46">
        <v>143</v>
      </c>
      <c r="G207" s="24">
        <f t="shared" si="19"/>
        <v>4.9224958764432442E-3</v>
      </c>
      <c r="H207" s="16">
        <f>IF(B207="F",IF(G207&gt;Barem!$AB$2,0,IF(B207="F",VLOOKUP(D207,Barem!$B$2:$C$11,2,1))),IF(G207&gt;Barem!$AB$3,0,VLOOKUP(D207,Barem!$B$12:$C$21,2,1)))</f>
        <v>1</v>
      </c>
      <c r="I207" s="16">
        <f>IF(H207=0,0,IF(B207="F",VLOOKUP(G207,Barem!$G$2:$H$11,2,1),VLOOKUP(G207,Barem!$G$12:$H$21,2,1)))</f>
        <v>1</v>
      </c>
      <c r="J207" s="22">
        <v>4</v>
      </c>
      <c r="K207" s="17">
        <f>VLOOKUP($C207, Barem!$L:$O,4,0)</f>
        <v>0.3</v>
      </c>
      <c r="L207" s="17">
        <f>VLOOKUP($C207, Barem!$L:$P,5,0)</f>
        <v>0.2</v>
      </c>
      <c r="M207" s="17">
        <f>VLOOKUP($C207, Barem!$L:$Q,6,0)</f>
        <v>0.5</v>
      </c>
      <c r="N207" s="43">
        <f t="shared" si="20"/>
        <v>0</v>
      </c>
      <c r="O207" s="43">
        <f>IF(D207&gt;21,VLOOKUP(D207,Barem!$S$1:$T$39,2,1),0)</f>
        <v>0</v>
      </c>
      <c r="P207" s="39">
        <f>IF(D207&lt;1,0,IF(B207="F",VLOOKUP(G207,Barem!$W$2:$Y$12,2,1),VLOOKUP(G207,Barem!$W$13:$Y$24,2,1)))</f>
        <v>0</v>
      </c>
      <c r="Q207" s="43">
        <f>VLOOKUP(A207,Participanti!A:C,3,0)</f>
        <v>0</v>
      </c>
      <c r="R207" s="34">
        <f t="shared" si="21"/>
        <v>2.5</v>
      </c>
      <c r="S207" s="38">
        <v>43869</v>
      </c>
      <c r="T207" s="3">
        <f t="shared" si="23"/>
        <v>1</v>
      </c>
      <c r="U207" s="41">
        <f t="shared" si="22"/>
        <v>0.50607287449392713</v>
      </c>
    </row>
    <row r="208" spans="1:21">
      <c r="A208" s="21" t="s">
        <v>123</v>
      </c>
      <c r="B208" s="29" t="str">
        <f>VLOOKUP(A208,Participanti!A:B,2,0)</f>
        <v>F</v>
      </c>
      <c r="C208" s="22">
        <v>5</v>
      </c>
      <c r="D208" s="22">
        <v>23.3</v>
      </c>
      <c r="E208" s="23">
        <v>8.2546296296296298E-2</v>
      </c>
      <c r="F208" s="46">
        <v>55</v>
      </c>
      <c r="G208" s="24">
        <f t="shared" si="19"/>
        <v>3.5427594976951199E-3</v>
      </c>
      <c r="H208" s="16">
        <f>IF(B208="F",IF(G208&gt;Barem!$AB$2,0,IF(B208="F",VLOOKUP(D208,Barem!$B$2:$C$11,2,1))),IF(G208&gt;Barem!$AB$3,0,VLOOKUP(D208,Barem!$B$12:$C$21,2,1)))</f>
        <v>5</v>
      </c>
      <c r="I208" s="16">
        <f>IF(H208=0,0,IF(B208="F",VLOOKUP(G208,Barem!$G$2:$H$11,2,1),VLOOKUP(G208,Barem!$G$12:$H$21,2,1)))</f>
        <v>3.5</v>
      </c>
      <c r="J208" s="22">
        <v>4.5</v>
      </c>
      <c r="K208" s="17">
        <f>VLOOKUP($C208, Barem!$L:$O,4,0)</f>
        <v>0.3</v>
      </c>
      <c r="L208" s="17">
        <f>VLOOKUP($C208, Barem!$L:$P,5,0)</f>
        <v>0.2</v>
      </c>
      <c r="M208" s="17">
        <f>VLOOKUP($C208, Barem!$L:$Q,6,0)</f>
        <v>0.5</v>
      </c>
      <c r="N208" s="43">
        <f t="shared" si="20"/>
        <v>0</v>
      </c>
      <c r="O208" s="43">
        <f>IF(D208&gt;21,VLOOKUP(D208,Barem!$S$1:$T$39,2,1),0)</f>
        <v>0</v>
      </c>
      <c r="P208" s="39">
        <f>IF(D208&lt;1,0,IF(B208="F",VLOOKUP(G208,Barem!$W$2:$Y$12,2,1),VLOOKUP(G208,Barem!$W$13:$Y$24,2,1)))</f>
        <v>0</v>
      </c>
      <c r="Q208" s="43">
        <f>VLOOKUP(A208,Participanti!A:C,3,0)</f>
        <v>0</v>
      </c>
      <c r="R208" s="34">
        <f t="shared" si="21"/>
        <v>4.45</v>
      </c>
      <c r="S208" s="38">
        <v>43870</v>
      </c>
      <c r="T208" s="3">
        <f t="shared" si="23"/>
        <v>1</v>
      </c>
      <c r="U208" s="41">
        <f t="shared" si="22"/>
        <v>0.19098712446351931</v>
      </c>
    </row>
    <row r="209" spans="1:21">
      <c r="A209" s="21" t="s">
        <v>70</v>
      </c>
      <c r="B209" s="29" t="str">
        <f>VLOOKUP(A209,Participanti!A:B,2,0)</f>
        <v>M</v>
      </c>
      <c r="C209" s="22">
        <v>5</v>
      </c>
      <c r="D209" s="22">
        <v>15.1</v>
      </c>
      <c r="E209" s="23">
        <v>6.1712962962962963E-2</v>
      </c>
      <c r="F209" s="46">
        <v>48</v>
      </c>
      <c r="G209" s="24">
        <f t="shared" si="19"/>
        <v>4.0869511896001959E-3</v>
      </c>
      <c r="H209" s="16">
        <f>IF(B209="F",IF(G209&gt;Barem!$AB$2,0,IF(B209="F",VLOOKUP(D209,Barem!$B$2:$C$11,2,1))),IF(G209&gt;Barem!$AB$3,0,VLOOKUP(D209,Barem!$B$12:$C$21,2,1)))</f>
        <v>3.5</v>
      </c>
      <c r="I209" s="16">
        <f>IF(H209=0,0,IF(B209="F",VLOOKUP(G209,Barem!$G$2:$H$11,2,1),VLOOKUP(G209,Barem!$G$12:$H$21,2,1)))</f>
        <v>1.5</v>
      </c>
      <c r="J209" s="22">
        <v>4.5</v>
      </c>
      <c r="K209" s="17">
        <f>VLOOKUP($C209, Barem!$L:$O,4,0)</f>
        <v>0.3</v>
      </c>
      <c r="L209" s="17">
        <f>VLOOKUP($C209, Barem!$L:$P,5,0)</f>
        <v>0.2</v>
      </c>
      <c r="M209" s="17">
        <f>VLOOKUP($C209, Barem!$L:$Q,6,0)</f>
        <v>0.5</v>
      </c>
      <c r="N209" s="43">
        <f t="shared" si="20"/>
        <v>0</v>
      </c>
      <c r="O209" s="43">
        <f>IF(D209&gt;21,VLOOKUP(D209,Barem!$S$1:$T$39,2,1),0)</f>
        <v>0</v>
      </c>
      <c r="P209" s="39">
        <f>IF(D209&lt;1,0,IF(B209="F",VLOOKUP(G209,Barem!$W$2:$Y$12,2,1),VLOOKUP(G209,Barem!$W$13:$Y$24,2,1)))</f>
        <v>0</v>
      </c>
      <c r="Q209" s="43">
        <f>VLOOKUP(A209,Participanti!A:C,3,0)</f>
        <v>0</v>
      </c>
      <c r="R209" s="34">
        <f t="shared" si="21"/>
        <v>3.6</v>
      </c>
      <c r="S209" s="38">
        <v>43869</v>
      </c>
      <c r="T209" s="3">
        <f t="shared" si="23"/>
        <v>1</v>
      </c>
      <c r="U209" s="41">
        <f t="shared" si="22"/>
        <v>0.23841059602649009</v>
      </c>
    </row>
    <row r="210" spans="1:21">
      <c r="A210" s="21" t="s">
        <v>129</v>
      </c>
      <c r="B210" s="29" t="str">
        <f>VLOOKUP(A210,Participanti!A:B,2,0)</f>
        <v>M</v>
      </c>
      <c r="C210" s="22">
        <v>5</v>
      </c>
      <c r="D210" s="22">
        <v>21.43</v>
      </c>
      <c r="E210" s="23">
        <v>0.15206018518518519</v>
      </c>
      <c r="F210" s="46">
        <v>845</v>
      </c>
      <c r="G210" s="24">
        <f t="shared" si="19"/>
        <v>7.0956689307132611E-3</v>
      </c>
      <c r="H210" s="16">
        <f>IF(B210="F",IF(G210&gt;Barem!$AB$2,0,IF(B210="F",VLOOKUP(D210,Barem!$B$2:$C$11,2,1))),IF(G210&gt;Barem!$AB$3,0,VLOOKUP(D210,Barem!$B$12:$C$21,2,1)))</f>
        <v>5</v>
      </c>
      <c r="I210" s="16">
        <f>IF(H210=0,0,IF(B210="F",VLOOKUP(G210,Barem!$G$2:$H$11,2,1),VLOOKUP(G210,Barem!$G$12:$H$21,2,1)))</f>
        <v>0</v>
      </c>
      <c r="J210" s="22">
        <v>5</v>
      </c>
      <c r="K210" s="17">
        <f>VLOOKUP($C210, Barem!$L:$O,4,0)</f>
        <v>0.3</v>
      </c>
      <c r="L210" s="17">
        <f>VLOOKUP($C210, Barem!$L:$P,5,0)</f>
        <v>0.2</v>
      </c>
      <c r="M210" s="17">
        <f>VLOOKUP($C210, Barem!$L:$Q,6,0)</f>
        <v>0.5</v>
      </c>
      <c r="N210" s="43">
        <f t="shared" si="20"/>
        <v>0.56333333333333335</v>
      </c>
      <c r="O210" s="43">
        <f>IF(D210&gt;21,VLOOKUP(D210,Barem!$S$1:$T$39,2,1),0)</f>
        <v>0</v>
      </c>
      <c r="P210" s="39">
        <f>IF(D210&lt;1,0,IF(B210="F",VLOOKUP(G210,Barem!$W$2:$Y$12,2,1),VLOOKUP(G210,Barem!$W$13:$Y$24,2,1)))</f>
        <v>0</v>
      </c>
      <c r="Q210" s="43">
        <f>VLOOKUP(A210,Participanti!A:C,3,0)</f>
        <v>0.5</v>
      </c>
      <c r="R210" s="34">
        <f t="shared" si="21"/>
        <v>5.0633333333333335</v>
      </c>
      <c r="S210" s="38">
        <v>43868</v>
      </c>
      <c r="T210" s="3">
        <f t="shared" si="23"/>
        <v>1</v>
      </c>
      <c r="U210" s="41">
        <f t="shared" si="22"/>
        <v>0.23627313734639913</v>
      </c>
    </row>
    <row r="211" spans="1:21">
      <c r="A211" s="21" t="s">
        <v>73</v>
      </c>
      <c r="B211" s="29" t="str">
        <f>VLOOKUP(A211,Participanti!A:B,2,0)</f>
        <v>M</v>
      </c>
      <c r="C211" s="22">
        <v>5</v>
      </c>
      <c r="D211" s="22">
        <v>14.5</v>
      </c>
      <c r="E211" s="23">
        <v>5.0532407407407408E-2</v>
      </c>
      <c r="F211" s="46">
        <v>0</v>
      </c>
      <c r="G211" s="24">
        <f t="shared" si="19"/>
        <v>3.4849936143039593E-3</v>
      </c>
      <c r="H211" s="16">
        <f>IF(B211="F",IF(G211&gt;Barem!$AB$2,0,IF(B211="F",VLOOKUP(D211,Barem!$B$2:$C$11,2,1))),IF(G211&gt;Barem!$AB$3,0,VLOOKUP(D211,Barem!$B$12:$C$21,2,1)))</f>
        <v>3</v>
      </c>
      <c r="I211" s="16">
        <f>IF(H211=0,0,IF(B211="F",VLOOKUP(G211,Barem!$G$2:$H$11,2,1),VLOOKUP(G211,Barem!$G$12:$H$21,2,1)))</f>
        <v>2.5</v>
      </c>
      <c r="J211" s="22">
        <v>3.5</v>
      </c>
      <c r="K211" s="17">
        <f>VLOOKUP($C211, Barem!$L:$O,4,0)</f>
        <v>0.3</v>
      </c>
      <c r="L211" s="17">
        <f>VLOOKUP($C211, Barem!$L:$P,5,0)</f>
        <v>0.2</v>
      </c>
      <c r="M211" s="17">
        <f>VLOOKUP($C211, Barem!$L:$Q,6,0)</f>
        <v>0.5</v>
      </c>
      <c r="N211" s="43">
        <f t="shared" si="20"/>
        <v>0</v>
      </c>
      <c r="O211" s="43">
        <f>IF(D211&gt;21,VLOOKUP(D211,Barem!$S$1:$T$39,2,1),0)</f>
        <v>0</v>
      </c>
      <c r="P211" s="39">
        <f>IF(D211&lt;1,0,IF(B211="F",VLOOKUP(G211,Barem!$W$2:$Y$12,2,1),VLOOKUP(G211,Barem!$W$13:$Y$24,2,1)))</f>
        <v>0</v>
      </c>
      <c r="Q211" s="43">
        <f>VLOOKUP(A211,Participanti!A:C,3,0)</f>
        <v>0</v>
      </c>
      <c r="R211" s="34">
        <f t="shared" si="21"/>
        <v>3.15</v>
      </c>
      <c r="S211" s="38">
        <v>43865</v>
      </c>
      <c r="T211" s="3">
        <f t="shared" si="23"/>
        <v>1</v>
      </c>
      <c r="U211" s="41">
        <f t="shared" si="22"/>
        <v>0.21724137931034482</v>
      </c>
    </row>
    <row r="212" spans="1:21">
      <c r="A212" s="21" t="s">
        <v>187</v>
      </c>
      <c r="B212" s="29" t="str">
        <f>VLOOKUP(A212,Participanti!A:B,2,0)</f>
        <v>M</v>
      </c>
      <c r="C212" s="22">
        <v>5</v>
      </c>
      <c r="D212" s="22">
        <v>28.14</v>
      </c>
      <c r="E212" s="23">
        <v>8.0520833333333333E-2</v>
      </c>
      <c r="F212" s="46">
        <v>147</v>
      </c>
      <c r="G212" s="24">
        <f t="shared" si="19"/>
        <v>2.8614368633025347E-3</v>
      </c>
      <c r="H212" s="16">
        <f>IF(B212="F",IF(G212&gt;Barem!$AB$2,0,IF(B212="F",VLOOKUP(D212,Barem!$B$2:$C$11,2,1))),IF(G212&gt;Barem!$AB$3,0,VLOOKUP(D212,Barem!$B$12:$C$21,2,1)))</f>
        <v>5</v>
      </c>
      <c r="I212" s="16">
        <f>IF(H212=0,0,IF(B212="F",VLOOKUP(G212,Barem!$G$2:$H$11,2,1),VLOOKUP(G212,Barem!$G$12:$H$21,2,1)))</f>
        <v>4.5</v>
      </c>
      <c r="J212" s="22">
        <v>2.5</v>
      </c>
      <c r="K212" s="17">
        <f>VLOOKUP($C212, Barem!$L:$O,4,0)</f>
        <v>0.3</v>
      </c>
      <c r="L212" s="17">
        <f>VLOOKUP($C212, Barem!$L:$P,5,0)</f>
        <v>0.2</v>
      </c>
      <c r="M212" s="17">
        <f>VLOOKUP($C212, Barem!$L:$Q,6,0)</f>
        <v>0.5</v>
      </c>
      <c r="N212" s="43">
        <f t="shared" si="20"/>
        <v>0</v>
      </c>
      <c r="O212" s="43">
        <f>IF(D212&gt;21,VLOOKUP(D212,Barem!$S$1:$T$39,2,1),0)</f>
        <v>0.1</v>
      </c>
      <c r="P212" s="39">
        <f>IF(D212&lt;1,0,IF(B212="F",VLOOKUP(G212,Barem!$W$2:$Y$12,2,1),VLOOKUP(G212,Barem!$W$13:$Y$24,2,1)))</f>
        <v>0</v>
      </c>
      <c r="Q212" s="43">
        <f>VLOOKUP(A212,Participanti!A:C,3,0)</f>
        <v>0</v>
      </c>
      <c r="R212" s="34">
        <f t="shared" si="21"/>
        <v>3.75</v>
      </c>
      <c r="S212" s="38">
        <v>43864</v>
      </c>
      <c r="T212" s="3">
        <f t="shared" si="23"/>
        <v>1</v>
      </c>
      <c r="U212" s="41">
        <f t="shared" si="22"/>
        <v>0.13326226012793177</v>
      </c>
    </row>
    <row r="213" spans="1:21">
      <c r="A213" s="21" t="s">
        <v>6</v>
      </c>
      <c r="B213" s="29" t="str">
        <f>VLOOKUP(A213,Participanti!A:B,2,0)</f>
        <v>F</v>
      </c>
      <c r="C213" s="22">
        <v>5</v>
      </c>
      <c r="D213" s="22">
        <v>22.52</v>
      </c>
      <c r="E213" s="23">
        <v>8.3217592592592593E-2</v>
      </c>
      <c r="F213" s="46">
        <v>118</v>
      </c>
      <c r="G213" s="24">
        <f t="shared" si="19"/>
        <v>3.695274981909085E-3</v>
      </c>
      <c r="H213" s="16">
        <f>IF(B213="F",IF(G213&gt;Barem!$AB$2,0,IF(B213="F",VLOOKUP(D213,Barem!$B$2:$C$11,2,1))),IF(G213&gt;Barem!$AB$3,0,VLOOKUP(D213,Barem!$B$12:$C$21,2,1)))</f>
        <v>5</v>
      </c>
      <c r="I213" s="16">
        <f>IF(H213=0,0,IF(B213="F",VLOOKUP(G213,Barem!$G$2:$H$11,2,1),VLOOKUP(G213,Barem!$G$12:$H$21,2,1)))</f>
        <v>3</v>
      </c>
      <c r="J213" s="22">
        <v>4.5</v>
      </c>
      <c r="K213" s="17">
        <f>VLOOKUP($C213, Barem!$L:$O,4,0)</f>
        <v>0.3</v>
      </c>
      <c r="L213" s="17">
        <f>VLOOKUP($C213, Barem!$L:$P,5,0)</f>
        <v>0.2</v>
      </c>
      <c r="M213" s="17">
        <f>VLOOKUP($C213, Barem!$L:$Q,6,0)</f>
        <v>0.5</v>
      </c>
      <c r="N213" s="43">
        <f t="shared" si="20"/>
        <v>0</v>
      </c>
      <c r="O213" s="43">
        <f>IF(D213&gt;21,VLOOKUP(D213,Barem!$S$1:$T$39,2,1),0)</f>
        <v>0</v>
      </c>
      <c r="P213" s="39">
        <f>IF(D213&lt;1,0,IF(B213="F",VLOOKUP(G213,Barem!$W$2:$Y$12,2,1),VLOOKUP(G213,Barem!$W$13:$Y$24,2,1)))</f>
        <v>0</v>
      </c>
      <c r="Q213" s="43">
        <f>VLOOKUP(A213,Participanti!A:C,3,0)</f>
        <v>0</v>
      </c>
      <c r="R213" s="34">
        <f t="shared" si="21"/>
        <v>4.3499999999999996</v>
      </c>
      <c r="S213" s="38">
        <v>43870</v>
      </c>
      <c r="T213" s="3">
        <f t="shared" si="23"/>
        <v>1</v>
      </c>
      <c r="U213" s="41">
        <f t="shared" si="22"/>
        <v>0.19316163410301954</v>
      </c>
    </row>
    <row r="214" spans="1:21">
      <c r="A214" s="21" t="s">
        <v>89</v>
      </c>
      <c r="B214" s="29" t="str">
        <f>VLOOKUP(A214,Participanti!A:B,2,0)</f>
        <v>M</v>
      </c>
      <c r="C214" s="22">
        <v>5</v>
      </c>
      <c r="D214" s="22">
        <v>21.15</v>
      </c>
      <c r="E214" s="23">
        <v>9.194444444444444E-2</v>
      </c>
      <c r="F214" s="46">
        <v>0</v>
      </c>
      <c r="G214" s="24">
        <f t="shared" si="19"/>
        <v>4.3472550564749145E-3</v>
      </c>
      <c r="H214" s="16">
        <f>IF(B214="F",IF(G214&gt;Barem!$AB$2,0,IF(B214="F",VLOOKUP(D214,Barem!$B$2:$C$11,2,1))),IF(G214&gt;Barem!$AB$3,0,VLOOKUP(D214,Barem!$B$12:$C$21,2,1)))</f>
        <v>5</v>
      </c>
      <c r="I214" s="16">
        <f>IF(H214=0,0,IF(B214="F",VLOOKUP(G214,Barem!$G$2:$H$11,2,1),VLOOKUP(G214,Barem!$G$12:$H$21,2,1)))</f>
        <v>1</v>
      </c>
      <c r="J214" s="22">
        <v>5</v>
      </c>
      <c r="K214" s="17">
        <f>VLOOKUP($C214, Barem!$L:$O,4,0)</f>
        <v>0.3</v>
      </c>
      <c r="L214" s="17">
        <f>VLOOKUP($C214, Barem!$L:$P,5,0)</f>
        <v>0.2</v>
      </c>
      <c r="M214" s="17">
        <f>VLOOKUP($C214, Barem!$L:$Q,6,0)</f>
        <v>0.5</v>
      </c>
      <c r="N214" s="43">
        <f t="shared" si="20"/>
        <v>0</v>
      </c>
      <c r="O214" s="43">
        <f>IF(D214&gt;21,VLOOKUP(D214,Barem!$S$1:$T$39,2,1),0)</f>
        <v>0</v>
      </c>
      <c r="P214" s="39">
        <f>IF(D214&lt;1,0,IF(B214="F",VLOOKUP(G214,Barem!$W$2:$Y$12,2,1),VLOOKUP(G214,Barem!$W$13:$Y$24,2,1)))</f>
        <v>0</v>
      </c>
      <c r="Q214" s="43">
        <f>VLOOKUP(A214,Participanti!A:C,3,0)</f>
        <v>0</v>
      </c>
      <c r="R214" s="34">
        <f t="shared" si="21"/>
        <v>4.2</v>
      </c>
      <c r="S214" s="38">
        <v>43870</v>
      </c>
      <c r="T214" s="3">
        <f t="shared" si="23"/>
        <v>1</v>
      </c>
      <c r="U214" s="41">
        <f t="shared" si="22"/>
        <v>0.19858156028368795</v>
      </c>
    </row>
    <row r="215" spans="1:21">
      <c r="A215" s="21" t="s">
        <v>122</v>
      </c>
      <c r="B215" s="29" t="str">
        <f>VLOOKUP(A215,Participanti!A:B,2,0)</f>
        <v>M</v>
      </c>
      <c r="C215" s="22">
        <v>5</v>
      </c>
      <c r="D215" s="22">
        <v>16.14</v>
      </c>
      <c r="E215" s="23">
        <v>7.0405092592592589E-2</v>
      </c>
      <c r="F215" s="46">
        <v>142</v>
      </c>
      <c r="G215" s="24">
        <f t="shared" si="19"/>
        <v>4.3621494790949556E-3</v>
      </c>
      <c r="H215" s="16">
        <f>IF(B215="F",IF(G215&gt;Barem!$AB$2,0,IF(B215="F",VLOOKUP(D215,Barem!$B$2:$C$11,2,1))),IF(G215&gt;Barem!$AB$3,0,VLOOKUP(D215,Barem!$B$12:$C$21,2,1)))</f>
        <v>3.5</v>
      </c>
      <c r="I215" s="16">
        <f>IF(H215=0,0,IF(B215="F",VLOOKUP(G215,Barem!$G$2:$H$11,2,1),VLOOKUP(G215,Barem!$G$12:$H$21,2,1)))</f>
        <v>1</v>
      </c>
      <c r="J215" s="22">
        <v>3</v>
      </c>
      <c r="K215" s="17">
        <f>VLOOKUP($C215, Barem!$L:$O,4,0)</f>
        <v>0.3</v>
      </c>
      <c r="L215" s="17">
        <f>VLOOKUP($C215, Barem!$L:$P,5,0)</f>
        <v>0.2</v>
      </c>
      <c r="M215" s="17">
        <f>VLOOKUP($C215, Barem!$L:$Q,6,0)</f>
        <v>0.5</v>
      </c>
      <c r="N215" s="43">
        <f t="shared" si="20"/>
        <v>0</v>
      </c>
      <c r="O215" s="43">
        <f>IF(D215&gt;21,VLOOKUP(D215,Barem!$S$1:$T$39,2,1),0)</f>
        <v>0</v>
      </c>
      <c r="P215" s="39">
        <f>IF(D215&lt;1,0,IF(B215="F",VLOOKUP(G215,Barem!$W$2:$Y$12,2,1),VLOOKUP(G215,Barem!$W$13:$Y$24,2,1)))</f>
        <v>0</v>
      </c>
      <c r="Q215" s="43">
        <f>VLOOKUP(A215,Participanti!A:C,3,0)</f>
        <v>0</v>
      </c>
      <c r="R215" s="34">
        <f t="shared" si="21"/>
        <v>2.75</v>
      </c>
      <c r="S215" s="38">
        <v>43869</v>
      </c>
      <c r="T215" s="3">
        <f t="shared" si="23"/>
        <v>1</v>
      </c>
      <c r="U215" s="41">
        <f t="shared" si="22"/>
        <v>0.17038413878562578</v>
      </c>
    </row>
    <row r="216" spans="1:21">
      <c r="A216" s="21" t="s">
        <v>192</v>
      </c>
      <c r="B216" s="29" t="str">
        <f>VLOOKUP(A216,Participanti!A:B,2,0)</f>
        <v>M</v>
      </c>
      <c r="C216" s="22">
        <v>5</v>
      </c>
      <c r="D216" s="22">
        <v>6.1</v>
      </c>
      <c r="E216" s="23">
        <v>2.101851851851852E-2</v>
      </c>
      <c r="F216" s="46">
        <v>0</v>
      </c>
      <c r="G216" s="24">
        <f t="shared" si="19"/>
        <v>3.4456587735276264E-3</v>
      </c>
      <c r="H216" s="16">
        <f>IF(B216="F",IF(G216&gt;Barem!$AB$2,0,IF(B216="F",VLOOKUP(D216,Barem!$B$2:$C$11,2,1))),IF(G216&gt;Barem!$AB$3,0,VLOOKUP(D216,Barem!$B$12:$C$21,2,1)))</f>
        <v>1.5</v>
      </c>
      <c r="I216" s="16">
        <f>IF(H216=0,0,IF(B216="F",VLOOKUP(G216,Barem!$G$2:$H$11,2,1),VLOOKUP(G216,Barem!$G$12:$H$21,2,1)))</f>
        <v>3</v>
      </c>
      <c r="J216" s="22">
        <v>3.5</v>
      </c>
      <c r="K216" s="17">
        <f>VLOOKUP($C216, Barem!$L:$O,4,0)</f>
        <v>0.3</v>
      </c>
      <c r="L216" s="17">
        <f>VLOOKUP($C216, Barem!$L:$P,5,0)</f>
        <v>0.2</v>
      </c>
      <c r="M216" s="17">
        <f>VLOOKUP($C216, Barem!$L:$Q,6,0)</f>
        <v>0.5</v>
      </c>
      <c r="N216" s="43">
        <f t="shared" si="20"/>
        <v>0</v>
      </c>
      <c r="O216" s="43">
        <f>IF(D216&gt;21,VLOOKUP(D216,Barem!$S$1:$T$39,2,1),0)</f>
        <v>0</v>
      </c>
      <c r="P216" s="39">
        <f>IF(D216&lt;1,0,IF(B216="F",VLOOKUP(G216,Barem!$W$2:$Y$12,2,1),VLOOKUP(G216,Barem!$W$13:$Y$24,2,1)))</f>
        <v>0</v>
      </c>
      <c r="Q216" s="43">
        <f>VLOOKUP(A216,Participanti!A:C,3,0)</f>
        <v>0</v>
      </c>
      <c r="R216" s="34">
        <f t="shared" si="21"/>
        <v>2.8</v>
      </c>
      <c r="S216" s="38">
        <v>43870</v>
      </c>
      <c r="T216" s="3">
        <f t="shared" si="23"/>
        <v>1</v>
      </c>
      <c r="U216" s="41">
        <f t="shared" si="22"/>
        <v>0.45901639344262296</v>
      </c>
    </row>
    <row r="217" spans="1:21">
      <c r="A217" s="21" t="s">
        <v>101</v>
      </c>
      <c r="B217" s="29" t="str">
        <f>VLOOKUP(A217,Participanti!A:B,2,0)</f>
        <v>M</v>
      </c>
      <c r="C217" s="22">
        <v>5</v>
      </c>
      <c r="D217" s="22">
        <v>8.0299999999999994</v>
      </c>
      <c r="E217" s="23">
        <v>3.1261574074074074E-2</v>
      </c>
      <c r="F217" s="46">
        <v>0</v>
      </c>
      <c r="G217" s="24">
        <f t="shared" ref="G217:G218" si="24">E217/D217</f>
        <v>3.8930976430976432E-3</v>
      </c>
      <c r="H217" s="16">
        <f>IF(B217="F",IF(G217&gt;Barem!$AB$2,0,IF(B217="F",VLOOKUP(D217,Barem!$B$2:$C$11,2,1))),IF(G217&gt;Barem!$AB$3,0,VLOOKUP(D217,Barem!$B$12:$C$21,2,1)))</f>
        <v>2</v>
      </c>
      <c r="I217" s="16">
        <f>IF(H217=0,0,IF(B217="F",VLOOKUP(G217,Barem!$G$2:$H$11,2,1),VLOOKUP(G217,Barem!$G$12:$H$21,2,1)))</f>
        <v>1.5</v>
      </c>
      <c r="J217" s="22">
        <v>3</v>
      </c>
      <c r="K217" s="17">
        <f>VLOOKUP($C217, Barem!$L:$O,4,0)</f>
        <v>0.3</v>
      </c>
      <c r="L217" s="17">
        <f>VLOOKUP($C217, Barem!$L:$P,5,0)</f>
        <v>0.2</v>
      </c>
      <c r="M217" s="17">
        <f>VLOOKUP($C217, Barem!$L:$Q,6,0)</f>
        <v>0.5</v>
      </c>
      <c r="N217" s="43">
        <f t="shared" ref="N217:N218" si="25">IF(F217&gt;199,F217/1500,0)</f>
        <v>0</v>
      </c>
      <c r="O217" s="43">
        <f>IF(D217&gt;21,VLOOKUP(D217,Barem!$S$1:$T$39,2,1),0)</f>
        <v>0</v>
      </c>
      <c r="P217" s="39">
        <f>IF(D217&lt;1,0,IF(B217="F",VLOOKUP(G217,Barem!$W$2:$Y$12,2,1),VLOOKUP(G217,Barem!$W$13:$Y$24,2,1)))</f>
        <v>0</v>
      </c>
      <c r="Q217" s="43">
        <f>VLOOKUP(A217,Participanti!A:C,3,0)</f>
        <v>0</v>
      </c>
      <c r="R217" s="34">
        <f t="shared" ref="R217:R218" si="26">H217*K217+I217*L217+J217*M217+N217+O217+P217+Q217</f>
        <v>2.4</v>
      </c>
      <c r="S217" s="38">
        <v>43870</v>
      </c>
      <c r="T217" s="3">
        <f t="shared" si="23"/>
        <v>1</v>
      </c>
      <c r="U217" s="41">
        <f t="shared" ref="U217:U218" si="27">R217/D217</f>
        <v>0.29887920298879206</v>
      </c>
    </row>
    <row r="218" spans="1:21">
      <c r="A218" s="21" t="s">
        <v>189</v>
      </c>
      <c r="B218" s="29" t="str">
        <f>VLOOKUP(A218,Participanti!A:B,2,0)</f>
        <v>M</v>
      </c>
      <c r="C218" s="22">
        <v>6</v>
      </c>
      <c r="D218" s="22">
        <v>17.03</v>
      </c>
      <c r="E218" s="23">
        <v>5.1724537037037034E-2</v>
      </c>
      <c r="F218" s="46">
        <v>67</v>
      </c>
      <c r="G218" s="24">
        <f t="shared" si="24"/>
        <v>3.0372599551988862E-3</v>
      </c>
      <c r="H218" s="16">
        <f>IF(B218="F",IF(G218&gt;Barem!$AB$2,0,IF(B218="F",VLOOKUP(D218,Barem!$B$2:$C$11,2,1))),IF(G218&gt;Barem!$AB$3,0,VLOOKUP(D218,Barem!$B$12:$C$21,2,1)))</f>
        <v>4</v>
      </c>
      <c r="I218" s="16">
        <f>IF(H218=0,0,IF(B218="F",VLOOKUP(G218,Barem!$G$2:$H$11,2,1),VLOOKUP(G218,Barem!$G$12:$H$21,2,1)))</f>
        <v>4</v>
      </c>
      <c r="J218" s="22">
        <v>2.5</v>
      </c>
      <c r="K218" s="17">
        <f>VLOOKUP($C218, Barem!$L:$O,4,0)</f>
        <v>0.5</v>
      </c>
      <c r="L218" s="17">
        <f>VLOOKUP($C218, Barem!$L:$P,5,0)</f>
        <v>0.2</v>
      </c>
      <c r="M218" s="17">
        <f>VLOOKUP($C218, Barem!$L:$Q,6,0)</f>
        <v>0.3</v>
      </c>
      <c r="N218" s="43">
        <f t="shared" si="25"/>
        <v>0</v>
      </c>
      <c r="O218" s="43">
        <f>IF(D218&gt;21,VLOOKUP(D218,Barem!$S$1:$T$39,2,1),0)</f>
        <v>0</v>
      </c>
      <c r="P218" s="39">
        <f>IF(D218&lt;1,0,IF(B218="F",VLOOKUP(G218,Barem!$W$2:$Y$12,2,1),VLOOKUP(G218,Barem!$W$13:$Y$24,2,1)))</f>
        <v>0</v>
      </c>
      <c r="Q218" s="43">
        <f>VLOOKUP(A218,Participanti!A:C,3,0)</f>
        <v>0</v>
      </c>
      <c r="R218" s="34">
        <f t="shared" si="26"/>
        <v>3.55</v>
      </c>
      <c r="S218" s="38">
        <v>43872</v>
      </c>
      <c r="T218" s="3">
        <f t="shared" si="23"/>
        <v>1</v>
      </c>
      <c r="U218" s="41">
        <f t="shared" si="27"/>
        <v>0.20845566647093361</v>
      </c>
    </row>
    <row r="219" spans="1:21">
      <c r="A219" s="21" t="s">
        <v>89</v>
      </c>
      <c r="B219" s="29" t="str">
        <f>VLOOKUP(A219,Participanti!A:B,2,0)</f>
        <v>M</v>
      </c>
      <c r="C219" s="22">
        <v>6</v>
      </c>
      <c r="D219" s="22">
        <v>11.16</v>
      </c>
      <c r="E219" s="23">
        <v>3.9224537037037037E-2</v>
      </c>
      <c r="F219" s="46">
        <v>52</v>
      </c>
      <c r="G219" s="24">
        <f t="shared" ref="G219:G261" si="28">E219/D219</f>
        <v>3.5147434621000929E-3</v>
      </c>
      <c r="H219" s="16">
        <f>IF(B219="F",IF(G219&gt;Barem!$AB$2,0,IF(B219="F",VLOOKUP(D219,Barem!$B$2:$C$11,2,1))),IF(G219&gt;Barem!$AB$3,0,VLOOKUP(D219,Barem!$B$12:$C$21,2,1)))</f>
        <v>2.5</v>
      </c>
      <c r="I219" s="16">
        <f>IF(H219=0,0,IF(B219="F",VLOOKUP(G219,Barem!$G$2:$H$11,2,1),VLOOKUP(G219,Barem!$G$12:$H$21,2,1)))</f>
        <v>2.5</v>
      </c>
      <c r="J219" s="22">
        <v>2.5</v>
      </c>
      <c r="K219" s="17">
        <f>VLOOKUP($C219, Barem!$L:$O,4,0)</f>
        <v>0.5</v>
      </c>
      <c r="L219" s="17">
        <f>VLOOKUP($C219, Barem!$L:$P,5,0)</f>
        <v>0.2</v>
      </c>
      <c r="M219" s="17">
        <f>VLOOKUP($C219, Barem!$L:$Q,6,0)</f>
        <v>0.3</v>
      </c>
      <c r="N219" s="43">
        <f t="shared" ref="N219:N261" si="29">IF(F219&gt;199,F219/1500,0)</f>
        <v>0</v>
      </c>
      <c r="O219" s="43">
        <f>IF(D219&gt;21,VLOOKUP(D219,Barem!$S$1:$T$39,2,1),0)</f>
        <v>0</v>
      </c>
      <c r="P219" s="39">
        <f>IF(D219&lt;1,0,IF(B219="F",VLOOKUP(G219,Barem!$W$2:$Y$12,2,1),VLOOKUP(G219,Barem!$W$13:$Y$24,2,1)))</f>
        <v>0</v>
      </c>
      <c r="Q219" s="43">
        <f>VLOOKUP(A219,Participanti!A:C,3,0)</f>
        <v>0</v>
      </c>
      <c r="R219" s="34">
        <f t="shared" ref="R219:R260" si="30">H219*K219+I219*L219+J219*M219+N219+O219+P219+Q219</f>
        <v>2.5</v>
      </c>
      <c r="S219" s="38">
        <v>43872</v>
      </c>
      <c r="T219" s="3">
        <f t="shared" si="23"/>
        <v>1</v>
      </c>
      <c r="U219" s="41">
        <f t="shared" ref="U219:U260" si="31">R219/D219</f>
        <v>0.22401433691756273</v>
      </c>
    </row>
    <row r="220" spans="1:21">
      <c r="A220" s="21" t="s">
        <v>65</v>
      </c>
      <c r="B220" s="29" t="str">
        <f>VLOOKUP(A220,Participanti!A:B,2,0)</f>
        <v>M</v>
      </c>
      <c r="C220" s="22">
        <v>6</v>
      </c>
      <c r="D220" s="22">
        <v>11.6</v>
      </c>
      <c r="E220" s="23">
        <v>3.5995370370370372E-2</v>
      </c>
      <c r="F220" s="46">
        <v>66</v>
      </c>
      <c r="G220" s="24">
        <f t="shared" si="28"/>
        <v>3.103049169859515E-3</v>
      </c>
      <c r="H220" s="16">
        <f>IF(B220="F",IF(G220&gt;Barem!$AB$2,0,IF(B220="F",VLOOKUP(D220,Barem!$B$2:$C$11,2,1))),IF(G220&gt;Barem!$AB$3,0,VLOOKUP(D220,Barem!$B$12:$C$21,2,1)))</f>
        <v>2.5</v>
      </c>
      <c r="I220" s="16">
        <f>IF(H220=0,0,IF(B220="F",VLOOKUP(G220,Barem!$G$2:$H$11,2,1),VLOOKUP(G220,Barem!$G$12:$H$21,2,1)))</f>
        <v>4</v>
      </c>
      <c r="J220" s="22">
        <v>1.5</v>
      </c>
      <c r="K220" s="17">
        <f>VLOOKUP($C220, Barem!$L:$O,4,0)</f>
        <v>0.5</v>
      </c>
      <c r="L220" s="17">
        <f>VLOOKUP($C220, Barem!$L:$P,5,0)</f>
        <v>0.2</v>
      </c>
      <c r="M220" s="17">
        <f>VLOOKUP($C220, Barem!$L:$Q,6,0)</f>
        <v>0.3</v>
      </c>
      <c r="N220" s="43">
        <f t="shared" si="29"/>
        <v>0</v>
      </c>
      <c r="O220" s="43">
        <f>IF(D220&gt;21,VLOOKUP(D220,Barem!$S$1:$T$39,2,1),0)</f>
        <v>0</v>
      </c>
      <c r="P220" s="39">
        <f>IF(D220&lt;1,0,IF(B220="F",VLOOKUP(G220,Barem!$W$2:$Y$12,2,1),VLOOKUP(G220,Barem!$W$13:$Y$24,2,1)))</f>
        <v>0</v>
      </c>
      <c r="Q220" s="43">
        <f>VLOOKUP(A220,Participanti!A:C,3,0)</f>
        <v>0</v>
      </c>
      <c r="R220" s="34">
        <f t="shared" si="30"/>
        <v>2.5</v>
      </c>
      <c r="S220" s="38">
        <v>43872</v>
      </c>
      <c r="T220" s="3">
        <f t="shared" si="23"/>
        <v>1</v>
      </c>
      <c r="U220" s="41">
        <f t="shared" si="31"/>
        <v>0.21551724137931036</v>
      </c>
    </row>
    <row r="221" spans="1:21">
      <c r="A221" s="21" t="s">
        <v>90</v>
      </c>
      <c r="B221" s="29" t="str">
        <f>VLOOKUP(A221,Participanti!A:B,2,0)</f>
        <v>F</v>
      </c>
      <c r="C221" s="22">
        <v>6</v>
      </c>
      <c r="D221" s="22">
        <v>11.87</v>
      </c>
      <c r="E221" s="23">
        <v>6.2256944444444441E-2</v>
      </c>
      <c r="F221" s="46">
        <v>17</v>
      </c>
      <c r="G221" s="24">
        <f t="shared" si="28"/>
        <v>5.244898436768698E-3</v>
      </c>
      <c r="H221" s="16">
        <f>IF(B221="F",IF(G221&gt;Barem!$AB$2,0,IF(B221="F",VLOOKUP(D221,Barem!$B$2:$C$11,2,1))),IF(G221&gt;Barem!$AB$3,0,VLOOKUP(D221,Barem!$B$12:$C$21,2,1)))</f>
        <v>3</v>
      </c>
      <c r="I221" s="16">
        <f>IF(H221=0,0,IF(B221="F",VLOOKUP(G221,Barem!$G$2:$H$11,2,1),VLOOKUP(G221,Barem!$G$12:$H$21,2,1)))</f>
        <v>1</v>
      </c>
      <c r="J221" s="22">
        <v>3.5</v>
      </c>
      <c r="K221" s="17">
        <f>VLOOKUP($C221, Barem!$L:$O,4,0)</f>
        <v>0.5</v>
      </c>
      <c r="L221" s="17">
        <f>VLOOKUP($C221, Barem!$L:$P,5,0)</f>
        <v>0.2</v>
      </c>
      <c r="M221" s="17">
        <f>VLOOKUP($C221, Barem!$L:$Q,6,0)</f>
        <v>0.3</v>
      </c>
      <c r="N221" s="43">
        <f t="shared" si="29"/>
        <v>0</v>
      </c>
      <c r="O221" s="43">
        <f>IF(D221&gt;21,VLOOKUP(D221,Barem!$S$1:$T$39,2,1),0)</f>
        <v>0</v>
      </c>
      <c r="P221" s="39">
        <f>IF(D221&lt;1,0,IF(B221="F",VLOOKUP(G221,Barem!$W$2:$Y$12,2,1),VLOOKUP(G221,Barem!$W$13:$Y$24,2,1)))</f>
        <v>0</v>
      </c>
      <c r="Q221" s="43">
        <f>VLOOKUP(A221,Participanti!A:C,3,0)</f>
        <v>0.75</v>
      </c>
      <c r="R221" s="34">
        <f t="shared" si="30"/>
        <v>3.5</v>
      </c>
      <c r="S221" s="38">
        <v>43873</v>
      </c>
      <c r="T221" s="3">
        <f t="shared" si="23"/>
        <v>1</v>
      </c>
      <c r="U221" s="41">
        <f t="shared" si="31"/>
        <v>0.29486099410278016</v>
      </c>
    </row>
    <row r="222" spans="1:21">
      <c r="A222" s="21" t="s">
        <v>75</v>
      </c>
      <c r="B222" s="29" t="str">
        <f>VLOOKUP(A222,Participanti!A:B,2,0)</f>
        <v>M</v>
      </c>
      <c r="C222" s="22">
        <v>6</v>
      </c>
      <c r="D222" s="22">
        <v>12.9</v>
      </c>
      <c r="E222" s="23">
        <v>4.5081018518518513E-2</v>
      </c>
      <c r="F222" s="46">
        <v>12</v>
      </c>
      <c r="G222" s="24">
        <f t="shared" si="28"/>
        <v>3.4946525983347685E-3</v>
      </c>
      <c r="H222" s="16">
        <f>IF(B222="F",IF(G222&gt;Barem!$AB$2,0,IF(B222="F",VLOOKUP(D222,Barem!$B$2:$C$11,2,1))),IF(G222&gt;Barem!$AB$3,0,VLOOKUP(D222,Barem!$B$12:$C$21,2,1)))</f>
        <v>3</v>
      </c>
      <c r="I222" s="16">
        <f>IF(H222=0,0,IF(B222="F",VLOOKUP(G222,Barem!$G$2:$H$11,2,1),VLOOKUP(G222,Barem!$G$12:$H$21,2,1)))</f>
        <v>2.5</v>
      </c>
      <c r="J222" s="22">
        <v>2.5</v>
      </c>
      <c r="K222" s="17">
        <f>VLOOKUP($C222, Barem!$L:$O,4,0)</f>
        <v>0.5</v>
      </c>
      <c r="L222" s="17">
        <f>VLOOKUP($C222, Barem!$L:$P,5,0)</f>
        <v>0.2</v>
      </c>
      <c r="M222" s="17">
        <f>VLOOKUP($C222, Barem!$L:$Q,6,0)</f>
        <v>0.3</v>
      </c>
      <c r="N222" s="43">
        <f t="shared" si="29"/>
        <v>0</v>
      </c>
      <c r="O222" s="43">
        <f>IF(D222&gt;21,VLOOKUP(D222,Barem!$S$1:$T$39,2,1),0)</f>
        <v>0</v>
      </c>
      <c r="P222" s="39">
        <f>IF(D222&lt;1,0,IF(B222="F",VLOOKUP(G222,Barem!$W$2:$Y$12,2,1),VLOOKUP(G222,Barem!$W$13:$Y$24,2,1)))</f>
        <v>0</v>
      </c>
      <c r="Q222" s="43">
        <f>VLOOKUP(A222,Participanti!A:C,3,0)</f>
        <v>0</v>
      </c>
      <c r="R222" s="34">
        <f t="shared" si="30"/>
        <v>2.75</v>
      </c>
      <c r="S222" s="38">
        <v>43874</v>
      </c>
      <c r="T222" s="3">
        <f t="shared" si="23"/>
        <v>1</v>
      </c>
      <c r="U222" s="41">
        <f t="shared" si="31"/>
        <v>0.2131782945736434</v>
      </c>
    </row>
    <row r="223" spans="1:21">
      <c r="A223" s="21" t="s">
        <v>125</v>
      </c>
      <c r="B223" s="29" t="str">
        <f>VLOOKUP(A223,Participanti!A:B,2,0)</f>
        <v>M</v>
      </c>
      <c r="C223" s="22">
        <v>6</v>
      </c>
      <c r="D223" s="22">
        <v>12.02</v>
      </c>
      <c r="E223" s="23">
        <v>3.6307870370370372E-2</v>
      </c>
      <c r="F223" s="46">
        <v>219</v>
      </c>
      <c r="G223" s="24">
        <f t="shared" si="28"/>
        <v>3.0206214950391328E-3</v>
      </c>
      <c r="H223" s="16">
        <f>IF(B223="F",IF(G223&gt;Barem!$AB$2,0,IF(B223="F",VLOOKUP(D223,Barem!$B$2:$C$11,2,1))),IF(G223&gt;Barem!$AB$3,0,VLOOKUP(D223,Barem!$B$12:$C$21,2,1)))</f>
        <v>3</v>
      </c>
      <c r="I223" s="16">
        <f>IF(H223=0,0,IF(B223="F",VLOOKUP(G223,Barem!$G$2:$H$11,2,1),VLOOKUP(G223,Barem!$G$12:$H$21,2,1)))</f>
        <v>4</v>
      </c>
      <c r="J223" s="22">
        <v>3</v>
      </c>
      <c r="K223" s="17">
        <f>VLOOKUP($C223, Barem!$L:$O,4,0)</f>
        <v>0.5</v>
      </c>
      <c r="L223" s="17">
        <f>VLOOKUP($C223, Barem!$L:$P,5,0)</f>
        <v>0.2</v>
      </c>
      <c r="M223" s="17">
        <f>VLOOKUP($C223, Barem!$L:$Q,6,0)</f>
        <v>0.3</v>
      </c>
      <c r="N223" s="43">
        <f t="shared" si="29"/>
        <v>0.14599999999999999</v>
      </c>
      <c r="O223" s="43">
        <f>IF(D223&gt;21,VLOOKUP(D223,Barem!$S$1:$T$39,2,1),0)</f>
        <v>0</v>
      </c>
      <c r="P223" s="39">
        <f>IF(D223&lt;1,0,IF(B223="F",VLOOKUP(G223,Barem!$W$2:$Y$12,2,1),VLOOKUP(G223,Barem!$W$13:$Y$24,2,1)))</f>
        <v>0</v>
      </c>
      <c r="Q223" s="43">
        <f>VLOOKUP(A223,Participanti!A:C,3,0)</f>
        <v>0</v>
      </c>
      <c r="R223" s="34">
        <f t="shared" si="30"/>
        <v>3.3459999999999996</v>
      </c>
      <c r="S223" s="38">
        <v>43874</v>
      </c>
      <c r="T223" s="3">
        <f t="shared" si="23"/>
        <v>1</v>
      </c>
      <c r="U223" s="41">
        <f t="shared" si="31"/>
        <v>0.27836938435940095</v>
      </c>
    </row>
    <row r="224" spans="1:21">
      <c r="A224" s="21" t="s">
        <v>193</v>
      </c>
      <c r="B224" s="29" t="str">
        <f>VLOOKUP(A224,Participanti!A:B,2,0)</f>
        <v>F</v>
      </c>
      <c r="C224" s="22">
        <v>6</v>
      </c>
      <c r="D224" s="22">
        <v>10.029999999999999</v>
      </c>
      <c r="E224" s="23">
        <v>5.7025462962962958E-2</v>
      </c>
      <c r="F224" s="46">
        <v>28</v>
      </c>
      <c r="G224" s="24">
        <f t="shared" si="28"/>
        <v>5.6854898268158486E-3</v>
      </c>
      <c r="H224" s="16">
        <f>IF(B224="F",IF(G224&gt;Barem!$AB$2,0,IF(B224="F",VLOOKUP(D224,Barem!$B$2:$C$11,2,1))),IF(G224&gt;Barem!$AB$3,0,VLOOKUP(D224,Barem!$B$12:$C$21,2,1)))</f>
        <v>2.5</v>
      </c>
      <c r="I224" s="16">
        <f>IF(H224=0,0,IF(B224="F",VLOOKUP(G224,Barem!$G$2:$H$11,2,1),VLOOKUP(G224,Barem!$G$12:$H$21,2,1)))</f>
        <v>1</v>
      </c>
      <c r="J224" s="22">
        <v>2.5</v>
      </c>
      <c r="K224" s="17">
        <f>VLOOKUP($C224, Barem!$L:$O,4,0)</f>
        <v>0.5</v>
      </c>
      <c r="L224" s="17">
        <f>VLOOKUP($C224, Barem!$L:$P,5,0)</f>
        <v>0.2</v>
      </c>
      <c r="M224" s="17">
        <f>VLOOKUP($C224, Barem!$L:$Q,6,0)</f>
        <v>0.3</v>
      </c>
      <c r="N224" s="43">
        <f t="shared" si="29"/>
        <v>0</v>
      </c>
      <c r="O224" s="43">
        <f>IF(D224&gt;21,VLOOKUP(D224,Barem!$S$1:$T$39,2,1),0)</f>
        <v>0</v>
      </c>
      <c r="P224" s="39">
        <f>IF(D224&lt;1,0,IF(B224="F",VLOOKUP(G224,Barem!$W$2:$Y$12,2,1),VLOOKUP(G224,Barem!$W$13:$Y$24,2,1)))</f>
        <v>0</v>
      </c>
      <c r="Q224" s="43">
        <f>VLOOKUP(A224,Participanti!A:C,3,0)</f>
        <v>0.5</v>
      </c>
      <c r="R224" s="34">
        <f t="shared" si="30"/>
        <v>2.7</v>
      </c>
      <c r="S224" s="38">
        <v>43875</v>
      </c>
      <c r="T224" s="3">
        <f t="shared" si="23"/>
        <v>1</v>
      </c>
      <c r="U224" s="41">
        <f t="shared" si="31"/>
        <v>0.2691924227318046</v>
      </c>
    </row>
    <row r="225" spans="1:21">
      <c r="A225" s="21" t="s">
        <v>53</v>
      </c>
      <c r="B225" s="29" t="str">
        <f>VLOOKUP(A225,Participanti!A:B,2,0)</f>
        <v>M</v>
      </c>
      <c r="C225" s="22">
        <v>6</v>
      </c>
      <c r="D225" s="22">
        <v>18.05</v>
      </c>
      <c r="E225" s="23">
        <v>6.7870370370370373E-2</v>
      </c>
      <c r="F225" s="46">
        <v>29</v>
      </c>
      <c r="G225" s="24">
        <f t="shared" si="28"/>
        <v>3.7601313224581924E-3</v>
      </c>
      <c r="H225" s="16">
        <f>IF(B225="F",IF(G225&gt;Barem!$AB$2,0,IF(B225="F",VLOOKUP(D225,Barem!$B$2:$C$11,2,1))),IF(G225&gt;Barem!$AB$3,0,VLOOKUP(D225,Barem!$B$12:$C$21,2,1)))</f>
        <v>4</v>
      </c>
      <c r="I225" s="16">
        <f>IF(H225=0,0,IF(B225="F",VLOOKUP(G225,Barem!$G$2:$H$11,2,1),VLOOKUP(G225,Barem!$G$12:$H$21,2,1)))</f>
        <v>2</v>
      </c>
      <c r="J225" s="22">
        <v>3</v>
      </c>
      <c r="K225" s="17">
        <f>VLOOKUP($C225, Barem!$L:$O,4,0)</f>
        <v>0.5</v>
      </c>
      <c r="L225" s="17">
        <f>VLOOKUP($C225, Barem!$L:$P,5,0)</f>
        <v>0.2</v>
      </c>
      <c r="M225" s="17">
        <f>VLOOKUP($C225, Barem!$L:$Q,6,0)</f>
        <v>0.3</v>
      </c>
      <c r="N225" s="43">
        <f t="shared" si="29"/>
        <v>0</v>
      </c>
      <c r="O225" s="43">
        <f>IF(D225&gt;21,VLOOKUP(D225,Barem!$S$1:$T$39,2,1),0)</f>
        <v>0</v>
      </c>
      <c r="P225" s="39">
        <f>IF(D225&lt;1,0,IF(B225="F",VLOOKUP(G225,Barem!$W$2:$Y$12,2,1),VLOOKUP(G225,Barem!$W$13:$Y$24,2,1)))</f>
        <v>0</v>
      </c>
      <c r="Q225" s="43">
        <f>VLOOKUP(A225,Participanti!A:C,3,0)</f>
        <v>0</v>
      </c>
      <c r="R225" s="34">
        <f t="shared" si="30"/>
        <v>3.3</v>
      </c>
      <c r="S225" s="38">
        <v>43875</v>
      </c>
      <c r="T225" s="3">
        <f t="shared" si="23"/>
        <v>1</v>
      </c>
      <c r="U225" s="41">
        <f t="shared" si="31"/>
        <v>0.18282548476454291</v>
      </c>
    </row>
    <row r="226" spans="1:21">
      <c r="A226" s="21" t="s">
        <v>66</v>
      </c>
      <c r="B226" s="29" t="str">
        <f>VLOOKUP(A226,Participanti!A:B,2,0)</f>
        <v>M</v>
      </c>
      <c r="C226" s="22">
        <v>6</v>
      </c>
      <c r="D226" s="22">
        <v>17.16</v>
      </c>
      <c r="E226" s="23">
        <v>6.7037037037037034E-2</v>
      </c>
      <c r="F226" s="46">
        <v>56</v>
      </c>
      <c r="G226" s="24">
        <f t="shared" si="28"/>
        <v>3.9065872399205734E-3</v>
      </c>
      <c r="H226" s="16">
        <f>IF(B226="F",IF(G226&gt;Barem!$AB$2,0,IF(B226="F",VLOOKUP(D226,Barem!$B$2:$C$11,2,1))),IF(G226&gt;Barem!$AB$3,0,VLOOKUP(D226,Barem!$B$12:$C$21,2,1)))</f>
        <v>4</v>
      </c>
      <c r="I226" s="16">
        <f>IF(H226=0,0,IF(B226="F",VLOOKUP(G226,Barem!$G$2:$H$11,2,1),VLOOKUP(G226,Barem!$G$12:$H$21,2,1)))</f>
        <v>1.5</v>
      </c>
      <c r="J226" s="22">
        <v>4</v>
      </c>
      <c r="K226" s="17">
        <f>VLOOKUP($C226, Barem!$L:$O,4,0)</f>
        <v>0.5</v>
      </c>
      <c r="L226" s="17">
        <f>VLOOKUP($C226, Barem!$L:$P,5,0)</f>
        <v>0.2</v>
      </c>
      <c r="M226" s="17">
        <f>VLOOKUP($C226, Barem!$L:$Q,6,0)</f>
        <v>0.3</v>
      </c>
      <c r="N226" s="43">
        <f t="shared" si="29"/>
        <v>0</v>
      </c>
      <c r="O226" s="43">
        <f>IF(D226&gt;21,VLOOKUP(D226,Barem!$S$1:$T$39,2,1),0)</f>
        <v>0</v>
      </c>
      <c r="P226" s="39">
        <f>IF(D226&lt;1,0,IF(B226="F",VLOOKUP(G226,Barem!$W$2:$Y$12,2,1),VLOOKUP(G226,Barem!$W$13:$Y$24,2,1)))</f>
        <v>0</v>
      </c>
      <c r="Q226" s="43">
        <f>VLOOKUP(A226,Participanti!A:C,3,0)</f>
        <v>0</v>
      </c>
      <c r="R226" s="34">
        <f t="shared" si="30"/>
        <v>3.5</v>
      </c>
      <c r="S226" s="38">
        <v>43876</v>
      </c>
      <c r="T226" s="3">
        <f t="shared" si="23"/>
        <v>1</v>
      </c>
      <c r="U226" s="41">
        <f t="shared" si="31"/>
        <v>0.20396270396270397</v>
      </c>
    </row>
    <row r="227" spans="1:21">
      <c r="A227" s="21" t="s">
        <v>74</v>
      </c>
      <c r="B227" s="29" t="str">
        <f>VLOOKUP(A227,Participanti!A:B,2,0)</f>
        <v>F</v>
      </c>
      <c r="C227" s="22">
        <v>6</v>
      </c>
      <c r="D227" s="22">
        <v>8.4</v>
      </c>
      <c r="E227" s="23">
        <v>4.5393518518518521E-2</v>
      </c>
      <c r="F227" s="46">
        <v>325</v>
      </c>
      <c r="G227" s="24">
        <f t="shared" si="28"/>
        <v>5.4039902998236329E-3</v>
      </c>
      <c r="H227" s="16">
        <f>IF(B227="F",IF(G227&gt;Barem!$AB$2,0,IF(B227="F",VLOOKUP(D227,Barem!$B$2:$C$11,2,1))),IF(G227&gt;Barem!$AB$3,0,VLOOKUP(D227,Barem!$B$12:$C$21,2,1)))</f>
        <v>2</v>
      </c>
      <c r="I227" s="16">
        <f>IF(H227=0,0,IF(B227="F",VLOOKUP(G227,Barem!$G$2:$H$11,2,1),VLOOKUP(G227,Barem!$G$12:$H$21,2,1)))</f>
        <v>1</v>
      </c>
      <c r="J227" s="22">
        <v>2.5</v>
      </c>
      <c r="K227" s="17">
        <f>VLOOKUP($C227, Barem!$L:$O,4,0)</f>
        <v>0.5</v>
      </c>
      <c r="L227" s="17">
        <f>VLOOKUP($C227, Barem!$L:$P,5,0)</f>
        <v>0.2</v>
      </c>
      <c r="M227" s="17">
        <f>VLOOKUP($C227, Barem!$L:$Q,6,0)</f>
        <v>0.3</v>
      </c>
      <c r="N227" s="43">
        <f t="shared" si="29"/>
        <v>0.21666666666666667</v>
      </c>
      <c r="O227" s="43">
        <f>IF(D227&gt;21,VLOOKUP(D227,Barem!$S$1:$T$39,2,1),0)</f>
        <v>0</v>
      </c>
      <c r="P227" s="39">
        <f>IF(D227&lt;1,0,IF(B227="F",VLOOKUP(G227,Barem!$W$2:$Y$12,2,1),VLOOKUP(G227,Barem!$W$13:$Y$24,2,1)))</f>
        <v>0</v>
      </c>
      <c r="Q227" s="43">
        <f>VLOOKUP(A227,Participanti!A:C,3,0)</f>
        <v>0</v>
      </c>
      <c r="R227" s="34">
        <f t="shared" si="30"/>
        <v>2.1666666666666665</v>
      </c>
      <c r="S227" s="38">
        <v>43876</v>
      </c>
      <c r="T227" s="3">
        <f t="shared" si="23"/>
        <v>1</v>
      </c>
      <c r="U227" s="41">
        <f t="shared" si="31"/>
        <v>0.25793650793650791</v>
      </c>
    </row>
    <row r="228" spans="1:21">
      <c r="A228" s="21" t="s">
        <v>195</v>
      </c>
      <c r="B228" s="29" t="str">
        <f>VLOOKUP(A228,Participanti!A:B,2,0)</f>
        <v>M</v>
      </c>
      <c r="C228" s="22">
        <v>6</v>
      </c>
      <c r="D228" s="22">
        <v>21.1</v>
      </c>
      <c r="E228" s="23">
        <v>7.3819444444444438E-2</v>
      </c>
      <c r="F228" s="46">
        <v>203</v>
      </c>
      <c r="G228" s="24">
        <f t="shared" si="28"/>
        <v>3.4985518694049494E-3</v>
      </c>
      <c r="H228" s="16">
        <f>IF(B228="F",IF(G228&gt;Barem!$AB$2,0,IF(B228="F",VLOOKUP(D228,Barem!$B$2:$C$11,2,1))),IF(G228&gt;Barem!$AB$3,0,VLOOKUP(D228,Barem!$B$12:$C$21,2,1)))</f>
        <v>5</v>
      </c>
      <c r="I228" s="16">
        <f>IF(H228=0,0,IF(B228="F",VLOOKUP(G228,Barem!$G$2:$H$11,2,1),VLOOKUP(G228,Barem!$G$12:$H$21,2,1)))</f>
        <v>2.5</v>
      </c>
      <c r="J228" s="22">
        <v>2</v>
      </c>
      <c r="K228" s="17">
        <f>VLOOKUP($C228, Barem!$L:$O,4,0)</f>
        <v>0.5</v>
      </c>
      <c r="L228" s="17">
        <f>VLOOKUP($C228, Barem!$L:$P,5,0)</f>
        <v>0.2</v>
      </c>
      <c r="M228" s="17">
        <f>VLOOKUP($C228, Barem!$L:$Q,6,0)</f>
        <v>0.3</v>
      </c>
      <c r="N228" s="43">
        <f t="shared" si="29"/>
        <v>0.13533333333333333</v>
      </c>
      <c r="O228" s="43">
        <f>IF(D228&gt;21,VLOOKUP(D228,Barem!$S$1:$T$39,2,1),0)</f>
        <v>0</v>
      </c>
      <c r="P228" s="39">
        <f>IF(D228&lt;1,0,IF(B228="F",VLOOKUP(G228,Barem!$W$2:$Y$12,2,1),VLOOKUP(G228,Barem!$W$13:$Y$24,2,1)))</f>
        <v>0</v>
      </c>
      <c r="Q228" s="43">
        <f>VLOOKUP(A228,Participanti!A:C,3,0)</f>
        <v>0</v>
      </c>
      <c r="R228" s="34">
        <f t="shared" si="30"/>
        <v>3.7353333333333336</v>
      </c>
      <c r="S228" s="38">
        <v>43876</v>
      </c>
      <c r="T228" s="3">
        <f t="shared" si="23"/>
        <v>1</v>
      </c>
      <c r="U228" s="41">
        <f t="shared" si="31"/>
        <v>0.17703001579778832</v>
      </c>
    </row>
    <row r="229" spans="1:21">
      <c r="A229" s="21" t="s">
        <v>191</v>
      </c>
      <c r="B229" s="29" t="str">
        <f>VLOOKUP(A229,Participanti!A:B,2,0)</f>
        <v>F</v>
      </c>
      <c r="C229" s="22">
        <v>6</v>
      </c>
      <c r="D229" s="22">
        <v>7.1</v>
      </c>
      <c r="E229" s="23">
        <v>3.1284722222222221E-2</v>
      </c>
      <c r="F229" s="46">
        <v>8</v>
      </c>
      <c r="G229" s="24">
        <f t="shared" si="28"/>
        <v>4.4062989045383413E-3</v>
      </c>
      <c r="H229" s="16">
        <f>IF(B229="F",IF(G229&gt;Barem!$AB$2,0,IF(B229="F",VLOOKUP(D229,Barem!$B$2:$C$11,2,1))),IF(G229&gt;Barem!$AB$3,0,VLOOKUP(D229,Barem!$B$12:$C$21,2,1)))</f>
        <v>2</v>
      </c>
      <c r="I229" s="16">
        <f>IF(H229=0,0,IF(B229="F",VLOOKUP(G229,Barem!$G$2:$H$11,2,1),VLOOKUP(G229,Barem!$G$12:$H$21,2,1)))</f>
        <v>1.5</v>
      </c>
      <c r="J229" s="22">
        <v>3.5</v>
      </c>
      <c r="K229" s="17">
        <f>VLOOKUP($C229, Barem!$L:$O,4,0)</f>
        <v>0.5</v>
      </c>
      <c r="L229" s="17">
        <f>VLOOKUP($C229, Barem!$L:$P,5,0)</f>
        <v>0.2</v>
      </c>
      <c r="M229" s="17">
        <f>VLOOKUP($C229, Barem!$L:$Q,6,0)</f>
        <v>0.3</v>
      </c>
      <c r="N229" s="43">
        <f t="shared" si="29"/>
        <v>0</v>
      </c>
      <c r="O229" s="43">
        <f>IF(D229&gt;21,VLOOKUP(D229,Barem!$S$1:$T$39,2,1),0)</f>
        <v>0</v>
      </c>
      <c r="P229" s="39">
        <f>IF(D229&lt;1,0,IF(B229="F",VLOOKUP(G229,Barem!$W$2:$Y$12,2,1),VLOOKUP(G229,Barem!$W$13:$Y$24,2,1)))</f>
        <v>0</v>
      </c>
      <c r="Q229" s="43">
        <f>VLOOKUP(A229,Participanti!A:C,3,0)</f>
        <v>0</v>
      </c>
      <c r="R229" s="34">
        <f t="shared" si="30"/>
        <v>2.35</v>
      </c>
      <c r="S229" s="38">
        <v>43876</v>
      </c>
      <c r="T229" s="3">
        <f t="shared" si="23"/>
        <v>1</v>
      </c>
      <c r="U229" s="41">
        <f t="shared" si="31"/>
        <v>0.33098591549295775</v>
      </c>
    </row>
    <row r="230" spans="1:21">
      <c r="A230" s="21" t="s">
        <v>73</v>
      </c>
      <c r="B230" s="29" t="str">
        <f>VLOOKUP(A230,Participanti!A:B,2,0)</f>
        <v>M</v>
      </c>
      <c r="C230" s="22">
        <v>6</v>
      </c>
      <c r="D230" s="22">
        <v>18.350000000000001</v>
      </c>
      <c r="E230" s="23">
        <v>6.3935185185185192E-2</v>
      </c>
      <c r="F230" s="46">
        <v>0</v>
      </c>
      <c r="G230" s="24">
        <f t="shared" si="28"/>
        <v>3.4842062771218087E-3</v>
      </c>
      <c r="H230" s="16">
        <f>IF(B230="F",IF(G230&gt;Barem!$AB$2,0,IF(B230="F",VLOOKUP(D230,Barem!$B$2:$C$11,2,1))),IF(G230&gt;Barem!$AB$3,0,VLOOKUP(D230,Barem!$B$12:$C$21,2,1)))</f>
        <v>4</v>
      </c>
      <c r="I230" s="16">
        <f>IF(H230=0,0,IF(B230="F",VLOOKUP(G230,Barem!$G$2:$H$11,2,1),VLOOKUP(G230,Barem!$G$12:$H$21,2,1)))</f>
        <v>2.5</v>
      </c>
      <c r="J230" s="22">
        <v>3</v>
      </c>
      <c r="K230" s="17">
        <f>VLOOKUP($C230, Barem!$L:$O,4,0)</f>
        <v>0.5</v>
      </c>
      <c r="L230" s="17">
        <f>VLOOKUP($C230, Barem!$L:$P,5,0)</f>
        <v>0.2</v>
      </c>
      <c r="M230" s="17">
        <f>VLOOKUP($C230, Barem!$L:$Q,6,0)</f>
        <v>0.3</v>
      </c>
      <c r="N230" s="43">
        <f t="shared" si="29"/>
        <v>0</v>
      </c>
      <c r="O230" s="43">
        <f>IF(D230&gt;21,VLOOKUP(D230,Barem!$S$1:$T$39,2,1),0)</f>
        <v>0</v>
      </c>
      <c r="P230" s="39">
        <f>IF(D230&lt;1,0,IF(B230="F",VLOOKUP(G230,Barem!$W$2:$Y$12,2,1),VLOOKUP(G230,Barem!$W$13:$Y$24,2,1)))</f>
        <v>0</v>
      </c>
      <c r="Q230" s="43">
        <f>VLOOKUP(A230,Participanti!A:C,3,0)</f>
        <v>0</v>
      </c>
      <c r="R230" s="34">
        <f t="shared" si="30"/>
        <v>3.4</v>
      </c>
      <c r="S230" s="38">
        <v>43876</v>
      </c>
      <c r="T230" s="3">
        <f t="shared" si="23"/>
        <v>1</v>
      </c>
      <c r="U230" s="41">
        <f t="shared" si="31"/>
        <v>0.18528610354223432</v>
      </c>
    </row>
    <row r="231" spans="1:21">
      <c r="A231" s="21" t="s">
        <v>205</v>
      </c>
      <c r="B231" s="29" t="str">
        <f>VLOOKUP(A231,Participanti!A:B,2,0)</f>
        <v>F</v>
      </c>
      <c r="C231" s="22">
        <v>6</v>
      </c>
      <c r="D231" s="22">
        <v>13.01</v>
      </c>
      <c r="E231" s="23">
        <v>4.7175925925925927E-2</v>
      </c>
      <c r="F231" s="46">
        <v>2</v>
      </c>
      <c r="G231" s="24">
        <f t="shared" si="28"/>
        <v>3.6261280496484188E-3</v>
      </c>
      <c r="H231" s="16">
        <f>IF(B231="F",IF(G231&gt;Barem!$AB$2,0,IF(B231="F",VLOOKUP(D231,Barem!$B$2:$C$11,2,1))),IF(G231&gt;Barem!$AB$3,0,VLOOKUP(D231,Barem!$B$12:$C$21,2,1)))</f>
        <v>3</v>
      </c>
      <c r="I231" s="16">
        <f>IF(H231=0,0,IF(B231="F",VLOOKUP(G231,Barem!$G$2:$H$11,2,1),VLOOKUP(G231,Barem!$G$12:$H$21,2,1)))</f>
        <v>3.5</v>
      </c>
      <c r="J231" s="22">
        <v>2</v>
      </c>
      <c r="K231" s="17">
        <f>VLOOKUP($C231, Barem!$L:$O,4,0)</f>
        <v>0.5</v>
      </c>
      <c r="L231" s="17">
        <f>VLOOKUP($C231, Barem!$L:$P,5,0)</f>
        <v>0.2</v>
      </c>
      <c r="M231" s="17">
        <f>VLOOKUP($C231, Barem!$L:$Q,6,0)</f>
        <v>0.3</v>
      </c>
      <c r="N231" s="43">
        <f t="shared" si="29"/>
        <v>0</v>
      </c>
      <c r="O231" s="43">
        <f>IF(D231&gt;21,VLOOKUP(D231,Barem!$S$1:$T$39,2,1),0)</f>
        <v>0</v>
      </c>
      <c r="P231" s="39">
        <f>IF(D231&lt;1,0,IF(B231="F",VLOOKUP(G231,Barem!$W$2:$Y$12,2,1),VLOOKUP(G231,Barem!$W$13:$Y$24,2,1)))</f>
        <v>0</v>
      </c>
      <c r="Q231" s="43">
        <f>VLOOKUP(A231,Participanti!A:C,3,0)</f>
        <v>0</v>
      </c>
      <c r="R231" s="34">
        <f t="shared" si="30"/>
        <v>2.8000000000000003</v>
      </c>
      <c r="S231" s="38">
        <v>43876</v>
      </c>
      <c r="T231" s="3">
        <f t="shared" si="23"/>
        <v>1</v>
      </c>
      <c r="U231" s="41">
        <f t="shared" si="31"/>
        <v>0.21521906225980017</v>
      </c>
    </row>
    <row r="232" spans="1:21">
      <c r="A232" s="21" t="s">
        <v>124</v>
      </c>
      <c r="B232" s="29" t="str">
        <f>VLOOKUP(A232,Participanti!A:B,2,0)</f>
        <v>M</v>
      </c>
      <c r="C232" s="22">
        <v>6</v>
      </c>
      <c r="D232" s="22">
        <v>19.14</v>
      </c>
      <c r="E232" s="23">
        <v>5.8622685185185187E-2</v>
      </c>
      <c r="F232" s="46"/>
      <c r="G232" s="24">
        <f t="shared" si="28"/>
        <v>3.0628362165718488E-3</v>
      </c>
      <c r="H232" s="16">
        <f>IF(B232="F",IF(G232&gt;Barem!$AB$2,0,IF(B232="F",VLOOKUP(D232,Barem!$B$2:$C$11,2,1))),IF(G232&gt;Barem!$AB$3,0,VLOOKUP(D232,Barem!$B$12:$C$21,2,1)))</f>
        <v>4.5</v>
      </c>
      <c r="I232" s="16">
        <f>IF(H232=0,0,IF(B232="F",VLOOKUP(G232,Barem!$G$2:$H$11,2,1),VLOOKUP(G232,Barem!$G$12:$H$21,2,1)))</f>
        <v>4</v>
      </c>
      <c r="J232" s="22">
        <v>2.5</v>
      </c>
      <c r="K232" s="17">
        <f>VLOOKUP($C232, Barem!$L:$O,4,0)</f>
        <v>0.5</v>
      </c>
      <c r="L232" s="17">
        <f>VLOOKUP($C232, Barem!$L:$P,5,0)</f>
        <v>0.2</v>
      </c>
      <c r="M232" s="17">
        <f>VLOOKUP($C232, Barem!$L:$Q,6,0)</f>
        <v>0.3</v>
      </c>
      <c r="N232" s="43">
        <f t="shared" si="29"/>
        <v>0</v>
      </c>
      <c r="O232" s="43">
        <f>IF(D232&gt;21,VLOOKUP(D232,Barem!$S$1:$T$39,2,1),0)</f>
        <v>0</v>
      </c>
      <c r="P232" s="39">
        <f>IF(D232&lt;1,0,IF(B232="F",VLOOKUP(G232,Barem!$W$2:$Y$12,2,1),VLOOKUP(G232,Barem!$W$13:$Y$24,2,1)))</f>
        <v>0</v>
      </c>
      <c r="Q232" s="43">
        <f>VLOOKUP(A232,Participanti!A:C,3,0)</f>
        <v>0</v>
      </c>
      <c r="R232" s="34">
        <f t="shared" si="30"/>
        <v>3.8</v>
      </c>
      <c r="S232" s="38">
        <v>43877</v>
      </c>
      <c r="T232" s="3">
        <f t="shared" si="23"/>
        <v>1</v>
      </c>
      <c r="U232" s="41">
        <f t="shared" si="31"/>
        <v>0.1985370950888192</v>
      </c>
    </row>
    <row r="233" spans="1:21">
      <c r="A233" s="21" t="s">
        <v>69</v>
      </c>
      <c r="B233" s="29" t="str">
        <f>VLOOKUP(A233,Participanti!A:B,2,0)</f>
        <v>M</v>
      </c>
      <c r="C233" s="22">
        <v>6</v>
      </c>
      <c r="D233" s="22">
        <v>13.01</v>
      </c>
      <c r="E233" s="23">
        <v>4.6423611111111117E-2</v>
      </c>
      <c r="F233" s="46">
        <v>12</v>
      </c>
      <c r="G233" s="24">
        <f t="shared" si="28"/>
        <v>3.5683021607310619E-3</v>
      </c>
      <c r="H233" s="16">
        <f>IF(B233="F",IF(G233&gt;Barem!$AB$2,0,IF(B233="F",VLOOKUP(D233,Barem!$B$2:$C$11,2,1))),IF(G233&gt;Barem!$AB$3,0,VLOOKUP(D233,Barem!$B$12:$C$21,2,1)))</f>
        <v>3</v>
      </c>
      <c r="I233" s="16">
        <f>IF(H233=0,0,IF(B233="F",VLOOKUP(G233,Barem!$G$2:$H$11,2,1),VLOOKUP(G233,Barem!$G$12:$H$21,2,1)))</f>
        <v>2.5</v>
      </c>
      <c r="J233" s="22">
        <v>2.5</v>
      </c>
      <c r="K233" s="17">
        <f>VLOOKUP($C233, Barem!$L:$O,4,0)</f>
        <v>0.5</v>
      </c>
      <c r="L233" s="17">
        <f>VLOOKUP($C233, Barem!$L:$P,5,0)</f>
        <v>0.2</v>
      </c>
      <c r="M233" s="17">
        <f>VLOOKUP($C233, Barem!$L:$Q,6,0)</f>
        <v>0.3</v>
      </c>
      <c r="N233" s="43">
        <f t="shared" si="29"/>
        <v>0</v>
      </c>
      <c r="O233" s="43">
        <f>IF(D233&gt;21,VLOOKUP(D233,Barem!$S$1:$T$39,2,1),0)</f>
        <v>0</v>
      </c>
      <c r="P233" s="39">
        <f>IF(D233&lt;1,0,IF(B233="F",VLOOKUP(G233,Barem!$W$2:$Y$12,2,1),VLOOKUP(G233,Barem!$W$13:$Y$24,2,1)))</f>
        <v>0</v>
      </c>
      <c r="Q233" s="43">
        <f>VLOOKUP(A233,Participanti!A:C,3,0)</f>
        <v>0</v>
      </c>
      <c r="R233" s="34">
        <f t="shared" si="30"/>
        <v>2.75</v>
      </c>
      <c r="S233" s="38">
        <v>43877</v>
      </c>
      <c r="T233" s="3">
        <f t="shared" si="23"/>
        <v>1</v>
      </c>
      <c r="U233" s="41">
        <f t="shared" si="31"/>
        <v>0.21137586471944658</v>
      </c>
    </row>
    <row r="234" spans="1:21">
      <c r="A234" s="21" t="s">
        <v>130</v>
      </c>
      <c r="B234" s="29" t="str">
        <f>VLOOKUP(A234,Participanti!A:B,2,0)</f>
        <v>M</v>
      </c>
      <c r="C234" s="22">
        <v>6</v>
      </c>
      <c r="D234" s="22">
        <v>18.04</v>
      </c>
      <c r="E234" s="23">
        <v>7.1273148148148155E-2</v>
      </c>
      <c r="F234" s="46">
        <v>130</v>
      </c>
      <c r="G234" s="24">
        <f t="shared" si="28"/>
        <v>3.9508396977909182E-3</v>
      </c>
      <c r="H234" s="16">
        <f>IF(B234="F",IF(G234&gt;Barem!$AB$2,0,IF(B234="F",VLOOKUP(D234,Barem!$B$2:$C$11,2,1))),IF(G234&gt;Barem!$AB$3,0,VLOOKUP(D234,Barem!$B$12:$C$21,2,1)))</f>
        <v>4</v>
      </c>
      <c r="I234" s="16">
        <f>IF(H234=0,0,IF(B234="F",VLOOKUP(G234,Barem!$G$2:$H$11,2,1),VLOOKUP(G234,Barem!$G$12:$H$21,2,1)))</f>
        <v>1.5</v>
      </c>
      <c r="J234" s="22">
        <v>1</v>
      </c>
      <c r="K234" s="17">
        <f>VLOOKUP($C234, Barem!$L:$O,4,0)</f>
        <v>0.5</v>
      </c>
      <c r="L234" s="17">
        <f>VLOOKUP($C234, Barem!$L:$P,5,0)</f>
        <v>0.2</v>
      </c>
      <c r="M234" s="17">
        <f>VLOOKUP($C234, Barem!$L:$Q,6,0)</f>
        <v>0.3</v>
      </c>
      <c r="N234" s="43">
        <f t="shared" si="29"/>
        <v>0</v>
      </c>
      <c r="O234" s="43">
        <f>IF(D234&gt;21,VLOOKUP(D234,Barem!$S$1:$T$39,2,1),0)</f>
        <v>0</v>
      </c>
      <c r="P234" s="39">
        <f>IF(D234&lt;1,0,IF(B234="F",VLOOKUP(G234,Barem!$W$2:$Y$12,2,1),VLOOKUP(G234,Barem!$W$13:$Y$24,2,1)))</f>
        <v>0</v>
      </c>
      <c r="Q234" s="43">
        <f>VLOOKUP(A234,Participanti!A:C,3,0)</f>
        <v>0</v>
      </c>
      <c r="R234" s="34">
        <f t="shared" si="30"/>
        <v>2.5999999999999996</v>
      </c>
      <c r="S234" s="38">
        <v>43877</v>
      </c>
      <c r="T234" s="3">
        <f t="shared" si="23"/>
        <v>1</v>
      </c>
      <c r="U234" s="41">
        <f t="shared" si="31"/>
        <v>0.1441241685144124</v>
      </c>
    </row>
    <row r="235" spans="1:21">
      <c r="A235" s="21" t="s">
        <v>56</v>
      </c>
      <c r="B235" s="29" t="str">
        <f>VLOOKUP(A235,Participanti!A:B,2,0)</f>
        <v>M</v>
      </c>
      <c r="C235" s="22">
        <v>6</v>
      </c>
      <c r="D235" s="22">
        <v>18.010000000000002</v>
      </c>
      <c r="E235" s="23">
        <v>6.2430555555555552E-2</v>
      </c>
      <c r="F235" s="46">
        <v>306</v>
      </c>
      <c r="G235" s="24">
        <f t="shared" si="28"/>
        <v>3.4664383984206299E-3</v>
      </c>
      <c r="H235" s="16">
        <f>IF(B235="F",IF(G235&gt;Barem!$AB$2,0,IF(B235="F",VLOOKUP(D235,Barem!$B$2:$C$11,2,1))),IF(G235&gt;Barem!$AB$3,0,VLOOKUP(D235,Barem!$B$12:$C$21,2,1)))</f>
        <v>4</v>
      </c>
      <c r="I235" s="16">
        <f>IF(H235=0,0,IF(B235="F",VLOOKUP(G235,Barem!$G$2:$H$11,2,1),VLOOKUP(G235,Barem!$G$12:$H$21,2,1)))</f>
        <v>3</v>
      </c>
      <c r="J235" s="22">
        <v>2</v>
      </c>
      <c r="K235" s="17">
        <f>VLOOKUP($C235, Barem!$L:$O,4,0)</f>
        <v>0.5</v>
      </c>
      <c r="L235" s="17">
        <f>VLOOKUP($C235, Barem!$L:$P,5,0)</f>
        <v>0.2</v>
      </c>
      <c r="M235" s="17">
        <f>VLOOKUP($C235, Barem!$L:$Q,6,0)</f>
        <v>0.3</v>
      </c>
      <c r="N235" s="43">
        <f t="shared" si="29"/>
        <v>0.20399999999999999</v>
      </c>
      <c r="O235" s="43">
        <f>IF(D235&gt;21,VLOOKUP(D235,Barem!$S$1:$T$39,2,1),0)</f>
        <v>0</v>
      </c>
      <c r="P235" s="39">
        <f>IF(D235&lt;1,0,IF(B235="F",VLOOKUP(G235,Barem!$W$2:$Y$12,2,1),VLOOKUP(G235,Barem!$W$13:$Y$24,2,1)))</f>
        <v>0</v>
      </c>
      <c r="Q235" s="43">
        <f>VLOOKUP(A235,Participanti!A:C,3,0)</f>
        <v>0</v>
      </c>
      <c r="R235" s="34">
        <f t="shared" si="30"/>
        <v>3.4040000000000004</v>
      </c>
      <c r="S235" s="38">
        <v>43877</v>
      </c>
      <c r="T235" s="3">
        <f t="shared" si="23"/>
        <v>1</v>
      </c>
      <c r="U235" s="41">
        <f t="shared" si="31"/>
        <v>0.1890061077179345</v>
      </c>
    </row>
    <row r="236" spans="1:21">
      <c r="A236" s="21" t="s">
        <v>196</v>
      </c>
      <c r="B236" s="29" t="str">
        <f>VLOOKUP(A236,Participanti!A:B,2,0)</f>
        <v>M</v>
      </c>
      <c r="C236" s="22">
        <v>6</v>
      </c>
      <c r="D236" s="22">
        <v>34.1</v>
      </c>
      <c r="E236" s="23">
        <v>0.12543981481481481</v>
      </c>
      <c r="F236" s="46">
        <v>211</v>
      </c>
      <c r="G236" s="24">
        <f t="shared" si="28"/>
        <v>3.6785869447159766E-3</v>
      </c>
      <c r="H236" s="16">
        <f>IF(B236="F",IF(G236&gt;Barem!$AB$2,0,IF(B236="F",VLOOKUP(D236,Barem!$B$2:$C$11,2,1))),IF(G236&gt;Barem!$AB$3,0,VLOOKUP(D236,Barem!$B$12:$C$21,2,1)))</f>
        <v>5</v>
      </c>
      <c r="I236" s="16">
        <f>IF(H236=0,0,IF(B236="F",VLOOKUP(G236,Barem!$G$2:$H$11,2,1),VLOOKUP(G236,Barem!$G$12:$H$21,2,1)))</f>
        <v>2</v>
      </c>
      <c r="J236" s="22">
        <v>4</v>
      </c>
      <c r="K236" s="17">
        <f>VLOOKUP($C236, Barem!$L:$O,4,0)</f>
        <v>0.5</v>
      </c>
      <c r="L236" s="17">
        <f>VLOOKUP($C236, Barem!$L:$P,5,0)</f>
        <v>0.2</v>
      </c>
      <c r="M236" s="17">
        <f>VLOOKUP($C236, Barem!$L:$Q,6,0)</f>
        <v>0.3</v>
      </c>
      <c r="N236" s="43">
        <f t="shared" si="29"/>
        <v>0.14066666666666666</v>
      </c>
      <c r="O236" s="43">
        <f>IF(D236&gt;21,VLOOKUP(D236,Barem!$S$1:$T$39,2,1),0)</f>
        <v>0.2</v>
      </c>
      <c r="P236" s="39">
        <f>IF(D236&lt;1,0,IF(B236="F",VLOOKUP(G236,Barem!$W$2:$Y$12,2,1),VLOOKUP(G236,Barem!$W$13:$Y$24,2,1)))</f>
        <v>0</v>
      </c>
      <c r="Q236" s="43">
        <f>VLOOKUP(A236,Participanti!A:C,3,0)</f>
        <v>0</v>
      </c>
      <c r="R236" s="34">
        <f t="shared" si="30"/>
        <v>4.4406666666666661</v>
      </c>
      <c r="S236" s="38">
        <v>43876</v>
      </c>
      <c r="T236" s="3">
        <f t="shared" si="23"/>
        <v>1</v>
      </c>
      <c r="U236" s="41">
        <f t="shared" si="31"/>
        <v>0.13022482893450632</v>
      </c>
    </row>
    <row r="237" spans="1:21">
      <c r="A237" s="21" t="s">
        <v>197</v>
      </c>
      <c r="B237" s="29" t="str">
        <f>VLOOKUP(A237,Participanti!A:B,2,0)</f>
        <v>M</v>
      </c>
      <c r="C237" s="22">
        <v>6</v>
      </c>
      <c r="D237" s="22">
        <v>21.01</v>
      </c>
      <c r="E237" s="23">
        <v>7.3402777777777775E-2</v>
      </c>
      <c r="F237" s="46">
        <v>107</v>
      </c>
      <c r="G237" s="24">
        <f t="shared" si="28"/>
        <v>3.4937067005129828E-3</v>
      </c>
      <c r="H237" s="16">
        <f>IF(B237="F",IF(G237&gt;Barem!$AB$2,0,IF(B237="F",VLOOKUP(D237,Barem!$B$2:$C$11,2,1))),IF(G237&gt;Barem!$AB$3,0,VLOOKUP(D237,Barem!$B$12:$C$21,2,1)))</f>
        <v>5</v>
      </c>
      <c r="I237" s="16">
        <f>IF(H237=0,0,IF(B237="F",VLOOKUP(G237,Barem!$G$2:$H$11,2,1),VLOOKUP(G237,Barem!$G$12:$H$21,2,1)))</f>
        <v>2.5</v>
      </c>
      <c r="J237" s="22">
        <v>3</v>
      </c>
      <c r="K237" s="17">
        <f>VLOOKUP($C237, Barem!$L:$O,4,0)</f>
        <v>0.5</v>
      </c>
      <c r="L237" s="17">
        <f>VLOOKUP($C237, Barem!$L:$P,5,0)</f>
        <v>0.2</v>
      </c>
      <c r="M237" s="17">
        <f>VLOOKUP($C237, Barem!$L:$Q,6,0)</f>
        <v>0.3</v>
      </c>
      <c r="N237" s="43">
        <f t="shared" si="29"/>
        <v>0</v>
      </c>
      <c r="O237" s="43">
        <f>IF(D237&gt;21,VLOOKUP(D237,Barem!$S$1:$T$39,2,1),0)</f>
        <v>0</v>
      </c>
      <c r="P237" s="39">
        <f>IF(D237&lt;1,0,IF(B237="F",VLOOKUP(G237,Barem!$W$2:$Y$12,2,1),VLOOKUP(G237,Barem!$W$13:$Y$24,2,1)))</f>
        <v>0</v>
      </c>
      <c r="Q237" s="43">
        <f>VLOOKUP(A237,Participanti!A:C,3,0)</f>
        <v>0</v>
      </c>
      <c r="R237" s="34">
        <f t="shared" si="30"/>
        <v>3.9</v>
      </c>
      <c r="S237" s="38">
        <v>43877</v>
      </c>
      <c r="T237" s="3">
        <f t="shared" si="23"/>
        <v>1</v>
      </c>
      <c r="U237" s="41">
        <f t="shared" si="31"/>
        <v>0.18562589243217514</v>
      </c>
    </row>
    <row r="238" spans="1:21">
      <c r="A238" s="21" t="s">
        <v>58</v>
      </c>
      <c r="B238" s="29" t="str">
        <f>VLOOKUP(A238,Participanti!A:B,2,0)</f>
        <v>M</v>
      </c>
      <c r="C238" s="22">
        <v>6</v>
      </c>
      <c r="D238" s="22">
        <v>15.28</v>
      </c>
      <c r="E238" s="23">
        <v>6.653935185185185E-2</v>
      </c>
      <c r="F238" s="46">
        <v>339</v>
      </c>
      <c r="G238" s="24">
        <f t="shared" si="28"/>
        <v>4.3546696238122937E-3</v>
      </c>
      <c r="H238" s="16">
        <f>IF(B238="F",IF(G238&gt;Barem!$AB$2,0,IF(B238="F",VLOOKUP(D238,Barem!$B$2:$C$11,2,1))),IF(G238&gt;Barem!$AB$3,0,VLOOKUP(D238,Barem!$B$12:$C$21,2,1)))</f>
        <v>3.5</v>
      </c>
      <c r="I238" s="16">
        <f>IF(H238=0,0,IF(B238="F",VLOOKUP(G238,Barem!$G$2:$H$11,2,1),VLOOKUP(G238,Barem!$G$12:$H$21,2,1)))</f>
        <v>1</v>
      </c>
      <c r="J238" s="22">
        <v>3.5</v>
      </c>
      <c r="K238" s="17">
        <f>VLOOKUP($C238, Barem!$L:$O,4,0)</f>
        <v>0.5</v>
      </c>
      <c r="L238" s="17">
        <f>VLOOKUP($C238, Barem!$L:$P,5,0)</f>
        <v>0.2</v>
      </c>
      <c r="M238" s="17">
        <f>VLOOKUP($C238, Barem!$L:$Q,6,0)</f>
        <v>0.3</v>
      </c>
      <c r="N238" s="43">
        <f t="shared" si="29"/>
        <v>0.22600000000000001</v>
      </c>
      <c r="O238" s="43">
        <f>IF(D238&gt;21,VLOOKUP(D238,Barem!$S$1:$T$39,2,1),0)</f>
        <v>0</v>
      </c>
      <c r="P238" s="39">
        <f>IF(D238&lt;1,0,IF(B238="F",VLOOKUP(G238,Barem!$W$2:$Y$12,2,1),VLOOKUP(G238,Barem!$W$13:$Y$24,2,1)))</f>
        <v>0</v>
      </c>
      <c r="Q238" s="43">
        <f>VLOOKUP(A238,Participanti!A:C,3,0)</f>
        <v>0</v>
      </c>
      <c r="R238" s="34">
        <f t="shared" si="30"/>
        <v>3.226</v>
      </c>
      <c r="S238" s="38">
        <v>43877</v>
      </c>
      <c r="T238" s="3">
        <f t="shared" si="23"/>
        <v>1</v>
      </c>
      <c r="U238" s="41">
        <f t="shared" si="31"/>
        <v>0.2111256544502618</v>
      </c>
    </row>
    <row r="239" spans="1:21">
      <c r="A239" s="21" t="s">
        <v>64</v>
      </c>
      <c r="B239" s="29" t="str">
        <f>VLOOKUP(A239,Participanti!A:B,2,0)</f>
        <v>M</v>
      </c>
      <c r="C239" s="22">
        <v>6</v>
      </c>
      <c r="D239" s="22">
        <v>22.8</v>
      </c>
      <c r="E239" s="23">
        <v>9.6157407407407414E-2</v>
      </c>
      <c r="F239" s="46">
        <v>0</v>
      </c>
      <c r="G239" s="24">
        <f t="shared" si="28"/>
        <v>4.2174301494476932E-3</v>
      </c>
      <c r="H239" s="16">
        <f>IF(B239="F",IF(G239&gt;Barem!$AB$2,0,IF(B239="F",VLOOKUP(D239,Barem!$B$2:$C$11,2,1))),IF(G239&gt;Barem!$AB$3,0,VLOOKUP(D239,Barem!$B$12:$C$21,2,1)))</f>
        <v>5</v>
      </c>
      <c r="I239" s="16">
        <f>IF(H239=0,0,IF(B239="F",VLOOKUP(G239,Barem!$G$2:$H$11,2,1),VLOOKUP(G239,Barem!$G$12:$H$21,2,1)))</f>
        <v>1</v>
      </c>
      <c r="J239" s="22">
        <v>3.5</v>
      </c>
      <c r="K239" s="17">
        <f>VLOOKUP($C239, Barem!$L:$O,4,0)</f>
        <v>0.5</v>
      </c>
      <c r="L239" s="17">
        <f>VLOOKUP($C239, Barem!$L:$P,5,0)</f>
        <v>0.2</v>
      </c>
      <c r="M239" s="17">
        <f>VLOOKUP($C239, Barem!$L:$Q,6,0)</f>
        <v>0.3</v>
      </c>
      <c r="N239" s="43">
        <f t="shared" si="29"/>
        <v>0</v>
      </c>
      <c r="O239" s="43">
        <f>IF(D239&gt;21,VLOOKUP(D239,Barem!$S$1:$T$39,2,1),0)</f>
        <v>0</v>
      </c>
      <c r="P239" s="39">
        <f>IF(D239&lt;1,0,IF(B239="F",VLOOKUP(G239,Barem!$W$2:$Y$12,2,1),VLOOKUP(G239,Barem!$W$13:$Y$24,2,1)))</f>
        <v>0</v>
      </c>
      <c r="Q239" s="43">
        <f>VLOOKUP(A239,Participanti!A:C,3,0)</f>
        <v>0</v>
      </c>
      <c r="R239" s="34">
        <f t="shared" si="30"/>
        <v>3.75</v>
      </c>
      <c r="S239" s="38">
        <v>43877</v>
      </c>
      <c r="T239" s="3">
        <f t="shared" si="23"/>
        <v>1</v>
      </c>
      <c r="U239" s="41">
        <f t="shared" si="31"/>
        <v>0.1644736842105263</v>
      </c>
    </row>
    <row r="240" spans="1:21">
      <c r="A240" s="21" t="s">
        <v>187</v>
      </c>
      <c r="B240" s="29" t="str">
        <f>VLOOKUP(A240,Participanti!A:B,2,0)</f>
        <v>M</v>
      </c>
      <c r="C240" s="22">
        <v>6</v>
      </c>
      <c r="D240" s="22">
        <v>28.75</v>
      </c>
      <c r="E240" s="23">
        <v>7.9351851851851854E-2</v>
      </c>
      <c r="F240" s="46">
        <v>110</v>
      </c>
      <c r="G240" s="24">
        <f t="shared" si="28"/>
        <v>2.7600644122383255E-3</v>
      </c>
      <c r="H240" s="16">
        <f>IF(B240="F",IF(G240&gt;Barem!$AB$2,0,IF(B240="F",VLOOKUP(D240,Barem!$B$2:$C$11,2,1))),IF(G240&gt;Barem!$AB$3,0,VLOOKUP(D240,Barem!$B$12:$C$21,2,1)))</f>
        <v>5</v>
      </c>
      <c r="I240" s="16">
        <f>IF(H240=0,0,IF(B240="F",VLOOKUP(G240,Barem!$G$2:$H$11,2,1),VLOOKUP(G240,Barem!$G$12:$H$21,2,1)))</f>
        <v>5</v>
      </c>
      <c r="J240" s="22">
        <v>2</v>
      </c>
      <c r="K240" s="17">
        <f>VLOOKUP($C240, Barem!$L:$O,4,0)</f>
        <v>0.5</v>
      </c>
      <c r="L240" s="17">
        <f>VLOOKUP($C240, Barem!$L:$P,5,0)</f>
        <v>0.2</v>
      </c>
      <c r="M240" s="17">
        <f>VLOOKUP($C240, Barem!$L:$Q,6,0)</f>
        <v>0.3</v>
      </c>
      <c r="N240" s="43">
        <f t="shared" si="29"/>
        <v>0</v>
      </c>
      <c r="O240" s="43">
        <f>IF(D240&gt;21,VLOOKUP(D240,Barem!$S$1:$T$39,2,1),0)</f>
        <v>0.1</v>
      </c>
      <c r="P240" s="39">
        <f>IF(D240&lt;1,0,IF(B240="F",VLOOKUP(G240,Barem!$W$2:$Y$12,2,1),VLOOKUP(G240,Barem!$W$13:$Y$24,2,1)))</f>
        <v>0.5</v>
      </c>
      <c r="Q240" s="43">
        <f>VLOOKUP(A240,Participanti!A:C,3,0)</f>
        <v>0</v>
      </c>
      <c r="R240" s="34">
        <f t="shared" si="30"/>
        <v>4.6999999999999993</v>
      </c>
      <c r="S240" s="38">
        <v>43877</v>
      </c>
      <c r="T240" s="3">
        <f t="shared" si="23"/>
        <v>1</v>
      </c>
      <c r="U240" s="41">
        <f t="shared" si="31"/>
        <v>0.16347826086956518</v>
      </c>
    </row>
    <row r="241" spans="1:21">
      <c r="A241" s="21" t="s">
        <v>67</v>
      </c>
      <c r="B241" s="29" t="str">
        <f>VLOOKUP(A241,Participanti!A:B,2,0)</f>
        <v>M</v>
      </c>
      <c r="C241" s="22">
        <v>6</v>
      </c>
      <c r="D241" s="22">
        <v>13.14</v>
      </c>
      <c r="E241" s="23">
        <v>4.3506944444444445E-2</v>
      </c>
      <c r="F241" s="46">
        <v>449</v>
      </c>
      <c r="G241" s="24">
        <f t="shared" si="28"/>
        <v>3.3110307796380854E-3</v>
      </c>
      <c r="H241" s="16">
        <f>IF(B241="F",IF(G241&gt;Barem!$AB$2,0,IF(B241="F",VLOOKUP(D241,Barem!$B$2:$C$11,2,1))),IF(G241&gt;Barem!$AB$3,0,VLOOKUP(D241,Barem!$B$12:$C$21,2,1)))</f>
        <v>3</v>
      </c>
      <c r="I241" s="16">
        <f>IF(H241=0,0,IF(B241="F",VLOOKUP(G241,Barem!$G$2:$H$11,2,1),VLOOKUP(G241,Barem!$G$12:$H$21,2,1)))</f>
        <v>3</v>
      </c>
      <c r="J241" s="22">
        <v>1.5</v>
      </c>
      <c r="K241" s="17">
        <f>VLOOKUP($C241, Barem!$L:$O,4,0)</f>
        <v>0.5</v>
      </c>
      <c r="L241" s="17">
        <f>VLOOKUP($C241, Barem!$L:$P,5,0)</f>
        <v>0.2</v>
      </c>
      <c r="M241" s="17">
        <f>VLOOKUP($C241, Barem!$L:$Q,6,0)</f>
        <v>0.3</v>
      </c>
      <c r="N241" s="43">
        <f t="shared" si="29"/>
        <v>0.29933333333333334</v>
      </c>
      <c r="O241" s="43">
        <f>IF(D241&gt;21,VLOOKUP(D241,Barem!$S$1:$T$39,2,1),0)</f>
        <v>0</v>
      </c>
      <c r="P241" s="39">
        <f>IF(D241&lt;1,0,IF(B241="F",VLOOKUP(G241,Barem!$W$2:$Y$12,2,1),VLOOKUP(G241,Barem!$W$13:$Y$24,2,1)))</f>
        <v>0</v>
      </c>
      <c r="Q241" s="43">
        <f>VLOOKUP(A241,Participanti!A:C,3,0)</f>
        <v>0</v>
      </c>
      <c r="R241" s="34">
        <f t="shared" si="30"/>
        <v>2.8493333333333331</v>
      </c>
      <c r="S241" s="38">
        <v>43876</v>
      </c>
      <c r="T241" s="3">
        <f t="shared" si="23"/>
        <v>1</v>
      </c>
      <c r="U241" s="41">
        <f t="shared" si="31"/>
        <v>0.21684424150177573</v>
      </c>
    </row>
    <row r="242" spans="1:21">
      <c r="A242" s="21" t="s">
        <v>188</v>
      </c>
      <c r="B242" s="29" t="str">
        <f>VLOOKUP(A242,Participanti!A:B,2,0)</f>
        <v>M</v>
      </c>
      <c r="C242" s="22">
        <v>6</v>
      </c>
      <c r="D242" s="22">
        <v>5.0199999999999996</v>
      </c>
      <c r="E242" s="23">
        <v>1.7673611111111109E-2</v>
      </c>
      <c r="F242" s="46">
        <v>0</v>
      </c>
      <c r="G242" s="24">
        <f t="shared" si="28"/>
        <v>3.52063966356795E-3</v>
      </c>
      <c r="H242" s="16">
        <f>IF(B242="F",IF(G242&gt;Barem!$AB$2,0,IF(B242="F",VLOOKUP(D242,Barem!$B$2:$C$11,2,1))),IF(G242&gt;Barem!$AB$3,0,VLOOKUP(D242,Barem!$B$12:$C$21,2,1)))</f>
        <v>1.5</v>
      </c>
      <c r="I242" s="16">
        <f>IF(H242=0,0,IF(B242="F",VLOOKUP(G242,Barem!$G$2:$H$11,2,1),VLOOKUP(G242,Barem!$G$12:$H$21,2,1)))</f>
        <v>2.5</v>
      </c>
      <c r="J242" s="22">
        <v>3</v>
      </c>
      <c r="K242" s="17">
        <f>VLOOKUP($C242, Barem!$L:$O,4,0)</f>
        <v>0.5</v>
      </c>
      <c r="L242" s="17">
        <f>VLOOKUP($C242, Barem!$L:$P,5,0)</f>
        <v>0.2</v>
      </c>
      <c r="M242" s="17">
        <f>VLOOKUP($C242, Barem!$L:$Q,6,0)</f>
        <v>0.3</v>
      </c>
      <c r="N242" s="43">
        <f t="shared" si="29"/>
        <v>0</v>
      </c>
      <c r="O242" s="43">
        <f>IF(D242&gt;21,VLOOKUP(D242,Barem!$S$1:$T$39,2,1),0)</f>
        <v>0</v>
      </c>
      <c r="P242" s="39">
        <f>IF(D242&lt;1,0,IF(B242="F",VLOOKUP(G242,Barem!$W$2:$Y$12,2,1),VLOOKUP(G242,Barem!$W$13:$Y$24,2,1)))</f>
        <v>0</v>
      </c>
      <c r="Q242" s="43">
        <f>VLOOKUP(A242,Participanti!A:C,3,0)</f>
        <v>0</v>
      </c>
      <c r="R242" s="34">
        <f t="shared" si="30"/>
        <v>2.15</v>
      </c>
      <c r="S242" s="38">
        <v>43877</v>
      </c>
      <c r="T242" s="3">
        <f t="shared" si="23"/>
        <v>1</v>
      </c>
      <c r="U242" s="41">
        <f t="shared" si="31"/>
        <v>0.42828685258964144</v>
      </c>
    </row>
    <row r="243" spans="1:21">
      <c r="A243" s="21" t="s">
        <v>101</v>
      </c>
      <c r="B243" s="29" t="str">
        <f>VLOOKUP(A243,Participanti!A:B,2,0)</f>
        <v>M</v>
      </c>
      <c r="C243" s="22">
        <v>6</v>
      </c>
      <c r="D243" s="22">
        <v>7.37</v>
      </c>
      <c r="E243" s="23">
        <v>2.7280092592592592E-2</v>
      </c>
      <c r="F243" s="46">
        <v>0</v>
      </c>
      <c r="G243" s="24">
        <f t="shared" si="28"/>
        <v>3.7015051007588322E-3</v>
      </c>
      <c r="H243" s="16">
        <f>IF(B243="F",IF(G243&gt;Barem!$AB$2,0,IF(B243="F",VLOOKUP(D243,Barem!$B$2:$C$11,2,1))),IF(G243&gt;Barem!$AB$3,0,VLOOKUP(D243,Barem!$B$12:$C$21,2,1)))</f>
        <v>2</v>
      </c>
      <c r="I243" s="16">
        <f>IF(H243=0,0,IF(B243="F",VLOOKUP(G243,Barem!$G$2:$H$11,2,1),VLOOKUP(G243,Barem!$G$12:$H$21,2,1)))</f>
        <v>2</v>
      </c>
      <c r="J243" s="22">
        <v>2</v>
      </c>
      <c r="K243" s="17">
        <f>VLOOKUP($C243, Barem!$L:$O,4,0)</f>
        <v>0.5</v>
      </c>
      <c r="L243" s="17">
        <f>VLOOKUP($C243, Barem!$L:$P,5,0)</f>
        <v>0.2</v>
      </c>
      <c r="M243" s="17">
        <f>VLOOKUP($C243, Barem!$L:$Q,6,0)</f>
        <v>0.3</v>
      </c>
      <c r="N243" s="43">
        <f t="shared" si="29"/>
        <v>0</v>
      </c>
      <c r="O243" s="43">
        <f>IF(D243&gt;21,VLOOKUP(D243,Barem!$S$1:$T$39,2,1),0)</f>
        <v>0</v>
      </c>
      <c r="P243" s="39">
        <f>IF(D243&lt;1,0,IF(B243="F",VLOOKUP(G243,Barem!$W$2:$Y$12,2,1),VLOOKUP(G243,Barem!$W$13:$Y$24,2,1)))</f>
        <v>0</v>
      </c>
      <c r="Q243" s="43">
        <f>VLOOKUP(A243,Participanti!A:C,3,0)</f>
        <v>0</v>
      </c>
      <c r="R243" s="34">
        <f t="shared" si="30"/>
        <v>2</v>
      </c>
      <c r="S243" s="38">
        <v>43877</v>
      </c>
      <c r="T243" s="3">
        <f t="shared" si="23"/>
        <v>1</v>
      </c>
      <c r="U243" s="41">
        <f t="shared" si="31"/>
        <v>0.27137042062415195</v>
      </c>
    </row>
    <row r="244" spans="1:21">
      <c r="A244" s="21" t="s">
        <v>192</v>
      </c>
      <c r="B244" s="29" t="str">
        <f>VLOOKUP(A244,Participanti!A:B,2,0)</f>
        <v>M</v>
      </c>
      <c r="C244" s="22">
        <v>6</v>
      </c>
      <c r="D244" s="22">
        <v>15.02</v>
      </c>
      <c r="E244" s="23">
        <v>4.943287037037037E-2</v>
      </c>
      <c r="F244" s="46">
        <v>61</v>
      </c>
      <c r="G244" s="24">
        <f t="shared" si="28"/>
        <v>3.2911365093455641E-3</v>
      </c>
      <c r="H244" s="16">
        <f>IF(B244="F",IF(G244&gt;Barem!$AB$2,0,IF(B244="F",VLOOKUP(D244,Barem!$B$2:$C$11,2,1))),IF(G244&gt;Barem!$AB$3,0,VLOOKUP(D244,Barem!$B$12:$C$21,2,1)))</f>
        <v>3.5</v>
      </c>
      <c r="I244" s="16">
        <f>IF(H244=0,0,IF(B244="F",VLOOKUP(G244,Barem!$G$2:$H$11,2,1),VLOOKUP(G244,Barem!$G$12:$H$21,2,1)))</f>
        <v>3.5</v>
      </c>
      <c r="J244" s="22">
        <v>2.5</v>
      </c>
      <c r="K244" s="17">
        <f>VLOOKUP($C244, Barem!$L:$O,4,0)</f>
        <v>0.5</v>
      </c>
      <c r="L244" s="17">
        <f>VLOOKUP($C244, Barem!$L:$P,5,0)</f>
        <v>0.2</v>
      </c>
      <c r="M244" s="17">
        <f>VLOOKUP($C244, Barem!$L:$Q,6,0)</f>
        <v>0.3</v>
      </c>
      <c r="N244" s="43">
        <f t="shared" si="29"/>
        <v>0</v>
      </c>
      <c r="O244" s="43">
        <f>IF(D244&gt;21,VLOOKUP(D244,Barem!$S$1:$T$39,2,1),0)</f>
        <v>0</v>
      </c>
      <c r="P244" s="39">
        <f>IF(D244&lt;1,0,IF(B244="F",VLOOKUP(G244,Barem!$W$2:$Y$12,2,1),VLOOKUP(G244,Barem!$W$13:$Y$24,2,1)))</f>
        <v>0</v>
      </c>
      <c r="Q244" s="43">
        <f>VLOOKUP(A244,Participanti!A:C,3,0)</f>
        <v>0</v>
      </c>
      <c r="R244" s="34">
        <f t="shared" si="30"/>
        <v>3.2</v>
      </c>
      <c r="S244" s="38">
        <v>43877</v>
      </c>
      <c r="T244" s="3">
        <f t="shared" si="23"/>
        <v>1</v>
      </c>
      <c r="U244" s="41">
        <f t="shared" si="31"/>
        <v>0.2130492676431425</v>
      </c>
    </row>
    <row r="245" spans="1:21">
      <c r="A245" s="21" t="s">
        <v>62</v>
      </c>
      <c r="B245" s="29" t="str">
        <f>VLOOKUP(A245,Participanti!A:B,2,0)</f>
        <v>M</v>
      </c>
      <c r="C245" s="22">
        <v>6</v>
      </c>
      <c r="D245" s="22">
        <v>50.38</v>
      </c>
      <c r="E245" s="23">
        <v>0.16420138888888888</v>
      </c>
      <c r="F245" s="46">
        <v>264</v>
      </c>
      <c r="G245" s="24">
        <f t="shared" si="28"/>
        <v>3.259257421375325E-3</v>
      </c>
      <c r="H245" s="16">
        <f>IF(B245="F",IF(G245&gt;Barem!$AB$2,0,IF(B245="F",VLOOKUP(D245,Barem!$B$2:$C$11,2,1))),IF(G245&gt;Barem!$AB$3,0,VLOOKUP(D245,Barem!$B$12:$C$21,2,1)))</f>
        <v>5</v>
      </c>
      <c r="I245" s="16">
        <f>IF(H245=0,0,IF(B245="F",VLOOKUP(G245,Barem!$G$2:$H$11,2,1),VLOOKUP(G245,Barem!$G$12:$H$21,2,1)))</f>
        <v>3.5</v>
      </c>
      <c r="J245" s="22">
        <v>1.5</v>
      </c>
      <c r="K245" s="17">
        <f>VLOOKUP($C245, Barem!$L:$O,4,0)</f>
        <v>0.5</v>
      </c>
      <c r="L245" s="17">
        <f>VLOOKUP($C245, Barem!$L:$P,5,0)</f>
        <v>0.2</v>
      </c>
      <c r="M245" s="17">
        <f>VLOOKUP($C245, Barem!$L:$Q,6,0)</f>
        <v>0.3</v>
      </c>
      <c r="N245" s="43">
        <f t="shared" si="29"/>
        <v>0.17599999999999999</v>
      </c>
      <c r="O245" s="43">
        <f>IF(D245&gt;21,VLOOKUP(D245,Barem!$S$1:$T$39,2,1),0)</f>
        <v>0.5</v>
      </c>
      <c r="P245" s="39">
        <f>IF(D245&lt;1,0,IF(B245="F",VLOOKUP(G245,Barem!$W$2:$Y$12,2,1),VLOOKUP(G245,Barem!$W$13:$Y$24,2,1)))</f>
        <v>0</v>
      </c>
      <c r="Q245" s="43">
        <f>VLOOKUP(A245,Participanti!A:C,3,0)</f>
        <v>0</v>
      </c>
      <c r="R245" s="34">
        <f t="shared" si="30"/>
        <v>4.3260000000000005</v>
      </c>
      <c r="S245" s="38">
        <v>43877</v>
      </c>
      <c r="T245" s="3">
        <f t="shared" si="23"/>
        <v>1</v>
      </c>
      <c r="U245" s="41">
        <f t="shared" si="31"/>
        <v>8.5867407701468848E-2</v>
      </c>
    </row>
    <row r="246" spans="1:21">
      <c r="A246" s="21" t="s">
        <v>68</v>
      </c>
      <c r="B246" s="29" t="str">
        <f>VLOOKUP(A246,Participanti!A:B,2,0)</f>
        <v>M</v>
      </c>
      <c r="C246" s="22">
        <v>6</v>
      </c>
      <c r="D246" s="22">
        <v>21.61</v>
      </c>
      <c r="E246" s="23">
        <v>9.7835648148148158E-2</v>
      </c>
      <c r="F246" s="46">
        <v>596</v>
      </c>
      <c r="G246" s="24">
        <f t="shared" si="28"/>
        <v>4.5273321678920946E-3</v>
      </c>
      <c r="H246" s="16">
        <f>IF(B246="F",IF(G246&gt;Barem!$AB$2,0,IF(B246="F",VLOOKUP(D246,Barem!$B$2:$C$11,2,1))),IF(G246&gt;Barem!$AB$3,0,VLOOKUP(D246,Barem!$B$12:$C$21,2,1)))</f>
        <v>5</v>
      </c>
      <c r="I246" s="16">
        <f>IF(H246=0,0,IF(B246="F",VLOOKUP(G246,Barem!$G$2:$H$11,2,1),VLOOKUP(G246,Barem!$G$12:$H$21,2,1)))</f>
        <v>1</v>
      </c>
      <c r="J246" s="22">
        <v>5</v>
      </c>
      <c r="K246" s="17">
        <f>VLOOKUP($C246, Barem!$L:$O,4,0)</f>
        <v>0.5</v>
      </c>
      <c r="L246" s="17">
        <f>VLOOKUP($C246, Barem!$L:$P,5,0)</f>
        <v>0.2</v>
      </c>
      <c r="M246" s="17">
        <f>VLOOKUP($C246, Barem!$L:$Q,6,0)</f>
        <v>0.3</v>
      </c>
      <c r="N246" s="43">
        <f t="shared" si="29"/>
        <v>0.39733333333333332</v>
      </c>
      <c r="O246" s="43">
        <f>IF(D246&gt;21,VLOOKUP(D246,Barem!$S$1:$T$39,2,1),0)</f>
        <v>0</v>
      </c>
      <c r="P246" s="39">
        <f>IF(D246&lt;1,0,IF(B246="F",VLOOKUP(G246,Barem!$W$2:$Y$12,2,1),VLOOKUP(G246,Barem!$W$13:$Y$24,2,1)))</f>
        <v>0</v>
      </c>
      <c r="Q246" s="43">
        <f>VLOOKUP(A246,Participanti!A:C,3,0)</f>
        <v>0</v>
      </c>
      <c r="R246" s="34">
        <f t="shared" si="30"/>
        <v>4.5973333333333333</v>
      </c>
      <c r="S246" s="38">
        <v>43877</v>
      </c>
      <c r="T246" s="3">
        <f t="shared" si="23"/>
        <v>1</v>
      </c>
      <c r="U246" s="41">
        <f t="shared" si="31"/>
        <v>0.21274101496220885</v>
      </c>
    </row>
    <row r="247" spans="1:21">
      <c r="A247" s="21" t="s">
        <v>190</v>
      </c>
      <c r="B247" s="29" t="str">
        <f>VLOOKUP(A247,Participanti!A:B,2,0)</f>
        <v>F</v>
      </c>
      <c r="C247" s="22">
        <v>6</v>
      </c>
      <c r="D247" s="22">
        <v>25.02</v>
      </c>
      <c r="E247" s="23">
        <v>9.9733796296296306E-2</v>
      </c>
      <c r="F247" s="46">
        <v>128</v>
      </c>
      <c r="G247" s="24">
        <f t="shared" si="28"/>
        <v>3.9861629215146403E-3</v>
      </c>
      <c r="H247" s="16">
        <f>IF(B247="F",IF(G247&gt;Barem!$AB$2,0,IF(B247="F",VLOOKUP(D247,Barem!$B$2:$C$11,2,1))),IF(G247&gt;Barem!$AB$3,0,VLOOKUP(D247,Barem!$B$12:$C$21,2,1)))</f>
        <v>5</v>
      </c>
      <c r="I247" s="16">
        <f>IF(H247=0,0,IF(B247="F",VLOOKUP(G247,Barem!$G$2:$H$11,2,1),VLOOKUP(G247,Barem!$G$12:$H$21,2,1)))</f>
        <v>2.5</v>
      </c>
      <c r="J247" s="22">
        <v>3.5</v>
      </c>
      <c r="K247" s="17">
        <f>VLOOKUP($C247, Barem!$L:$O,4,0)</f>
        <v>0.5</v>
      </c>
      <c r="L247" s="17">
        <f>VLOOKUP($C247, Barem!$L:$P,5,0)</f>
        <v>0.2</v>
      </c>
      <c r="M247" s="17">
        <f>VLOOKUP($C247, Barem!$L:$Q,6,0)</f>
        <v>0.3</v>
      </c>
      <c r="N247" s="43">
        <f t="shared" si="29"/>
        <v>0</v>
      </c>
      <c r="O247" s="43">
        <f>IF(D247&gt;21,VLOOKUP(D247,Barem!$S$1:$T$39,2,1),0)</f>
        <v>0</v>
      </c>
      <c r="P247" s="39">
        <f>IF(D247&lt;1,0,IF(B247="F",VLOOKUP(G247,Barem!$W$2:$Y$12,2,1),VLOOKUP(G247,Barem!$W$13:$Y$24,2,1)))</f>
        <v>0</v>
      </c>
      <c r="Q247" s="43">
        <f>VLOOKUP(A247,Participanti!A:C,3,0)</f>
        <v>0</v>
      </c>
      <c r="R247" s="34">
        <f t="shared" si="30"/>
        <v>4.05</v>
      </c>
      <c r="S247" s="38">
        <v>43877</v>
      </c>
      <c r="T247" s="3">
        <f t="shared" si="23"/>
        <v>1</v>
      </c>
      <c r="U247" s="41">
        <f t="shared" si="31"/>
        <v>0.16187050359712229</v>
      </c>
    </row>
    <row r="248" spans="1:21">
      <c r="A248" s="21" t="s">
        <v>207</v>
      </c>
      <c r="B248" s="29" t="str">
        <f>VLOOKUP(A248,Participanti!A:B,2,0)</f>
        <v>M</v>
      </c>
      <c r="C248" s="22">
        <v>6</v>
      </c>
      <c r="D248" s="22">
        <v>10.19</v>
      </c>
      <c r="E248" s="23">
        <v>4.6296296296296301E-2</v>
      </c>
      <c r="F248" s="46">
        <v>25</v>
      </c>
      <c r="G248" s="24">
        <f t="shared" si="28"/>
        <v>4.5433068004216192E-3</v>
      </c>
      <c r="H248" s="16">
        <f>IF(B248="F",IF(G248&gt;Barem!$AB$2,0,IF(B248="F",VLOOKUP(D248,Barem!$B$2:$C$11,2,1))),IF(G248&gt;Barem!$AB$3,0,VLOOKUP(D248,Barem!$B$12:$C$21,2,1)))</f>
        <v>2.5</v>
      </c>
      <c r="I248" s="16">
        <f>IF(H248=0,0,IF(B248="F",VLOOKUP(G248,Barem!$G$2:$H$11,2,1),VLOOKUP(G248,Barem!$G$12:$H$21,2,1)))</f>
        <v>1</v>
      </c>
      <c r="J248" s="22">
        <v>2</v>
      </c>
      <c r="K248" s="17">
        <f>VLOOKUP($C248, Barem!$L:$O,4,0)</f>
        <v>0.5</v>
      </c>
      <c r="L248" s="17">
        <f>VLOOKUP($C248, Barem!$L:$P,5,0)</f>
        <v>0.2</v>
      </c>
      <c r="M248" s="17">
        <f>VLOOKUP($C248, Barem!$L:$Q,6,0)</f>
        <v>0.3</v>
      </c>
      <c r="N248" s="43">
        <f t="shared" si="29"/>
        <v>0</v>
      </c>
      <c r="O248" s="43">
        <f>IF(D248&gt;21,VLOOKUP(D248,Barem!$S$1:$T$39,2,1),0)</f>
        <v>0</v>
      </c>
      <c r="P248" s="39">
        <f>IF(D248&lt;1,0,IF(B248="F",VLOOKUP(G248,Barem!$W$2:$Y$12,2,1),VLOOKUP(G248,Barem!$W$13:$Y$24,2,1)))</f>
        <v>0</v>
      </c>
      <c r="Q248" s="43">
        <f>VLOOKUP(A248,Participanti!A:C,3,0)</f>
        <v>0</v>
      </c>
      <c r="R248" s="34">
        <f t="shared" si="30"/>
        <v>2.0499999999999998</v>
      </c>
      <c r="S248" s="38">
        <v>43877</v>
      </c>
      <c r="T248" s="3">
        <f t="shared" si="23"/>
        <v>1</v>
      </c>
      <c r="U248" s="41">
        <f t="shared" si="31"/>
        <v>0.20117762512266926</v>
      </c>
    </row>
    <row r="249" spans="1:21">
      <c r="A249" s="21" t="s">
        <v>51</v>
      </c>
      <c r="B249" s="29" t="str">
        <f>VLOOKUP(A249,Participanti!A:B,2,0)</f>
        <v>M</v>
      </c>
      <c r="C249" s="22">
        <v>6</v>
      </c>
      <c r="D249" s="22">
        <v>22.11</v>
      </c>
      <c r="E249" s="23">
        <v>7.7499999999999999E-2</v>
      </c>
      <c r="F249" s="46">
        <v>200</v>
      </c>
      <c r="G249" s="24">
        <f t="shared" si="28"/>
        <v>3.5052012663952963E-3</v>
      </c>
      <c r="H249" s="16">
        <f>IF(B249="F",IF(G249&gt;Barem!$AB$2,0,IF(B249="F",VLOOKUP(D249,Barem!$B$2:$C$11,2,1))),IF(G249&gt;Barem!$AB$3,0,VLOOKUP(D249,Barem!$B$12:$C$21,2,1)))</f>
        <v>5</v>
      </c>
      <c r="I249" s="16">
        <f>IF(H249=0,0,IF(B249="F",VLOOKUP(G249,Barem!$G$2:$H$11,2,1),VLOOKUP(G249,Barem!$G$12:$H$21,2,1)))</f>
        <v>2.5</v>
      </c>
      <c r="J249" s="22">
        <v>4.5</v>
      </c>
      <c r="K249" s="17">
        <f>VLOOKUP($C249, Barem!$L:$O,4,0)</f>
        <v>0.5</v>
      </c>
      <c r="L249" s="17">
        <f>VLOOKUP($C249, Barem!$L:$P,5,0)</f>
        <v>0.2</v>
      </c>
      <c r="M249" s="17">
        <f>VLOOKUP($C249, Barem!$L:$Q,6,0)</f>
        <v>0.3</v>
      </c>
      <c r="N249" s="43">
        <f t="shared" si="29"/>
        <v>0.13333333333333333</v>
      </c>
      <c r="O249" s="43">
        <f>IF(D249&gt;21,VLOOKUP(D249,Barem!$S$1:$T$39,2,1),0)</f>
        <v>0</v>
      </c>
      <c r="P249" s="39">
        <f>IF(D249&lt;1,0,IF(B249="F",VLOOKUP(G249,Barem!$W$2:$Y$12,2,1),VLOOKUP(G249,Barem!$W$13:$Y$24,2,1)))</f>
        <v>0</v>
      </c>
      <c r="Q249" s="43">
        <f>VLOOKUP(A249,Participanti!A:C,3,0)</f>
        <v>0</v>
      </c>
      <c r="R249" s="34">
        <f t="shared" si="30"/>
        <v>4.4833333333333334</v>
      </c>
      <c r="S249" s="38">
        <v>43874</v>
      </c>
      <c r="T249" s="3">
        <f t="shared" si="23"/>
        <v>1</v>
      </c>
      <c r="U249" s="41">
        <f t="shared" si="31"/>
        <v>0.20277400874415802</v>
      </c>
    </row>
    <row r="250" spans="1:21">
      <c r="A250" s="21" t="s">
        <v>60</v>
      </c>
      <c r="B250" s="29" t="str">
        <f>VLOOKUP(A250,Participanti!A:B,2,0)</f>
        <v>M</v>
      </c>
      <c r="C250" s="22">
        <v>6</v>
      </c>
      <c r="D250" s="22">
        <v>21.01</v>
      </c>
      <c r="E250" s="23">
        <v>6.8553240740740748E-2</v>
      </c>
      <c r="F250" s="46">
        <v>73</v>
      </c>
      <c r="G250" s="24">
        <f t="shared" si="28"/>
        <v>3.262886279901987E-3</v>
      </c>
      <c r="H250" s="16">
        <f>IF(B250="F",IF(G250&gt;Barem!$AB$2,0,IF(B250="F",VLOOKUP(D250,Barem!$B$2:$C$11,2,1))),IF(G250&gt;Barem!$AB$3,0,VLOOKUP(D250,Barem!$B$12:$C$21,2,1)))</f>
        <v>5</v>
      </c>
      <c r="I250" s="16">
        <f>IF(H250=0,0,IF(B250="F",VLOOKUP(G250,Barem!$G$2:$H$11,2,1),VLOOKUP(G250,Barem!$G$12:$H$21,2,1)))</f>
        <v>3.5</v>
      </c>
      <c r="J250" s="22">
        <v>4.5</v>
      </c>
      <c r="K250" s="17">
        <f>VLOOKUP($C250, Barem!$L:$O,4,0)</f>
        <v>0.5</v>
      </c>
      <c r="L250" s="17">
        <f>VLOOKUP($C250, Barem!$L:$P,5,0)</f>
        <v>0.2</v>
      </c>
      <c r="M250" s="17">
        <f>VLOOKUP($C250, Barem!$L:$Q,6,0)</f>
        <v>0.3</v>
      </c>
      <c r="N250" s="43">
        <f t="shared" si="29"/>
        <v>0</v>
      </c>
      <c r="O250" s="43">
        <f>IF(D250&gt;21,VLOOKUP(D250,Barem!$S$1:$T$39,2,1),0)</f>
        <v>0</v>
      </c>
      <c r="P250" s="39">
        <f>IF(D250&lt;1,0,IF(B250="F",VLOOKUP(G250,Barem!$W$2:$Y$12,2,1),VLOOKUP(G250,Barem!$W$13:$Y$24,2,1)))</f>
        <v>0</v>
      </c>
      <c r="Q250" s="43">
        <f>VLOOKUP(A250,Participanti!A:C,3,0)</f>
        <v>0</v>
      </c>
      <c r="R250" s="34">
        <f t="shared" si="30"/>
        <v>4.55</v>
      </c>
      <c r="S250" s="38">
        <v>43877</v>
      </c>
      <c r="T250" s="3">
        <f t="shared" si="23"/>
        <v>1</v>
      </c>
      <c r="U250" s="41">
        <f t="shared" si="31"/>
        <v>0.21656354117087098</v>
      </c>
    </row>
    <row r="251" spans="1:21">
      <c r="A251" s="21" t="s">
        <v>122</v>
      </c>
      <c r="B251" s="29" t="str">
        <f>VLOOKUP(A251,Participanti!A:B,2,0)</f>
        <v>M</v>
      </c>
      <c r="C251" s="22">
        <v>6</v>
      </c>
      <c r="D251" s="22">
        <v>19.02</v>
      </c>
      <c r="E251" s="23">
        <v>9.1608796296296299E-2</v>
      </c>
      <c r="F251" s="46">
        <v>470</v>
      </c>
      <c r="G251" s="24">
        <f t="shared" si="28"/>
        <v>4.8164456517505944E-3</v>
      </c>
      <c r="H251" s="16">
        <f>IF(B251="F",IF(G251&gt;Barem!$AB$2,0,IF(B251="F",VLOOKUP(D251,Barem!$B$2:$C$11,2,1))),IF(G251&gt;Barem!$AB$3,0,VLOOKUP(D251,Barem!$B$12:$C$21,2,1)))</f>
        <v>4.5</v>
      </c>
      <c r="I251" s="16">
        <f>IF(H251=0,0,IF(B251="F",VLOOKUP(G251,Barem!$G$2:$H$11,2,1),VLOOKUP(G251,Barem!$G$12:$H$21,2,1)))</f>
        <v>1</v>
      </c>
      <c r="J251" s="22">
        <v>3.5</v>
      </c>
      <c r="K251" s="17">
        <f>VLOOKUP($C251, Barem!$L:$O,4,0)</f>
        <v>0.5</v>
      </c>
      <c r="L251" s="17">
        <f>VLOOKUP($C251, Barem!$L:$P,5,0)</f>
        <v>0.2</v>
      </c>
      <c r="M251" s="17">
        <f>VLOOKUP($C251, Barem!$L:$Q,6,0)</f>
        <v>0.3</v>
      </c>
      <c r="N251" s="43">
        <f t="shared" si="29"/>
        <v>0.31333333333333335</v>
      </c>
      <c r="O251" s="43">
        <f>IF(D251&gt;21,VLOOKUP(D251,Barem!$S$1:$T$39,2,1),0)</f>
        <v>0</v>
      </c>
      <c r="P251" s="39">
        <f>IF(D251&lt;1,0,IF(B251="F",VLOOKUP(G251,Barem!$W$2:$Y$12,2,1),VLOOKUP(G251,Barem!$W$13:$Y$24,2,1)))</f>
        <v>0</v>
      </c>
      <c r="Q251" s="43">
        <f>VLOOKUP(A251,Participanti!A:C,3,0)</f>
        <v>0</v>
      </c>
      <c r="R251" s="34">
        <f t="shared" si="30"/>
        <v>3.8133333333333335</v>
      </c>
      <c r="S251" s="38">
        <v>43877</v>
      </c>
      <c r="T251" s="3">
        <f t="shared" si="23"/>
        <v>1</v>
      </c>
      <c r="U251" s="41">
        <f t="shared" si="31"/>
        <v>0.20049071153172102</v>
      </c>
    </row>
    <row r="252" spans="1:21">
      <c r="A252" s="21" t="s">
        <v>149</v>
      </c>
      <c r="B252" s="29" t="str">
        <f>VLOOKUP(A252,Participanti!A:B,2,0)</f>
        <v>M</v>
      </c>
      <c r="C252" s="22">
        <v>6</v>
      </c>
      <c r="D252" s="22">
        <v>5.19</v>
      </c>
      <c r="E252" s="23">
        <v>2.0023148148148148E-2</v>
      </c>
      <c r="F252" s="46">
        <v>119</v>
      </c>
      <c r="G252" s="24">
        <f t="shared" si="28"/>
        <v>3.8580246913580245E-3</v>
      </c>
      <c r="H252" s="16">
        <f>IF(B252="F",IF(G252&gt;Barem!$AB$2,0,IF(B252="F",VLOOKUP(D252,Barem!$B$2:$C$11,2,1))),IF(G252&gt;Barem!$AB$3,0,VLOOKUP(D252,Barem!$B$12:$C$21,2,1)))</f>
        <v>1.5</v>
      </c>
      <c r="I252" s="16">
        <f>IF(H252=0,0,IF(B252="F",VLOOKUP(G252,Barem!$G$2:$H$11,2,1),VLOOKUP(G252,Barem!$G$12:$H$21,2,1)))</f>
        <v>1.5</v>
      </c>
      <c r="J252" s="22">
        <v>1</v>
      </c>
      <c r="K252" s="17">
        <f>VLOOKUP($C252, Barem!$L:$O,4,0)</f>
        <v>0.5</v>
      </c>
      <c r="L252" s="17">
        <f>VLOOKUP($C252, Barem!$L:$P,5,0)</f>
        <v>0.2</v>
      </c>
      <c r="M252" s="17">
        <f>VLOOKUP($C252, Barem!$L:$Q,6,0)</f>
        <v>0.3</v>
      </c>
      <c r="N252" s="43">
        <f t="shared" si="29"/>
        <v>0</v>
      </c>
      <c r="O252" s="43">
        <f>IF(D252&gt;21,VLOOKUP(D252,Barem!$S$1:$T$39,2,1),0)</f>
        <v>0</v>
      </c>
      <c r="P252" s="39">
        <f>IF(D252&lt;1,0,IF(B252="F",VLOOKUP(G252,Barem!$W$2:$Y$12,2,1),VLOOKUP(G252,Barem!$W$13:$Y$24,2,1)))</f>
        <v>0</v>
      </c>
      <c r="Q252" s="43">
        <f>VLOOKUP(A252,Participanti!A:C,3,0)</f>
        <v>0</v>
      </c>
      <c r="R252" s="34">
        <f t="shared" si="30"/>
        <v>1.35</v>
      </c>
      <c r="S252" s="38">
        <v>43876</v>
      </c>
      <c r="T252" s="3">
        <f t="shared" si="23"/>
        <v>1</v>
      </c>
      <c r="U252" s="41">
        <f t="shared" si="31"/>
        <v>0.26011560693641617</v>
      </c>
    </row>
    <row r="253" spans="1:21">
      <c r="A253" s="21" t="s">
        <v>129</v>
      </c>
      <c r="B253" s="29" t="str">
        <f>VLOOKUP(A253,Participanti!A:B,2,0)</f>
        <v>M</v>
      </c>
      <c r="C253" s="22">
        <v>6</v>
      </c>
      <c r="D253" s="22">
        <v>32.49</v>
      </c>
      <c r="E253" s="23">
        <v>0.22140046296296298</v>
      </c>
      <c r="F253" s="46">
        <v>1238</v>
      </c>
      <c r="G253" s="24">
        <f t="shared" si="28"/>
        <v>6.8144186815316393E-3</v>
      </c>
      <c r="H253" s="16">
        <f>IF(B253="F",IF(G253&gt;Barem!$AB$2,0,IF(B253="F",VLOOKUP(D253,Barem!$B$2:$C$11,2,1))),IF(G253&gt;Barem!$AB$3,0,VLOOKUP(D253,Barem!$B$12:$C$21,2,1)))</f>
        <v>5</v>
      </c>
      <c r="I253" s="16">
        <f>IF(H253=0,0,IF(B253="F",VLOOKUP(G253,Barem!$G$2:$H$11,2,1),VLOOKUP(G253,Barem!$G$12:$H$21,2,1)))</f>
        <v>0</v>
      </c>
      <c r="J253" s="22">
        <v>4</v>
      </c>
      <c r="K253" s="17">
        <f>VLOOKUP($C253, Barem!$L:$O,4,0)</f>
        <v>0.5</v>
      </c>
      <c r="L253" s="17">
        <f>VLOOKUP($C253, Barem!$L:$P,5,0)</f>
        <v>0.2</v>
      </c>
      <c r="M253" s="17">
        <f>VLOOKUP($C253, Barem!$L:$Q,6,0)</f>
        <v>0.3</v>
      </c>
      <c r="N253" s="43">
        <f t="shared" si="29"/>
        <v>0.82533333333333336</v>
      </c>
      <c r="O253" s="43">
        <f>IF(D253&gt;21,VLOOKUP(D253,Barem!$S$1:$T$39,2,1),0)</f>
        <v>0.2</v>
      </c>
      <c r="P253" s="39">
        <f>IF(D253&lt;1,0,IF(B253="F",VLOOKUP(G253,Barem!$W$2:$Y$12,2,1),VLOOKUP(G253,Barem!$W$13:$Y$24,2,1)))</f>
        <v>0</v>
      </c>
      <c r="Q253" s="43">
        <f>VLOOKUP(A253,Participanti!A:C,3,0)</f>
        <v>0.5</v>
      </c>
      <c r="R253" s="34">
        <f t="shared" si="30"/>
        <v>5.2253333333333334</v>
      </c>
      <c r="S253" s="38">
        <v>43877</v>
      </c>
      <c r="T253" s="3">
        <f t="shared" si="23"/>
        <v>1</v>
      </c>
      <c r="U253" s="41">
        <f t="shared" si="31"/>
        <v>0.16082897301733867</v>
      </c>
    </row>
    <row r="254" spans="1:21">
      <c r="A254" s="21" t="s">
        <v>72</v>
      </c>
      <c r="B254" s="29" t="str">
        <f>VLOOKUP(A254,Participanti!A:B,2,0)</f>
        <v>M</v>
      </c>
      <c r="C254" s="22">
        <v>6</v>
      </c>
      <c r="D254" s="22">
        <v>20.22</v>
      </c>
      <c r="E254" s="23">
        <v>6.4791666666666664E-2</v>
      </c>
      <c r="F254" s="46">
        <v>435</v>
      </c>
      <c r="G254" s="24">
        <f t="shared" si="28"/>
        <v>3.2043356412792615E-3</v>
      </c>
      <c r="H254" s="16">
        <f>IF(B254="F",IF(G254&gt;Barem!$AB$2,0,IF(B254="F",VLOOKUP(D254,Barem!$B$2:$C$11,2,1))),IF(G254&gt;Barem!$AB$3,0,VLOOKUP(D254,Barem!$B$12:$C$21,2,1)))</f>
        <v>4.5</v>
      </c>
      <c r="I254" s="16">
        <f>IF(H254=0,0,IF(B254="F",VLOOKUP(G254,Barem!$G$2:$H$11,2,1),VLOOKUP(G254,Barem!$G$12:$H$21,2,1)))</f>
        <v>3.5</v>
      </c>
      <c r="J254" s="22">
        <v>3</v>
      </c>
      <c r="K254" s="17">
        <f>VLOOKUP($C254, Barem!$L:$O,4,0)</f>
        <v>0.5</v>
      </c>
      <c r="L254" s="17">
        <f>VLOOKUP($C254, Barem!$L:$P,5,0)</f>
        <v>0.2</v>
      </c>
      <c r="M254" s="17">
        <f>VLOOKUP($C254, Barem!$L:$Q,6,0)</f>
        <v>0.3</v>
      </c>
      <c r="N254" s="43">
        <f t="shared" si="29"/>
        <v>0.28999999999999998</v>
      </c>
      <c r="O254" s="43">
        <f>IF(D254&gt;21,VLOOKUP(D254,Barem!$S$1:$T$39,2,1),0)</f>
        <v>0</v>
      </c>
      <c r="P254" s="39">
        <f>IF(D254&lt;1,0,IF(B254="F",VLOOKUP(G254,Barem!$W$2:$Y$12,2,1),VLOOKUP(G254,Barem!$W$13:$Y$24,2,1)))</f>
        <v>0</v>
      </c>
      <c r="Q254" s="43">
        <f>VLOOKUP(A254,Participanti!A:C,3,0)</f>
        <v>0</v>
      </c>
      <c r="R254" s="34">
        <f t="shared" si="30"/>
        <v>4.1399999999999997</v>
      </c>
      <c r="S254" s="38">
        <v>43876</v>
      </c>
      <c r="T254" s="3">
        <f t="shared" si="23"/>
        <v>1</v>
      </c>
      <c r="U254" s="41">
        <f t="shared" si="31"/>
        <v>0.20474777448071216</v>
      </c>
    </row>
    <row r="255" spans="1:21">
      <c r="A255" s="21" t="s">
        <v>61</v>
      </c>
      <c r="B255" s="29" t="str">
        <f>VLOOKUP(A255,Participanti!A:B,2,0)</f>
        <v>M</v>
      </c>
      <c r="C255" s="22">
        <v>6</v>
      </c>
      <c r="D255" s="22">
        <v>12.01</v>
      </c>
      <c r="E255" s="23">
        <v>4.4085648148148145E-2</v>
      </c>
      <c r="F255" s="46">
        <v>63</v>
      </c>
      <c r="G255" s="24">
        <f t="shared" si="28"/>
        <v>3.6707450581305698E-3</v>
      </c>
      <c r="H255" s="16">
        <f>IF(B255="F",IF(G255&gt;Barem!$AB$2,0,IF(B255="F",VLOOKUP(D255,Barem!$B$2:$C$11,2,1))),IF(G255&gt;Barem!$AB$3,0,VLOOKUP(D255,Barem!$B$12:$C$21,2,1)))</f>
        <v>3</v>
      </c>
      <c r="I255" s="16">
        <f>IF(H255=0,0,IF(B255="F",VLOOKUP(G255,Barem!$G$2:$H$11,2,1),VLOOKUP(G255,Barem!$G$12:$H$21,2,1)))</f>
        <v>2</v>
      </c>
      <c r="J255" s="22">
        <v>3.5</v>
      </c>
      <c r="K255" s="17">
        <f>VLOOKUP($C255, Barem!$L:$O,4,0)</f>
        <v>0.5</v>
      </c>
      <c r="L255" s="17">
        <f>VLOOKUP($C255, Barem!$L:$P,5,0)</f>
        <v>0.2</v>
      </c>
      <c r="M255" s="17">
        <f>VLOOKUP($C255, Barem!$L:$Q,6,0)</f>
        <v>0.3</v>
      </c>
      <c r="N255" s="43">
        <f t="shared" si="29"/>
        <v>0</v>
      </c>
      <c r="O255" s="43">
        <f>IF(D255&gt;21,VLOOKUP(D255,Barem!$S$1:$T$39,2,1),0)</f>
        <v>0</v>
      </c>
      <c r="P255" s="39">
        <f>IF(D255&lt;1,0,IF(B255="F",VLOOKUP(G255,Barem!$W$2:$Y$12,2,1),VLOOKUP(G255,Barem!$W$13:$Y$24,2,1)))</f>
        <v>0</v>
      </c>
      <c r="Q255" s="43">
        <f>VLOOKUP(A255,Participanti!A:C,3,0)</f>
        <v>0</v>
      </c>
      <c r="R255" s="34">
        <f t="shared" si="30"/>
        <v>2.95</v>
      </c>
      <c r="S255" s="38">
        <v>43877</v>
      </c>
      <c r="T255" s="3">
        <f t="shared" si="23"/>
        <v>1</v>
      </c>
      <c r="U255" s="41">
        <f t="shared" si="31"/>
        <v>0.24562864279766863</v>
      </c>
    </row>
    <row r="256" spans="1:21">
      <c r="A256" s="21" t="s">
        <v>6</v>
      </c>
      <c r="B256" s="29" t="str">
        <f>VLOOKUP(A256,Participanti!A:B,2,0)</f>
        <v>F</v>
      </c>
      <c r="C256" s="22">
        <v>6</v>
      </c>
      <c r="D256" s="22">
        <v>23.01</v>
      </c>
      <c r="E256" s="23">
        <v>8.4745370370370374E-2</v>
      </c>
      <c r="F256" s="46">
        <v>70</v>
      </c>
      <c r="G256" s="24">
        <f t="shared" si="28"/>
        <v>3.6829800247879345E-3</v>
      </c>
      <c r="H256" s="16">
        <f>IF(B256="F",IF(G256&gt;Barem!$AB$2,0,IF(B256="F",VLOOKUP(D256,Barem!$B$2:$C$11,2,1))),IF(G256&gt;Barem!$AB$3,0,VLOOKUP(D256,Barem!$B$12:$C$21,2,1)))</f>
        <v>5</v>
      </c>
      <c r="I256" s="16">
        <f>IF(H256=0,0,IF(B256="F",VLOOKUP(G256,Barem!$G$2:$H$11,2,1),VLOOKUP(G256,Barem!$G$12:$H$21,2,1)))</f>
        <v>3</v>
      </c>
      <c r="J256" s="22">
        <v>4</v>
      </c>
      <c r="K256" s="17">
        <f>VLOOKUP($C256, Barem!$L:$O,4,0)</f>
        <v>0.5</v>
      </c>
      <c r="L256" s="17">
        <f>VLOOKUP($C256, Barem!$L:$P,5,0)</f>
        <v>0.2</v>
      </c>
      <c r="M256" s="17">
        <f>VLOOKUP($C256, Barem!$L:$Q,6,0)</f>
        <v>0.3</v>
      </c>
      <c r="N256" s="43">
        <f t="shared" si="29"/>
        <v>0</v>
      </c>
      <c r="O256" s="43">
        <f>IF(D256&gt;21,VLOOKUP(D256,Barem!$S$1:$T$39,2,1),0)</f>
        <v>0</v>
      </c>
      <c r="P256" s="39">
        <f>IF(D256&lt;1,0,IF(B256="F",VLOOKUP(G256,Barem!$W$2:$Y$12,2,1),VLOOKUP(G256,Barem!$W$13:$Y$24,2,1)))</f>
        <v>0</v>
      </c>
      <c r="Q256" s="43">
        <f>VLOOKUP(A256,Participanti!A:C,3,0)</f>
        <v>0</v>
      </c>
      <c r="R256" s="34">
        <f t="shared" si="30"/>
        <v>4.3</v>
      </c>
      <c r="S256" s="38">
        <v>43877</v>
      </c>
      <c r="T256" s="3">
        <f t="shared" si="23"/>
        <v>1</v>
      </c>
      <c r="U256" s="41">
        <f t="shared" si="31"/>
        <v>0.18687527162103432</v>
      </c>
    </row>
    <row r="257" spans="1:21">
      <c r="A257" s="21" t="s">
        <v>70</v>
      </c>
      <c r="B257" s="29" t="str">
        <f>VLOOKUP(A257,Participanti!A:B,2,0)</f>
        <v>M</v>
      </c>
      <c r="C257" s="22">
        <v>6</v>
      </c>
      <c r="D257" s="22">
        <v>21.16</v>
      </c>
      <c r="E257" s="23">
        <v>9.9374999999999991E-2</v>
      </c>
      <c r="F257" s="46">
        <v>142</v>
      </c>
      <c r="G257" s="24">
        <f t="shared" si="28"/>
        <v>4.696361058601134E-3</v>
      </c>
      <c r="H257" s="16">
        <f>IF(B257="F",IF(G257&gt;Barem!$AB$2,0,IF(B257="F",VLOOKUP(D257,Barem!$B$2:$C$11,2,1))),IF(G257&gt;Barem!$AB$3,0,VLOOKUP(D257,Barem!$B$12:$C$21,2,1)))</f>
        <v>5</v>
      </c>
      <c r="I257" s="16">
        <f>IF(H257=0,0,IF(B257="F",VLOOKUP(G257,Barem!$G$2:$H$11,2,1),VLOOKUP(G257,Barem!$G$12:$H$21,2,1)))</f>
        <v>1</v>
      </c>
      <c r="J257" s="22">
        <v>4</v>
      </c>
      <c r="K257" s="17">
        <f>VLOOKUP($C257, Barem!$L:$O,4,0)</f>
        <v>0.5</v>
      </c>
      <c r="L257" s="17">
        <f>VLOOKUP($C257, Barem!$L:$P,5,0)</f>
        <v>0.2</v>
      </c>
      <c r="M257" s="17">
        <f>VLOOKUP($C257, Barem!$L:$Q,6,0)</f>
        <v>0.3</v>
      </c>
      <c r="N257" s="43">
        <f t="shared" si="29"/>
        <v>0</v>
      </c>
      <c r="O257" s="43">
        <f>IF(D257&gt;21,VLOOKUP(D257,Barem!$S$1:$T$39,2,1),0)</f>
        <v>0</v>
      </c>
      <c r="P257" s="39">
        <f>IF(D257&lt;1,0,IF(B257="F",VLOOKUP(G257,Barem!$W$2:$Y$12,2,1),VLOOKUP(G257,Barem!$W$13:$Y$24,2,1)))</f>
        <v>0</v>
      </c>
      <c r="Q257" s="43">
        <f>VLOOKUP(A257,Participanti!A:C,3,0)</f>
        <v>0</v>
      </c>
      <c r="R257" s="34">
        <f t="shared" si="30"/>
        <v>3.9000000000000004</v>
      </c>
      <c r="S257" s="38">
        <v>43874</v>
      </c>
      <c r="T257" s="3">
        <f t="shared" si="23"/>
        <v>1</v>
      </c>
      <c r="U257" s="41">
        <f t="shared" si="31"/>
        <v>0.18431001890359169</v>
      </c>
    </row>
    <row r="258" spans="1:21">
      <c r="A258" s="21" t="s">
        <v>93</v>
      </c>
      <c r="B258" s="29" t="str">
        <f>VLOOKUP(A258,Participanti!A:B,2,0)</f>
        <v>M</v>
      </c>
      <c r="C258" s="22">
        <v>6</v>
      </c>
      <c r="D258" s="22">
        <v>30.3</v>
      </c>
      <c r="E258" s="23">
        <v>0.125</v>
      </c>
      <c r="F258" s="46">
        <v>113</v>
      </c>
      <c r="G258" s="24">
        <f t="shared" si="28"/>
        <v>4.125412541254125E-3</v>
      </c>
      <c r="H258" s="16">
        <f>IF(B258="F",IF(G258&gt;Barem!$AB$2,0,IF(B258="F",VLOOKUP(D258,Barem!$B$2:$C$11,2,1))),IF(G258&gt;Barem!$AB$3,0,VLOOKUP(D258,Barem!$B$12:$C$21,2,1)))</f>
        <v>5</v>
      </c>
      <c r="I258" s="16">
        <f>IF(H258=0,0,IF(B258="F",VLOOKUP(G258,Barem!$G$2:$H$11,2,1),VLOOKUP(G258,Barem!$G$12:$H$21,2,1)))</f>
        <v>1.5</v>
      </c>
      <c r="J258" s="22">
        <v>3</v>
      </c>
      <c r="K258" s="17">
        <f>VLOOKUP($C258, Barem!$L:$O,4,0)</f>
        <v>0.5</v>
      </c>
      <c r="L258" s="17">
        <f>VLOOKUP($C258, Barem!$L:$P,5,0)</f>
        <v>0.2</v>
      </c>
      <c r="M258" s="17">
        <f>VLOOKUP($C258, Barem!$L:$Q,6,0)</f>
        <v>0.3</v>
      </c>
      <c r="N258" s="43">
        <f t="shared" si="29"/>
        <v>0</v>
      </c>
      <c r="O258" s="43">
        <f>IF(D258&gt;21,VLOOKUP(D258,Barem!$S$1:$T$39,2,1),0)</f>
        <v>0.1</v>
      </c>
      <c r="P258" s="39">
        <f>IF(D258&lt;1,0,IF(B258="F",VLOOKUP(G258,Barem!$W$2:$Y$12,2,1),VLOOKUP(G258,Barem!$W$13:$Y$24,2,1)))</f>
        <v>0</v>
      </c>
      <c r="Q258" s="43">
        <f>VLOOKUP(A258,Participanti!A:C,3,0)</f>
        <v>0</v>
      </c>
      <c r="R258" s="34">
        <f t="shared" si="30"/>
        <v>3.8</v>
      </c>
      <c r="S258" s="38">
        <v>43877</v>
      </c>
      <c r="T258" s="3">
        <f t="shared" ref="T258:T321" si="32">COUNTIFS(A:A,A258,C:C,C258)</f>
        <v>1</v>
      </c>
      <c r="U258" s="41">
        <f t="shared" si="31"/>
        <v>0.1254125412541254</v>
      </c>
    </row>
    <row r="259" spans="1:21">
      <c r="A259" s="21" t="s">
        <v>123</v>
      </c>
      <c r="B259" s="29" t="str">
        <f>VLOOKUP(A259,Participanti!A:B,2,0)</f>
        <v>F</v>
      </c>
      <c r="C259" s="22">
        <v>6</v>
      </c>
      <c r="D259" s="22">
        <v>25.01</v>
      </c>
      <c r="E259" s="23">
        <v>8.9421296296296304E-2</v>
      </c>
      <c r="F259" s="46">
        <v>57</v>
      </c>
      <c r="G259" s="24">
        <f t="shared" si="28"/>
        <v>3.5754216831785806E-3</v>
      </c>
      <c r="H259" s="16">
        <f>IF(B259="F",IF(G259&gt;Barem!$AB$2,0,IF(B259="F",VLOOKUP(D259,Barem!$B$2:$C$11,2,1))),IF(G259&gt;Barem!$AB$3,0,VLOOKUP(D259,Barem!$B$12:$C$21,2,1)))</f>
        <v>5</v>
      </c>
      <c r="I259" s="16">
        <f>IF(H259=0,0,IF(B259="F",VLOOKUP(G259,Barem!$G$2:$H$11,2,1),VLOOKUP(G259,Barem!$G$12:$H$21,2,1)))</f>
        <v>3.5</v>
      </c>
      <c r="J259" s="22">
        <v>3.5</v>
      </c>
      <c r="K259" s="17">
        <f>VLOOKUP($C259, Barem!$L:$O,4,0)</f>
        <v>0.5</v>
      </c>
      <c r="L259" s="17">
        <f>VLOOKUP($C259, Barem!$L:$P,5,0)</f>
        <v>0.2</v>
      </c>
      <c r="M259" s="17">
        <f>VLOOKUP($C259, Barem!$L:$Q,6,0)</f>
        <v>0.3</v>
      </c>
      <c r="N259" s="43">
        <f t="shared" si="29"/>
        <v>0</v>
      </c>
      <c r="O259" s="43">
        <f>IF(D259&gt;21,VLOOKUP(D259,Barem!$S$1:$T$39,2,1),0)</f>
        <v>0</v>
      </c>
      <c r="P259" s="39">
        <f>IF(D259&lt;1,0,IF(B259="F",VLOOKUP(G259,Barem!$W$2:$Y$12,2,1),VLOOKUP(G259,Barem!$W$13:$Y$24,2,1)))</f>
        <v>0</v>
      </c>
      <c r="Q259" s="43">
        <f>VLOOKUP(A259,Participanti!A:C,3,0)</f>
        <v>0</v>
      </c>
      <c r="R259" s="34">
        <f t="shared" si="30"/>
        <v>4.25</v>
      </c>
      <c r="S259" s="38">
        <v>43877</v>
      </c>
      <c r="T259" s="3">
        <f t="shared" si="32"/>
        <v>1</v>
      </c>
      <c r="U259" s="41">
        <f t="shared" si="31"/>
        <v>0.16993202718912434</v>
      </c>
    </row>
    <row r="260" spans="1:21" s="102" customFormat="1">
      <c r="A260" s="90" t="s">
        <v>57</v>
      </c>
      <c r="B260" s="91" t="str">
        <f>VLOOKUP(A260,Participanti!A:B,2,0)</f>
        <v>M</v>
      </c>
      <c r="C260" s="92">
        <v>6</v>
      </c>
      <c r="D260" s="92">
        <v>14.61</v>
      </c>
      <c r="E260" s="93">
        <v>5.4710648148148154E-2</v>
      </c>
      <c r="F260" s="94">
        <v>113</v>
      </c>
      <c r="G260" s="95">
        <f t="shared" si="28"/>
        <v>3.7447397774228717E-3</v>
      </c>
      <c r="H260" s="96">
        <f>IF(B260="F",IF(G260&gt;Barem!$AB$2,0,IF(B260="F",VLOOKUP(D260,Barem!$B$2:$C$11,2,1))),IF(G260&gt;Barem!$AB$3,0,VLOOKUP(D260,Barem!$B$12:$C$21,2,1)))</f>
        <v>3</v>
      </c>
      <c r="I260" s="96">
        <f>IF(H260=0,0,IF(B260="F",VLOOKUP(G260,Barem!$G$2:$H$11,2,1),VLOOKUP(G260,Barem!$G$12:$H$21,2,1)))</f>
        <v>2</v>
      </c>
      <c r="J260" s="92">
        <v>1</v>
      </c>
      <c r="K260" s="97">
        <f>VLOOKUP($C260, Barem!$L:$O,4,0)</f>
        <v>0.5</v>
      </c>
      <c r="L260" s="97">
        <f>VLOOKUP($C260, Barem!$L:$P,5,0)</f>
        <v>0.2</v>
      </c>
      <c r="M260" s="97">
        <f>VLOOKUP($C260, Barem!$L:$Q,6,0)</f>
        <v>0.3</v>
      </c>
      <c r="N260" s="98">
        <f t="shared" si="29"/>
        <v>0</v>
      </c>
      <c r="O260" s="98">
        <f>IF(D260&gt;21,VLOOKUP(D260,Barem!$S$1:$T$39,2,1),0)</f>
        <v>0</v>
      </c>
      <c r="P260" s="99">
        <f>IF(D260&lt;1,0,IF(B260="F",VLOOKUP(G260,Barem!$W$2:$Y$12,2,1),VLOOKUP(G260,Barem!$W$13:$Y$24,2,1)))</f>
        <v>0</v>
      </c>
      <c r="Q260" s="98">
        <f>VLOOKUP(A260,Participanti!A:C,3,0)</f>
        <v>0</v>
      </c>
      <c r="R260" s="100">
        <f t="shared" si="30"/>
        <v>2.1999999999999997</v>
      </c>
      <c r="S260" s="101">
        <v>43874</v>
      </c>
      <c r="T260" s="102">
        <f t="shared" si="32"/>
        <v>1</v>
      </c>
      <c r="U260" s="103">
        <f t="shared" si="31"/>
        <v>0.15058179329226556</v>
      </c>
    </row>
    <row r="261" spans="1:21">
      <c r="A261" s="21" t="s">
        <v>65</v>
      </c>
      <c r="B261" s="29" t="str">
        <f>VLOOKUP(A261,Participanti!A:B,2,0)</f>
        <v>M</v>
      </c>
      <c r="C261" s="22">
        <v>7</v>
      </c>
      <c r="D261" s="22"/>
      <c r="E261" s="23"/>
      <c r="F261" s="46"/>
      <c r="G261" s="24" t="e">
        <f t="shared" si="28"/>
        <v>#DIV/0!</v>
      </c>
      <c r="H261" s="16" t="e">
        <f>IF(B261="F",IF(G261&gt;Barem!$AB$2,0,IF(B261="F",VLOOKUP(D261,Barem!$B$2:$C$11,2,1))),IF(G261&gt;Barem!$AB$3,0,VLOOKUP(D261,Barem!$B$12:$C$21,2,1)))</f>
        <v>#DIV/0!</v>
      </c>
      <c r="I261" s="16" t="e">
        <f>IF(H261=0,0,IF(B261="F",VLOOKUP(G261,Barem!$G$2:$H$11,2,1),VLOOKUP(G261,Barem!$G$12:$H$21,2,1)))</f>
        <v>#DIV/0!</v>
      </c>
      <c r="J261" s="22"/>
      <c r="K261" s="17">
        <f>VLOOKUP($C261, Barem!$L:$O,4,0)</f>
        <v>0.2</v>
      </c>
      <c r="L261" s="17">
        <f>VLOOKUP($C261, Barem!$L:$P,5,0)</f>
        <v>0.5</v>
      </c>
      <c r="M261" s="17">
        <f>VLOOKUP($C261, Barem!$L:$Q,6,0)</f>
        <v>0.3</v>
      </c>
      <c r="N261" s="43">
        <f t="shared" si="29"/>
        <v>0</v>
      </c>
      <c r="O261" s="43">
        <f>IF(D261&gt;21,VLOOKUP(D261,Barem!$S$1:$T$39,2,1),0)</f>
        <v>0</v>
      </c>
      <c r="P261" s="39">
        <f>IF(D261&lt;1,0,IF(B261="F",VLOOKUP(G261,Barem!$W$2:$Y$12,2,1),VLOOKUP(G261,Barem!$W$13:$Y$24,2,1)))</f>
        <v>0</v>
      </c>
      <c r="Q261" s="43">
        <f>VLOOKUP(A261,Participanti!A:C,3,0)</f>
        <v>0</v>
      </c>
      <c r="R261" s="81">
        <v>1.5</v>
      </c>
      <c r="S261" s="38"/>
      <c r="T261" s="3">
        <f t="shared" si="32"/>
        <v>1</v>
      </c>
      <c r="U261" s="41"/>
    </row>
    <row r="262" spans="1:21">
      <c r="A262" s="21" t="s">
        <v>69</v>
      </c>
      <c r="B262" s="29" t="str">
        <f>VLOOKUP(A262,Participanti!A:B,2,0)</f>
        <v>M</v>
      </c>
      <c r="C262" s="22">
        <v>7</v>
      </c>
      <c r="D262" s="22">
        <v>10.01</v>
      </c>
      <c r="E262" s="23">
        <v>3.5856481481481482E-2</v>
      </c>
      <c r="F262" s="46">
        <v>11</v>
      </c>
      <c r="G262" s="24">
        <f t="shared" ref="G262:G299" si="33">E262/D262</f>
        <v>3.5820660820660823E-3</v>
      </c>
      <c r="H262" s="16">
        <f>IF(B262="F",IF(G262&gt;Barem!$AB$2,0,IF(B262="F",VLOOKUP(D262,Barem!$B$2:$C$11,2,1))),IF(G262&gt;Barem!$AB$3,0,VLOOKUP(D262,Barem!$B$12:$C$21,2,1)))</f>
        <v>2.5</v>
      </c>
      <c r="I262" s="16">
        <f>IF(H262=0,0,IF(B262="F",VLOOKUP(G262,Barem!$G$2:$H$11,2,1),VLOOKUP(G262,Barem!$G$12:$H$21,2,1)))</f>
        <v>2.5</v>
      </c>
      <c r="J262" s="22">
        <v>2</v>
      </c>
      <c r="K262" s="17">
        <f>VLOOKUP($C262, Barem!$L:$O,4,0)</f>
        <v>0.2</v>
      </c>
      <c r="L262" s="17">
        <f>VLOOKUP($C262, Barem!$L:$P,5,0)</f>
        <v>0.5</v>
      </c>
      <c r="M262" s="17">
        <f>VLOOKUP($C262, Barem!$L:$Q,6,0)</f>
        <v>0.3</v>
      </c>
      <c r="N262" s="43">
        <f t="shared" ref="N262:N299" si="34">IF(F262&gt;199,F262/1500,0)</f>
        <v>0</v>
      </c>
      <c r="O262" s="43">
        <f>IF(D262&gt;21,VLOOKUP(D262,Barem!$S$1:$T$39,2,1),0)</f>
        <v>0</v>
      </c>
      <c r="P262" s="39">
        <f>IF(D262&lt;1,0,IF(B262="F",VLOOKUP(G262,Barem!$W$2:$Y$12,2,1),VLOOKUP(G262,Barem!$W$13:$Y$24,2,1)))</f>
        <v>0</v>
      </c>
      <c r="Q262" s="43">
        <f>VLOOKUP(A262,Participanti!A:C,3,0)</f>
        <v>0</v>
      </c>
      <c r="R262" s="34">
        <f t="shared" ref="R262:R299" si="35">H262*K262+I262*L262+J262*M262+N262+O262+P262+Q262</f>
        <v>2.35</v>
      </c>
      <c r="S262" s="38">
        <v>43879</v>
      </c>
      <c r="T262" s="3">
        <f t="shared" si="32"/>
        <v>1</v>
      </c>
      <c r="U262" s="41">
        <f t="shared" ref="U262:U299" si="36">R262/D262</f>
        <v>0.23476523476523478</v>
      </c>
    </row>
    <row r="263" spans="1:21">
      <c r="A263" s="21" t="s">
        <v>207</v>
      </c>
      <c r="B263" s="29" t="str">
        <f>VLOOKUP(A263,Participanti!A:B,2,0)</f>
        <v>M</v>
      </c>
      <c r="C263" s="22">
        <v>7</v>
      </c>
      <c r="D263" s="22">
        <v>5.0999999999999996</v>
      </c>
      <c r="E263" s="23">
        <v>2.1307870370370369E-2</v>
      </c>
      <c r="F263" s="46">
        <v>9</v>
      </c>
      <c r="G263" s="24">
        <f t="shared" si="33"/>
        <v>4.1780137981118374E-3</v>
      </c>
      <c r="H263" s="16">
        <f>IF(B263="F",IF(G263&gt;Barem!$AB$2,0,IF(B263="F",VLOOKUP(D263,Barem!$B$2:$C$11,2,1))),IF(G263&gt;Barem!$AB$3,0,VLOOKUP(D263,Barem!$B$12:$C$21,2,1)))</f>
        <v>1.5</v>
      </c>
      <c r="I263" s="16">
        <f>IF(H263=0,0,IF(B263="F",VLOOKUP(G263,Barem!$G$2:$H$11,2,1),VLOOKUP(G263,Barem!$G$12:$H$21,2,1)))</f>
        <v>1.5</v>
      </c>
      <c r="J263" s="22">
        <v>2</v>
      </c>
      <c r="K263" s="17">
        <f>VLOOKUP($C263, Barem!$L:$O,4,0)</f>
        <v>0.2</v>
      </c>
      <c r="L263" s="17">
        <f>VLOOKUP($C263, Barem!$L:$P,5,0)</f>
        <v>0.5</v>
      </c>
      <c r="M263" s="17">
        <f>VLOOKUP($C263, Barem!$L:$Q,6,0)</f>
        <v>0.3</v>
      </c>
      <c r="N263" s="43">
        <f t="shared" si="34"/>
        <v>0</v>
      </c>
      <c r="O263" s="43">
        <f>IF(D263&gt;21,VLOOKUP(D263,Barem!$S$1:$T$39,2,1),0)</f>
        <v>0</v>
      </c>
      <c r="P263" s="39">
        <f>IF(D263&lt;1,0,IF(B263="F",VLOOKUP(G263,Barem!$W$2:$Y$12,2,1),VLOOKUP(G263,Barem!$W$13:$Y$24,2,1)))</f>
        <v>0</v>
      </c>
      <c r="Q263" s="43">
        <f>VLOOKUP(A263,Participanti!A:C,3,0)</f>
        <v>0</v>
      </c>
      <c r="R263" s="34">
        <f t="shared" si="35"/>
        <v>1.65</v>
      </c>
      <c r="S263" s="38">
        <v>43879</v>
      </c>
      <c r="T263" s="3">
        <f t="shared" si="32"/>
        <v>1</v>
      </c>
      <c r="U263" s="41">
        <f t="shared" si="36"/>
        <v>0.3235294117647059</v>
      </c>
    </row>
    <row r="264" spans="1:21">
      <c r="A264" s="21" t="s">
        <v>190</v>
      </c>
      <c r="B264" s="29" t="str">
        <f>VLOOKUP(A264,Participanti!A:B,2,0)</f>
        <v>F</v>
      </c>
      <c r="C264" s="22">
        <v>7</v>
      </c>
      <c r="D264" s="22">
        <v>5.03</v>
      </c>
      <c r="E264" s="23">
        <v>1.6967592592592593E-2</v>
      </c>
      <c r="F264" s="46">
        <v>25</v>
      </c>
      <c r="G264" s="24">
        <f t="shared" si="33"/>
        <v>3.3732788454458435E-3</v>
      </c>
      <c r="H264" s="16">
        <f>IF(B264="F",IF(G264&gt;Barem!$AB$2,0,IF(B264="F",VLOOKUP(D264,Barem!$B$2:$C$11,2,1))),IF(G264&gt;Barem!$AB$3,0,VLOOKUP(D264,Barem!$B$12:$C$21,2,1)))</f>
        <v>1.5</v>
      </c>
      <c r="I264" s="16">
        <f>IF(H264=0,0,IF(B264="F",VLOOKUP(G264,Barem!$G$2:$H$11,2,1),VLOOKUP(G264,Barem!$G$12:$H$21,2,1)))</f>
        <v>4</v>
      </c>
      <c r="J264" s="22">
        <v>2.5</v>
      </c>
      <c r="K264" s="17">
        <f>VLOOKUP($C264, Barem!$L:$O,4,0)</f>
        <v>0.2</v>
      </c>
      <c r="L264" s="17">
        <f>VLOOKUP($C264, Barem!$L:$P,5,0)</f>
        <v>0.5</v>
      </c>
      <c r="M264" s="17">
        <f>VLOOKUP($C264, Barem!$L:$Q,6,0)</f>
        <v>0.3</v>
      </c>
      <c r="N264" s="43">
        <f t="shared" si="34"/>
        <v>0</v>
      </c>
      <c r="O264" s="43">
        <f>IF(D264&gt;21,VLOOKUP(D264,Barem!$S$1:$T$39,2,1),0)</f>
        <v>0</v>
      </c>
      <c r="P264" s="39">
        <f>IF(D264&lt;1,0,IF(B264="F",VLOOKUP(G264,Barem!$W$2:$Y$12,2,1),VLOOKUP(G264,Barem!$W$13:$Y$24,2,1)))</f>
        <v>0</v>
      </c>
      <c r="Q264" s="43">
        <f>VLOOKUP(A264,Participanti!A:C,3,0)</f>
        <v>0</v>
      </c>
      <c r="R264" s="34">
        <f t="shared" si="35"/>
        <v>3.05</v>
      </c>
      <c r="S264" s="38">
        <v>43880</v>
      </c>
      <c r="T264" s="3">
        <f t="shared" si="32"/>
        <v>1</v>
      </c>
      <c r="U264" s="41">
        <f t="shared" si="36"/>
        <v>0.6063618290258449</v>
      </c>
    </row>
    <row r="265" spans="1:21">
      <c r="A265" s="21" t="s">
        <v>62</v>
      </c>
      <c r="B265" s="29" t="str">
        <f>VLOOKUP(A265,Participanti!A:B,2,0)</f>
        <v>M</v>
      </c>
      <c r="C265" s="22">
        <v>7</v>
      </c>
      <c r="D265" s="22">
        <v>10.07</v>
      </c>
      <c r="E265" s="23">
        <v>2.8993055555555553E-2</v>
      </c>
      <c r="F265" s="46">
        <v>80</v>
      </c>
      <c r="G265" s="24">
        <f t="shared" si="33"/>
        <v>2.8791514950899256E-3</v>
      </c>
      <c r="H265" s="16">
        <f>IF(B265="F",IF(G265&gt;Barem!$AB$2,0,IF(B265="F",VLOOKUP(D265,Barem!$B$2:$C$11,2,1))),IF(G265&gt;Barem!$AB$3,0,VLOOKUP(D265,Barem!$B$12:$C$21,2,1)))</f>
        <v>2.5</v>
      </c>
      <c r="I265" s="16">
        <f>IF(H265=0,0,IF(B265="F",VLOOKUP(G265,Barem!$G$2:$H$11,2,1),VLOOKUP(G265,Barem!$G$12:$H$21,2,1)))</f>
        <v>4.5</v>
      </c>
      <c r="J265" s="22">
        <v>3.5</v>
      </c>
      <c r="K265" s="17">
        <f>VLOOKUP($C265, Barem!$L:$O,4,0)</f>
        <v>0.2</v>
      </c>
      <c r="L265" s="17">
        <f>VLOOKUP($C265, Barem!$L:$P,5,0)</f>
        <v>0.5</v>
      </c>
      <c r="M265" s="17">
        <f>VLOOKUP($C265, Barem!$L:$Q,6,0)</f>
        <v>0.3</v>
      </c>
      <c r="N265" s="43">
        <f t="shared" si="34"/>
        <v>0</v>
      </c>
      <c r="O265" s="43">
        <f>IF(D265&gt;21,VLOOKUP(D265,Barem!$S$1:$T$39,2,1),0)</f>
        <v>0</v>
      </c>
      <c r="P265" s="39">
        <f>IF(D265&lt;1,0,IF(B265="F",VLOOKUP(G265,Barem!$W$2:$Y$12,2,1),VLOOKUP(G265,Barem!$W$13:$Y$24,2,1)))</f>
        <v>0</v>
      </c>
      <c r="Q265" s="43">
        <f>VLOOKUP(A265,Participanti!A:C,3,0)</f>
        <v>0</v>
      </c>
      <c r="R265" s="34">
        <f t="shared" si="35"/>
        <v>3.8</v>
      </c>
      <c r="S265" s="38">
        <v>43880</v>
      </c>
      <c r="T265" s="3">
        <f t="shared" si="32"/>
        <v>1</v>
      </c>
      <c r="U265" s="41">
        <f t="shared" si="36"/>
        <v>0.37735849056603771</v>
      </c>
    </row>
    <row r="266" spans="1:21">
      <c r="A266" s="21" t="s">
        <v>51</v>
      </c>
      <c r="B266" s="29" t="str">
        <f>VLOOKUP(A266,Participanti!A:B,2,0)</f>
        <v>M</v>
      </c>
      <c r="C266" s="22">
        <v>7</v>
      </c>
      <c r="D266" s="22">
        <v>19.079999999999998</v>
      </c>
      <c r="E266" s="23">
        <v>6.5659722222222217E-2</v>
      </c>
      <c r="F266" s="46">
        <v>103</v>
      </c>
      <c r="G266" s="24">
        <f t="shared" si="33"/>
        <v>3.4412852317726532E-3</v>
      </c>
      <c r="H266" s="16">
        <f>IF(B266="F",IF(G266&gt;Barem!$AB$2,0,IF(B266="F",VLOOKUP(D266,Barem!$B$2:$C$11,2,1))),IF(G266&gt;Barem!$AB$3,0,VLOOKUP(D266,Barem!$B$12:$C$21,2,1)))</f>
        <v>4.5</v>
      </c>
      <c r="I266" s="16">
        <f>IF(H266=0,0,IF(B266="F",VLOOKUP(G266,Barem!$G$2:$H$11,2,1),VLOOKUP(G266,Barem!$G$12:$H$21,2,1)))</f>
        <v>3</v>
      </c>
      <c r="J266" s="22">
        <v>4</v>
      </c>
      <c r="K266" s="17">
        <f>VLOOKUP($C266, Barem!$L:$O,4,0)</f>
        <v>0.2</v>
      </c>
      <c r="L266" s="17">
        <f>VLOOKUP($C266, Barem!$L:$P,5,0)</f>
        <v>0.5</v>
      </c>
      <c r="M266" s="17">
        <f>VLOOKUP($C266, Barem!$L:$Q,6,0)</f>
        <v>0.3</v>
      </c>
      <c r="N266" s="43">
        <f t="shared" si="34"/>
        <v>0</v>
      </c>
      <c r="O266" s="43">
        <f>IF(D266&gt;21,VLOOKUP(D266,Barem!$S$1:$T$39,2,1),0)</f>
        <v>0</v>
      </c>
      <c r="P266" s="39">
        <f>IF(D266&lt;1,0,IF(B266="F",VLOOKUP(G266,Barem!$W$2:$Y$12,2,1),VLOOKUP(G266,Barem!$W$13:$Y$24,2,1)))</f>
        <v>0</v>
      </c>
      <c r="Q266" s="43">
        <f>VLOOKUP(A266,Participanti!A:C,3,0)</f>
        <v>0</v>
      </c>
      <c r="R266" s="34">
        <f t="shared" si="35"/>
        <v>3.5999999999999996</v>
      </c>
      <c r="S266" s="38">
        <v>43879</v>
      </c>
      <c r="T266" s="3">
        <f t="shared" si="32"/>
        <v>1</v>
      </c>
      <c r="U266" s="41">
        <f t="shared" si="36"/>
        <v>0.18867924528301885</v>
      </c>
    </row>
    <row r="267" spans="1:21">
      <c r="A267" s="21" t="s">
        <v>195</v>
      </c>
      <c r="B267" s="29" t="str">
        <f>VLOOKUP(A267,Participanti!A:B,2,0)</f>
        <v>M</v>
      </c>
      <c r="C267" s="22">
        <v>7</v>
      </c>
      <c r="D267" s="22">
        <v>4.53</v>
      </c>
      <c r="E267" s="23">
        <v>1.3981481481481482E-2</v>
      </c>
      <c r="F267" s="46">
        <v>52</v>
      </c>
      <c r="G267" s="24">
        <f t="shared" si="33"/>
        <v>3.0864197530864196E-3</v>
      </c>
      <c r="H267" s="16">
        <f>IF(B267="F",IF(G267&gt;Barem!$AB$2,0,IF(B267="F",VLOOKUP(D267,Barem!$B$2:$C$11,2,1))),IF(G267&gt;Barem!$AB$3,0,VLOOKUP(D267,Barem!$B$12:$C$21,2,1)))</f>
        <v>1</v>
      </c>
      <c r="I267" s="16">
        <f>IF(H267=0,0,IF(B267="F",VLOOKUP(G267,Barem!$G$2:$H$11,2,1),VLOOKUP(G267,Barem!$G$12:$H$21,2,1)))</f>
        <v>4</v>
      </c>
      <c r="J267" s="22">
        <v>2.5</v>
      </c>
      <c r="K267" s="17">
        <f>VLOOKUP($C267, Barem!$L:$O,4,0)</f>
        <v>0.2</v>
      </c>
      <c r="L267" s="17">
        <f>VLOOKUP($C267, Barem!$L:$P,5,0)</f>
        <v>0.5</v>
      </c>
      <c r="M267" s="17">
        <f>VLOOKUP($C267, Barem!$L:$Q,6,0)</f>
        <v>0.3</v>
      </c>
      <c r="N267" s="43">
        <f t="shared" si="34"/>
        <v>0</v>
      </c>
      <c r="O267" s="43">
        <f>IF(D267&gt;21,VLOOKUP(D267,Barem!$S$1:$T$39,2,1),0)</f>
        <v>0</v>
      </c>
      <c r="P267" s="39">
        <f>IF(D267&lt;1,0,IF(B267="F",VLOOKUP(G267,Barem!$W$2:$Y$12,2,1),VLOOKUP(G267,Barem!$W$13:$Y$24,2,1)))</f>
        <v>0</v>
      </c>
      <c r="Q267" s="43">
        <f>VLOOKUP(A267,Participanti!A:C,3,0)</f>
        <v>0</v>
      </c>
      <c r="R267" s="34">
        <f t="shared" si="35"/>
        <v>2.95</v>
      </c>
      <c r="S267" s="38">
        <v>43880</v>
      </c>
      <c r="T267" s="3">
        <f t="shared" si="32"/>
        <v>1</v>
      </c>
      <c r="U267" s="41">
        <f t="shared" si="36"/>
        <v>0.65121412803532008</v>
      </c>
    </row>
    <row r="268" spans="1:21">
      <c r="A268" s="21" t="s">
        <v>90</v>
      </c>
      <c r="B268" s="29" t="str">
        <f>VLOOKUP(A268,Participanti!A:B,2,0)</f>
        <v>F</v>
      </c>
      <c r="C268" s="22">
        <v>7</v>
      </c>
      <c r="D268" s="22">
        <v>12</v>
      </c>
      <c r="E268" s="23">
        <v>6.100694444444444E-2</v>
      </c>
      <c r="F268" s="46">
        <v>15</v>
      </c>
      <c r="G268" s="24">
        <f t="shared" si="33"/>
        <v>5.083912037037037E-3</v>
      </c>
      <c r="H268" s="16">
        <f>IF(B268="F",IF(G268&gt;Barem!$AB$2,0,IF(B268="F",VLOOKUP(D268,Barem!$B$2:$C$11,2,1))),IF(G268&gt;Barem!$AB$3,0,VLOOKUP(D268,Barem!$B$12:$C$21,2,1)))</f>
        <v>3</v>
      </c>
      <c r="I268" s="16">
        <f>IF(H268=0,0,IF(B268="F",VLOOKUP(G268,Barem!$G$2:$H$11,2,1),VLOOKUP(G268,Barem!$G$12:$H$21,2,1)))</f>
        <v>1</v>
      </c>
      <c r="J268" s="22">
        <v>3.5</v>
      </c>
      <c r="K268" s="17">
        <f>VLOOKUP($C268, Barem!$L:$O,4,0)</f>
        <v>0.2</v>
      </c>
      <c r="L268" s="17">
        <f>VLOOKUP($C268, Barem!$L:$P,5,0)</f>
        <v>0.5</v>
      </c>
      <c r="M268" s="17">
        <f>VLOOKUP($C268, Barem!$L:$Q,6,0)</f>
        <v>0.3</v>
      </c>
      <c r="N268" s="43">
        <f t="shared" si="34"/>
        <v>0</v>
      </c>
      <c r="O268" s="43">
        <f>IF(D268&gt;21,VLOOKUP(D268,Barem!$S$1:$T$39,2,1),0)</f>
        <v>0</v>
      </c>
      <c r="P268" s="39">
        <f>IF(D268&lt;1,0,IF(B268="F",VLOOKUP(G268,Barem!$W$2:$Y$12,2,1),VLOOKUP(G268,Barem!$W$13:$Y$24,2,1)))</f>
        <v>0</v>
      </c>
      <c r="Q268" s="43">
        <f>VLOOKUP(A268,Participanti!A:C,3,0)</f>
        <v>0.75</v>
      </c>
      <c r="R268" s="34">
        <f t="shared" si="35"/>
        <v>2.9000000000000004</v>
      </c>
      <c r="S268" s="38">
        <v>43880</v>
      </c>
      <c r="T268" s="3">
        <f t="shared" si="32"/>
        <v>1</v>
      </c>
      <c r="U268" s="41">
        <f t="shared" si="36"/>
        <v>0.2416666666666667</v>
      </c>
    </row>
    <row r="269" spans="1:21">
      <c r="A269" s="21" t="s">
        <v>75</v>
      </c>
      <c r="B269" s="29" t="str">
        <f>VLOOKUP(A269,Participanti!A:B,2,0)</f>
        <v>M</v>
      </c>
      <c r="C269" s="22">
        <v>7</v>
      </c>
      <c r="D269" s="22">
        <v>14.19</v>
      </c>
      <c r="E269" s="23">
        <v>4.7754629629629626E-2</v>
      </c>
      <c r="F269" s="46">
        <v>28</v>
      </c>
      <c r="G269" s="24">
        <f t="shared" si="33"/>
        <v>3.3653720669224543E-3</v>
      </c>
      <c r="H269" s="16">
        <f>IF(B269="F",IF(G269&gt;Barem!$AB$2,0,IF(B269="F",VLOOKUP(D269,Barem!$B$2:$C$11,2,1))),IF(G269&gt;Barem!$AB$3,0,VLOOKUP(D269,Barem!$B$12:$C$21,2,1)))</f>
        <v>3</v>
      </c>
      <c r="I269" s="16">
        <f>IF(H269=0,0,IF(B269="F",VLOOKUP(G269,Barem!$G$2:$H$11,2,1),VLOOKUP(G269,Barem!$G$12:$H$21,2,1)))</f>
        <v>3</v>
      </c>
      <c r="J269" s="22">
        <v>3</v>
      </c>
      <c r="K269" s="17">
        <f>VLOOKUP($C269, Barem!$L:$O,4,0)</f>
        <v>0.2</v>
      </c>
      <c r="L269" s="17">
        <f>VLOOKUP($C269, Barem!$L:$P,5,0)</f>
        <v>0.5</v>
      </c>
      <c r="M269" s="17">
        <f>VLOOKUP($C269, Barem!$L:$Q,6,0)</f>
        <v>0.3</v>
      </c>
      <c r="N269" s="43">
        <f t="shared" si="34"/>
        <v>0</v>
      </c>
      <c r="O269" s="43">
        <f>IF(D269&gt;21,VLOOKUP(D269,Barem!$S$1:$T$39,2,1),0)</f>
        <v>0</v>
      </c>
      <c r="P269" s="39">
        <f>IF(D269&lt;1,0,IF(B269="F",VLOOKUP(G269,Barem!$W$2:$Y$12,2,1),VLOOKUP(G269,Barem!$W$13:$Y$24,2,1)))</f>
        <v>0</v>
      </c>
      <c r="Q269" s="43">
        <f>VLOOKUP(A269,Participanti!A:C,3,0)</f>
        <v>0</v>
      </c>
      <c r="R269" s="34">
        <f t="shared" si="35"/>
        <v>3</v>
      </c>
      <c r="S269" s="38">
        <v>44094</v>
      </c>
      <c r="T269" s="3">
        <f t="shared" si="32"/>
        <v>1</v>
      </c>
      <c r="U269" s="41">
        <f t="shared" si="36"/>
        <v>0.21141649048625794</v>
      </c>
    </row>
    <row r="270" spans="1:21">
      <c r="A270" s="21" t="s">
        <v>57</v>
      </c>
      <c r="B270" s="29" t="str">
        <f>VLOOKUP(A270,Participanti!A:B,2,0)</f>
        <v>M</v>
      </c>
      <c r="C270" s="22">
        <v>7</v>
      </c>
      <c r="D270" s="22">
        <v>11.36</v>
      </c>
      <c r="E270" s="23">
        <v>4.1400462962962965E-2</v>
      </c>
      <c r="F270" s="46">
        <v>64</v>
      </c>
      <c r="G270" s="24">
        <f t="shared" si="33"/>
        <v>3.64440695096505E-3</v>
      </c>
      <c r="H270" s="16">
        <f>IF(B270="F",IF(G270&gt;Barem!$AB$2,0,IF(B270="F",VLOOKUP(D270,Barem!$B$2:$C$11,2,1))),IF(G270&gt;Barem!$AB$3,0,VLOOKUP(D270,Barem!$B$12:$C$21,2,1)))</f>
        <v>2.5</v>
      </c>
      <c r="I270" s="16">
        <f>IF(H270=0,0,IF(B270="F",VLOOKUP(G270,Barem!$G$2:$H$11,2,1),VLOOKUP(G270,Barem!$G$12:$H$21,2,1)))</f>
        <v>2.5</v>
      </c>
      <c r="J270" s="22">
        <v>1</v>
      </c>
      <c r="K270" s="17">
        <f>VLOOKUP($C270, Barem!$L:$O,4,0)</f>
        <v>0.2</v>
      </c>
      <c r="L270" s="17">
        <f>VLOOKUP($C270, Barem!$L:$P,5,0)</f>
        <v>0.5</v>
      </c>
      <c r="M270" s="17">
        <f>VLOOKUP($C270, Barem!$L:$Q,6,0)</f>
        <v>0.3</v>
      </c>
      <c r="N270" s="43">
        <f t="shared" si="34"/>
        <v>0</v>
      </c>
      <c r="O270" s="43">
        <f>IF(D270&gt;21,VLOOKUP(D270,Barem!$S$1:$T$39,2,1),0)</f>
        <v>0</v>
      </c>
      <c r="P270" s="39">
        <f>IF(D270&lt;1,0,IF(B270="F",VLOOKUP(G270,Barem!$W$2:$Y$12,2,1),VLOOKUP(G270,Barem!$W$13:$Y$24,2,1)))</f>
        <v>0</v>
      </c>
      <c r="Q270" s="43">
        <f>VLOOKUP(A270,Participanti!A:C,3,0)</f>
        <v>0</v>
      </c>
      <c r="R270" s="34">
        <f t="shared" si="35"/>
        <v>2.0499999999999998</v>
      </c>
      <c r="S270" s="38">
        <v>44094</v>
      </c>
      <c r="T270" s="3">
        <f t="shared" si="32"/>
        <v>1</v>
      </c>
      <c r="U270" s="41">
        <f t="shared" si="36"/>
        <v>0.18045774647887322</v>
      </c>
    </row>
    <row r="271" spans="1:21">
      <c r="A271" s="21" t="s">
        <v>66</v>
      </c>
      <c r="B271" s="29" t="str">
        <f>VLOOKUP(A271,Participanti!A:B,2,0)</f>
        <v>M</v>
      </c>
      <c r="C271" s="22">
        <v>7</v>
      </c>
      <c r="D271" s="22">
        <v>14.1</v>
      </c>
      <c r="E271" s="23">
        <v>5.4745370370370368E-2</v>
      </c>
      <c r="F271" s="46">
        <v>63</v>
      </c>
      <c r="G271" s="24">
        <f t="shared" si="33"/>
        <v>3.8826503808773311E-3</v>
      </c>
      <c r="H271" s="16">
        <f>IF(B271="F",IF(G271&gt;Barem!$AB$2,0,IF(B271="F",VLOOKUP(D271,Barem!$B$2:$C$11,2,1))),IF(G271&gt;Barem!$AB$3,0,VLOOKUP(D271,Barem!$B$12:$C$21,2,1)))</f>
        <v>3</v>
      </c>
      <c r="I271" s="16">
        <f>IF(H271=0,0,IF(B271="F",VLOOKUP(G271,Barem!$G$2:$H$11,2,1),VLOOKUP(G271,Barem!$G$12:$H$21,2,1)))</f>
        <v>1.5</v>
      </c>
      <c r="J271" s="22">
        <v>3</v>
      </c>
      <c r="K271" s="17">
        <f>VLOOKUP($C271, Barem!$L:$O,4,0)</f>
        <v>0.2</v>
      </c>
      <c r="L271" s="17">
        <f>VLOOKUP($C271, Barem!$L:$P,5,0)</f>
        <v>0.5</v>
      </c>
      <c r="M271" s="17">
        <f>VLOOKUP($C271, Barem!$L:$Q,6,0)</f>
        <v>0.3</v>
      </c>
      <c r="N271" s="43">
        <f t="shared" si="34"/>
        <v>0</v>
      </c>
      <c r="O271" s="43">
        <f>IF(D271&gt;21,VLOOKUP(D271,Barem!$S$1:$T$39,2,1),0)</f>
        <v>0</v>
      </c>
      <c r="P271" s="39">
        <f>IF(D271&lt;1,0,IF(B271="F",VLOOKUP(G271,Barem!$W$2:$Y$12,2,1),VLOOKUP(G271,Barem!$W$13:$Y$24,2,1)))</f>
        <v>0</v>
      </c>
      <c r="Q271" s="43">
        <f>VLOOKUP(A271,Participanti!A:C,3,0)</f>
        <v>0</v>
      </c>
      <c r="R271" s="34">
        <f t="shared" si="35"/>
        <v>2.25</v>
      </c>
      <c r="S271" s="38">
        <v>43882</v>
      </c>
      <c r="T271" s="3">
        <f t="shared" si="32"/>
        <v>1</v>
      </c>
      <c r="U271" s="41">
        <f t="shared" si="36"/>
        <v>0.15957446808510639</v>
      </c>
    </row>
    <row r="272" spans="1:21">
      <c r="A272" s="21" t="s">
        <v>125</v>
      </c>
      <c r="B272" s="29" t="str">
        <f>VLOOKUP(A272,Participanti!A:B,2,0)</f>
        <v>M</v>
      </c>
      <c r="C272" s="22">
        <v>7</v>
      </c>
      <c r="D272" s="22">
        <v>15.01</v>
      </c>
      <c r="E272" s="23">
        <v>4.9999999999999996E-2</v>
      </c>
      <c r="F272" s="46">
        <v>410</v>
      </c>
      <c r="G272" s="24">
        <f t="shared" si="33"/>
        <v>3.3311125916055959E-3</v>
      </c>
      <c r="H272" s="16">
        <f>IF(B272="F",IF(G272&gt;Barem!$AB$2,0,IF(B272="F",VLOOKUP(D272,Barem!$B$2:$C$11,2,1))),IF(G272&gt;Barem!$AB$3,0,VLOOKUP(D272,Barem!$B$12:$C$21,2,1)))</f>
        <v>3.5</v>
      </c>
      <c r="I272" s="16">
        <f>IF(H272=0,0,IF(B272="F",VLOOKUP(G272,Barem!$G$2:$H$11,2,1),VLOOKUP(G272,Barem!$G$12:$H$21,2,1)))</f>
        <v>3</v>
      </c>
      <c r="J272" s="22">
        <v>3.5</v>
      </c>
      <c r="K272" s="17">
        <f>VLOOKUP($C272, Barem!$L:$O,4,0)</f>
        <v>0.2</v>
      </c>
      <c r="L272" s="17">
        <f>VLOOKUP($C272, Barem!$L:$P,5,0)</f>
        <v>0.5</v>
      </c>
      <c r="M272" s="17">
        <f>VLOOKUP($C272, Barem!$L:$Q,6,0)</f>
        <v>0.3</v>
      </c>
      <c r="N272" s="43">
        <f t="shared" si="34"/>
        <v>0.27333333333333332</v>
      </c>
      <c r="O272" s="43">
        <f>IF(D272&gt;21,VLOOKUP(D272,Barem!$S$1:$T$39,2,1),0)</f>
        <v>0</v>
      </c>
      <c r="P272" s="39">
        <f>IF(D272&lt;1,0,IF(B272="F",VLOOKUP(G272,Barem!$W$2:$Y$12,2,1),VLOOKUP(G272,Barem!$W$13:$Y$24,2,1)))</f>
        <v>0</v>
      </c>
      <c r="Q272" s="43">
        <f>VLOOKUP(A272,Participanti!A:C,3,0)</f>
        <v>0</v>
      </c>
      <c r="R272" s="34">
        <f t="shared" si="35"/>
        <v>3.5233333333333334</v>
      </c>
      <c r="S272" s="38">
        <v>43883</v>
      </c>
      <c r="T272" s="3">
        <f t="shared" si="32"/>
        <v>1</v>
      </c>
      <c r="U272" s="41">
        <f t="shared" si="36"/>
        <v>0.2347324006218077</v>
      </c>
    </row>
    <row r="273" spans="1:21">
      <c r="A273" s="21" t="s">
        <v>191</v>
      </c>
      <c r="B273" s="29" t="str">
        <f>VLOOKUP(A273,Participanti!A:B,2,0)</f>
        <v>F</v>
      </c>
      <c r="C273" s="22">
        <v>7</v>
      </c>
      <c r="D273" s="22">
        <v>7.09</v>
      </c>
      <c r="E273" s="23">
        <v>3.1909722222222221E-2</v>
      </c>
      <c r="F273" s="46">
        <v>4</v>
      </c>
      <c r="G273" s="24">
        <f t="shared" si="33"/>
        <v>4.500666039805673E-3</v>
      </c>
      <c r="H273" s="16">
        <f>IF(B273="F",IF(G273&gt;Barem!$AB$2,0,IF(B273="F",VLOOKUP(D273,Barem!$B$2:$C$11,2,1))),IF(G273&gt;Barem!$AB$3,0,VLOOKUP(D273,Barem!$B$12:$C$21,2,1)))</f>
        <v>2</v>
      </c>
      <c r="I273" s="16">
        <f>IF(H273=0,0,IF(B273="F",VLOOKUP(G273,Barem!$G$2:$H$11,2,1),VLOOKUP(G273,Barem!$G$12:$H$21,2,1)))</f>
        <v>1.5</v>
      </c>
      <c r="J273" s="22">
        <v>2</v>
      </c>
      <c r="K273" s="17">
        <f>VLOOKUP($C273, Barem!$L:$O,4,0)</f>
        <v>0.2</v>
      </c>
      <c r="L273" s="17">
        <f>VLOOKUP($C273, Barem!$L:$P,5,0)</f>
        <v>0.5</v>
      </c>
      <c r="M273" s="17">
        <f>VLOOKUP($C273, Barem!$L:$Q,6,0)</f>
        <v>0.3</v>
      </c>
      <c r="N273" s="43">
        <f t="shared" si="34"/>
        <v>0</v>
      </c>
      <c r="O273" s="43">
        <f>IF(D273&gt;21,VLOOKUP(D273,Barem!$S$1:$T$39,2,1),0)</f>
        <v>0</v>
      </c>
      <c r="P273" s="39">
        <f>IF(D273&lt;1,0,IF(B273="F",VLOOKUP(G273,Barem!$W$2:$Y$12,2,1),VLOOKUP(G273,Barem!$W$13:$Y$24,2,1)))</f>
        <v>0</v>
      </c>
      <c r="Q273" s="43">
        <f>VLOOKUP(A273,Participanti!A:C,3,0)</f>
        <v>0</v>
      </c>
      <c r="R273" s="34">
        <f t="shared" si="35"/>
        <v>1.75</v>
      </c>
      <c r="S273" s="38">
        <v>43883</v>
      </c>
      <c r="T273" s="3">
        <f t="shared" si="32"/>
        <v>1</v>
      </c>
      <c r="U273" s="41">
        <f t="shared" si="36"/>
        <v>0.24682651622002821</v>
      </c>
    </row>
    <row r="274" spans="1:21">
      <c r="A274" s="21" t="s">
        <v>74</v>
      </c>
      <c r="B274" s="29" t="str">
        <f>VLOOKUP(A274,Participanti!A:B,2,0)</f>
        <v>F</v>
      </c>
      <c r="C274" s="22">
        <v>7</v>
      </c>
      <c r="D274" s="22">
        <v>10.55</v>
      </c>
      <c r="E274" s="23">
        <v>4.1145833333333333E-2</v>
      </c>
      <c r="F274" s="46">
        <v>412</v>
      </c>
      <c r="G274" s="24">
        <f t="shared" si="33"/>
        <v>3.900078988941548E-3</v>
      </c>
      <c r="H274" s="16">
        <f>IF(B274="F",IF(G274&gt;Barem!$AB$2,0,IF(B274="F",VLOOKUP(D274,Barem!$B$2:$C$11,2,1))),IF(G274&gt;Barem!$AB$3,0,VLOOKUP(D274,Barem!$B$12:$C$21,2,1)))</f>
        <v>2.5</v>
      </c>
      <c r="I274" s="16">
        <f>IF(H274=0,0,IF(B274="F",VLOOKUP(G274,Barem!$G$2:$H$11,2,1),VLOOKUP(G274,Barem!$G$12:$H$21,2,1)))</f>
        <v>2.5</v>
      </c>
      <c r="J274" s="22">
        <v>2.5</v>
      </c>
      <c r="K274" s="17">
        <f>VLOOKUP($C274, Barem!$L:$O,4,0)</f>
        <v>0.2</v>
      </c>
      <c r="L274" s="17">
        <f>VLOOKUP($C274, Barem!$L:$P,5,0)</f>
        <v>0.5</v>
      </c>
      <c r="M274" s="17">
        <f>VLOOKUP($C274, Barem!$L:$Q,6,0)</f>
        <v>0.3</v>
      </c>
      <c r="N274" s="43">
        <f t="shared" si="34"/>
        <v>0.27466666666666667</v>
      </c>
      <c r="O274" s="43">
        <f>IF(D274&gt;21,VLOOKUP(D274,Barem!$S$1:$T$39,2,1),0)</f>
        <v>0</v>
      </c>
      <c r="P274" s="39">
        <f>IF(D274&lt;1,0,IF(B274="F",VLOOKUP(G274,Barem!$W$2:$Y$12,2,1),VLOOKUP(G274,Barem!$W$13:$Y$24,2,1)))</f>
        <v>0</v>
      </c>
      <c r="Q274" s="43">
        <f>VLOOKUP(A274,Participanti!A:C,3,0)</f>
        <v>0</v>
      </c>
      <c r="R274" s="34">
        <f t="shared" si="35"/>
        <v>2.7746666666666666</v>
      </c>
      <c r="S274" s="38">
        <v>43883</v>
      </c>
      <c r="T274" s="3">
        <f t="shared" si="32"/>
        <v>1</v>
      </c>
      <c r="U274" s="41">
        <f t="shared" si="36"/>
        <v>0.26300157977883093</v>
      </c>
    </row>
    <row r="275" spans="1:21">
      <c r="A275" s="21" t="s">
        <v>205</v>
      </c>
      <c r="B275" s="29" t="str">
        <f>VLOOKUP(A275,Participanti!A:B,2,0)</f>
        <v>F</v>
      </c>
      <c r="C275" s="22">
        <v>7</v>
      </c>
      <c r="D275" s="22">
        <v>10.01</v>
      </c>
      <c r="E275" s="23">
        <v>3.6296296296296292E-2</v>
      </c>
      <c r="F275" s="46">
        <v>0</v>
      </c>
      <c r="G275" s="24">
        <f t="shared" si="33"/>
        <v>3.6260036260036257E-3</v>
      </c>
      <c r="H275" s="16">
        <f>IF(B275="F",IF(G275&gt;Barem!$AB$2,0,IF(B275="F",VLOOKUP(D275,Barem!$B$2:$C$11,2,1))),IF(G275&gt;Barem!$AB$3,0,VLOOKUP(D275,Barem!$B$12:$C$21,2,1)))</f>
        <v>2.5</v>
      </c>
      <c r="I275" s="16">
        <f>IF(H275=0,0,IF(B275="F",VLOOKUP(G275,Barem!$G$2:$H$11,2,1),VLOOKUP(G275,Barem!$G$12:$H$21,2,1)))</f>
        <v>3.5</v>
      </c>
      <c r="J275" s="22">
        <v>2.5</v>
      </c>
      <c r="K275" s="17">
        <f>VLOOKUP($C275, Barem!$L:$O,4,0)</f>
        <v>0.2</v>
      </c>
      <c r="L275" s="17">
        <f>VLOOKUP($C275, Barem!$L:$P,5,0)</f>
        <v>0.5</v>
      </c>
      <c r="M275" s="17">
        <f>VLOOKUP($C275, Barem!$L:$Q,6,0)</f>
        <v>0.3</v>
      </c>
      <c r="N275" s="43">
        <f t="shared" si="34"/>
        <v>0</v>
      </c>
      <c r="O275" s="43">
        <f>IF(D275&gt;21,VLOOKUP(D275,Barem!$S$1:$T$39,2,1),0)</f>
        <v>0</v>
      </c>
      <c r="P275" s="39">
        <f>IF(D275&lt;1,0,IF(B275="F",VLOOKUP(G275,Barem!$W$2:$Y$12,2,1),VLOOKUP(G275,Barem!$W$13:$Y$24,2,1)))</f>
        <v>0</v>
      </c>
      <c r="Q275" s="43">
        <f>VLOOKUP(A275,Participanti!A:C,3,0)</f>
        <v>0</v>
      </c>
      <c r="R275" s="34">
        <f t="shared" si="35"/>
        <v>3</v>
      </c>
      <c r="S275" s="38">
        <v>43883</v>
      </c>
      <c r="T275" s="3">
        <f t="shared" si="32"/>
        <v>1</v>
      </c>
      <c r="U275" s="41">
        <f t="shared" si="36"/>
        <v>0.29970029970029971</v>
      </c>
    </row>
    <row r="276" spans="1:21">
      <c r="A276" s="21" t="s">
        <v>72</v>
      </c>
      <c r="B276" s="29" t="str">
        <f>VLOOKUP(A276,Participanti!A:B,2,0)</f>
        <v>M</v>
      </c>
      <c r="C276" s="22">
        <v>7</v>
      </c>
      <c r="D276" s="22">
        <v>16.8</v>
      </c>
      <c r="E276" s="23">
        <v>5.559027777777778E-2</v>
      </c>
      <c r="F276" s="46">
        <v>62</v>
      </c>
      <c r="G276" s="24">
        <f t="shared" si="33"/>
        <v>3.3089451058201059E-3</v>
      </c>
      <c r="H276" s="16">
        <f>IF(B276="F",IF(G276&gt;Barem!$AB$2,0,IF(B276="F",VLOOKUP(D276,Barem!$B$2:$C$11,2,1))),IF(G276&gt;Barem!$AB$3,0,VLOOKUP(D276,Barem!$B$12:$C$21,2,1)))</f>
        <v>3.5</v>
      </c>
      <c r="I276" s="16">
        <f>IF(H276=0,0,IF(B276="F",VLOOKUP(G276,Barem!$G$2:$H$11,2,1),VLOOKUP(G276,Barem!$G$12:$H$21,2,1)))</f>
        <v>3.5</v>
      </c>
      <c r="J276" s="22">
        <v>3</v>
      </c>
      <c r="K276" s="17">
        <f>VLOOKUP($C276, Barem!$L:$O,4,0)</f>
        <v>0.2</v>
      </c>
      <c r="L276" s="17">
        <f>VLOOKUP($C276, Barem!$L:$P,5,0)</f>
        <v>0.5</v>
      </c>
      <c r="M276" s="17">
        <f>VLOOKUP($C276, Barem!$L:$Q,6,0)</f>
        <v>0.3</v>
      </c>
      <c r="N276" s="43">
        <f t="shared" si="34"/>
        <v>0</v>
      </c>
      <c r="O276" s="43">
        <f>IF(D276&gt;21,VLOOKUP(D276,Barem!$S$1:$T$39,2,1),0)</f>
        <v>0</v>
      </c>
      <c r="P276" s="39">
        <f>IF(D276&lt;1,0,IF(B276="F",VLOOKUP(G276,Barem!$W$2:$Y$12,2,1),VLOOKUP(G276,Barem!$W$13:$Y$24,2,1)))</f>
        <v>0</v>
      </c>
      <c r="Q276" s="43">
        <f>VLOOKUP(A276,Participanti!A:C,3,0)</f>
        <v>0</v>
      </c>
      <c r="R276" s="34">
        <f t="shared" si="35"/>
        <v>3.35</v>
      </c>
      <c r="S276" s="38">
        <v>22</v>
      </c>
      <c r="T276" s="3">
        <f t="shared" si="32"/>
        <v>1</v>
      </c>
      <c r="U276" s="41">
        <f t="shared" si="36"/>
        <v>0.19940476190476189</v>
      </c>
    </row>
    <row r="277" spans="1:21">
      <c r="A277" s="21" t="s">
        <v>73</v>
      </c>
      <c r="B277" s="29" t="str">
        <f>VLOOKUP(A277,Participanti!A:B,2,0)</f>
        <v>M</v>
      </c>
      <c r="C277" s="22">
        <v>7</v>
      </c>
      <c r="D277" s="22">
        <v>8.0500000000000007</v>
      </c>
      <c r="E277" s="23">
        <v>2.7928240740740743E-2</v>
      </c>
      <c r="F277" s="46">
        <v>38</v>
      </c>
      <c r="G277" s="24">
        <f t="shared" si="33"/>
        <v>3.4693466758684149E-3</v>
      </c>
      <c r="H277" s="16">
        <f>IF(B277="F",IF(G277&gt;Barem!$AB$2,0,IF(B277="F",VLOOKUP(D277,Barem!$B$2:$C$11,2,1))),IF(G277&gt;Barem!$AB$3,0,VLOOKUP(D277,Barem!$B$12:$C$21,2,1)))</f>
        <v>2</v>
      </c>
      <c r="I277" s="16">
        <f>IF(H277=0,0,IF(B277="F",VLOOKUP(G277,Barem!$G$2:$H$11,2,1),VLOOKUP(G277,Barem!$G$12:$H$21,2,1)))</f>
        <v>3</v>
      </c>
      <c r="J277" s="22">
        <v>2</v>
      </c>
      <c r="K277" s="17">
        <f>VLOOKUP($C277, Barem!$L:$O,4,0)</f>
        <v>0.2</v>
      </c>
      <c r="L277" s="17">
        <f>VLOOKUP($C277, Barem!$L:$P,5,0)</f>
        <v>0.5</v>
      </c>
      <c r="M277" s="17">
        <f>VLOOKUP($C277, Barem!$L:$Q,6,0)</f>
        <v>0.3</v>
      </c>
      <c r="N277" s="43">
        <f t="shared" si="34"/>
        <v>0</v>
      </c>
      <c r="O277" s="43">
        <f>IF(D277&gt;21,VLOOKUP(D277,Barem!$S$1:$T$39,2,1),0)</f>
        <v>0</v>
      </c>
      <c r="P277" s="39">
        <f>IF(D277&lt;1,0,IF(B277="F",VLOOKUP(G277,Barem!$W$2:$Y$12,2,1),VLOOKUP(G277,Barem!$W$13:$Y$24,2,1)))</f>
        <v>0</v>
      </c>
      <c r="Q277" s="43">
        <f>VLOOKUP(A277,Participanti!A:C,3,0)</f>
        <v>0</v>
      </c>
      <c r="R277" s="34">
        <f t="shared" si="35"/>
        <v>2.5</v>
      </c>
      <c r="S277" s="38">
        <v>22</v>
      </c>
      <c r="T277" s="3">
        <f t="shared" si="32"/>
        <v>1</v>
      </c>
      <c r="U277" s="41">
        <f t="shared" si="36"/>
        <v>0.3105590062111801</v>
      </c>
    </row>
    <row r="278" spans="1:21">
      <c r="A278" s="21" t="s">
        <v>193</v>
      </c>
      <c r="B278" s="29" t="str">
        <f>VLOOKUP(A278,Participanti!A:B,2,0)</f>
        <v>F</v>
      </c>
      <c r="C278" s="22">
        <v>7</v>
      </c>
      <c r="D278" s="22">
        <v>12</v>
      </c>
      <c r="E278" s="23">
        <v>6.8657407407407403E-2</v>
      </c>
      <c r="F278" s="46">
        <v>14</v>
      </c>
      <c r="G278" s="24">
        <f t="shared" si="33"/>
        <v>5.72145061728395E-3</v>
      </c>
      <c r="H278" s="16">
        <f>IF(B278="F",IF(G278&gt;Barem!$AB$2,0,IF(B278="F",VLOOKUP(D278,Barem!$B$2:$C$11,2,1))),IF(G278&gt;Barem!$AB$3,0,VLOOKUP(D278,Barem!$B$12:$C$21,2,1)))</f>
        <v>3</v>
      </c>
      <c r="I278" s="16">
        <f>IF(H278=0,0,IF(B278="F",VLOOKUP(G278,Barem!$G$2:$H$11,2,1),VLOOKUP(G278,Barem!$G$12:$H$21,2,1)))</f>
        <v>1</v>
      </c>
      <c r="J278" s="22">
        <v>1</v>
      </c>
      <c r="K278" s="17">
        <f>VLOOKUP($C278, Barem!$L:$O,4,0)</f>
        <v>0.2</v>
      </c>
      <c r="L278" s="17">
        <f>VLOOKUP($C278, Barem!$L:$P,5,0)</f>
        <v>0.5</v>
      </c>
      <c r="M278" s="17">
        <f>VLOOKUP($C278, Barem!$L:$Q,6,0)</f>
        <v>0.3</v>
      </c>
      <c r="N278" s="43">
        <f t="shared" si="34"/>
        <v>0</v>
      </c>
      <c r="O278" s="43">
        <f>IF(D278&gt;21,VLOOKUP(D278,Barem!$S$1:$T$39,2,1),0)</f>
        <v>0</v>
      </c>
      <c r="P278" s="39">
        <f>IF(D278&lt;1,0,IF(B278="F",VLOOKUP(G278,Barem!$W$2:$Y$12,2,1),VLOOKUP(G278,Barem!$W$13:$Y$24,2,1)))</f>
        <v>0</v>
      </c>
      <c r="Q278" s="43">
        <f>VLOOKUP(A278,Participanti!A:C,3,0)</f>
        <v>0.5</v>
      </c>
      <c r="R278" s="34">
        <f t="shared" si="35"/>
        <v>1.9000000000000001</v>
      </c>
      <c r="S278" s="38">
        <v>43884</v>
      </c>
      <c r="T278" s="3">
        <f t="shared" si="32"/>
        <v>1</v>
      </c>
      <c r="U278" s="41">
        <f t="shared" si="36"/>
        <v>0.15833333333333335</v>
      </c>
    </row>
    <row r="279" spans="1:21">
      <c r="A279" s="21" t="s">
        <v>53</v>
      </c>
      <c r="B279" s="29" t="str">
        <f>VLOOKUP(A279,Participanti!A:B,2,0)</f>
        <v>M</v>
      </c>
      <c r="C279" s="22">
        <v>7</v>
      </c>
      <c r="D279" s="22">
        <v>17.21</v>
      </c>
      <c r="E279" s="23">
        <v>6.21875E-2</v>
      </c>
      <c r="F279" s="46">
        <v>46</v>
      </c>
      <c r="G279" s="24">
        <f t="shared" si="33"/>
        <v>3.6134514816966879E-3</v>
      </c>
      <c r="H279" s="16">
        <f>IF(B279="F",IF(G279&gt;Barem!$AB$2,0,IF(B279="F",VLOOKUP(D279,Barem!$B$2:$C$11,2,1))),IF(G279&gt;Barem!$AB$3,0,VLOOKUP(D279,Barem!$B$12:$C$21,2,1)))</f>
        <v>4</v>
      </c>
      <c r="I279" s="16">
        <f>IF(H279=0,0,IF(B279="F",VLOOKUP(G279,Barem!$G$2:$H$11,2,1),VLOOKUP(G279,Barem!$G$12:$H$21,2,1)))</f>
        <v>2.5</v>
      </c>
      <c r="J279" s="22">
        <v>2</v>
      </c>
      <c r="K279" s="17">
        <f>VLOOKUP($C279, Barem!$L:$O,4,0)</f>
        <v>0.2</v>
      </c>
      <c r="L279" s="17">
        <f>VLOOKUP($C279, Barem!$L:$P,5,0)</f>
        <v>0.5</v>
      </c>
      <c r="M279" s="17">
        <f>VLOOKUP($C279, Barem!$L:$Q,6,0)</f>
        <v>0.3</v>
      </c>
      <c r="N279" s="43">
        <f t="shared" si="34"/>
        <v>0</v>
      </c>
      <c r="O279" s="43">
        <f>IF(D279&gt;21,VLOOKUP(D279,Barem!$S$1:$T$39,2,1),0)</f>
        <v>0</v>
      </c>
      <c r="P279" s="39">
        <f>IF(D279&lt;1,0,IF(B279="F",VLOOKUP(G279,Barem!$W$2:$Y$12,2,1),VLOOKUP(G279,Barem!$W$13:$Y$24,2,1)))</f>
        <v>0</v>
      </c>
      <c r="Q279" s="43">
        <f>VLOOKUP(A279,Participanti!A:C,3,0)</f>
        <v>0</v>
      </c>
      <c r="R279" s="34">
        <f t="shared" si="35"/>
        <v>2.65</v>
      </c>
      <c r="S279" s="38">
        <v>43882</v>
      </c>
      <c r="T279" s="3">
        <f t="shared" si="32"/>
        <v>1</v>
      </c>
      <c r="U279" s="41">
        <f t="shared" si="36"/>
        <v>0.15398024404416036</v>
      </c>
    </row>
    <row r="280" spans="1:21">
      <c r="A280" s="21" t="s">
        <v>67</v>
      </c>
      <c r="B280" s="29" t="str">
        <f>VLOOKUP(A280,Participanti!A:B,2,0)</f>
        <v>M</v>
      </c>
      <c r="C280" s="22">
        <v>7</v>
      </c>
      <c r="D280" s="22">
        <v>5.04</v>
      </c>
      <c r="E280" s="23">
        <v>1.383101851851852E-2</v>
      </c>
      <c r="F280" s="46">
        <v>79</v>
      </c>
      <c r="G280" s="24">
        <f t="shared" si="33"/>
        <v>2.7442497060552618E-3</v>
      </c>
      <c r="H280" s="16">
        <f>IF(B280="F",IF(G280&gt;Barem!$AB$2,0,IF(B280="F",VLOOKUP(D280,Barem!$B$2:$C$11,2,1))),IF(G280&gt;Barem!$AB$3,0,VLOOKUP(D280,Barem!$B$12:$C$21,2,1)))</f>
        <v>1.5</v>
      </c>
      <c r="I280" s="16">
        <f>IF(H280=0,0,IF(B280="F",VLOOKUP(G280,Barem!$G$2:$H$11,2,1),VLOOKUP(G280,Barem!$G$12:$H$21,2,1)))</f>
        <v>5</v>
      </c>
      <c r="J280" s="22">
        <v>2.5</v>
      </c>
      <c r="K280" s="17">
        <f>VLOOKUP($C280, Barem!$L:$O,4,0)</f>
        <v>0.2</v>
      </c>
      <c r="L280" s="17">
        <f>VLOOKUP($C280, Barem!$L:$P,5,0)</f>
        <v>0.5</v>
      </c>
      <c r="M280" s="17">
        <f>VLOOKUP($C280, Barem!$L:$Q,6,0)</f>
        <v>0.3</v>
      </c>
      <c r="N280" s="43">
        <f t="shared" si="34"/>
        <v>0</v>
      </c>
      <c r="O280" s="43">
        <f>IF(D280&gt;21,VLOOKUP(D280,Barem!$S$1:$T$39,2,1),0)</f>
        <v>0</v>
      </c>
      <c r="P280" s="39">
        <f>IF(D280&lt;1,0,IF(B280="F",VLOOKUP(G280,Barem!$W$2:$Y$12,2,1),VLOOKUP(G280,Barem!$W$13:$Y$24,2,1)))</f>
        <v>0.5</v>
      </c>
      <c r="Q280" s="43">
        <f>VLOOKUP(A280,Participanti!A:C,3,0)</f>
        <v>0</v>
      </c>
      <c r="R280" s="34">
        <f t="shared" si="35"/>
        <v>4.05</v>
      </c>
      <c r="S280" s="38">
        <v>43882</v>
      </c>
      <c r="T280" s="3">
        <f t="shared" si="32"/>
        <v>1</v>
      </c>
      <c r="U280" s="41">
        <f t="shared" si="36"/>
        <v>0.80357142857142849</v>
      </c>
    </row>
    <row r="281" spans="1:21">
      <c r="A281" s="21" t="s">
        <v>197</v>
      </c>
      <c r="B281" s="29" t="str">
        <f>VLOOKUP(A281,Participanti!A:B,2,0)</f>
        <v>M</v>
      </c>
      <c r="C281" s="22">
        <v>7</v>
      </c>
      <c r="D281" s="22">
        <v>10.78</v>
      </c>
      <c r="E281" s="23">
        <v>4.0127314814814817E-2</v>
      </c>
      <c r="F281" s="46">
        <v>43</v>
      </c>
      <c r="G281" s="24">
        <f t="shared" si="33"/>
        <v>3.7223854188139908E-3</v>
      </c>
      <c r="H281" s="16">
        <f>IF(B281="F",IF(G281&gt;Barem!$AB$2,0,IF(B281="F",VLOOKUP(D281,Barem!$B$2:$C$11,2,1))),IF(G281&gt;Barem!$AB$3,0,VLOOKUP(D281,Barem!$B$12:$C$21,2,1)))</f>
        <v>2.5</v>
      </c>
      <c r="I281" s="16">
        <f>IF(H281=0,0,IF(B281="F",VLOOKUP(G281,Barem!$G$2:$H$11,2,1),VLOOKUP(G281,Barem!$G$12:$H$21,2,1)))</f>
        <v>2</v>
      </c>
      <c r="J281" s="22">
        <v>3.5</v>
      </c>
      <c r="K281" s="17">
        <f>VLOOKUP($C281, Barem!$L:$O,4,0)</f>
        <v>0.2</v>
      </c>
      <c r="L281" s="17">
        <f>VLOOKUP($C281, Barem!$L:$P,5,0)</f>
        <v>0.5</v>
      </c>
      <c r="M281" s="17">
        <f>VLOOKUP($C281, Barem!$L:$Q,6,0)</f>
        <v>0.3</v>
      </c>
      <c r="N281" s="43">
        <f t="shared" si="34"/>
        <v>0</v>
      </c>
      <c r="O281" s="43">
        <f>IF(D281&gt;21,VLOOKUP(D281,Barem!$S$1:$T$39,2,1),0)</f>
        <v>0</v>
      </c>
      <c r="P281" s="39">
        <f>IF(D281&lt;1,0,IF(B281="F",VLOOKUP(G281,Barem!$W$2:$Y$12,2,1),VLOOKUP(G281,Barem!$W$13:$Y$24,2,1)))</f>
        <v>0</v>
      </c>
      <c r="Q281" s="43">
        <f>VLOOKUP(A281,Participanti!A:C,3,0)</f>
        <v>0</v>
      </c>
      <c r="R281" s="34">
        <f t="shared" si="35"/>
        <v>2.5499999999999998</v>
      </c>
      <c r="S281" s="38">
        <v>43884</v>
      </c>
      <c r="T281" s="3">
        <f t="shared" si="32"/>
        <v>1</v>
      </c>
      <c r="U281" s="41">
        <f t="shared" si="36"/>
        <v>0.23654916512059368</v>
      </c>
    </row>
    <row r="282" spans="1:21">
      <c r="A282" s="21" t="s">
        <v>56</v>
      </c>
      <c r="B282" s="29" t="str">
        <f>VLOOKUP(A282,Participanti!A:B,2,0)</f>
        <v>M</v>
      </c>
      <c r="C282" s="22">
        <v>7</v>
      </c>
      <c r="D282" s="22">
        <v>24.64</v>
      </c>
      <c r="E282" s="23">
        <v>8.5613425925925926E-2</v>
      </c>
      <c r="F282" s="46">
        <v>0</v>
      </c>
      <c r="G282" s="24">
        <f t="shared" si="33"/>
        <v>3.4745708573833572E-3</v>
      </c>
      <c r="H282" s="16">
        <f>IF(B282="F",IF(G282&gt;Barem!$AB$2,0,IF(B282="F",VLOOKUP(D282,Barem!$B$2:$C$11,2,1))),IF(G282&gt;Barem!$AB$3,0,VLOOKUP(D282,Barem!$B$12:$C$21,2,1)))</f>
        <v>5</v>
      </c>
      <c r="I282" s="16">
        <f>IF(H282=0,0,IF(B282="F",VLOOKUP(G282,Barem!$G$2:$H$11,2,1),VLOOKUP(G282,Barem!$G$12:$H$21,2,1)))</f>
        <v>3</v>
      </c>
      <c r="J282" s="22">
        <v>2.5</v>
      </c>
      <c r="K282" s="17">
        <f>VLOOKUP($C282, Barem!$L:$O,4,0)</f>
        <v>0.2</v>
      </c>
      <c r="L282" s="17">
        <f>VLOOKUP($C282, Barem!$L:$P,5,0)</f>
        <v>0.5</v>
      </c>
      <c r="M282" s="17">
        <f>VLOOKUP($C282, Barem!$L:$Q,6,0)</f>
        <v>0.3</v>
      </c>
      <c r="N282" s="43">
        <f t="shared" si="34"/>
        <v>0</v>
      </c>
      <c r="O282" s="43">
        <f>IF(D282&gt;21,VLOOKUP(D282,Barem!$S$1:$T$39,2,1),0)</f>
        <v>0</v>
      </c>
      <c r="P282" s="39">
        <f>IF(D282&lt;1,0,IF(B282="F",VLOOKUP(G282,Barem!$W$2:$Y$12,2,1),VLOOKUP(G282,Barem!$W$13:$Y$24,2,1)))</f>
        <v>0</v>
      </c>
      <c r="Q282" s="43">
        <f>VLOOKUP(A282,Participanti!A:C,3,0)</f>
        <v>0</v>
      </c>
      <c r="R282" s="34">
        <f t="shared" si="35"/>
        <v>3.25</v>
      </c>
      <c r="S282" s="38">
        <v>43884</v>
      </c>
      <c r="T282" s="3">
        <f t="shared" si="32"/>
        <v>1</v>
      </c>
      <c r="U282" s="41">
        <f t="shared" si="36"/>
        <v>0.13189935064935066</v>
      </c>
    </row>
    <row r="283" spans="1:21">
      <c r="A283" s="21" t="s">
        <v>60</v>
      </c>
      <c r="B283" s="29" t="str">
        <f>VLOOKUP(A283,Participanti!A:B,2,0)</f>
        <v>M</v>
      </c>
      <c r="C283" s="22">
        <v>7</v>
      </c>
      <c r="D283" s="22">
        <v>42.01</v>
      </c>
      <c r="E283" s="23">
        <v>0.19611111111111112</v>
      </c>
      <c r="F283" s="46">
        <v>1447</v>
      </c>
      <c r="G283" s="24">
        <f t="shared" si="33"/>
        <v>4.6682006929567041E-3</v>
      </c>
      <c r="H283" s="16">
        <f>IF(B283="F",IF(G283&gt;Barem!$AB$2,0,IF(B283="F",VLOOKUP(D283,Barem!$B$2:$C$11,2,1))),IF(G283&gt;Barem!$AB$3,0,VLOOKUP(D283,Barem!$B$12:$C$21,2,1)))</f>
        <v>5</v>
      </c>
      <c r="I283" s="16">
        <f>IF(H283=0,0,IF(B283="F",VLOOKUP(G283,Barem!$G$2:$H$11,2,1),VLOOKUP(G283,Barem!$G$12:$H$21,2,1)))</f>
        <v>1</v>
      </c>
      <c r="J283" s="22">
        <v>5</v>
      </c>
      <c r="K283" s="17">
        <f>VLOOKUP($C283, Barem!$L:$O,4,0)</f>
        <v>0.2</v>
      </c>
      <c r="L283" s="17">
        <f>VLOOKUP($C283, Barem!$L:$P,5,0)</f>
        <v>0.5</v>
      </c>
      <c r="M283" s="17">
        <f>VLOOKUP($C283, Barem!$L:$Q,6,0)</f>
        <v>0.3</v>
      </c>
      <c r="N283" s="43">
        <f t="shared" si="34"/>
        <v>0.96466666666666667</v>
      </c>
      <c r="O283" s="43">
        <f>IF(D283&gt;21,VLOOKUP(D283,Barem!$S$1:$T$39,2,1),0)</f>
        <v>0.4</v>
      </c>
      <c r="P283" s="39">
        <f>IF(D283&lt;1,0,IF(B283="F",VLOOKUP(G283,Barem!$W$2:$Y$12,2,1),VLOOKUP(G283,Barem!$W$13:$Y$24,2,1)))</f>
        <v>0</v>
      </c>
      <c r="Q283" s="43">
        <f>VLOOKUP(A283,Participanti!A:C,3,0)</f>
        <v>0</v>
      </c>
      <c r="R283" s="34">
        <f t="shared" si="35"/>
        <v>4.3646666666666665</v>
      </c>
      <c r="S283" s="38">
        <v>43884</v>
      </c>
      <c r="T283" s="3">
        <f t="shared" si="32"/>
        <v>1</v>
      </c>
      <c r="U283" s="41">
        <f t="shared" si="36"/>
        <v>0.10389589780211061</v>
      </c>
    </row>
    <row r="284" spans="1:21">
      <c r="A284" s="21" t="s">
        <v>93</v>
      </c>
      <c r="B284" s="29" t="str">
        <f>VLOOKUP(A284,Participanti!A:B,2,0)</f>
        <v>M</v>
      </c>
      <c r="C284" s="22">
        <v>7</v>
      </c>
      <c r="D284" s="22">
        <v>5.01</v>
      </c>
      <c r="E284" s="23">
        <v>1.6759259259259258E-2</v>
      </c>
      <c r="F284" s="46">
        <v>21</v>
      </c>
      <c r="G284" s="24">
        <f t="shared" si="33"/>
        <v>3.3451615287942633E-3</v>
      </c>
      <c r="H284" s="16">
        <f>IF(B284="F",IF(G284&gt;Barem!$AB$2,0,IF(B284="F",VLOOKUP(D284,Barem!$B$2:$C$11,2,1))),IF(G284&gt;Barem!$AB$3,0,VLOOKUP(D284,Barem!$B$12:$C$21,2,1)))</f>
        <v>1.5</v>
      </c>
      <c r="I284" s="16">
        <f>IF(H284=0,0,IF(B284="F",VLOOKUP(G284,Barem!$G$2:$H$11,2,1),VLOOKUP(G284,Barem!$G$12:$H$21,2,1)))</f>
        <v>3</v>
      </c>
      <c r="J284" s="22">
        <v>2.5</v>
      </c>
      <c r="K284" s="17">
        <f>VLOOKUP($C284, Barem!$L:$O,4,0)</f>
        <v>0.2</v>
      </c>
      <c r="L284" s="17">
        <f>VLOOKUP($C284, Barem!$L:$P,5,0)</f>
        <v>0.5</v>
      </c>
      <c r="M284" s="17">
        <f>VLOOKUP($C284, Barem!$L:$Q,6,0)</f>
        <v>0.3</v>
      </c>
      <c r="N284" s="43">
        <f t="shared" si="34"/>
        <v>0</v>
      </c>
      <c r="O284" s="43">
        <f>IF(D284&gt;21,VLOOKUP(D284,Barem!$S$1:$T$39,2,1),0)</f>
        <v>0</v>
      </c>
      <c r="P284" s="39">
        <f>IF(D284&lt;1,0,IF(B284="F",VLOOKUP(G284,Barem!$W$2:$Y$12,2,1),VLOOKUP(G284,Barem!$W$13:$Y$24,2,1)))</f>
        <v>0</v>
      </c>
      <c r="Q284" s="43">
        <f>VLOOKUP(A284,Participanti!A:C,3,0)</f>
        <v>0</v>
      </c>
      <c r="R284" s="34">
        <f t="shared" si="35"/>
        <v>2.5499999999999998</v>
      </c>
      <c r="S284" s="38">
        <v>43878</v>
      </c>
      <c r="T284" s="3">
        <f t="shared" si="32"/>
        <v>1</v>
      </c>
      <c r="U284" s="41">
        <f t="shared" si="36"/>
        <v>0.50898203592814373</v>
      </c>
    </row>
    <row r="285" spans="1:21">
      <c r="A285" s="21" t="s">
        <v>149</v>
      </c>
      <c r="B285" s="29" t="str">
        <f>VLOOKUP(A285,Participanti!A:B,2,0)</f>
        <v>M</v>
      </c>
      <c r="C285" s="22">
        <v>7</v>
      </c>
      <c r="D285" s="22">
        <v>7.01</v>
      </c>
      <c r="E285" s="23">
        <v>2.7569444444444448E-2</v>
      </c>
      <c r="F285" s="46">
        <v>11</v>
      </c>
      <c r="G285" s="24">
        <f t="shared" si="33"/>
        <v>3.9328736725313049E-3</v>
      </c>
      <c r="H285" s="16">
        <f>IF(B285="F",IF(G285&gt;Barem!$AB$2,0,IF(B285="F",VLOOKUP(D285,Barem!$B$2:$C$11,2,1))),IF(G285&gt;Barem!$AB$3,0,VLOOKUP(D285,Barem!$B$12:$C$21,2,1)))</f>
        <v>2</v>
      </c>
      <c r="I285" s="16">
        <f>IF(H285=0,0,IF(B285="F",VLOOKUP(G285,Barem!$G$2:$H$11,2,1),VLOOKUP(G285,Barem!$G$12:$H$21,2,1)))</f>
        <v>1.5</v>
      </c>
      <c r="J285" s="22">
        <v>1</v>
      </c>
      <c r="K285" s="17">
        <f>VLOOKUP($C285, Barem!$L:$O,4,0)</f>
        <v>0.2</v>
      </c>
      <c r="L285" s="17">
        <f>VLOOKUP($C285, Barem!$L:$P,5,0)</f>
        <v>0.5</v>
      </c>
      <c r="M285" s="17">
        <f>VLOOKUP($C285, Barem!$L:$Q,6,0)</f>
        <v>0.3</v>
      </c>
      <c r="N285" s="43">
        <f t="shared" si="34"/>
        <v>0</v>
      </c>
      <c r="O285" s="43">
        <f>IF(D285&gt;21,VLOOKUP(D285,Barem!$S$1:$T$39,2,1),0)</f>
        <v>0</v>
      </c>
      <c r="P285" s="39">
        <f>IF(D285&lt;1,0,IF(B285="F",VLOOKUP(G285,Barem!$W$2:$Y$12,2,1),VLOOKUP(G285,Barem!$W$13:$Y$24,2,1)))</f>
        <v>0</v>
      </c>
      <c r="Q285" s="43">
        <f>VLOOKUP(A285,Participanti!A:C,3,0)</f>
        <v>0</v>
      </c>
      <c r="R285" s="34">
        <f t="shared" si="35"/>
        <v>1.45</v>
      </c>
      <c r="S285" s="38">
        <v>43880</v>
      </c>
      <c r="T285" s="3">
        <f t="shared" si="32"/>
        <v>1</v>
      </c>
      <c r="U285" s="41">
        <f t="shared" si="36"/>
        <v>0.20684736091298145</v>
      </c>
    </row>
    <row r="286" spans="1:21">
      <c r="A286" s="21" t="s">
        <v>130</v>
      </c>
      <c r="B286" s="29" t="str">
        <f>VLOOKUP(A286,Participanti!A:B,2,0)</f>
        <v>M</v>
      </c>
      <c r="C286" s="22">
        <v>7</v>
      </c>
      <c r="D286" s="22">
        <v>10.07</v>
      </c>
      <c r="E286" s="23">
        <v>3.5127314814814813E-2</v>
      </c>
      <c r="F286" s="46">
        <v>29</v>
      </c>
      <c r="G286" s="24">
        <f t="shared" si="33"/>
        <v>3.4883132884622452E-3</v>
      </c>
      <c r="H286" s="16">
        <f>IF(B286="F",IF(G286&gt;Barem!$AB$2,0,IF(B286="F",VLOOKUP(D286,Barem!$B$2:$C$11,2,1))),IF(G286&gt;Barem!$AB$3,0,VLOOKUP(D286,Barem!$B$12:$C$21,2,1)))</f>
        <v>2.5</v>
      </c>
      <c r="I286" s="16">
        <f>IF(H286=0,0,IF(B286="F",VLOOKUP(G286,Barem!$G$2:$H$11,2,1),VLOOKUP(G286,Barem!$G$12:$H$21,2,1)))</f>
        <v>2.5</v>
      </c>
      <c r="J286" s="22">
        <v>1</v>
      </c>
      <c r="K286" s="17">
        <f>VLOOKUP($C286, Barem!$L:$O,4,0)</f>
        <v>0.2</v>
      </c>
      <c r="L286" s="17">
        <f>VLOOKUP($C286, Barem!$L:$P,5,0)</f>
        <v>0.5</v>
      </c>
      <c r="M286" s="17">
        <f>VLOOKUP($C286, Barem!$L:$Q,6,0)</f>
        <v>0.3</v>
      </c>
      <c r="N286" s="43">
        <f t="shared" si="34"/>
        <v>0</v>
      </c>
      <c r="O286" s="43">
        <f>IF(D286&gt;21,VLOOKUP(D286,Barem!$S$1:$T$39,2,1),0)</f>
        <v>0</v>
      </c>
      <c r="P286" s="39">
        <f>IF(D286&lt;1,0,IF(B286="F",VLOOKUP(G286,Barem!$W$2:$Y$12,2,1),VLOOKUP(G286,Barem!$W$13:$Y$24,2,1)))</f>
        <v>0</v>
      </c>
      <c r="Q286" s="43">
        <f>VLOOKUP(A286,Participanti!A:C,3,0)</f>
        <v>0</v>
      </c>
      <c r="R286" s="34">
        <f t="shared" si="35"/>
        <v>2.0499999999999998</v>
      </c>
      <c r="S286" s="38">
        <v>43879</v>
      </c>
      <c r="T286" s="3">
        <f t="shared" si="32"/>
        <v>1</v>
      </c>
      <c r="U286" s="41">
        <f t="shared" si="36"/>
        <v>0.20357497517378348</v>
      </c>
    </row>
    <row r="287" spans="1:21">
      <c r="A287" s="21" t="s">
        <v>101</v>
      </c>
      <c r="B287" s="29" t="str">
        <f>VLOOKUP(A287,Participanti!A:B,2,0)</f>
        <v>M</v>
      </c>
      <c r="C287" s="22">
        <v>7</v>
      </c>
      <c r="D287" s="22">
        <v>3</v>
      </c>
      <c r="E287" s="23">
        <v>8.9467592592592585E-3</v>
      </c>
      <c r="F287" s="46">
        <v>0</v>
      </c>
      <c r="G287" s="24">
        <f t="shared" si="33"/>
        <v>2.9822530864197527E-3</v>
      </c>
      <c r="H287" s="16">
        <f>IF(B287="F",IF(G287&gt;Barem!$AB$2,0,IF(B287="F",VLOOKUP(D287,Barem!$B$2:$C$11,2,1))),IF(G287&gt;Barem!$AB$3,0,VLOOKUP(D287,Barem!$B$12:$C$21,2,1)))</f>
        <v>1</v>
      </c>
      <c r="I287" s="16">
        <f>IF(H287=0,0,IF(B287="F",VLOOKUP(G287,Barem!$G$2:$H$11,2,1),VLOOKUP(G287,Barem!$G$12:$H$21,2,1)))</f>
        <v>4</v>
      </c>
      <c r="J287" s="22">
        <v>1.5</v>
      </c>
      <c r="K287" s="17">
        <f>VLOOKUP($C287, Barem!$L:$O,4,0)</f>
        <v>0.2</v>
      </c>
      <c r="L287" s="17">
        <f>VLOOKUP($C287, Barem!$L:$P,5,0)</f>
        <v>0.5</v>
      </c>
      <c r="M287" s="17">
        <f>VLOOKUP($C287, Barem!$L:$Q,6,0)</f>
        <v>0.3</v>
      </c>
      <c r="N287" s="43">
        <f t="shared" si="34"/>
        <v>0</v>
      </c>
      <c r="O287" s="43">
        <f>IF(D287&gt;21,VLOOKUP(D287,Barem!$S$1:$T$39,2,1),0)</f>
        <v>0</v>
      </c>
      <c r="P287" s="39">
        <f>IF(D287&lt;1,0,IF(B287="F",VLOOKUP(G287,Barem!$W$2:$Y$12,2,1),VLOOKUP(G287,Barem!$W$13:$Y$24,2,1)))</f>
        <v>0</v>
      </c>
      <c r="Q287" s="43">
        <f>VLOOKUP(A287,Participanti!A:C,3,0)</f>
        <v>0</v>
      </c>
      <c r="R287" s="34">
        <f t="shared" si="35"/>
        <v>2.6500000000000004</v>
      </c>
      <c r="S287" s="38">
        <v>43884</v>
      </c>
      <c r="T287" s="3">
        <f t="shared" si="32"/>
        <v>1</v>
      </c>
      <c r="U287" s="41">
        <f t="shared" si="36"/>
        <v>0.88333333333333341</v>
      </c>
    </row>
    <row r="288" spans="1:21">
      <c r="A288" s="21" t="s">
        <v>68</v>
      </c>
      <c r="B288" s="29" t="str">
        <f>VLOOKUP(A288,Participanti!A:B,2,0)</f>
        <v>M</v>
      </c>
      <c r="C288" s="22">
        <v>7</v>
      </c>
      <c r="D288" s="22">
        <v>10.02</v>
      </c>
      <c r="E288" s="23">
        <v>3.8715277777777779E-2</v>
      </c>
      <c r="F288" s="46">
        <v>74</v>
      </c>
      <c r="G288" s="24">
        <f t="shared" si="33"/>
        <v>3.8638001774229324E-3</v>
      </c>
      <c r="H288" s="16">
        <f>IF(B288="F",IF(G288&gt;Barem!$AB$2,0,IF(B288="F",VLOOKUP(D288,Barem!$B$2:$C$11,2,1))),IF(G288&gt;Barem!$AB$3,0,VLOOKUP(D288,Barem!$B$12:$C$21,2,1)))</f>
        <v>2.5</v>
      </c>
      <c r="I288" s="16">
        <f>IF(H288=0,0,IF(B288="F",VLOOKUP(G288,Barem!$G$2:$H$11,2,1),VLOOKUP(G288,Barem!$G$12:$H$21,2,1)))</f>
        <v>1.5</v>
      </c>
      <c r="J288" s="22">
        <v>3.5</v>
      </c>
      <c r="K288" s="17">
        <f>VLOOKUP($C288, Barem!$L:$O,4,0)</f>
        <v>0.2</v>
      </c>
      <c r="L288" s="17">
        <f>VLOOKUP($C288, Barem!$L:$P,5,0)</f>
        <v>0.5</v>
      </c>
      <c r="M288" s="17">
        <f>VLOOKUP($C288, Barem!$L:$Q,6,0)</f>
        <v>0.3</v>
      </c>
      <c r="N288" s="43">
        <f t="shared" si="34"/>
        <v>0</v>
      </c>
      <c r="O288" s="43">
        <f>IF(D288&gt;21,VLOOKUP(D288,Barem!$S$1:$T$39,2,1),0)</f>
        <v>0</v>
      </c>
      <c r="P288" s="39">
        <f>IF(D288&lt;1,0,IF(B288="F",VLOOKUP(G288,Barem!$W$2:$Y$12,2,1),VLOOKUP(G288,Barem!$W$13:$Y$24,2,1)))</f>
        <v>0</v>
      </c>
      <c r="Q288" s="43">
        <f>VLOOKUP(A288,Participanti!A:C,3,0)</f>
        <v>0</v>
      </c>
      <c r="R288" s="34">
        <f t="shared" si="35"/>
        <v>2.2999999999999998</v>
      </c>
      <c r="S288" s="38">
        <v>43883</v>
      </c>
      <c r="T288" s="3">
        <f t="shared" si="32"/>
        <v>1</v>
      </c>
      <c r="U288" s="41">
        <f t="shared" si="36"/>
        <v>0.22954091816367264</v>
      </c>
    </row>
    <row r="289" spans="1:21">
      <c r="A289" s="21" t="s">
        <v>6</v>
      </c>
      <c r="B289" s="29" t="str">
        <f>VLOOKUP(A289,Participanti!A:B,2,0)</f>
        <v>F</v>
      </c>
      <c r="C289" s="22">
        <v>7</v>
      </c>
      <c r="D289" s="22">
        <v>10.15</v>
      </c>
      <c r="E289" s="23">
        <v>3.3032407407407406E-2</v>
      </c>
      <c r="F289" s="46">
        <v>32</v>
      </c>
      <c r="G289" s="24">
        <f t="shared" si="33"/>
        <v>3.2544243751140302E-3</v>
      </c>
      <c r="H289" s="16">
        <f>IF(B289="F",IF(G289&gt;Barem!$AB$2,0,IF(B289="F",VLOOKUP(D289,Barem!$B$2:$C$11,2,1))),IF(G289&gt;Barem!$AB$3,0,VLOOKUP(D289,Barem!$B$12:$C$21,2,1)))</f>
        <v>2.5</v>
      </c>
      <c r="I289" s="16">
        <f>IF(H289=0,0,IF(B289="F",VLOOKUP(G289,Barem!$G$2:$H$11,2,1),VLOOKUP(G289,Barem!$G$12:$H$21,2,1)))</f>
        <v>4.5</v>
      </c>
      <c r="J289" s="22">
        <v>3.5</v>
      </c>
      <c r="K289" s="17">
        <f>VLOOKUP($C289, Barem!$L:$O,4,0)</f>
        <v>0.2</v>
      </c>
      <c r="L289" s="17">
        <f>VLOOKUP($C289, Barem!$L:$P,5,0)</f>
        <v>0.5</v>
      </c>
      <c r="M289" s="17">
        <f>VLOOKUP($C289, Barem!$L:$Q,6,0)</f>
        <v>0.3</v>
      </c>
      <c r="N289" s="43">
        <f t="shared" si="34"/>
        <v>0</v>
      </c>
      <c r="O289" s="43">
        <f>IF(D289&gt;21,VLOOKUP(D289,Barem!$S$1:$T$39,2,1),0)</f>
        <v>0</v>
      </c>
      <c r="P289" s="39">
        <f>IF(D289&lt;1,0,IF(B289="F",VLOOKUP(G289,Barem!$W$2:$Y$12,2,1),VLOOKUP(G289,Barem!$W$13:$Y$24,2,1)))</f>
        <v>0</v>
      </c>
      <c r="Q289" s="43">
        <f>VLOOKUP(A289,Participanti!A:C,3,0)</f>
        <v>0</v>
      </c>
      <c r="R289" s="34">
        <f t="shared" si="35"/>
        <v>3.8</v>
      </c>
      <c r="S289" s="38">
        <v>43880</v>
      </c>
      <c r="T289" s="3">
        <f t="shared" si="32"/>
        <v>1</v>
      </c>
      <c r="U289" s="41">
        <f t="shared" si="36"/>
        <v>0.37438423645320196</v>
      </c>
    </row>
    <row r="290" spans="1:21">
      <c r="A290" s="21" t="s">
        <v>3</v>
      </c>
      <c r="B290" s="29" t="str">
        <f>VLOOKUP(A290,Participanti!A:B,2,0)</f>
        <v>M</v>
      </c>
      <c r="C290" s="22">
        <v>7</v>
      </c>
      <c r="D290" s="22">
        <v>5.68</v>
      </c>
      <c r="E290" s="23">
        <v>2.0925925925925928E-2</v>
      </c>
      <c r="F290" s="46">
        <v>30</v>
      </c>
      <c r="G290" s="24">
        <f t="shared" si="33"/>
        <v>3.684141888367241E-3</v>
      </c>
      <c r="H290" s="16">
        <f>IF(B290="F",IF(G290&gt;Barem!$AB$2,0,IF(B290="F",VLOOKUP(D290,Barem!$B$2:$C$11,2,1))),IF(G290&gt;Barem!$AB$3,0,VLOOKUP(D290,Barem!$B$12:$C$21,2,1)))</f>
        <v>1.5</v>
      </c>
      <c r="I290" s="16">
        <f>IF(H290=0,0,IF(B290="F",VLOOKUP(G290,Barem!$G$2:$H$11,2,1),VLOOKUP(G290,Barem!$G$12:$H$21,2,1)))</f>
        <v>2</v>
      </c>
      <c r="J290" s="22">
        <v>1</v>
      </c>
      <c r="K290" s="17">
        <f>VLOOKUP($C290, Barem!$L:$O,4,0)</f>
        <v>0.2</v>
      </c>
      <c r="L290" s="17">
        <f>VLOOKUP($C290, Barem!$L:$P,5,0)</f>
        <v>0.5</v>
      </c>
      <c r="M290" s="17">
        <f>VLOOKUP($C290, Barem!$L:$Q,6,0)</f>
        <v>0.3</v>
      </c>
      <c r="N290" s="43">
        <f t="shared" si="34"/>
        <v>0</v>
      </c>
      <c r="O290" s="43">
        <f>IF(D290&gt;21,VLOOKUP(D290,Barem!$S$1:$T$39,2,1),0)</f>
        <v>0</v>
      </c>
      <c r="P290" s="39">
        <f>IF(D290&lt;1,0,IF(B290="F",VLOOKUP(G290,Barem!$W$2:$Y$12,2,1),VLOOKUP(G290,Barem!$W$13:$Y$24,2,1)))</f>
        <v>0</v>
      </c>
      <c r="Q290" s="43">
        <f>VLOOKUP(A290,Participanti!A:C,3,0)</f>
        <v>0</v>
      </c>
      <c r="R290" s="34">
        <f t="shared" si="35"/>
        <v>1.6</v>
      </c>
      <c r="S290" s="38">
        <v>43882</v>
      </c>
      <c r="T290" s="3">
        <f t="shared" si="32"/>
        <v>1</v>
      </c>
      <c r="U290" s="41">
        <f t="shared" si="36"/>
        <v>0.28169014084507044</v>
      </c>
    </row>
    <row r="291" spans="1:21">
      <c r="A291" s="21" t="s">
        <v>196</v>
      </c>
      <c r="B291" s="29" t="str">
        <f>VLOOKUP(A291,Participanti!A:B,2,0)</f>
        <v>M</v>
      </c>
      <c r="C291" s="22">
        <v>7</v>
      </c>
      <c r="D291" s="22">
        <v>21.22</v>
      </c>
      <c r="E291" s="23">
        <v>7.9270833333333332E-2</v>
      </c>
      <c r="F291" s="46">
        <v>121</v>
      </c>
      <c r="G291" s="24">
        <f t="shared" si="33"/>
        <v>3.735666038328621E-3</v>
      </c>
      <c r="H291" s="16">
        <f>IF(B291="F",IF(G291&gt;Barem!$AB$2,0,IF(B291="F",VLOOKUP(D291,Barem!$B$2:$C$11,2,1))),IF(G291&gt;Barem!$AB$3,0,VLOOKUP(D291,Barem!$B$12:$C$21,2,1)))</f>
        <v>5</v>
      </c>
      <c r="I291" s="16">
        <f>IF(H291=0,0,IF(B291="F",VLOOKUP(G291,Barem!$G$2:$H$11,2,1),VLOOKUP(G291,Barem!$G$12:$H$21,2,1)))</f>
        <v>2</v>
      </c>
      <c r="J291" s="22">
        <v>2.5</v>
      </c>
      <c r="K291" s="17">
        <f>VLOOKUP($C291, Barem!$L:$O,4,0)</f>
        <v>0.2</v>
      </c>
      <c r="L291" s="17">
        <f>VLOOKUP($C291, Barem!$L:$P,5,0)</f>
        <v>0.5</v>
      </c>
      <c r="M291" s="17">
        <f>VLOOKUP($C291, Barem!$L:$Q,6,0)</f>
        <v>0.3</v>
      </c>
      <c r="N291" s="43">
        <f t="shared" si="34"/>
        <v>0</v>
      </c>
      <c r="O291" s="43">
        <f>IF(D291&gt;21,VLOOKUP(D291,Barem!$S$1:$T$39,2,1),0)</f>
        <v>0</v>
      </c>
      <c r="P291" s="39">
        <f>IF(D291&lt;1,0,IF(B291="F",VLOOKUP(G291,Barem!$W$2:$Y$12,2,1),VLOOKUP(G291,Barem!$W$13:$Y$24,2,1)))</f>
        <v>0</v>
      </c>
      <c r="Q291" s="43">
        <f>VLOOKUP(A291,Participanti!A:C,3,0)</f>
        <v>0</v>
      </c>
      <c r="R291" s="34">
        <f t="shared" si="35"/>
        <v>2.75</v>
      </c>
      <c r="S291" s="38">
        <v>43883</v>
      </c>
      <c r="T291" s="3">
        <f t="shared" si="32"/>
        <v>1</v>
      </c>
      <c r="U291" s="41">
        <f t="shared" si="36"/>
        <v>0.12959472196041472</v>
      </c>
    </row>
    <row r="292" spans="1:21">
      <c r="A292" s="21" t="s">
        <v>192</v>
      </c>
      <c r="B292" s="29" t="str">
        <f>VLOOKUP(A292,Participanti!A:B,2,0)</f>
        <v>M</v>
      </c>
      <c r="C292" s="22">
        <v>7</v>
      </c>
      <c r="D292" s="22">
        <v>8.02</v>
      </c>
      <c r="E292" s="23">
        <v>2.3483796296296298E-2</v>
      </c>
      <c r="F292" s="46">
        <v>38</v>
      </c>
      <c r="G292" s="24">
        <f t="shared" si="33"/>
        <v>2.9281541516578925E-3</v>
      </c>
      <c r="H292" s="16">
        <f>IF(B292="F",IF(G292&gt;Barem!$AB$2,0,IF(B292="F",VLOOKUP(D292,Barem!$B$2:$C$11,2,1))),IF(G292&gt;Barem!$AB$3,0,VLOOKUP(D292,Barem!$B$12:$C$21,2,1)))</f>
        <v>2</v>
      </c>
      <c r="I292" s="16">
        <f>IF(H292=0,0,IF(B292="F",VLOOKUP(G292,Barem!$G$2:$H$11,2,1),VLOOKUP(G292,Barem!$G$12:$H$21,2,1)))</f>
        <v>4.5</v>
      </c>
      <c r="J292" s="22">
        <v>2.5</v>
      </c>
      <c r="K292" s="17">
        <f>VLOOKUP($C292, Barem!$L:$O,4,0)</f>
        <v>0.2</v>
      </c>
      <c r="L292" s="17">
        <f>VLOOKUP($C292, Barem!$L:$P,5,0)</f>
        <v>0.5</v>
      </c>
      <c r="M292" s="17">
        <f>VLOOKUP($C292, Barem!$L:$Q,6,0)</f>
        <v>0.3</v>
      </c>
      <c r="N292" s="43">
        <f t="shared" si="34"/>
        <v>0</v>
      </c>
      <c r="O292" s="43">
        <f>IF(D292&gt;21,VLOOKUP(D292,Barem!$S$1:$T$39,2,1),0)</f>
        <v>0</v>
      </c>
      <c r="P292" s="39">
        <f>IF(D292&lt;1,0,IF(B292="F",VLOOKUP(G292,Barem!$W$2:$Y$12,2,1),VLOOKUP(G292,Barem!$W$13:$Y$24,2,1)))</f>
        <v>0</v>
      </c>
      <c r="Q292" s="43">
        <f>VLOOKUP(A292,Participanti!A:C,3,0)</f>
        <v>0</v>
      </c>
      <c r="R292" s="34">
        <f t="shared" si="35"/>
        <v>3.4</v>
      </c>
      <c r="S292" s="38">
        <v>43883</v>
      </c>
      <c r="T292" s="3">
        <f t="shared" si="32"/>
        <v>1</v>
      </c>
      <c r="U292" s="41">
        <f t="shared" si="36"/>
        <v>0.42394014962593518</v>
      </c>
    </row>
    <row r="293" spans="1:21">
      <c r="A293" s="21" t="s">
        <v>61</v>
      </c>
      <c r="B293" s="29" t="str">
        <f>VLOOKUP(A293,Participanti!A:B,2,0)</f>
        <v>M</v>
      </c>
      <c r="C293" s="22">
        <v>7</v>
      </c>
      <c r="D293" s="22">
        <v>10.050000000000001</v>
      </c>
      <c r="E293" s="23">
        <v>3.9722222222222221E-2</v>
      </c>
      <c r="F293" s="46">
        <v>55</v>
      </c>
      <c r="G293" s="24">
        <f t="shared" si="33"/>
        <v>3.9524599226091759E-3</v>
      </c>
      <c r="H293" s="16">
        <f>IF(B293="F",IF(G293&gt;Barem!$AB$2,0,IF(B293="F",VLOOKUP(D293,Barem!$B$2:$C$11,2,1))),IF(G293&gt;Barem!$AB$3,0,VLOOKUP(D293,Barem!$B$12:$C$21,2,1)))</f>
        <v>2.5</v>
      </c>
      <c r="I293" s="16">
        <f>IF(H293=0,0,IF(B293="F",VLOOKUP(G293,Barem!$G$2:$H$11,2,1),VLOOKUP(G293,Barem!$G$12:$H$21,2,1)))</f>
        <v>1.5</v>
      </c>
      <c r="J293" s="22">
        <v>2.5</v>
      </c>
      <c r="K293" s="17">
        <f>VLOOKUP($C293, Barem!$L:$O,4,0)</f>
        <v>0.2</v>
      </c>
      <c r="L293" s="17">
        <f>VLOOKUP($C293, Barem!$L:$P,5,0)</f>
        <v>0.5</v>
      </c>
      <c r="M293" s="17">
        <f>VLOOKUP($C293, Barem!$L:$Q,6,0)</f>
        <v>0.3</v>
      </c>
      <c r="N293" s="43">
        <f t="shared" si="34"/>
        <v>0</v>
      </c>
      <c r="O293" s="43">
        <f>IF(D293&gt;21,VLOOKUP(D293,Barem!$S$1:$T$39,2,1),0)</f>
        <v>0</v>
      </c>
      <c r="P293" s="39">
        <f>IF(D293&lt;1,0,IF(B293="F",VLOOKUP(G293,Barem!$W$2:$Y$12,2,1),VLOOKUP(G293,Barem!$W$13:$Y$24,2,1)))</f>
        <v>0</v>
      </c>
      <c r="Q293" s="43">
        <f>VLOOKUP(A293,Participanti!A:C,3,0)</f>
        <v>0</v>
      </c>
      <c r="R293" s="34">
        <f t="shared" si="35"/>
        <v>2</v>
      </c>
      <c r="S293" s="38">
        <v>43882</v>
      </c>
      <c r="T293" s="3">
        <f t="shared" si="32"/>
        <v>1</v>
      </c>
      <c r="U293" s="41">
        <f t="shared" si="36"/>
        <v>0.19900497512437809</v>
      </c>
    </row>
    <row r="294" spans="1:21">
      <c r="A294" s="21" t="s">
        <v>129</v>
      </c>
      <c r="B294" s="29" t="str">
        <f>VLOOKUP(A294,Participanti!A:B,2,0)</f>
        <v>M</v>
      </c>
      <c r="C294" s="22">
        <v>7</v>
      </c>
      <c r="D294" s="22">
        <v>43.06</v>
      </c>
      <c r="E294" s="23">
        <v>0.30244212962962963</v>
      </c>
      <c r="F294" s="46">
        <v>1163</v>
      </c>
      <c r="G294" s="24">
        <f t="shared" si="33"/>
        <v>7.0237373346407252E-3</v>
      </c>
      <c r="H294" s="16">
        <f>IF(B294="F",IF(G294&gt;Barem!$AB$2,0,IF(B294="F",VLOOKUP(D294,Barem!$B$2:$C$11,2,1))),IF(G294&gt;Barem!$AB$3,0,VLOOKUP(D294,Barem!$B$12:$C$21,2,1)))</f>
        <v>5</v>
      </c>
      <c r="I294" s="16">
        <f>IF(H294=0,0,IF(B294="F",VLOOKUP(G294,Barem!$G$2:$H$11,2,1),VLOOKUP(G294,Barem!$G$12:$H$21,2,1)))</f>
        <v>0</v>
      </c>
      <c r="J294" s="22">
        <v>3.5</v>
      </c>
      <c r="K294" s="17">
        <f>VLOOKUP($C294, Barem!$L:$O,4,0)</f>
        <v>0.2</v>
      </c>
      <c r="L294" s="17">
        <f>VLOOKUP($C294, Barem!$L:$P,5,0)</f>
        <v>0.5</v>
      </c>
      <c r="M294" s="17">
        <f>VLOOKUP($C294, Barem!$L:$Q,6,0)</f>
        <v>0.3</v>
      </c>
      <c r="N294" s="43">
        <f t="shared" si="34"/>
        <v>0.77533333333333332</v>
      </c>
      <c r="O294" s="43">
        <f>IF(D294&gt;21,VLOOKUP(D294,Barem!$S$1:$T$39,2,1),0)</f>
        <v>0.4</v>
      </c>
      <c r="P294" s="39">
        <f>IF(D294&lt;1,0,IF(B294="F",VLOOKUP(G294,Barem!$W$2:$Y$12,2,1),VLOOKUP(G294,Barem!$W$13:$Y$24,2,1)))</f>
        <v>0</v>
      </c>
      <c r="Q294" s="43">
        <f>VLOOKUP(A294,Participanti!A:C,3,0)</f>
        <v>0.5</v>
      </c>
      <c r="R294" s="34">
        <f t="shared" si="35"/>
        <v>3.7253333333333329</v>
      </c>
      <c r="S294" s="38">
        <v>43883</v>
      </c>
      <c r="T294" s="3">
        <f t="shared" si="32"/>
        <v>1</v>
      </c>
      <c r="U294" s="41">
        <f t="shared" si="36"/>
        <v>8.6514940393249709E-2</v>
      </c>
    </row>
    <row r="295" spans="1:21">
      <c r="A295" s="21" t="s">
        <v>70</v>
      </c>
      <c r="B295" s="29" t="str">
        <f>VLOOKUP(A295,Participanti!A:B,2,0)</f>
        <v>M</v>
      </c>
      <c r="C295" s="22">
        <v>7</v>
      </c>
      <c r="D295" s="22">
        <v>20.41</v>
      </c>
      <c r="E295" s="23">
        <v>9.5358796296296289E-2</v>
      </c>
      <c r="F295" s="46">
        <v>332</v>
      </c>
      <c r="G295" s="24">
        <f t="shared" si="33"/>
        <v>4.6721605240713513E-3</v>
      </c>
      <c r="H295" s="16">
        <f>IF(B295="F",IF(G295&gt;Barem!$AB$2,0,IF(B295="F",VLOOKUP(D295,Barem!$B$2:$C$11,2,1))),IF(G295&gt;Barem!$AB$3,0,VLOOKUP(D295,Barem!$B$12:$C$21,2,1)))</f>
        <v>4.5</v>
      </c>
      <c r="I295" s="16">
        <f>IF(H295=0,0,IF(B295="F",VLOOKUP(G295,Barem!$G$2:$H$11,2,1),VLOOKUP(G295,Barem!$G$12:$H$21,2,1)))</f>
        <v>1</v>
      </c>
      <c r="J295" s="22">
        <v>3.5</v>
      </c>
      <c r="K295" s="17">
        <f>VLOOKUP($C295, Barem!$L:$O,4,0)</f>
        <v>0.2</v>
      </c>
      <c r="L295" s="17">
        <f>VLOOKUP($C295, Barem!$L:$P,5,0)</f>
        <v>0.5</v>
      </c>
      <c r="M295" s="17">
        <f>VLOOKUP($C295, Barem!$L:$Q,6,0)</f>
        <v>0.3</v>
      </c>
      <c r="N295" s="43">
        <f t="shared" si="34"/>
        <v>0.22133333333333333</v>
      </c>
      <c r="O295" s="43">
        <f>IF(D295&gt;21,VLOOKUP(D295,Barem!$S$1:$T$39,2,1),0)</f>
        <v>0</v>
      </c>
      <c r="P295" s="39">
        <f>IF(D295&lt;1,0,IF(B295="F",VLOOKUP(G295,Barem!$W$2:$Y$12,2,1),VLOOKUP(G295,Barem!$W$13:$Y$24,2,1)))</f>
        <v>0</v>
      </c>
      <c r="Q295" s="43">
        <f>VLOOKUP(A295,Participanti!A:C,3,0)</f>
        <v>0</v>
      </c>
      <c r="R295" s="34">
        <f t="shared" si="35"/>
        <v>2.6713333333333336</v>
      </c>
      <c r="S295" s="38">
        <v>43883</v>
      </c>
      <c r="T295" s="3">
        <f t="shared" si="32"/>
        <v>1</v>
      </c>
      <c r="U295" s="41">
        <f t="shared" si="36"/>
        <v>0.13088355381349012</v>
      </c>
    </row>
    <row r="296" spans="1:21">
      <c r="A296" s="21" t="s">
        <v>123</v>
      </c>
      <c r="B296" s="29" t="str">
        <f>VLOOKUP(A296,Participanti!A:B,2,0)</f>
        <v>F</v>
      </c>
      <c r="C296" s="22">
        <v>7</v>
      </c>
      <c r="D296" s="22">
        <v>16.010000000000002</v>
      </c>
      <c r="E296" s="23">
        <v>5.1458333333333328E-2</v>
      </c>
      <c r="F296" s="46">
        <v>31</v>
      </c>
      <c r="G296" s="24">
        <f t="shared" si="33"/>
        <v>3.214136997709764E-3</v>
      </c>
      <c r="H296" s="16">
        <f>IF(B296="F",IF(G296&gt;Barem!$AB$2,0,IF(B296="F",VLOOKUP(D296,Barem!$B$2:$C$11,2,1))),IF(G296&gt;Barem!$AB$3,0,VLOOKUP(D296,Barem!$B$12:$C$21,2,1)))</f>
        <v>4</v>
      </c>
      <c r="I296" s="16">
        <f>IF(H296=0,0,IF(B296="F",VLOOKUP(G296,Barem!$G$2:$H$11,2,1),VLOOKUP(G296,Barem!$G$12:$H$21,2,1)))</f>
        <v>4.5</v>
      </c>
      <c r="J296" s="22">
        <v>4</v>
      </c>
      <c r="K296" s="17">
        <f>VLOOKUP($C296, Barem!$L:$O,4,0)</f>
        <v>0.2</v>
      </c>
      <c r="L296" s="17">
        <f>VLOOKUP($C296, Barem!$L:$P,5,0)</f>
        <v>0.5</v>
      </c>
      <c r="M296" s="17">
        <f>VLOOKUP($C296, Barem!$L:$Q,6,0)</f>
        <v>0.3</v>
      </c>
      <c r="N296" s="43">
        <f t="shared" si="34"/>
        <v>0</v>
      </c>
      <c r="O296" s="43">
        <f>IF(D296&gt;21,VLOOKUP(D296,Barem!$S$1:$T$39,2,1),0)</f>
        <v>0</v>
      </c>
      <c r="P296" s="39">
        <f>IF(D296&lt;1,0,IF(B296="F",VLOOKUP(G296,Barem!$W$2:$Y$12,2,1),VLOOKUP(G296,Barem!$W$13:$Y$24,2,1)))</f>
        <v>0</v>
      </c>
      <c r="Q296" s="43">
        <f>VLOOKUP(A296,Participanti!A:C,3,0)</f>
        <v>0</v>
      </c>
      <c r="R296" s="34">
        <f t="shared" si="35"/>
        <v>4.25</v>
      </c>
      <c r="S296" s="38">
        <v>43884</v>
      </c>
      <c r="T296" s="3">
        <f t="shared" si="32"/>
        <v>1</v>
      </c>
      <c r="U296" s="41">
        <f t="shared" si="36"/>
        <v>0.26545908806995627</v>
      </c>
    </row>
    <row r="297" spans="1:21">
      <c r="A297" s="21" t="s">
        <v>89</v>
      </c>
      <c r="B297" s="29" t="str">
        <f>VLOOKUP(A297,Participanti!A:B,2,0)</f>
        <v>M</v>
      </c>
      <c r="C297" s="22">
        <v>7</v>
      </c>
      <c r="D297" s="22">
        <v>23.52</v>
      </c>
      <c r="E297" s="23">
        <v>8.1655092592592585E-2</v>
      </c>
      <c r="F297" s="46">
        <v>68</v>
      </c>
      <c r="G297" s="24">
        <f t="shared" si="33"/>
        <v>3.4717301272360794E-3</v>
      </c>
      <c r="H297" s="16">
        <f>IF(B297="F",IF(G297&gt;Barem!$AB$2,0,IF(B297="F",VLOOKUP(D297,Barem!$B$2:$C$11,2,1))),IF(G297&gt;Barem!$AB$3,0,VLOOKUP(D297,Barem!$B$12:$C$21,2,1)))</f>
        <v>5</v>
      </c>
      <c r="I297" s="16">
        <f>IF(H297=0,0,IF(B297="F",VLOOKUP(G297,Barem!$G$2:$H$11,2,1),VLOOKUP(G297,Barem!$G$12:$H$21,2,1)))</f>
        <v>3</v>
      </c>
      <c r="J297" s="22">
        <v>3</v>
      </c>
      <c r="K297" s="17">
        <f>VLOOKUP($C297, Barem!$L:$O,4,0)</f>
        <v>0.2</v>
      </c>
      <c r="L297" s="17">
        <f>VLOOKUP($C297, Barem!$L:$P,5,0)</f>
        <v>0.5</v>
      </c>
      <c r="M297" s="17">
        <f>VLOOKUP($C297, Barem!$L:$Q,6,0)</f>
        <v>0.3</v>
      </c>
      <c r="N297" s="43">
        <f t="shared" si="34"/>
        <v>0</v>
      </c>
      <c r="O297" s="43">
        <f>IF(D297&gt;21,VLOOKUP(D297,Barem!$S$1:$T$39,2,1),0)</f>
        <v>0</v>
      </c>
      <c r="P297" s="39">
        <f>IF(D297&lt;1,0,IF(B297="F",VLOOKUP(G297,Barem!$W$2:$Y$12,2,1),VLOOKUP(G297,Barem!$W$13:$Y$24,2,1)))</f>
        <v>0</v>
      </c>
      <c r="Q297" s="43">
        <f>VLOOKUP(A297,Participanti!A:C,3,0)</f>
        <v>0</v>
      </c>
      <c r="R297" s="34">
        <f t="shared" si="35"/>
        <v>3.4</v>
      </c>
      <c r="S297" s="38">
        <v>43878</v>
      </c>
      <c r="T297" s="3">
        <f t="shared" si="32"/>
        <v>1</v>
      </c>
      <c r="U297" s="41">
        <f t="shared" si="36"/>
        <v>0.14455782312925169</v>
      </c>
    </row>
    <row r="298" spans="1:21" s="102" customFormat="1">
      <c r="A298" s="90" t="s">
        <v>58</v>
      </c>
      <c r="B298" s="91" t="str">
        <f>VLOOKUP(A298,Participanti!A:B,2,0)</f>
        <v>M</v>
      </c>
      <c r="C298" s="92">
        <v>7</v>
      </c>
      <c r="D298" s="92">
        <v>16.3</v>
      </c>
      <c r="E298" s="93">
        <v>7.2997685185185179E-2</v>
      </c>
      <c r="F298" s="94">
        <v>173</v>
      </c>
      <c r="G298" s="95">
        <f t="shared" si="33"/>
        <v>4.4783855941831398E-3</v>
      </c>
      <c r="H298" s="96">
        <f>IF(B298="F",IF(G298&gt;Barem!$AB$2,0,IF(B298="F",VLOOKUP(D298,Barem!$B$2:$C$11,2,1))),IF(G298&gt;Barem!$AB$3,0,VLOOKUP(D298,Barem!$B$12:$C$21,2,1)))</f>
        <v>3.5</v>
      </c>
      <c r="I298" s="96">
        <f>IF(H298=0,0,IF(B298="F",VLOOKUP(G298,Barem!$G$2:$H$11,2,1),VLOOKUP(G298,Barem!$G$12:$H$21,2,1)))</f>
        <v>1</v>
      </c>
      <c r="J298" s="92">
        <v>3</v>
      </c>
      <c r="K298" s="97">
        <f>VLOOKUP($C298, Barem!$L:$O,4,0)</f>
        <v>0.2</v>
      </c>
      <c r="L298" s="97">
        <f>VLOOKUP($C298, Barem!$L:$P,5,0)</f>
        <v>0.5</v>
      </c>
      <c r="M298" s="97">
        <f>VLOOKUP($C298, Barem!$L:$Q,6,0)</f>
        <v>0.3</v>
      </c>
      <c r="N298" s="98">
        <f t="shared" si="34"/>
        <v>0</v>
      </c>
      <c r="O298" s="98">
        <f>IF(D298&gt;21,VLOOKUP(D298,Barem!$S$1:$T$39,2,1),0)</f>
        <v>0</v>
      </c>
      <c r="P298" s="99">
        <f>IF(D298&lt;1,0,IF(B298="F",VLOOKUP(G298,Barem!$W$2:$Y$12,2,1),VLOOKUP(G298,Barem!$W$13:$Y$24,2,1)))</f>
        <v>0</v>
      </c>
      <c r="Q298" s="98">
        <f>VLOOKUP(A298,Participanti!A:C,3,0)</f>
        <v>0</v>
      </c>
      <c r="R298" s="100">
        <f t="shared" si="35"/>
        <v>2.1</v>
      </c>
      <c r="S298" s="101">
        <v>43884</v>
      </c>
      <c r="T298" s="102">
        <f t="shared" si="32"/>
        <v>1</v>
      </c>
      <c r="U298" s="103">
        <f t="shared" si="36"/>
        <v>0.12883435582822086</v>
      </c>
    </row>
    <row r="299" spans="1:21">
      <c r="A299" s="21" t="s">
        <v>125</v>
      </c>
      <c r="B299" s="29" t="str">
        <f>VLOOKUP(A299,Participanti!A:B,2,0)</f>
        <v>M</v>
      </c>
      <c r="C299" s="22">
        <v>8</v>
      </c>
      <c r="D299" s="22">
        <v>17.010000000000002</v>
      </c>
      <c r="E299" s="23">
        <v>5.8298611111111114E-2</v>
      </c>
      <c r="F299" s="46">
        <v>505</v>
      </c>
      <c r="G299" s="24">
        <f t="shared" si="33"/>
        <v>3.4273139983016523E-3</v>
      </c>
      <c r="H299" s="16">
        <f>IF(B299="F",IF(G299&gt;Barem!$AB$2,0,IF(B299="F",VLOOKUP(D299,Barem!$B$2:$C$11,2,1))),IF(G299&gt;Barem!$AB$3,0,VLOOKUP(D299,Barem!$B$12:$C$21,2,1)))</f>
        <v>4</v>
      </c>
      <c r="I299" s="16">
        <f>IF(H299=0,0,IF(B299="F",VLOOKUP(G299,Barem!$G$2:$H$11,2,1),VLOOKUP(G299,Barem!$G$12:$H$21,2,1)))</f>
        <v>3</v>
      </c>
      <c r="J299" s="22">
        <v>2</v>
      </c>
      <c r="K299" s="17">
        <f>VLOOKUP($C299, Barem!$L:$O,4,0)</f>
        <v>0.3</v>
      </c>
      <c r="L299" s="17">
        <f>VLOOKUP($C299, Barem!$L:$P,5,0)</f>
        <v>0.2</v>
      </c>
      <c r="M299" s="17">
        <f>VLOOKUP($C299, Barem!$L:$Q,6,0)</f>
        <v>0.5</v>
      </c>
      <c r="N299" s="43">
        <f t="shared" si="34"/>
        <v>0.33666666666666667</v>
      </c>
      <c r="O299" s="43">
        <f>IF(D299&gt;21,VLOOKUP(D299,Barem!$S$1:$T$39,2,1),0)</f>
        <v>0</v>
      </c>
      <c r="P299" s="39">
        <f>IF(D299&lt;1,0,IF(B299="F",VLOOKUP(G299,Barem!$W$2:$Y$12,2,1),VLOOKUP(G299,Barem!$W$13:$Y$24,2,1)))</f>
        <v>0</v>
      </c>
      <c r="Q299" s="43">
        <f>VLOOKUP(A299,Participanti!A:C,3,0)</f>
        <v>0</v>
      </c>
      <c r="R299" s="34">
        <f t="shared" si="35"/>
        <v>3.1366666666666667</v>
      </c>
      <c r="S299" s="38">
        <v>43886</v>
      </c>
      <c r="T299" s="3">
        <f t="shared" si="32"/>
        <v>1</v>
      </c>
      <c r="U299" s="41">
        <f t="shared" si="36"/>
        <v>0.18440133254948068</v>
      </c>
    </row>
    <row r="300" spans="1:21">
      <c r="A300" s="21" t="s">
        <v>75</v>
      </c>
      <c r="B300" s="29" t="str">
        <f>VLOOKUP(A300,Participanti!A:B,2,0)</f>
        <v>M</v>
      </c>
      <c r="C300" s="22">
        <v>8</v>
      </c>
      <c r="D300" s="22">
        <v>15.24</v>
      </c>
      <c r="E300" s="23">
        <v>5.1747685185185188E-2</v>
      </c>
      <c r="F300" s="46">
        <v>44</v>
      </c>
      <c r="G300" s="24">
        <f t="shared" ref="G300" si="37">E300/D300</f>
        <v>3.3955174006027027E-3</v>
      </c>
      <c r="H300" s="16">
        <f>IF(B300="F",IF(G300&gt;Barem!$AB$2,0,IF(B300="F",VLOOKUP(D300,Barem!$B$2:$C$11,2,1))),IF(G300&gt;Barem!$AB$3,0,VLOOKUP(D300,Barem!$B$12:$C$21,2,1)))</f>
        <v>3.5</v>
      </c>
      <c r="I300" s="16">
        <f>IF(H300=0,0,IF(B300="F",VLOOKUP(G300,Barem!$G$2:$H$11,2,1),VLOOKUP(G300,Barem!$G$12:$H$21,2,1)))</f>
        <v>3</v>
      </c>
      <c r="J300" s="22">
        <v>2</v>
      </c>
      <c r="K300" s="17">
        <f>VLOOKUP($C300, Barem!$L:$O,4,0)</f>
        <v>0.3</v>
      </c>
      <c r="L300" s="17">
        <f>VLOOKUP($C300, Barem!$L:$P,5,0)</f>
        <v>0.2</v>
      </c>
      <c r="M300" s="17">
        <f>VLOOKUP($C300, Barem!$L:$Q,6,0)</f>
        <v>0.5</v>
      </c>
      <c r="N300" s="43">
        <f t="shared" ref="N300" si="38">IF(F300&gt;199,F300/1500,0)</f>
        <v>0</v>
      </c>
      <c r="O300" s="43">
        <f>IF(D300&gt;21,VLOOKUP(D300,Barem!$S$1:$T$39,2,1),0)</f>
        <v>0</v>
      </c>
      <c r="P300" s="39">
        <f>IF(D300&lt;1,0,IF(B300="F",VLOOKUP(G300,Barem!$W$2:$Y$12,2,1),VLOOKUP(G300,Barem!$W$13:$Y$24,2,1)))</f>
        <v>0</v>
      </c>
      <c r="Q300" s="43">
        <f>VLOOKUP(A300,Participanti!A:C,3,0)</f>
        <v>0</v>
      </c>
      <c r="R300" s="34">
        <f t="shared" ref="R300" si="39">H300*K300+I300*L300+J300*M300+N300+O300+P300+Q300</f>
        <v>2.6500000000000004</v>
      </c>
      <c r="S300" s="38">
        <v>43886</v>
      </c>
      <c r="T300" s="3">
        <f t="shared" si="32"/>
        <v>1</v>
      </c>
      <c r="U300" s="41">
        <f t="shared" ref="U300" si="40">R300/D300</f>
        <v>0.17388451443569555</v>
      </c>
    </row>
    <row r="301" spans="1:21">
      <c r="A301" s="21" t="s">
        <v>205</v>
      </c>
      <c r="B301" s="29" t="str">
        <f>VLOOKUP(A301,Participanti!A:B,2,0)</f>
        <v>F</v>
      </c>
      <c r="C301" s="22">
        <v>8</v>
      </c>
      <c r="D301" s="22">
        <v>10.01</v>
      </c>
      <c r="E301" s="23">
        <v>4.0185185185185185E-2</v>
      </c>
      <c r="F301" s="46">
        <v>0</v>
      </c>
      <c r="G301" s="24">
        <f t="shared" ref="G301:G337" si="41">E301/D301</f>
        <v>4.0145040145040146E-3</v>
      </c>
      <c r="H301" s="16">
        <f>IF(B301="F",IF(G301&gt;Barem!$AB$2,0,IF(B301="F",VLOOKUP(D301,Barem!$B$2:$C$11,2,1))),IF(G301&gt;Barem!$AB$3,0,VLOOKUP(D301,Barem!$B$12:$C$21,2,1)))</f>
        <v>2.5</v>
      </c>
      <c r="I301" s="16">
        <f>IF(H301=0,0,IF(B301="F",VLOOKUP(G301,Barem!$G$2:$H$11,2,1),VLOOKUP(G301,Barem!$G$12:$H$21,2,1)))</f>
        <v>2</v>
      </c>
      <c r="J301" s="22">
        <v>3</v>
      </c>
      <c r="K301" s="17">
        <f>VLOOKUP($C301, Barem!$L:$O,4,0)</f>
        <v>0.3</v>
      </c>
      <c r="L301" s="17">
        <f>VLOOKUP($C301, Barem!$L:$P,5,0)</f>
        <v>0.2</v>
      </c>
      <c r="M301" s="17">
        <f>VLOOKUP($C301, Barem!$L:$Q,6,0)</f>
        <v>0.5</v>
      </c>
      <c r="N301" s="43">
        <f t="shared" ref="N301:N337" si="42">IF(F301&gt;199,F301/1500,0)</f>
        <v>0</v>
      </c>
      <c r="O301" s="43">
        <f>IF(D301&gt;21,VLOOKUP(D301,Barem!$S$1:$T$39,2,1),0)</f>
        <v>0</v>
      </c>
      <c r="P301" s="39">
        <f>IF(D301&lt;1,0,IF(B301="F",VLOOKUP(G301,Barem!$W$2:$Y$12,2,1),VLOOKUP(G301,Barem!$W$13:$Y$24,2,1)))</f>
        <v>0</v>
      </c>
      <c r="Q301" s="43">
        <f>VLOOKUP(A301,Participanti!A:C,3,0)</f>
        <v>0</v>
      </c>
      <c r="R301" s="34">
        <f t="shared" ref="R301:R337" si="43">H301*K301+I301*L301+J301*M301+N301+O301+P301+Q301</f>
        <v>2.65</v>
      </c>
      <c r="S301" s="38">
        <v>43886</v>
      </c>
      <c r="T301" s="3">
        <f t="shared" si="32"/>
        <v>1</v>
      </c>
      <c r="U301" s="41">
        <f t="shared" ref="U301:U337" si="44">R301/D301</f>
        <v>0.26473526473526471</v>
      </c>
    </row>
    <row r="302" spans="1:21">
      <c r="A302" s="21" t="s">
        <v>195</v>
      </c>
      <c r="B302" s="29" t="str">
        <f>VLOOKUP(A302,Participanti!A:B,2,0)</f>
        <v>M</v>
      </c>
      <c r="C302" s="22">
        <v>8</v>
      </c>
      <c r="D302" s="22">
        <v>7.64</v>
      </c>
      <c r="E302" s="23">
        <v>2.568287037037037E-2</v>
      </c>
      <c r="F302" s="46">
        <v>83</v>
      </c>
      <c r="G302" s="24">
        <f t="shared" si="41"/>
        <v>3.3616322474306769E-3</v>
      </c>
      <c r="H302" s="16">
        <f>IF(B302="F",IF(G302&gt;Barem!$AB$2,0,IF(B302="F",VLOOKUP(D302,Barem!$B$2:$C$11,2,1))),IF(G302&gt;Barem!$AB$3,0,VLOOKUP(D302,Barem!$B$12:$C$21,2,1)))</f>
        <v>2</v>
      </c>
      <c r="I302" s="16">
        <f>IF(H302=0,0,IF(B302="F",VLOOKUP(G302,Barem!$G$2:$H$11,2,1),VLOOKUP(G302,Barem!$G$12:$H$21,2,1)))</f>
        <v>3</v>
      </c>
      <c r="J302" s="22">
        <v>1.5</v>
      </c>
      <c r="K302" s="17">
        <f>VLOOKUP($C302, Barem!$L:$O,4,0)</f>
        <v>0.3</v>
      </c>
      <c r="L302" s="17">
        <f>VLOOKUP($C302, Barem!$L:$P,5,0)</f>
        <v>0.2</v>
      </c>
      <c r="M302" s="17">
        <f>VLOOKUP($C302, Barem!$L:$Q,6,0)</f>
        <v>0.5</v>
      </c>
      <c r="N302" s="43">
        <f t="shared" si="42"/>
        <v>0</v>
      </c>
      <c r="O302" s="43">
        <f>IF(D302&gt;21,VLOOKUP(D302,Barem!$S$1:$T$39,2,1),0)</f>
        <v>0</v>
      </c>
      <c r="P302" s="39">
        <f>IF(D302&lt;1,0,IF(B302="F",VLOOKUP(G302,Barem!$W$2:$Y$12,2,1),VLOOKUP(G302,Barem!$W$13:$Y$24,2,1)))</f>
        <v>0</v>
      </c>
      <c r="Q302" s="43">
        <f>VLOOKUP(A302,Participanti!A:C,3,0)</f>
        <v>0</v>
      </c>
      <c r="R302" s="34">
        <f t="shared" si="43"/>
        <v>1.9500000000000002</v>
      </c>
      <c r="S302" s="38">
        <v>43887</v>
      </c>
      <c r="T302" s="3">
        <f t="shared" si="32"/>
        <v>1</v>
      </c>
      <c r="U302" s="41">
        <f t="shared" si="44"/>
        <v>0.2552356020942409</v>
      </c>
    </row>
    <row r="303" spans="1:21">
      <c r="A303" s="21" t="s">
        <v>53</v>
      </c>
      <c r="B303" s="29" t="str">
        <f>VLOOKUP(A303,Participanti!A:B,2,0)</f>
        <v>M</v>
      </c>
      <c r="C303" s="22">
        <v>8</v>
      </c>
      <c r="D303" s="22">
        <v>17.41</v>
      </c>
      <c r="E303" s="23">
        <v>6.3090277777777773E-2</v>
      </c>
      <c r="F303" s="46">
        <v>334</v>
      </c>
      <c r="G303" s="24">
        <f t="shared" si="41"/>
        <v>3.6237953921756331E-3</v>
      </c>
      <c r="H303" s="16">
        <f>IF(B303="F",IF(G303&gt;Barem!$AB$2,0,IF(B303="F",VLOOKUP(D303,Barem!$B$2:$C$11,2,1))),IF(G303&gt;Barem!$AB$3,0,VLOOKUP(D303,Barem!$B$12:$C$21,2,1)))</f>
        <v>4</v>
      </c>
      <c r="I303" s="16">
        <f>IF(H303=0,0,IF(B303="F",VLOOKUP(G303,Barem!$G$2:$H$11,2,1),VLOOKUP(G303,Barem!$G$12:$H$21,2,1)))</f>
        <v>2.5</v>
      </c>
      <c r="J303" s="22">
        <v>2.5</v>
      </c>
      <c r="K303" s="17">
        <f>VLOOKUP($C303, Barem!$L:$O,4,0)</f>
        <v>0.3</v>
      </c>
      <c r="L303" s="17">
        <f>VLOOKUP($C303, Barem!$L:$P,5,0)</f>
        <v>0.2</v>
      </c>
      <c r="M303" s="17">
        <f>VLOOKUP($C303, Barem!$L:$Q,6,0)</f>
        <v>0.5</v>
      </c>
      <c r="N303" s="43">
        <f t="shared" si="42"/>
        <v>0.22266666666666668</v>
      </c>
      <c r="O303" s="43">
        <f>IF(D303&gt;21,VLOOKUP(D303,Barem!$S$1:$T$39,2,1),0)</f>
        <v>0</v>
      </c>
      <c r="P303" s="39">
        <f>IF(D303&lt;1,0,IF(B303="F",VLOOKUP(G303,Barem!$W$2:$Y$12,2,1),VLOOKUP(G303,Barem!$W$13:$Y$24,2,1)))</f>
        <v>0</v>
      </c>
      <c r="Q303" s="43">
        <f>VLOOKUP(A303,Participanti!A:C,3,0)</f>
        <v>0</v>
      </c>
      <c r="R303" s="34">
        <f t="shared" si="43"/>
        <v>3.1726666666666667</v>
      </c>
      <c r="S303" s="38">
        <v>43889</v>
      </c>
      <c r="T303" s="3">
        <f t="shared" si="32"/>
        <v>1</v>
      </c>
      <c r="U303" s="41">
        <f t="shared" si="44"/>
        <v>0.18223243346735593</v>
      </c>
    </row>
    <row r="304" spans="1:21">
      <c r="A304" s="21" t="s">
        <v>51</v>
      </c>
      <c r="B304" s="29" t="str">
        <f>VLOOKUP(A304,Participanti!A:B,2,0)</f>
        <v>M</v>
      </c>
      <c r="C304" s="22">
        <v>8</v>
      </c>
      <c r="D304" s="22">
        <v>21.45</v>
      </c>
      <c r="E304" s="23">
        <v>7.3483796296296297E-2</v>
      </c>
      <c r="F304" s="46">
        <v>143</v>
      </c>
      <c r="G304" s="24">
        <f t="shared" si="41"/>
        <v>3.4258180091513426E-3</v>
      </c>
      <c r="H304" s="16">
        <f>IF(B304="F",IF(G304&gt;Barem!$AB$2,0,IF(B304="F",VLOOKUP(D304,Barem!$B$2:$C$11,2,1))),IF(G304&gt;Barem!$AB$3,0,VLOOKUP(D304,Barem!$B$12:$C$21,2,1)))</f>
        <v>5</v>
      </c>
      <c r="I304" s="16">
        <f>IF(H304=0,0,IF(B304="F",VLOOKUP(G304,Barem!$G$2:$H$11,2,1),VLOOKUP(G304,Barem!$G$12:$H$21,2,1)))</f>
        <v>3</v>
      </c>
      <c r="J304" s="22">
        <v>4</v>
      </c>
      <c r="K304" s="17">
        <f>VLOOKUP($C304, Barem!$L:$O,4,0)</f>
        <v>0.3</v>
      </c>
      <c r="L304" s="17">
        <f>VLOOKUP($C304, Barem!$L:$P,5,0)</f>
        <v>0.2</v>
      </c>
      <c r="M304" s="17">
        <f>VLOOKUP($C304, Barem!$L:$Q,6,0)</f>
        <v>0.5</v>
      </c>
      <c r="N304" s="43">
        <f t="shared" si="42"/>
        <v>0</v>
      </c>
      <c r="O304" s="43">
        <f>IF(D304&gt;21,VLOOKUP(D304,Barem!$S$1:$T$39,2,1),0)</f>
        <v>0</v>
      </c>
      <c r="P304" s="39">
        <f>IF(D304&lt;1,0,IF(B304="F",VLOOKUP(G304,Barem!$W$2:$Y$12,2,1),VLOOKUP(G304,Barem!$W$13:$Y$24,2,1)))</f>
        <v>0</v>
      </c>
      <c r="Q304" s="43">
        <f>VLOOKUP(A304,Participanti!A:C,3,0)</f>
        <v>0</v>
      </c>
      <c r="R304" s="34">
        <f t="shared" si="43"/>
        <v>4.0999999999999996</v>
      </c>
      <c r="S304" s="38">
        <v>43888</v>
      </c>
      <c r="T304" s="3">
        <f t="shared" si="32"/>
        <v>1</v>
      </c>
      <c r="U304" s="41">
        <f t="shared" si="44"/>
        <v>0.19114219114219114</v>
      </c>
    </row>
    <row r="305" spans="1:21">
      <c r="A305" s="21" t="s">
        <v>66</v>
      </c>
      <c r="B305" s="29" t="str">
        <f>VLOOKUP(A305,Participanti!A:B,2,0)</f>
        <v>M</v>
      </c>
      <c r="C305" s="22">
        <v>8</v>
      </c>
      <c r="D305" s="22">
        <v>22.25</v>
      </c>
      <c r="E305" s="23">
        <v>8.7615740740740744E-2</v>
      </c>
      <c r="F305" s="46">
        <v>129</v>
      </c>
      <c r="G305" s="24">
        <f t="shared" si="41"/>
        <v>3.9377861007074489E-3</v>
      </c>
      <c r="H305" s="16">
        <f>IF(B305="F",IF(G305&gt;Barem!$AB$2,0,IF(B305="F",VLOOKUP(D305,Barem!$B$2:$C$11,2,1))),IF(G305&gt;Barem!$AB$3,0,VLOOKUP(D305,Barem!$B$12:$C$21,2,1)))</f>
        <v>5</v>
      </c>
      <c r="I305" s="16">
        <f>IF(H305=0,0,IF(B305="F",VLOOKUP(G305,Barem!$G$2:$H$11,2,1),VLOOKUP(G305,Barem!$G$12:$H$21,2,1)))</f>
        <v>1.5</v>
      </c>
      <c r="J305" s="22">
        <v>3.5</v>
      </c>
      <c r="K305" s="17">
        <f>VLOOKUP($C305, Barem!$L:$O,4,0)</f>
        <v>0.3</v>
      </c>
      <c r="L305" s="17">
        <f>VLOOKUP($C305, Barem!$L:$P,5,0)</f>
        <v>0.2</v>
      </c>
      <c r="M305" s="17">
        <f>VLOOKUP($C305, Barem!$L:$Q,6,0)</f>
        <v>0.5</v>
      </c>
      <c r="N305" s="43">
        <f t="shared" si="42"/>
        <v>0</v>
      </c>
      <c r="O305" s="43">
        <f>IF(D305&gt;21,VLOOKUP(D305,Barem!$S$1:$T$39,2,1),0)</f>
        <v>0</v>
      </c>
      <c r="P305" s="39">
        <f>IF(D305&lt;1,0,IF(B305="F",VLOOKUP(G305,Barem!$W$2:$Y$12,2,1),VLOOKUP(G305,Barem!$W$13:$Y$24,2,1)))</f>
        <v>0</v>
      </c>
      <c r="Q305" s="43">
        <f>VLOOKUP(A305,Participanti!A:C,3,0)</f>
        <v>0</v>
      </c>
      <c r="R305" s="34">
        <f t="shared" si="43"/>
        <v>3.55</v>
      </c>
      <c r="S305" s="38">
        <v>43890</v>
      </c>
      <c r="T305" s="3">
        <f t="shared" si="32"/>
        <v>1</v>
      </c>
      <c r="U305" s="41">
        <f t="shared" si="44"/>
        <v>0.15955056179775279</v>
      </c>
    </row>
    <row r="306" spans="1:21">
      <c r="A306" s="21" t="s">
        <v>190</v>
      </c>
      <c r="B306" s="29" t="str">
        <f>VLOOKUP(A306,Participanti!A:B,2,0)</f>
        <v>F</v>
      </c>
      <c r="C306" s="22">
        <v>8</v>
      </c>
      <c r="D306" s="22">
        <v>30.1</v>
      </c>
      <c r="E306" s="23">
        <v>0.15134259259259258</v>
      </c>
      <c r="F306" s="46">
        <v>184</v>
      </c>
      <c r="G306" s="24">
        <f t="shared" si="41"/>
        <v>5.0279931093884581E-3</v>
      </c>
      <c r="H306" s="16">
        <f>IF(B306="F",IF(G306&gt;Barem!$AB$2,0,IF(B306="F",VLOOKUP(D306,Barem!$B$2:$C$11,2,1))),IF(G306&gt;Barem!$AB$3,0,VLOOKUP(D306,Barem!$B$12:$C$21,2,1)))</f>
        <v>5</v>
      </c>
      <c r="I306" s="16">
        <f>IF(H306=0,0,IF(B306="F",VLOOKUP(G306,Barem!$G$2:$H$11,2,1),VLOOKUP(G306,Barem!$G$12:$H$21,2,1)))</f>
        <v>1</v>
      </c>
      <c r="J306" s="22">
        <v>3.5</v>
      </c>
      <c r="K306" s="17">
        <f>VLOOKUP($C306, Barem!$L:$O,4,0)</f>
        <v>0.3</v>
      </c>
      <c r="L306" s="17">
        <f>VLOOKUP($C306, Barem!$L:$P,5,0)</f>
        <v>0.2</v>
      </c>
      <c r="M306" s="17">
        <f>VLOOKUP($C306, Barem!$L:$Q,6,0)</f>
        <v>0.5</v>
      </c>
      <c r="N306" s="43">
        <f t="shared" si="42"/>
        <v>0</v>
      </c>
      <c r="O306" s="43">
        <f>IF(D306&gt;21,VLOOKUP(D306,Barem!$S$1:$T$39,2,1),0)</f>
        <v>0.1</v>
      </c>
      <c r="P306" s="39">
        <f>IF(D306&lt;1,0,IF(B306="F",VLOOKUP(G306,Barem!$W$2:$Y$12,2,1),VLOOKUP(G306,Barem!$W$13:$Y$24,2,1)))</f>
        <v>0</v>
      </c>
      <c r="Q306" s="43">
        <f>VLOOKUP(A306,Participanti!A:C,3,0)</f>
        <v>0</v>
      </c>
      <c r="R306" s="34">
        <f t="shared" si="43"/>
        <v>3.5500000000000003</v>
      </c>
      <c r="S306" s="38">
        <v>43890</v>
      </c>
      <c r="T306" s="3">
        <f t="shared" si="32"/>
        <v>1</v>
      </c>
      <c r="U306" s="41">
        <f t="shared" si="44"/>
        <v>0.11794019933554818</v>
      </c>
    </row>
    <row r="307" spans="1:21">
      <c r="A307" s="21" t="s">
        <v>69</v>
      </c>
      <c r="B307" s="29" t="str">
        <f>VLOOKUP(A307,Participanti!A:B,2,0)</f>
        <v>M</v>
      </c>
      <c r="C307" s="22">
        <v>8</v>
      </c>
      <c r="D307" s="22">
        <v>16.059999999999999</v>
      </c>
      <c r="E307" s="23">
        <v>5.7303240740740745E-2</v>
      </c>
      <c r="F307" s="46">
        <v>5</v>
      </c>
      <c r="G307" s="24">
        <f t="shared" si="41"/>
        <v>3.5680722752640566E-3</v>
      </c>
      <c r="H307" s="16">
        <f>IF(B307="F",IF(G307&gt;Barem!$AB$2,0,IF(B307="F",VLOOKUP(D307,Barem!$B$2:$C$11,2,1))),IF(G307&gt;Barem!$AB$3,0,VLOOKUP(D307,Barem!$B$12:$C$21,2,1)))</f>
        <v>3.5</v>
      </c>
      <c r="I307" s="16">
        <f>IF(H307=0,0,IF(B307="F",VLOOKUP(G307,Barem!$G$2:$H$11,2,1),VLOOKUP(G307,Barem!$G$12:$H$21,2,1)))</f>
        <v>2.5</v>
      </c>
      <c r="J307" s="22">
        <v>2</v>
      </c>
      <c r="K307" s="17">
        <f>VLOOKUP($C307, Barem!$L:$O,4,0)</f>
        <v>0.3</v>
      </c>
      <c r="L307" s="17">
        <f>VLOOKUP($C307, Barem!$L:$P,5,0)</f>
        <v>0.2</v>
      </c>
      <c r="M307" s="17">
        <f>VLOOKUP($C307, Barem!$L:$Q,6,0)</f>
        <v>0.5</v>
      </c>
      <c r="N307" s="43">
        <f t="shared" si="42"/>
        <v>0</v>
      </c>
      <c r="O307" s="43">
        <f>IF(D307&gt;21,VLOOKUP(D307,Barem!$S$1:$T$39,2,1),0)</f>
        <v>0</v>
      </c>
      <c r="P307" s="39">
        <f>IF(D307&lt;1,0,IF(B307="F",VLOOKUP(G307,Barem!$W$2:$Y$12,2,1),VLOOKUP(G307,Barem!$W$13:$Y$24,2,1)))</f>
        <v>0</v>
      </c>
      <c r="Q307" s="43">
        <f>VLOOKUP(A307,Participanti!A:C,3,0)</f>
        <v>0</v>
      </c>
      <c r="R307" s="34">
        <f t="shared" si="43"/>
        <v>2.5499999999999998</v>
      </c>
      <c r="S307" s="38">
        <v>43890</v>
      </c>
      <c r="T307" s="3">
        <f t="shared" si="32"/>
        <v>1</v>
      </c>
      <c r="U307" s="41">
        <f t="shared" si="44"/>
        <v>0.15877957658779576</v>
      </c>
    </row>
    <row r="308" spans="1:21">
      <c r="A308" s="21" t="s">
        <v>73</v>
      </c>
      <c r="B308" s="29" t="str">
        <f>VLOOKUP(A308,Participanti!A:B,2,0)</f>
        <v>M</v>
      </c>
      <c r="C308" s="22">
        <v>8</v>
      </c>
      <c r="D308" s="22">
        <v>14.03</v>
      </c>
      <c r="E308" s="23">
        <v>4.6863425925925926E-2</v>
      </c>
      <c r="F308" s="46">
        <v>0</v>
      </c>
      <c r="G308" s="24">
        <f t="shared" si="41"/>
        <v>3.3402299305720549E-3</v>
      </c>
      <c r="H308" s="16">
        <f>IF(B308="F",IF(G308&gt;Barem!$AB$2,0,IF(B308="F",VLOOKUP(D308,Barem!$B$2:$C$11,2,1))),IF(G308&gt;Barem!$AB$3,0,VLOOKUP(D308,Barem!$B$12:$C$21,2,1)))</f>
        <v>3</v>
      </c>
      <c r="I308" s="16">
        <f>IF(H308=0,0,IF(B308="F",VLOOKUP(G308,Barem!$G$2:$H$11,2,1),VLOOKUP(G308,Barem!$G$12:$H$21,2,1)))</f>
        <v>3</v>
      </c>
      <c r="J308" s="22">
        <v>3.5</v>
      </c>
      <c r="K308" s="17">
        <f>VLOOKUP($C308, Barem!$L:$O,4,0)</f>
        <v>0.3</v>
      </c>
      <c r="L308" s="17">
        <f>VLOOKUP($C308, Barem!$L:$P,5,0)</f>
        <v>0.2</v>
      </c>
      <c r="M308" s="17">
        <f>VLOOKUP($C308, Barem!$L:$Q,6,0)</f>
        <v>0.5</v>
      </c>
      <c r="N308" s="43">
        <f t="shared" si="42"/>
        <v>0</v>
      </c>
      <c r="O308" s="43">
        <f>IF(D308&gt;21,VLOOKUP(D308,Barem!$S$1:$T$39,2,1),0)</f>
        <v>0</v>
      </c>
      <c r="P308" s="39">
        <f>IF(D308&lt;1,0,IF(B308="F",VLOOKUP(G308,Barem!$W$2:$Y$12,2,1),VLOOKUP(G308,Barem!$W$13:$Y$24,2,1)))</f>
        <v>0</v>
      </c>
      <c r="Q308" s="43">
        <f>VLOOKUP(A308,Participanti!A:C,3,0)</f>
        <v>0</v>
      </c>
      <c r="R308" s="34">
        <f t="shared" si="43"/>
        <v>3.25</v>
      </c>
      <c r="S308" s="38">
        <v>43890</v>
      </c>
      <c r="T308" s="3">
        <f t="shared" si="32"/>
        <v>1</v>
      </c>
      <c r="U308" s="41">
        <f t="shared" si="44"/>
        <v>0.2316464718460442</v>
      </c>
    </row>
    <row r="309" spans="1:21">
      <c r="A309" s="21" t="s">
        <v>90</v>
      </c>
      <c r="B309" s="29" t="str">
        <f>VLOOKUP(A309,Participanti!A:B,2,0)</f>
        <v>F</v>
      </c>
      <c r="C309" s="22">
        <v>8</v>
      </c>
      <c r="D309" s="22">
        <v>9.52</v>
      </c>
      <c r="E309" s="23">
        <v>5.0416666666666665E-2</v>
      </c>
      <c r="F309" s="46">
        <v>35</v>
      </c>
      <c r="G309" s="24">
        <f t="shared" si="41"/>
        <v>5.2958683473389358E-3</v>
      </c>
      <c r="H309" s="16">
        <f>IF(B309="F",IF(G309&gt;Barem!$AB$2,0,IF(B309="F",VLOOKUP(D309,Barem!$B$2:$C$11,2,1))),IF(G309&gt;Barem!$AB$3,0,VLOOKUP(D309,Barem!$B$12:$C$21,2,1)))</f>
        <v>2.5</v>
      </c>
      <c r="I309" s="16">
        <f>IF(H309=0,0,IF(B309="F",VLOOKUP(G309,Barem!$G$2:$H$11,2,1),VLOOKUP(G309,Barem!$G$12:$H$21,2,1)))</f>
        <v>1</v>
      </c>
      <c r="J309" s="22">
        <v>3.5</v>
      </c>
      <c r="K309" s="17">
        <f>VLOOKUP($C309, Barem!$L:$O,4,0)</f>
        <v>0.3</v>
      </c>
      <c r="L309" s="17">
        <f>VLOOKUP($C309, Barem!$L:$P,5,0)</f>
        <v>0.2</v>
      </c>
      <c r="M309" s="17">
        <f>VLOOKUP($C309, Barem!$L:$Q,6,0)</f>
        <v>0.5</v>
      </c>
      <c r="N309" s="43">
        <f t="shared" si="42"/>
        <v>0</v>
      </c>
      <c r="O309" s="43">
        <f>IF(D309&gt;21,VLOOKUP(D309,Barem!$S$1:$T$39,2,1),0)</f>
        <v>0</v>
      </c>
      <c r="P309" s="39">
        <f>IF(D309&lt;1,0,IF(B309="F",VLOOKUP(G309,Barem!$W$2:$Y$12,2,1),VLOOKUP(G309,Barem!$W$13:$Y$24,2,1)))</f>
        <v>0</v>
      </c>
      <c r="Q309" s="43">
        <f>VLOOKUP(A309,Participanti!A:C,3,0)</f>
        <v>0.75</v>
      </c>
      <c r="R309" s="34">
        <f t="shared" si="43"/>
        <v>3.45</v>
      </c>
      <c r="S309" s="38">
        <v>43889</v>
      </c>
      <c r="T309" s="3">
        <f t="shared" si="32"/>
        <v>1</v>
      </c>
      <c r="U309" s="41">
        <f t="shared" si="44"/>
        <v>0.36239495798319332</v>
      </c>
    </row>
    <row r="310" spans="1:21">
      <c r="A310" s="21" t="s">
        <v>193</v>
      </c>
      <c r="B310" s="29" t="str">
        <f>VLOOKUP(A310,Participanti!A:B,2,0)</f>
        <v>F</v>
      </c>
      <c r="C310" s="22">
        <v>8</v>
      </c>
      <c r="D310" s="22">
        <v>15</v>
      </c>
      <c r="E310" s="23">
        <v>8.9120370370370364E-2</v>
      </c>
      <c r="F310" s="46">
        <v>63</v>
      </c>
      <c r="G310" s="24">
        <f t="shared" si="41"/>
        <v>5.9413580246913573E-3</v>
      </c>
      <c r="H310" s="16">
        <f>IF(B310="F",IF(G310&gt;Barem!$AB$2,0,IF(B310="F",VLOOKUP(D310,Barem!$B$2:$C$11,2,1))),IF(G310&gt;Barem!$AB$3,0,VLOOKUP(D310,Barem!$B$12:$C$21,2,1)))</f>
        <v>3.5</v>
      </c>
      <c r="I310" s="16">
        <f>IF(H310=0,0,IF(B310="F",VLOOKUP(G310,Barem!$G$2:$H$11,2,1),VLOOKUP(G310,Barem!$G$12:$H$21,2,1)))</f>
        <v>1</v>
      </c>
      <c r="J310" s="22">
        <v>1.5</v>
      </c>
      <c r="K310" s="17">
        <f>VLOOKUP($C310, Barem!$L:$O,4,0)</f>
        <v>0.3</v>
      </c>
      <c r="L310" s="17">
        <f>VLOOKUP($C310, Barem!$L:$P,5,0)</f>
        <v>0.2</v>
      </c>
      <c r="M310" s="17">
        <f>VLOOKUP($C310, Barem!$L:$Q,6,0)</f>
        <v>0.5</v>
      </c>
      <c r="N310" s="43">
        <f t="shared" si="42"/>
        <v>0</v>
      </c>
      <c r="O310" s="43">
        <f>IF(D310&gt;21,VLOOKUP(D310,Barem!$S$1:$T$39,2,1),0)</f>
        <v>0</v>
      </c>
      <c r="P310" s="39">
        <f>IF(D310&lt;1,0,IF(B310="F",VLOOKUP(G310,Barem!$W$2:$Y$12,2,1),VLOOKUP(G310,Barem!$W$13:$Y$24,2,1)))</f>
        <v>0</v>
      </c>
      <c r="Q310" s="43">
        <f>VLOOKUP(A310,Participanti!A:C,3,0)</f>
        <v>0.5</v>
      </c>
      <c r="R310" s="34">
        <f t="shared" si="43"/>
        <v>2.5</v>
      </c>
      <c r="S310" s="38">
        <v>43891</v>
      </c>
      <c r="T310" s="3">
        <f t="shared" si="32"/>
        <v>1</v>
      </c>
      <c r="U310" s="41">
        <f t="shared" si="44"/>
        <v>0.16666666666666666</v>
      </c>
    </row>
    <row r="311" spans="1:21">
      <c r="A311" s="21" t="s">
        <v>197</v>
      </c>
      <c r="B311" s="29" t="str">
        <f>VLOOKUP(A311,Participanti!A:B,2,0)</f>
        <v>M</v>
      </c>
      <c r="C311" s="22">
        <v>8</v>
      </c>
      <c r="D311" s="22">
        <v>21.66</v>
      </c>
      <c r="E311" s="23">
        <v>6.8587962962962962E-2</v>
      </c>
      <c r="F311" s="46">
        <v>128</v>
      </c>
      <c r="G311" s="24">
        <f t="shared" si="41"/>
        <v>3.1665726206354093E-3</v>
      </c>
      <c r="H311" s="16">
        <f>IF(B311="F",IF(G311&gt;Barem!$AB$2,0,IF(B311="F",VLOOKUP(D311,Barem!$B$2:$C$11,2,1))),IF(G311&gt;Barem!$AB$3,0,VLOOKUP(D311,Barem!$B$12:$C$21,2,1)))</f>
        <v>5</v>
      </c>
      <c r="I311" s="16">
        <f>IF(H311=0,0,IF(B311="F",VLOOKUP(G311,Barem!$G$2:$H$11,2,1),VLOOKUP(G311,Barem!$G$12:$H$21,2,1)))</f>
        <v>3.5</v>
      </c>
      <c r="J311" s="22">
        <v>3.5</v>
      </c>
      <c r="K311" s="17">
        <f>VLOOKUP($C311, Barem!$L:$O,4,0)</f>
        <v>0.3</v>
      </c>
      <c r="L311" s="17">
        <f>VLOOKUP($C311, Barem!$L:$P,5,0)</f>
        <v>0.2</v>
      </c>
      <c r="M311" s="17">
        <f>VLOOKUP($C311, Barem!$L:$Q,6,0)</f>
        <v>0.5</v>
      </c>
      <c r="N311" s="43">
        <f t="shared" si="42"/>
        <v>0</v>
      </c>
      <c r="O311" s="43">
        <f>IF(D311&gt;21,VLOOKUP(D311,Barem!$S$1:$T$39,2,1),0)</f>
        <v>0</v>
      </c>
      <c r="P311" s="39">
        <f>IF(D311&lt;1,0,IF(B311="F",VLOOKUP(G311,Barem!$W$2:$Y$12,2,1),VLOOKUP(G311,Barem!$W$13:$Y$24,2,1)))</f>
        <v>0</v>
      </c>
      <c r="Q311" s="43">
        <f>VLOOKUP(A311,Participanti!A:C,3,0)</f>
        <v>0</v>
      </c>
      <c r="R311" s="34">
        <f t="shared" si="43"/>
        <v>3.95</v>
      </c>
      <c r="S311" s="38">
        <v>43890</v>
      </c>
      <c r="T311" s="3">
        <f t="shared" si="32"/>
        <v>1</v>
      </c>
      <c r="U311" s="41">
        <f t="shared" si="44"/>
        <v>0.18236380424746076</v>
      </c>
    </row>
    <row r="312" spans="1:21">
      <c r="A312" s="21" t="s">
        <v>60</v>
      </c>
      <c r="B312" s="29" t="str">
        <f>VLOOKUP(A312,Participanti!A:B,2,0)</f>
        <v>M</v>
      </c>
      <c r="C312" s="22">
        <v>8</v>
      </c>
      <c r="D312" s="22">
        <v>36.15</v>
      </c>
      <c r="E312" s="23">
        <v>0.17072916666666668</v>
      </c>
      <c r="F312" s="46">
        <v>1533</v>
      </c>
      <c r="G312" s="24">
        <f t="shared" si="41"/>
        <v>4.7227985246657452E-3</v>
      </c>
      <c r="H312" s="16">
        <f>IF(B312="F",IF(G312&gt;Barem!$AB$2,0,IF(B312="F",VLOOKUP(D312,Barem!$B$2:$C$11,2,1))),IF(G312&gt;Barem!$AB$3,0,VLOOKUP(D312,Barem!$B$12:$C$21,2,1)))</f>
        <v>5</v>
      </c>
      <c r="I312" s="16">
        <f>IF(H312=0,0,IF(B312="F",VLOOKUP(G312,Barem!$G$2:$H$11,2,1),VLOOKUP(G312,Barem!$G$12:$H$21,2,1)))</f>
        <v>1</v>
      </c>
      <c r="J312" s="22">
        <v>4.5</v>
      </c>
      <c r="K312" s="17">
        <f>VLOOKUP($C312, Barem!$L:$O,4,0)</f>
        <v>0.3</v>
      </c>
      <c r="L312" s="17">
        <f>VLOOKUP($C312, Barem!$L:$P,5,0)</f>
        <v>0.2</v>
      </c>
      <c r="M312" s="17">
        <f>VLOOKUP($C312, Barem!$L:$Q,6,0)</f>
        <v>0.5</v>
      </c>
      <c r="N312" s="43">
        <f t="shared" si="42"/>
        <v>1.022</v>
      </c>
      <c r="O312" s="43">
        <f>IF(D312&gt;21,VLOOKUP(D312,Barem!$S$1:$T$39,2,1),0)</f>
        <v>0.3</v>
      </c>
      <c r="P312" s="39">
        <f>IF(D312&lt;1,0,IF(B312="F",VLOOKUP(G312,Barem!$W$2:$Y$12,2,1),VLOOKUP(G312,Barem!$W$13:$Y$24,2,1)))</f>
        <v>0</v>
      </c>
      <c r="Q312" s="43">
        <f>VLOOKUP(A312,Participanti!A:C,3,0)</f>
        <v>0</v>
      </c>
      <c r="R312" s="34">
        <f t="shared" si="43"/>
        <v>5.2720000000000002</v>
      </c>
      <c r="S312" s="38">
        <v>43890</v>
      </c>
      <c r="T312" s="3">
        <f t="shared" si="32"/>
        <v>1</v>
      </c>
      <c r="U312" s="41">
        <f t="shared" si="44"/>
        <v>0.14583679114799447</v>
      </c>
    </row>
    <row r="313" spans="1:21">
      <c r="A313" s="21" t="s">
        <v>58</v>
      </c>
      <c r="B313" s="29" t="str">
        <f>VLOOKUP(A313,Participanti!A:B,2,0)</f>
        <v>M</v>
      </c>
      <c r="C313" s="22">
        <v>8</v>
      </c>
      <c r="D313" s="22">
        <v>16.47</v>
      </c>
      <c r="E313" s="23">
        <v>8.3414351851851851E-2</v>
      </c>
      <c r="F313" s="46">
        <v>218</v>
      </c>
      <c r="G313" s="24">
        <f t="shared" si="41"/>
        <v>5.0646236704220918E-3</v>
      </c>
      <c r="H313" s="16">
        <f>IF(B313="F",IF(G313&gt;Barem!$AB$2,0,IF(B313="F",VLOOKUP(D313,Barem!$B$2:$C$11,2,1))),IF(G313&gt;Barem!$AB$3,0,VLOOKUP(D313,Barem!$B$12:$C$21,2,1)))</f>
        <v>3.5</v>
      </c>
      <c r="I313" s="16">
        <f>IF(H313=0,0,IF(B313="F",VLOOKUP(G313,Barem!$G$2:$H$11,2,1),VLOOKUP(G313,Barem!$G$12:$H$21,2,1)))</f>
        <v>1</v>
      </c>
      <c r="J313" s="22">
        <v>3</v>
      </c>
      <c r="K313" s="17">
        <f>VLOOKUP($C313, Barem!$L:$O,4,0)</f>
        <v>0.3</v>
      </c>
      <c r="L313" s="17">
        <f>VLOOKUP($C313, Barem!$L:$P,5,0)</f>
        <v>0.2</v>
      </c>
      <c r="M313" s="17">
        <f>VLOOKUP($C313, Barem!$L:$Q,6,0)</f>
        <v>0.5</v>
      </c>
      <c r="N313" s="43">
        <f t="shared" si="42"/>
        <v>0.14533333333333334</v>
      </c>
      <c r="O313" s="43">
        <f>IF(D313&gt;21,VLOOKUP(D313,Barem!$S$1:$T$39,2,1),0)</f>
        <v>0</v>
      </c>
      <c r="P313" s="39">
        <f>IF(D313&lt;1,0,IF(B313="F",VLOOKUP(G313,Barem!$W$2:$Y$12,2,1),VLOOKUP(G313,Barem!$W$13:$Y$24,2,1)))</f>
        <v>0</v>
      </c>
      <c r="Q313" s="43">
        <f>VLOOKUP(A313,Participanti!A:C,3,0)</f>
        <v>0</v>
      </c>
      <c r="R313" s="34">
        <f t="shared" si="43"/>
        <v>2.8953333333333333</v>
      </c>
      <c r="S313" s="38">
        <v>43891</v>
      </c>
      <c r="T313" s="3">
        <f t="shared" si="32"/>
        <v>1</v>
      </c>
      <c r="U313" s="41">
        <f t="shared" si="44"/>
        <v>0.17579437360858127</v>
      </c>
    </row>
    <row r="314" spans="1:21">
      <c r="A314" s="21" t="s">
        <v>62</v>
      </c>
      <c r="B314" s="29" t="str">
        <f>VLOOKUP(A314,Participanti!A:B,2,0)</f>
        <v>M</v>
      </c>
      <c r="C314" s="22">
        <v>8</v>
      </c>
      <c r="D314" s="22">
        <v>17.75</v>
      </c>
      <c r="E314" s="23">
        <v>6.7627314814814821E-2</v>
      </c>
      <c r="F314" s="46">
        <v>590</v>
      </c>
      <c r="G314" s="24">
        <f t="shared" si="41"/>
        <v>3.809989567031821E-3</v>
      </c>
      <c r="H314" s="16">
        <f>IF(B314="F",IF(G314&gt;Barem!$AB$2,0,IF(B314="F",VLOOKUP(D314,Barem!$B$2:$C$11,2,1))),IF(G314&gt;Barem!$AB$3,0,VLOOKUP(D314,Barem!$B$12:$C$21,2,1)))</f>
        <v>4</v>
      </c>
      <c r="I314" s="16">
        <f>IF(H314=0,0,IF(B314="F",VLOOKUP(G314,Barem!$G$2:$H$11,2,1),VLOOKUP(G314,Barem!$G$12:$H$21,2,1)))</f>
        <v>2</v>
      </c>
      <c r="J314" s="22">
        <v>4.5</v>
      </c>
      <c r="K314" s="17">
        <f>VLOOKUP($C314, Barem!$L:$O,4,0)</f>
        <v>0.3</v>
      </c>
      <c r="L314" s="17">
        <f>VLOOKUP($C314, Barem!$L:$P,5,0)</f>
        <v>0.2</v>
      </c>
      <c r="M314" s="17">
        <f>VLOOKUP($C314, Barem!$L:$Q,6,0)</f>
        <v>0.5</v>
      </c>
      <c r="N314" s="43">
        <f t="shared" si="42"/>
        <v>0.39333333333333331</v>
      </c>
      <c r="O314" s="43">
        <f>IF(D314&gt;21,VLOOKUP(D314,Barem!$S$1:$T$39,2,1),0)</f>
        <v>0</v>
      </c>
      <c r="P314" s="39">
        <f>IF(D314&lt;1,0,IF(B314="F",VLOOKUP(G314,Barem!$W$2:$Y$12,2,1),VLOOKUP(G314,Barem!$W$13:$Y$24,2,1)))</f>
        <v>0</v>
      </c>
      <c r="Q314" s="43">
        <f>VLOOKUP(A314,Participanti!A:C,3,0)</f>
        <v>0</v>
      </c>
      <c r="R314" s="34">
        <f t="shared" si="43"/>
        <v>4.2433333333333332</v>
      </c>
      <c r="S314" s="38">
        <v>43891</v>
      </c>
      <c r="T314" s="3">
        <f t="shared" si="32"/>
        <v>1</v>
      </c>
      <c r="U314" s="41">
        <f t="shared" si="44"/>
        <v>0.23906103286384975</v>
      </c>
    </row>
    <row r="315" spans="1:21">
      <c r="A315" s="21" t="s">
        <v>207</v>
      </c>
      <c r="B315" s="29" t="str">
        <f>VLOOKUP(A315,Participanti!A:B,2,0)</f>
        <v>M</v>
      </c>
      <c r="C315" s="22">
        <v>8</v>
      </c>
      <c r="D315" s="22">
        <v>10.050000000000001</v>
      </c>
      <c r="E315" s="23">
        <v>4.6041666666666668E-2</v>
      </c>
      <c r="F315" s="46">
        <v>52</v>
      </c>
      <c r="G315" s="24">
        <f t="shared" si="41"/>
        <v>4.5812603648424542E-3</v>
      </c>
      <c r="H315" s="16">
        <f>IF(B315="F",IF(G315&gt;Barem!$AB$2,0,IF(B315="F",VLOOKUP(D315,Barem!$B$2:$C$11,2,1))),IF(G315&gt;Barem!$AB$3,0,VLOOKUP(D315,Barem!$B$12:$C$21,2,1)))</f>
        <v>2.5</v>
      </c>
      <c r="I315" s="16">
        <f>IF(H315=0,0,IF(B315="F",VLOOKUP(G315,Barem!$G$2:$H$11,2,1),VLOOKUP(G315,Barem!$G$12:$H$21,2,1)))</f>
        <v>1</v>
      </c>
      <c r="J315" s="22">
        <v>2.5</v>
      </c>
      <c r="K315" s="17">
        <f>VLOOKUP($C315, Barem!$L:$O,4,0)</f>
        <v>0.3</v>
      </c>
      <c r="L315" s="17">
        <f>VLOOKUP($C315, Barem!$L:$P,5,0)</f>
        <v>0.2</v>
      </c>
      <c r="M315" s="17">
        <f>VLOOKUP($C315, Barem!$L:$Q,6,0)</f>
        <v>0.5</v>
      </c>
      <c r="N315" s="43">
        <f t="shared" si="42"/>
        <v>0</v>
      </c>
      <c r="O315" s="43">
        <f>IF(D315&gt;21,VLOOKUP(D315,Barem!$S$1:$T$39,2,1),0)</f>
        <v>0</v>
      </c>
      <c r="P315" s="39">
        <f>IF(D315&lt;1,0,IF(B315="F",VLOOKUP(G315,Barem!$W$2:$Y$12,2,1),VLOOKUP(G315,Barem!$W$13:$Y$24,2,1)))</f>
        <v>0</v>
      </c>
      <c r="Q315" s="43">
        <f>VLOOKUP(A315,Participanti!A:C,3,0)</f>
        <v>0</v>
      </c>
      <c r="R315" s="34">
        <f t="shared" si="43"/>
        <v>2.2000000000000002</v>
      </c>
      <c r="S315" s="38">
        <v>43891</v>
      </c>
      <c r="T315" s="3">
        <f t="shared" si="32"/>
        <v>1</v>
      </c>
      <c r="U315" s="41">
        <f t="shared" si="44"/>
        <v>0.21890547263681592</v>
      </c>
    </row>
    <row r="316" spans="1:21">
      <c r="A316" s="21" t="s">
        <v>56</v>
      </c>
      <c r="B316" s="29" t="str">
        <f>VLOOKUP(A316,Participanti!A:B,2,0)</f>
        <v>M</v>
      </c>
      <c r="C316" s="22">
        <v>8</v>
      </c>
      <c r="D316" s="22">
        <v>19.600000000000001</v>
      </c>
      <c r="E316" s="23">
        <v>6.8402777777777771E-2</v>
      </c>
      <c r="F316" s="46">
        <v>0</v>
      </c>
      <c r="G316" s="24">
        <f t="shared" si="41"/>
        <v>3.4899376417233553E-3</v>
      </c>
      <c r="H316" s="16">
        <f>IF(B316="F",IF(G316&gt;Barem!$AB$2,0,IF(B316="F",VLOOKUP(D316,Barem!$B$2:$C$11,2,1))),IF(G316&gt;Barem!$AB$3,0,VLOOKUP(D316,Barem!$B$12:$C$21,2,1)))</f>
        <v>4.5</v>
      </c>
      <c r="I316" s="16">
        <f>IF(H316=0,0,IF(B316="F",VLOOKUP(G316,Barem!$G$2:$H$11,2,1),VLOOKUP(G316,Barem!$G$12:$H$21,2,1)))</f>
        <v>2.5</v>
      </c>
      <c r="J316" s="22">
        <v>2.5</v>
      </c>
      <c r="K316" s="17">
        <f>VLOOKUP($C316, Barem!$L:$O,4,0)</f>
        <v>0.3</v>
      </c>
      <c r="L316" s="17">
        <f>VLOOKUP($C316, Barem!$L:$P,5,0)</f>
        <v>0.2</v>
      </c>
      <c r="M316" s="17">
        <f>VLOOKUP($C316, Barem!$L:$Q,6,0)</f>
        <v>0.5</v>
      </c>
      <c r="N316" s="43">
        <f t="shared" si="42"/>
        <v>0</v>
      </c>
      <c r="O316" s="43">
        <f>IF(D316&gt;21,VLOOKUP(D316,Barem!$S$1:$T$39,2,1),0)</f>
        <v>0</v>
      </c>
      <c r="P316" s="39">
        <f>IF(D316&lt;1,0,IF(B316="F",VLOOKUP(G316,Barem!$W$2:$Y$12,2,1),VLOOKUP(G316,Barem!$W$13:$Y$24,2,1)))</f>
        <v>0</v>
      </c>
      <c r="Q316" s="43">
        <f>VLOOKUP(A316,Participanti!A:C,3,0)</f>
        <v>0</v>
      </c>
      <c r="R316" s="34">
        <f t="shared" si="43"/>
        <v>3.0999999999999996</v>
      </c>
      <c r="S316" s="38">
        <v>43891</v>
      </c>
      <c r="T316" s="3">
        <f t="shared" si="32"/>
        <v>1</v>
      </c>
      <c r="U316" s="41">
        <f t="shared" si="44"/>
        <v>0.15816326530612243</v>
      </c>
    </row>
    <row r="317" spans="1:21">
      <c r="A317" s="21" t="s">
        <v>57</v>
      </c>
      <c r="B317" s="29" t="str">
        <f>VLOOKUP(A317,Participanti!A:B,2,0)</f>
        <v>M</v>
      </c>
      <c r="C317" s="22">
        <v>8</v>
      </c>
      <c r="D317" s="22">
        <v>16.739999999999998</v>
      </c>
      <c r="E317" s="23">
        <v>5.6817129629629627E-2</v>
      </c>
      <c r="F317" s="46">
        <v>137</v>
      </c>
      <c r="G317" s="24">
        <f t="shared" si="41"/>
        <v>3.3940937652108503E-3</v>
      </c>
      <c r="H317" s="16">
        <f>IF(B317="F",IF(G317&gt;Barem!$AB$2,0,IF(B317="F",VLOOKUP(D317,Barem!$B$2:$C$11,2,1))),IF(G317&gt;Barem!$AB$3,0,VLOOKUP(D317,Barem!$B$12:$C$21,2,1)))</f>
        <v>3.5</v>
      </c>
      <c r="I317" s="16">
        <f>IF(H317=0,0,IF(B317="F",VLOOKUP(G317,Barem!$G$2:$H$11,2,1),VLOOKUP(G317,Barem!$G$12:$H$21,2,1)))</f>
        <v>3</v>
      </c>
      <c r="J317" s="22">
        <v>1</v>
      </c>
      <c r="K317" s="17">
        <f>VLOOKUP($C317, Barem!$L:$O,4,0)</f>
        <v>0.3</v>
      </c>
      <c r="L317" s="17">
        <f>VLOOKUP($C317, Barem!$L:$P,5,0)</f>
        <v>0.2</v>
      </c>
      <c r="M317" s="17">
        <f>VLOOKUP($C317, Barem!$L:$Q,6,0)</f>
        <v>0.5</v>
      </c>
      <c r="N317" s="43">
        <f t="shared" si="42"/>
        <v>0</v>
      </c>
      <c r="O317" s="43">
        <f>IF(D317&gt;21,VLOOKUP(D317,Barem!$S$1:$T$39,2,1),0)</f>
        <v>0</v>
      </c>
      <c r="P317" s="39">
        <f>IF(D317&lt;1,0,IF(B317="F",VLOOKUP(G317,Barem!$W$2:$Y$12,2,1),VLOOKUP(G317,Barem!$W$13:$Y$24,2,1)))</f>
        <v>0</v>
      </c>
      <c r="Q317" s="43">
        <f>VLOOKUP(A317,Participanti!A:C,3,0)</f>
        <v>0</v>
      </c>
      <c r="R317" s="34">
        <f t="shared" si="43"/>
        <v>2.1500000000000004</v>
      </c>
      <c r="S317" s="38">
        <v>43891</v>
      </c>
      <c r="T317" s="3">
        <f t="shared" si="32"/>
        <v>1</v>
      </c>
      <c r="U317" s="41">
        <f t="shared" si="44"/>
        <v>0.12843488649940266</v>
      </c>
    </row>
    <row r="318" spans="1:21">
      <c r="A318" s="21" t="s">
        <v>93</v>
      </c>
      <c r="B318" s="29" t="str">
        <f>VLOOKUP(A318,Participanti!A:B,2,0)</f>
        <v>M</v>
      </c>
      <c r="C318" s="22">
        <v>8</v>
      </c>
      <c r="D318" s="22">
        <v>20.010000000000002</v>
      </c>
      <c r="E318" s="23">
        <v>7.7013888888888882E-2</v>
      </c>
      <c r="F318" s="46">
        <v>109</v>
      </c>
      <c r="G318" s="24">
        <f t="shared" si="41"/>
        <v>3.8487700594147362E-3</v>
      </c>
      <c r="H318" s="16">
        <f>IF(B318="F",IF(G318&gt;Barem!$AB$2,0,IF(B318="F",VLOOKUP(D318,Barem!$B$2:$C$11,2,1))),IF(G318&gt;Barem!$AB$3,0,VLOOKUP(D318,Barem!$B$12:$C$21,2,1)))</f>
        <v>4.5</v>
      </c>
      <c r="I318" s="16">
        <f>IF(H318=0,0,IF(B318="F",VLOOKUP(G318,Barem!$G$2:$H$11,2,1),VLOOKUP(G318,Barem!$G$12:$H$21,2,1)))</f>
        <v>1.5</v>
      </c>
      <c r="J318" s="22">
        <v>3</v>
      </c>
      <c r="K318" s="17">
        <f>VLOOKUP($C318, Barem!$L:$O,4,0)</f>
        <v>0.3</v>
      </c>
      <c r="L318" s="17">
        <f>VLOOKUP($C318, Barem!$L:$P,5,0)</f>
        <v>0.2</v>
      </c>
      <c r="M318" s="17">
        <f>VLOOKUP($C318, Barem!$L:$Q,6,0)</f>
        <v>0.5</v>
      </c>
      <c r="N318" s="43">
        <f t="shared" si="42"/>
        <v>0</v>
      </c>
      <c r="O318" s="43">
        <f>IF(D318&gt;21,VLOOKUP(D318,Barem!$S$1:$T$39,2,1),0)</f>
        <v>0</v>
      </c>
      <c r="P318" s="39">
        <f>IF(D318&lt;1,0,IF(B318="F",VLOOKUP(G318,Barem!$W$2:$Y$12,2,1),VLOOKUP(G318,Barem!$W$13:$Y$24,2,1)))</f>
        <v>0</v>
      </c>
      <c r="Q318" s="43">
        <f>VLOOKUP(A318,Participanti!A:C,3,0)</f>
        <v>0</v>
      </c>
      <c r="R318" s="34">
        <f t="shared" si="43"/>
        <v>3.15</v>
      </c>
      <c r="S318" s="38">
        <v>43891</v>
      </c>
      <c r="T318" s="3">
        <f t="shared" si="32"/>
        <v>1</v>
      </c>
      <c r="U318" s="41">
        <f t="shared" si="44"/>
        <v>0.15742128935532232</v>
      </c>
    </row>
    <row r="319" spans="1:21">
      <c r="A319" s="21" t="s">
        <v>64</v>
      </c>
      <c r="B319" s="29" t="str">
        <f>VLOOKUP(A319,Participanti!A:B,2,0)</f>
        <v>M</v>
      </c>
      <c r="C319" s="22">
        <v>8</v>
      </c>
      <c r="D319" s="22">
        <v>26.99</v>
      </c>
      <c r="E319" s="23">
        <v>0.11706018518518518</v>
      </c>
      <c r="F319" s="46">
        <v>0</v>
      </c>
      <c r="G319" s="24">
        <f t="shared" si="41"/>
        <v>4.3371687730709594E-3</v>
      </c>
      <c r="H319" s="16">
        <f>IF(B319="F",IF(G319&gt;Barem!$AB$2,0,IF(B319="F",VLOOKUP(D319,Barem!$B$2:$C$11,2,1))),IF(G319&gt;Barem!$AB$3,0,VLOOKUP(D319,Barem!$B$12:$C$21,2,1)))</f>
        <v>5</v>
      </c>
      <c r="I319" s="16">
        <f>IF(H319=0,0,IF(B319="F",VLOOKUP(G319,Barem!$G$2:$H$11,2,1),VLOOKUP(G319,Barem!$G$12:$H$21,2,1)))</f>
        <v>1</v>
      </c>
      <c r="J319" s="22">
        <v>2.5</v>
      </c>
      <c r="K319" s="17">
        <f>VLOOKUP($C319, Barem!$L:$O,4,0)</f>
        <v>0.3</v>
      </c>
      <c r="L319" s="17">
        <f>VLOOKUP($C319, Barem!$L:$P,5,0)</f>
        <v>0.2</v>
      </c>
      <c r="M319" s="17">
        <f>VLOOKUP($C319, Barem!$L:$Q,6,0)</f>
        <v>0.5</v>
      </c>
      <c r="N319" s="43">
        <f t="shared" si="42"/>
        <v>0</v>
      </c>
      <c r="O319" s="43">
        <f>IF(D319&gt;21,VLOOKUP(D319,Barem!$S$1:$T$39,2,1),0)</f>
        <v>0.1</v>
      </c>
      <c r="P319" s="39">
        <f>IF(D319&lt;1,0,IF(B319="F",VLOOKUP(G319,Barem!$W$2:$Y$12,2,1),VLOOKUP(G319,Barem!$W$13:$Y$24,2,1)))</f>
        <v>0</v>
      </c>
      <c r="Q319" s="43">
        <f>VLOOKUP(A319,Participanti!A:C,3,0)</f>
        <v>0</v>
      </c>
      <c r="R319" s="34">
        <f t="shared" si="43"/>
        <v>3.0500000000000003</v>
      </c>
      <c r="S319" s="38">
        <v>43891</v>
      </c>
      <c r="T319" s="3">
        <f t="shared" si="32"/>
        <v>1</v>
      </c>
      <c r="U319" s="41">
        <f t="shared" si="44"/>
        <v>0.11300481659874029</v>
      </c>
    </row>
    <row r="320" spans="1:21">
      <c r="A320" s="21" t="s">
        <v>149</v>
      </c>
      <c r="B320" s="29" t="str">
        <f>VLOOKUP(A320,Participanti!A:B,2,0)</f>
        <v>M</v>
      </c>
      <c r="C320" s="22">
        <v>8</v>
      </c>
      <c r="D320" s="22">
        <v>8.1</v>
      </c>
      <c r="E320" s="23">
        <v>3.0393518518518518E-2</v>
      </c>
      <c r="F320" s="46">
        <v>10</v>
      </c>
      <c r="G320" s="24">
        <f t="shared" si="41"/>
        <v>3.7522862368541379E-3</v>
      </c>
      <c r="H320" s="16">
        <f>IF(B320="F",IF(G320&gt;Barem!$AB$2,0,IF(B320="F",VLOOKUP(D320,Barem!$B$2:$C$11,2,1))),IF(G320&gt;Barem!$AB$3,0,VLOOKUP(D320,Barem!$B$12:$C$21,2,1)))</f>
        <v>2</v>
      </c>
      <c r="I320" s="16">
        <f>IF(H320=0,0,IF(B320="F",VLOOKUP(G320,Barem!$G$2:$H$11,2,1),VLOOKUP(G320,Barem!$G$12:$H$21,2,1)))</f>
        <v>2</v>
      </c>
      <c r="J320" s="22">
        <v>2</v>
      </c>
      <c r="K320" s="17">
        <f>VLOOKUP($C320, Barem!$L:$O,4,0)</f>
        <v>0.3</v>
      </c>
      <c r="L320" s="17">
        <f>VLOOKUP($C320, Barem!$L:$P,5,0)</f>
        <v>0.2</v>
      </c>
      <c r="M320" s="17">
        <f>VLOOKUP($C320, Barem!$L:$Q,6,0)</f>
        <v>0.5</v>
      </c>
      <c r="N320" s="43">
        <f t="shared" si="42"/>
        <v>0</v>
      </c>
      <c r="O320" s="43">
        <f>IF(D320&gt;21,VLOOKUP(D320,Barem!$S$1:$T$39,2,1),0)</f>
        <v>0</v>
      </c>
      <c r="P320" s="39">
        <f>IF(D320&lt;1,0,IF(B320="F",VLOOKUP(G320,Barem!$W$2:$Y$12,2,1),VLOOKUP(G320,Barem!$W$13:$Y$24,2,1)))</f>
        <v>0</v>
      </c>
      <c r="Q320" s="43">
        <f>VLOOKUP(A320,Participanti!A:C,3,0)</f>
        <v>0</v>
      </c>
      <c r="R320" s="34">
        <f t="shared" si="43"/>
        <v>2</v>
      </c>
      <c r="S320" s="38">
        <v>43891</v>
      </c>
      <c r="T320" s="3">
        <f t="shared" si="32"/>
        <v>1</v>
      </c>
      <c r="U320" s="41">
        <f t="shared" si="44"/>
        <v>0.24691358024691359</v>
      </c>
    </row>
    <row r="321" spans="1:21">
      <c r="A321" s="21" t="s">
        <v>191</v>
      </c>
      <c r="B321" s="29" t="str">
        <f>VLOOKUP(A321,Participanti!A:B,2,0)</f>
        <v>F</v>
      </c>
      <c r="C321" s="22">
        <v>8</v>
      </c>
      <c r="D321" s="22">
        <v>11</v>
      </c>
      <c r="E321" s="23">
        <v>4.777777777777778E-2</v>
      </c>
      <c r="F321" s="46">
        <v>39</v>
      </c>
      <c r="G321" s="24">
        <f t="shared" si="41"/>
        <v>4.3434343434343436E-3</v>
      </c>
      <c r="H321" s="16">
        <f>IF(B321="F",IF(G321&gt;Barem!$AB$2,0,IF(B321="F",VLOOKUP(D321,Barem!$B$2:$C$11,2,1))),IF(G321&gt;Barem!$AB$3,0,VLOOKUP(D321,Barem!$B$12:$C$21,2,1)))</f>
        <v>2.5</v>
      </c>
      <c r="I321" s="16">
        <f>IF(H321=0,0,IF(B321="F",VLOOKUP(G321,Barem!$G$2:$H$11,2,1),VLOOKUP(G321,Barem!$G$12:$H$21,2,1)))</f>
        <v>1.5</v>
      </c>
      <c r="J321" s="22">
        <v>3.5</v>
      </c>
      <c r="K321" s="17">
        <f>VLOOKUP($C321, Barem!$L:$O,4,0)</f>
        <v>0.3</v>
      </c>
      <c r="L321" s="17">
        <f>VLOOKUP($C321, Barem!$L:$P,5,0)</f>
        <v>0.2</v>
      </c>
      <c r="M321" s="17">
        <f>VLOOKUP($C321, Barem!$L:$Q,6,0)</f>
        <v>0.5</v>
      </c>
      <c r="N321" s="43">
        <f t="shared" si="42"/>
        <v>0</v>
      </c>
      <c r="O321" s="43">
        <f>IF(D321&gt;21,VLOOKUP(D321,Barem!$S$1:$T$39,2,1),0)</f>
        <v>0</v>
      </c>
      <c r="P321" s="39">
        <f>IF(D321&lt;1,0,IF(B321="F",VLOOKUP(G321,Barem!$W$2:$Y$12,2,1),VLOOKUP(G321,Barem!$W$13:$Y$24,2,1)))</f>
        <v>0</v>
      </c>
      <c r="Q321" s="43">
        <f>VLOOKUP(A321,Participanti!A:C,3,0)</f>
        <v>0</v>
      </c>
      <c r="R321" s="34">
        <f t="shared" si="43"/>
        <v>2.8</v>
      </c>
      <c r="S321" s="38">
        <v>43891</v>
      </c>
      <c r="T321" s="3">
        <f t="shared" si="32"/>
        <v>1</v>
      </c>
      <c r="U321" s="41">
        <f t="shared" si="44"/>
        <v>0.25454545454545452</v>
      </c>
    </row>
    <row r="322" spans="1:21">
      <c r="A322" s="21" t="s">
        <v>72</v>
      </c>
      <c r="B322" s="29" t="str">
        <f>VLOOKUP(A322,Participanti!A:B,2,0)</f>
        <v>M</v>
      </c>
      <c r="C322" s="22">
        <v>8</v>
      </c>
      <c r="D322" s="22">
        <v>0</v>
      </c>
      <c r="E322" s="23">
        <v>0</v>
      </c>
      <c r="F322" s="46">
        <v>0</v>
      </c>
      <c r="G322" s="24"/>
      <c r="H322" s="16">
        <v>0</v>
      </c>
      <c r="I322" s="16">
        <v>0</v>
      </c>
      <c r="J322" s="22">
        <v>5</v>
      </c>
      <c r="K322" s="17">
        <f>VLOOKUP($C322, Barem!$L:$O,4,0)</f>
        <v>0.3</v>
      </c>
      <c r="L322" s="17">
        <f>VLOOKUP($C322, Barem!$L:$P,5,0)</f>
        <v>0.2</v>
      </c>
      <c r="M322" s="17">
        <f>VLOOKUP($C322, Barem!$L:$Q,6,0)</f>
        <v>0.5</v>
      </c>
      <c r="N322" s="43">
        <f t="shared" si="42"/>
        <v>0</v>
      </c>
      <c r="O322" s="43">
        <f>IF(D322&gt;21,VLOOKUP(D322,Barem!$S$1:$T$39,2,1),0)</f>
        <v>0</v>
      </c>
      <c r="P322" s="39">
        <f>IF(D322&lt;1,0,IF(B322="F",VLOOKUP(G322,Barem!$W$2:$Y$12,2,1),VLOOKUP(G322,Barem!$W$13:$Y$24,2,1)))</f>
        <v>0</v>
      </c>
      <c r="Q322" s="43">
        <f>VLOOKUP(A322,Participanti!A:C,3,0)</f>
        <v>0</v>
      </c>
      <c r="R322" s="34">
        <f t="shared" si="43"/>
        <v>2.5</v>
      </c>
      <c r="S322" s="38">
        <v>43890</v>
      </c>
      <c r="T322" s="3">
        <f t="shared" ref="T322:T385" si="45">COUNTIFS(A:A,A322,C:C,C322)</f>
        <v>1</v>
      </c>
      <c r="U322" s="41"/>
    </row>
    <row r="323" spans="1:21">
      <c r="A323" s="21" t="s">
        <v>68</v>
      </c>
      <c r="B323" s="29" t="str">
        <f>VLOOKUP(A323,Participanti!A:B,2,0)</f>
        <v>M</v>
      </c>
      <c r="C323" s="22">
        <v>8</v>
      </c>
      <c r="D323" s="22">
        <v>12.77</v>
      </c>
      <c r="E323" s="23">
        <v>6.5266203703703715E-2</v>
      </c>
      <c r="F323" s="46">
        <v>414</v>
      </c>
      <c r="G323" s="24">
        <f t="shared" si="41"/>
        <v>5.1109008381913642E-3</v>
      </c>
      <c r="H323" s="16">
        <f>IF(B323="F",IF(G323&gt;Barem!$AB$2,0,IF(B323="F",VLOOKUP(D323,Barem!$B$2:$C$11,2,1))),IF(G323&gt;Barem!$AB$3,0,VLOOKUP(D323,Barem!$B$12:$C$21,2,1)))</f>
        <v>3</v>
      </c>
      <c r="I323" s="16">
        <f>IF(H323=0,0,IF(B323="F",VLOOKUP(G323,Barem!$G$2:$H$11,2,1),VLOOKUP(G323,Barem!$G$12:$H$21,2,1)))</f>
        <v>1</v>
      </c>
      <c r="J323" s="22">
        <v>4.5</v>
      </c>
      <c r="K323" s="17">
        <f>VLOOKUP($C323, Barem!$L:$O,4,0)</f>
        <v>0.3</v>
      </c>
      <c r="L323" s="17">
        <f>VLOOKUP($C323, Barem!$L:$P,5,0)</f>
        <v>0.2</v>
      </c>
      <c r="M323" s="17">
        <f>VLOOKUP($C323, Barem!$L:$Q,6,0)</f>
        <v>0.5</v>
      </c>
      <c r="N323" s="43">
        <f t="shared" si="42"/>
        <v>0.27600000000000002</v>
      </c>
      <c r="O323" s="43">
        <f>IF(D323&gt;21,VLOOKUP(D323,Barem!$S$1:$T$39,2,1),0)</f>
        <v>0</v>
      </c>
      <c r="P323" s="39">
        <f>IF(D323&lt;1,0,IF(B323="F",VLOOKUP(G323,Barem!$W$2:$Y$12,2,1),VLOOKUP(G323,Barem!$W$13:$Y$24,2,1)))</f>
        <v>0</v>
      </c>
      <c r="Q323" s="43">
        <f>VLOOKUP(A323,Participanti!A:C,3,0)</f>
        <v>0</v>
      </c>
      <c r="R323" s="34">
        <f t="shared" si="43"/>
        <v>3.6259999999999994</v>
      </c>
      <c r="S323" s="38">
        <v>43891</v>
      </c>
      <c r="T323" s="3">
        <f t="shared" si="45"/>
        <v>1</v>
      </c>
      <c r="U323" s="41">
        <f t="shared" si="44"/>
        <v>0.28394675019577131</v>
      </c>
    </row>
    <row r="324" spans="1:21">
      <c r="A324" s="21" t="s">
        <v>67</v>
      </c>
      <c r="B324" s="29" t="str">
        <f>VLOOKUP(A324,Participanti!A:B,2,0)</f>
        <v>M</v>
      </c>
      <c r="C324" s="22">
        <v>8</v>
      </c>
      <c r="D324" s="22">
        <v>14</v>
      </c>
      <c r="E324" s="23">
        <v>6.0416666666666667E-2</v>
      </c>
      <c r="F324" s="46">
        <v>663</v>
      </c>
      <c r="G324" s="24">
        <f t="shared" si="41"/>
        <v>4.3154761904761908E-3</v>
      </c>
      <c r="H324" s="16">
        <f>IF(B324="F",IF(G324&gt;Barem!$AB$2,0,IF(B324="F",VLOOKUP(D324,Barem!$B$2:$C$11,2,1))),IF(G324&gt;Barem!$AB$3,0,VLOOKUP(D324,Barem!$B$12:$C$21,2,1)))</f>
        <v>3</v>
      </c>
      <c r="I324" s="16">
        <f>IF(H324=0,0,IF(B324="F",VLOOKUP(G324,Barem!$G$2:$H$11,2,1),VLOOKUP(G324,Barem!$G$12:$H$21,2,1)))</f>
        <v>1</v>
      </c>
      <c r="J324" s="22">
        <v>3.5</v>
      </c>
      <c r="K324" s="17">
        <f>VLOOKUP($C324, Barem!$L:$O,4,0)</f>
        <v>0.3</v>
      </c>
      <c r="L324" s="17">
        <f>VLOOKUP($C324, Barem!$L:$P,5,0)</f>
        <v>0.2</v>
      </c>
      <c r="M324" s="17">
        <f>VLOOKUP($C324, Barem!$L:$Q,6,0)</f>
        <v>0.5</v>
      </c>
      <c r="N324" s="43">
        <f t="shared" si="42"/>
        <v>0.442</v>
      </c>
      <c r="O324" s="43">
        <f>IF(D324&gt;21,VLOOKUP(D324,Barem!$S$1:$T$39,2,1),0)</f>
        <v>0</v>
      </c>
      <c r="P324" s="39">
        <f>IF(D324&lt;1,0,IF(B324="F",VLOOKUP(G324,Barem!$W$2:$Y$12,2,1),VLOOKUP(G324,Barem!$W$13:$Y$24,2,1)))</f>
        <v>0</v>
      </c>
      <c r="Q324" s="43">
        <f>VLOOKUP(A324,Participanti!A:C,3,0)</f>
        <v>0</v>
      </c>
      <c r="R324" s="34">
        <f t="shared" si="43"/>
        <v>3.2919999999999998</v>
      </c>
      <c r="S324" s="38">
        <v>43890</v>
      </c>
      <c r="T324" s="3">
        <f t="shared" si="45"/>
        <v>1</v>
      </c>
      <c r="U324" s="41">
        <f t="shared" si="44"/>
        <v>0.23514285714285713</v>
      </c>
    </row>
    <row r="325" spans="1:21">
      <c r="A325" s="21" t="s">
        <v>101</v>
      </c>
      <c r="B325" s="29" t="str">
        <f>VLOOKUP(A325,Participanti!A:B,2,0)</f>
        <v>M</v>
      </c>
      <c r="C325" s="22">
        <v>8</v>
      </c>
      <c r="D325" s="22">
        <v>7.03</v>
      </c>
      <c r="E325" s="23">
        <v>2.4930555555555553E-2</v>
      </c>
      <c r="F325" s="46">
        <v>0</v>
      </c>
      <c r="G325" s="24">
        <f t="shared" si="41"/>
        <v>3.5463094673620983E-3</v>
      </c>
      <c r="H325" s="16">
        <f>IF(B325="F",IF(G325&gt;Barem!$AB$2,0,IF(B325="F",VLOOKUP(D325,Barem!$B$2:$C$11,2,1))),IF(G325&gt;Barem!$AB$3,0,VLOOKUP(D325,Barem!$B$12:$C$21,2,1)))</f>
        <v>2</v>
      </c>
      <c r="I325" s="16">
        <f>IF(H325=0,0,IF(B325="F",VLOOKUP(G325,Barem!$G$2:$H$11,2,1),VLOOKUP(G325,Barem!$G$12:$H$21,2,1)))</f>
        <v>2.5</v>
      </c>
      <c r="J325" s="22">
        <v>1.5</v>
      </c>
      <c r="K325" s="17">
        <f>VLOOKUP($C325, Barem!$L:$O,4,0)</f>
        <v>0.3</v>
      </c>
      <c r="L325" s="17">
        <f>VLOOKUP($C325, Barem!$L:$P,5,0)</f>
        <v>0.2</v>
      </c>
      <c r="M325" s="17">
        <f>VLOOKUP($C325, Barem!$L:$Q,6,0)</f>
        <v>0.5</v>
      </c>
      <c r="N325" s="43">
        <f t="shared" si="42"/>
        <v>0</v>
      </c>
      <c r="O325" s="43">
        <f>IF(D325&gt;21,VLOOKUP(D325,Barem!$S$1:$T$39,2,1),0)</f>
        <v>0</v>
      </c>
      <c r="P325" s="39">
        <f>IF(D325&lt;1,0,IF(B325="F",VLOOKUP(G325,Barem!$W$2:$Y$12,2,1),VLOOKUP(G325,Barem!$W$13:$Y$24,2,1)))</f>
        <v>0</v>
      </c>
      <c r="Q325" s="43">
        <f>VLOOKUP(A325,Participanti!A:C,3,0)</f>
        <v>0</v>
      </c>
      <c r="R325" s="34">
        <f t="shared" si="43"/>
        <v>1.85</v>
      </c>
      <c r="S325" s="38">
        <v>43891</v>
      </c>
      <c r="T325" s="3">
        <f t="shared" si="45"/>
        <v>1</v>
      </c>
      <c r="U325" s="41">
        <f t="shared" si="44"/>
        <v>0.26315789473684209</v>
      </c>
    </row>
    <row r="326" spans="1:21">
      <c r="A326" s="21" t="s">
        <v>123</v>
      </c>
      <c r="B326" s="29" t="str">
        <f>VLOOKUP(A326,Participanti!A:B,2,0)</f>
        <v>F</v>
      </c>
      <c r="C326" s="22">
        <v>8</v>
      </c>
      <c r="D326" s="22">
        <v>25.01</v>
      </c>
      <c r="E326" s="23">
        <v>9.0949074074074085E-2</v>
      </c>
      <c r="F326" s="46">
        <v>77</v>
      </c>
      <c r="G326" s="24">
        <f t="shared" si="41"/>
        <v>3.6365083596191154E-3</v>
      </c>
      <c r="H326" s="16">
        <f>IF(B326="F",IF(G326&gt;Barem!$AB$2,0,IF(B326="F",VLOOKUP(D326,Barem!$B$2:$C$11,2,1))),IF(G326&gt;Barem!$AB$3,0,VLOOKUP(D326,Barem!$B$12:$C$21,2,1)))</f>
        <v>5</v>
      </c>
      <c r="I326" s="16">
        <f>IF(H326=0,0,IF(B326="F",VLOOKUP(G326,Barem!$G$2:$H$11,2,1),VLOOKUP(G326,Barem!$G$12:$H$21,2,1)))</f>
        <v>3.5</v>
      </c>
      <c r="J326" s="22">
        <v>3.5</v>
      </c>
      <c r="K326" s="17">
        <f>VLOOKUP($C326, Barem!$L:$O,4,0)</f>
        <v>0.3</v>
      </c>
      <c r="L326" s="17">
        <f>VLOOKUP($C326, Barem!$L:$P,5,0)</f>
        <v>0.2</v>
      </c>
      <c r="M326" s="17">
        <f>VLOOKUP($C326, Barem!$L:$Q,6,0)</f>
        <v>0.5</v>
      </c>
      <c r="N326" s="43">
        <f t="shared" si="42"/>
        <v>0</v>
      </c>
      <c r="O326" s="43">
        <f>IF(D326&gt;21,VLOOKUP(D326,Barem!$S$1:$T$39,2,1),0)</f>
        <v>0</v>
      </c>
      <c r="P326" s="39">
        <f>IF(D326&lt;1,0,IF(B326="F",VLOOKUP(G326,Barem!$W$2:$Y$12,2,1),VLOOKUP(G326,Barem!$W$13:$Y$24,2,1)))</f>
        <v>0</v>
      </c>
      <c r="Q326" s="43">
        <f>VLOOKUP(A326,Participanti!A:C,3,0)</f>
        <v>0</v>
      </c>
      <c r="R326" s="34">
        <f t="shared" si="43"/>
        <v>3.95</v>
      </c>
      <c r="S326" s="38">
        <v>43891</v>
      </c>
      <c r="T326" s="3">
        <f t="shared" si="45"/>
        <v>1</v>
      </c>
      <c r="U326" s="41">
        <f t="shared" si="44"/>
        <v>0.15793682526989203</v>
      </c>
    </row>
    <row r="327" spans="1:21">
      <c r="A327" s="21" t="s">
        <v>130</v>
      </c>
      <c r="B327" s="29" t="str">
        <f>VLOOKUP(A327,Participanti!A:B,2,0)</f>
        <v>M</v>
      </c>
      <c r="C327" s="22">
        <v>8</v>
      </c>
      <c r="D327" s="22">
        <v>16.510000000000002</v>
      </c>
      <c r="E327" s="23">
        <v>6.8877314814814808E-2</v>
      </c>
      <c r="F327" s="46">
        <v>159</v>
      </c>
      <c r="G327" s="24">
        <f t="shared" si="41"/>
        <v>4.1718543194921142E-3</v>
      </c>
      <c r="H327" s="16">
        <f>IF(B327="F",IF(G327&gt;Barem!$AB$2,0,IF(B327="F",VLOOKUP(D327,Barem!$B$2:$C$11,2,1))),IF(G327&gt;Barem!$AB$3,0,VLOOKUP(D327,Barem!$B$12:$C$21,2,1)))</f>
        <v>3.5</v>
      </c>
      <c r="I327" s="16">
        <f>IF(H327=0,0,IF(B327="F",VLOOKUP(G327,Barem!$G$2:$H$11,2,1),VLOOKUP(G327,Barem!$G$12:$H$21,2,1)))</f>
        <v>1.5</v>
      </c>
      <c r="J327" s="22">
        <v>1</v>
      </c>
      <c r="K327" s="17">
        <f>VLOOKUP($C327, Barem!$L:$O,4,0)</f>
        <v>0.3</v>
      </c>
      <c r="L327" s="17">
        <f>VLOOKUP($C327, Barem!$L:$P,5,0)</f>
        <v>0.2</v>
      </c>
      <c r="M327" s="17">
        <f>VLOOKUP($C327, Barem!$L:$Q,6,0)</f>
        <v>0.5</v>
      </c>
      <c r="N327" s="43">
        <f t="shared" si="42"/>
        <v>0</v>
      </c>
      <c r="O327" s="43">
        <f>IF(D327&gt;21,VLOOKUP(D327,Barem!$S$1:$T$39,2,1),0)</f>
        <v>0</v>
      </c>
      <c r="P327" s="39">
        <f>IF(D327&lt;1,0,IF(B327="F",VLOOKUP(G327,Barem!$W$2:$Y$12,2,1),VLOOKUP(G327,Barem!$W$13:$Y$24,2,1)))</f>
        <v>0</v>
      </c>
      <c r="Q327" s="43">
        <f>VLOOKUP(A327,Participanti!A:C,3,0)</f>
        <v>0</v>
      </c>
      <c r="R327" s="34">
        <f t="shared" si="43"/>
        <v>1.85</v>
      </c>
      <c r="S327" s="38">
        <v>43890</v>
      </c>
      <c r="T327" s="3">
        <f t="shared" si="45"/>
        <v>1</v>
      </c>
      <c r="U327" s="41">
        <f t="shared" si="44"/>
        <v>0.11205330102967898</v>
      </c>
    </row>
    <row r="328" spans="1:21">
      <c r="A328" s="21" t="s">
        <v>187</v>
      </c>
      <c r="B328" s="29" t="str">
        <f>VLOOKUP(A328,Participanti!A:B,2,0)</f>
        <v>M</v>
      </c>
      <c r="C328" s="22">
        <v>8</v>
      </c>
      <c r="D328" s="22">
        <v>17.32</v>
      </c>
      <c r="E328" s="23">
        <v>5.4143518518518514E-2</v>
      </c>
      <c r="F328" s="46">
        <v>268</v>
      </c>
      <c r="G328" s="24">
        <f t="shared" si="41"/>
        <v>3.1260691985287824E-3</v>
      </c>
      <c r="H328" s="16">
        <f>IF(B328="F",IF(G328&gt;Barem!$AB$2,0,IF(B328="F",VLOOKUP(D328,Barem!$B$2:$C$11,2,1))),IF(G328&gt;Barem!$AB$3,0,VLOOKUP(D328,Barem!$B$12:$C$21,2,1)))</f>
        <v>4</v>
      </c>
      <c r="I328" s="16">
        <f>IF(H328=0,0,IF(B328="F",VLOOKUP(G328,Barem!$G$2:$H$11,2,1),VLOOKUP(G328,Barem!$G$12:$H$21,2,1)))</f>
        <v>4</v>
      </c>
      <c r="J328" s="22">
        <v>4</v>
      </c>
      <c r="K328" s="17">
        <f>VLOOKUP($C328, Barem!$L:$O,4,0)</f>
        <v>0.3</v>
      </c>
      <c r="L328" s="17">
        <f>VLOOKUP($C328, Barem!$L:$P,5,0)</f>
        <v>0.2</v>
      </c>
      <c r="M328" s="17">
        <f>VLOOKUP($C328, Barem!$L:$Q,6,0)</f>
        <v>0.5</v>
      </c>
      <c r="N328" s="43">
        <f t="shared" si="42"/>
        <v>0.17866666666666667</v>
      </c>
      <c r="O328" s="43">
        <f>IF(D328&gt;21,VLOOKUP(D328,Barem!$S$1:$T$39,2,1),0)</f>
        <v>0</v>
      </c>
      <c r="P328" s="39">
        <f>IF(D328&lt;1,0,IF(B328="F",VLOOKUP(G328,Barem!$W$2:$Y$12,2,1),VLOOKUP(G328,Barem!$W$13:$Y$24,2,1)))</f>
        <v>0</v>
      </c>
      <c r="Q328" s="43">
        <f>VLOOKUP(A328,Participanti!A:C,3,0)</f>
        <v>0</v>
      </c>
      <c r="R328" s="34">
        <f t="shared" si="43"/>
        <v>4.1786666666666665</v>
      </c>
      <c r="S328" s="38">
        <v>43889</v>
      </c>
      <c r="T328" s="3">
        <f t="shared" si="45"/>
        <v>1</v>
      </c>
      <c r="U328" s="41">
        <f t="shared" si="44"/>
        <v>0.24126250962278675</v>
      </c>
    </row>
    <row r="329" spans="1:21">
      <c r="A329" s="21" t="s">
        <v>61</v>
      </c>
      <c r="B329" s="29" t="str">
        <f>VLOOKUP(A329,Participanti!A:B,2,0)</f>
        <v>M</v>
      </c>
      <c r="C329" s="22">
        <v>8</v>
      </c>
      <c r="D329" s="22">
        <v>6.85</v>
      </c>
      <c r="E329" s="23">
        <v>2.5069444444444446E-2</v>
      </c>
      <c r="F329" s="46">
        <v>13</v>
      </c>
      <c r="G329" s="24">
        <f t="shared" si="41"/>
        <v>3.6597729115977295E-3</v>
      </c>
      <c r="H329" s="16">
        <f>IF(B329="F",IF(G329&gt;Barem!$AB$2,0,IF(B329="F",VLOOKUP(D329,Barem!$B$2:$C$11,2,1))),IF(G329&gt;Barem!$AB$3,0,VLOOKUP(D329,Barem!$B$12:$C$21,2,1)))</f>
        <v>1.5</v>
      </c>
      <c r="I329" s="16">
        <f>IF(H329=0,0,IF(B329="F",VLOOKUP(G329,Barem!$G$2:$H$11,2,1),VLOOKUP(G329,Barem!$G$12:$H$21,2,1)))</f>
        <v>2</v>
      </c>
      <c r="J329" s="22">
        <v>3.5</v>
      </c>
      <c r="K329" s="17">
        <f>VLOOKUP($C329, Barem!$L:$O,4,0)</f>
        <v>0.3</v>
      </c>
      <c r="L329" s="17">
        <f>VLOOKUP($C329, Barem!$L:$P,5,0)</f>
        <v>0.2</v>
      </c>
      <c r="M329" s="17">
        <f>VLOOKUP($C329, Barem!$L:$Q,6,0)</f>
        <v>0.5</v>
      </c>
      <c r="N329" s="43">
        <f t="shared" si="42"/>
        <v>0</v>
      </c>
      <c r="O329" s="43">
        <f>IF(D329&gt;21,VLOOKUP(D329,Barem!$S$1:$T$39,2,1),0)</f>
        <v>0</v>
      </c>
      <c r="P329" s="39">
        <f>IF(D329&lt;1,0,IF(B329="F",VLOOKUP(G329,Barem!$W$2:$Y$12,2,1),VLOOKUP(G329,Barem!$W$13:$Y$24,2,1)))</f>
        <v>0</v>
      </c>
      <c r="Q329" s="43">
        <f>VLOOKUP(A329,Participanti!A:C,3,0)</f>
        <v>0</v>
      </c>
      <c r="R329" s="34">
        <f t="shared" si="43"/>
        <v>2.6</v>
      </c>
      <c r="S329" s="38">
        <v>43891</v>
      </c>
      <c r="T329" s="3">
        <f t="shared" si="45"/>
        <v>1</v>
      </c>
      <c r="U329" s="41">
        <f t="shared" si="44"/>
        <v>0.37956204379562047</v>
      </c>
    </row>
    <row r="330" spans="1:21">
      <c r="A330" s="21" t="s">
        <v>122</v>
      </c>
      <c r="B330" s="29" t="str">
        <f>VLOOKUP(A330,Participanti!A:B,2,0)</f>
        <v>M</v>
      </c>
      <c r="C330" s="22">
        <v>8</v>
      </c>
      <c r="D330" s="22">
        <v>25.11</v>
      </c>
      <c r="E330" s="23">
        <v>0.10350694444444446</v>
      </c>
      <c r="F330" s="46">
        <v>125</v>
      </c>
      <c r="G330" s="24">
        <f t="shared" si="41"/>
        <v>4.1221403601929291E-3</v>
      </c>
      <c r="H330" s="16">
        <f>IF(B330="F",IF(G330&gt;Barem!$AB$2,0,IF(B330="F",VLOOKUP(D330,Barem!$B$2:$C$11,2,1))),IF(G330&gt;Barem!$AB$3,0,VLOOKUP(D330,Barem!$B$12:$C$21,2,1)))</f>
        <v>5</v>
      </c>
      <c r="I330" s="16">
        <f>IF(H330=0,0,IF(B330="F",VLOOKUP(G330,Barem!$G$2:$H$11,2,1),VLOOKUP(G330,Barem!$G$12:$H$21,2,1)))</f>
        <v>1.5</v>
      </c>
      <c r="J330" s="22">
        <v>3</v>
      </c>
      <c r="K330" s="17">
        <f>VLOOKUP($C330, Barem!$L:$O,4,0)</f>
        <v>0.3</v>
      </c>
      <c r="L330" s="17">
        <f>VLOOKUP($C330, Barem!$L:$P,5,0)</f>
        <v>0.2</v>
      </c>
      <c r="M330" s="17">
        <f>VLOOKUP($C330, Barem!$L:$Q,6,0)</f>
        <v>0.5</v>
      </c>
      <c r="N330" s="43">
        <f t="shared" si="42"/>
        <v>0</v>
      </c>
      <c r="O330" s="43">
        <f>IF(D330&gt;21,VLOOKUP(D330,Barem!$S$1:$T$39,2,1),0)</f>
        <v>0</v>
      </c>
      <c r="P330" s="39">
        <f>IF(D330&lt;1,0,IF(B330="F",VLOOKUP(G330,Barem!$W$2:$Y$12,2,1),VLOOKUP(G330,Barem!$W$13:$Y$24,2,1)))</f>
        <v>0</v>
      </c>
      <c r="Q330" s="43">
        <f>VLOOKUP(A330,Participanti!A:C,3,0)</f>
        <v>0</v>
      </c>
      <c r="R330" s="34">
        <f t="shared" si="43"/>
        <v>3.3</v>
      </c>
      <c r="S330" s="38">
        <v>43891</v>
      </c>
      <c r="T330" s="3">
        <f t="shared" si="45"/>
        <v>1</v>
      </c>
      <c r="U330" s="41">
        <f t="shared" si="44"/>
        <v>0.13142174432497014</v>
      </c>
    </row>
    <row r="331" spans="1:21">
      <c r="A331" s="21" t="s">
        <v>89</v>
      </c>
      <c r="B331" s="29" t="str">
        <f>VLOOKUP(A331,Participanti!A:B,2,0)</f>
        <v>M</v>
      </c>
      <c r="C331" s="22">
        <v>8</v>
      </c>
      <c r="D331" s="22">
        <v>50.05</v>
      </c>
      <c r="E331" s="23">
        <v>0.20604166666666668</v>
      </c>
      <c r="F331" s="46">
        <v>175</v>
      </c>
      <c r="G331" s="24">
        <f t="shared" si="41"/>
        <v>4.1167166167166173E-3</v>
      </c>
      <c r="H331" s="16">
        <f>IF(B331="F",IF(G331&gt;Barem!$AB$2,0,IF(B331="F",VLOOKUP(D331,Barem!$B$2:$C$11,2,1))),IF(G331&gt;Barem!$AB$3,0,VLOOKUP(D331,Barem!$B$12:$C$21,2,1)))</f>
        <v>5</v>
      </c>
      <c r="I331" s="16">
        <f>IF(H331=0,0,IF(B331="F",VLOOKUP(G331,Barem!$G$2:$H$11,2,1),VLOOKUP(G331,Barem!$G$12:$H$21,2,1)))</f>
        <v>1.5</v>
      </c>
      <c r="J331" s="22">
        <v>4</v>
      </c>
      <c r="K331" s="17">
        <f>VLOOKUP($C331, Barem!$L:$O,4,0)</f>
        <v>0.3</v>
      </c>
      <c r="L331" s="17">
        <f>VLOOKUP($C331, Barem!$L:$P,5,0)</f>
        <v>0.2</v>
      </c>
      <c r="M331" s="17">
        <f>VLOOKUP($C331, Barem!$L:$Q,6,0)</f>
        <v>0.5</v>
      </c>
      <c r="N331" s="43">
        <f t="shared" si="42"/>
        <v>0</v>
      </c>
      <c r="O331" s="43">
        <f>IF(D331&gt;21,VLOOKUP(D331,Barem!$S$1:$T$39,2,1),0)</f>
        <v>0.5</v>
      </c>
      <c r="P331" s="39">
        <f>IF(D331&lt;1,0,IF(B331="F",VLOOKUP(G331,Barem!$W$2:$Y$12,2,1),VLOOKUP(G331,Barem!$W$13:$Y$24,2,1)))</f>
        <v>0</v>
      </c>
      <c r="Q331" s="43">
        <f>VLOOKUP(A331,Participanti!A:C,3,0)</f>
        <v>0</v>
      </c>
      <c r="R331" s="34">
        <f t="shared" si="43"/>
        <v>4.3</v>
      </c>
      <c r="S331" s="38">
        <v>43891</v>
      </c>
      <c r="T331" s="3">
        <f t="shared" si="45"/>
        <v>1</v>
      </c>
      <c r="U331" s="41">
        <f t="shared" si="44"/>
        <v>8.5914085914085919E-2</v>
      </c>
    </row>
    <row r="332" spans="1:21">
      <c r="A332" s="21" t="s">
        <v>192</v>
      </c>
      <c r="B332" s="29" t="str">
        <f>VLOOKUP(A332,Participanti!A:B,2,0)</f>
        <v>M</v>
      </c>
      <c r="C332" s="22">
        <v>8</v>
      </c>
      <c r="D332" s="22">
        <v>16.72</v>
      </c>
      <c r="E332" s="23">
        <v>6.548611111111112E-2</v>
      </c>
      <c r="F332" s="46">
        <v>477</v>
      </c>
      <c r="G332" s="24">
        <f t="shared" si="41"/>
        <v>3.9166334396597566E-3</v>
      </c>
      <c r="H332" s="16">
        <f>IF(B332="F",IF(G332&gt;Barem!$AB$2,0,IF(B332="F",VLOOKUP(D332,Barem!$B$2:$C$11,2,1))),IF(G332&gt;Barem!$AB$3,0,VLOOKUP(D332,Barem!$B$12:$C$21,2,1)))</f>
        <v>3.5</v>
      </c>
      <c r="I332" s="16">
        <f>IF(H332=0,0,IF(B332="F",VLOOKUP(G332,Barem!$G$2:$H$11,2,1),VLOOKUP(G332,Barem!$G$12:$H$21,2,1)))</f>
        <v>1.5</v>
      </c>
      <c r="J332" s="22">
        <v>3.5</v>
      </c>
      <c r="K332" s="17">
        <f>VLOOKUP($C332, Barem!$L:$O,4,0)</f>
        <v>0.3</v>
      </c>
      <c r="L332" s="17">
        <f>VLOOKUP($C332, Barem!$L:$P,5,0)</f>
        <v>0.2</v>
      </c>
      <c r="M332" s="17">
        <f>VLOOKUP($C332, Barem!$L:$Q,6,0)</f>
        <v>0.5</v>
      </c>
      <c r="N332" s="43">
        <f t="shared" si="42"/>
        <v>0.318</v>
      </c>
      <c r="O332" s="43">
        <f>IF(D332&gt;21,VLOOKUP(D332,Barem!$S$1:$T$39,2,1),0)</f>
        <v>0</v>
      </c>
      <c r="P332" s="39">
        <f>IF(D332&lt;1,0,IF(B332="F",VLOOKUP(G332,Barem!$W$2:$Y$12,2,1),VLOOKUP(G332,Barem!$W$13:$Y$24,2,1)))</f>
        <v>0</v>
      </c>
      <c r="Q332" s="43">
        <f>VLOOKUP(A332,Participanti!A:C,3,0)</f>
        <v>0</v>
      </c>
      <c r="R332" s="34">
        <f t="shared" si="43"/>
        <v>3.4180000000000001</v>
      </c>
      <c r="S332" s="38">
        <v>43891</v>
      </c>
      <c r="T332" s="3">
        <f t="shared" si="45"/>
        <v>1</v>
      </c>
      <c r="U332" s="41">
        <f t="shared" si="44"/>
        <v>0.20442583732057418</v>
      </c>
    </row>
    <row r="333" spans="1:21">
      <c r="A333" s="21" t="s">
        <v>196</v>
      </c>
      <c r="B333" s="29" t="str">
        <f>VLOOKUP(A333,Participanti!A:B,2,0)</f>
        <v>M</v>
      </c>
      <c r="C333" s="22">
        <v>8</v>
      </c>
      <c r="D333" s="22">
        <v>21.68</v>
      </c>
      <c r="E333" s="23">
        <v>6.8668981481481484E-2</v>
      </c>
      <c r="F333" s="46">
        <v>129</v>
      </c>
      <c r="G333" s="24">
        <f t="shared" si="41"/>
        <v>3.1673884447177805E-3</v>
      </c>
      <c r="H333" s="16">
        <f>IF(B333="F",IF(G333&gt;Barem!$AB$2,0,IF(B333="F",VLOOKUP(D333,Barem!$B$2:$C$11,2,1))),IF(G333&gt;Barem!$AB$3,0,VLOOKUP(D333,Barem!$B$12:$C$21,2,1)))</f>
        <v>5</v>
      </c>
      <c r="I333" s="16">
        <f>IF(H333=0,0,IF(B333="F",VLOOKUP(G333,Barem!$G$2:$H$11,2,1),VLOOKUP(G333,Barem!$G$12:$H$21,2,1)))</f>
        <v>3.5</v>
      </c>
      <c r="J333" s="22">
        <v>3.5</v>
      </c>
      <c r="K333" s="17">
        <f>VLOOKUP($C333, Barem!$L:$O,4,0)</f>
        <v>0.3</v>
      </c>
      <c r="L333" s="17">
        <f>VLOOKUP($C333, Barem!$L:$P,5,0)</f>
        <v>0.2</v>
      </c>
      <c r="M333" s="17">
        <f>VLOOKUP($C333, Barem!$L:$Q,6,0)</f>
        <v>0.5</v>
      </c>
      <c r="N333" s="43">
        <f t="shared" si="42"/>
        <v>0</v>
      </c>
      <c r="O333" s="43">
        <f>IF(D333&gt;21,VLOOKUP(D333,Barem!$S$1:$T$39,2,1),0)</f>
        <v>0</v>
      </c>
      <c r="P333" s="39">
        <f>IF(D333&lt;1,0,IF(B333="F",VLOOKUP(G333,Barem!$W$2:$Y$12,2,1),VLOOKUP(G333,Barem!$W$13:$Y$24,2,1)))</f>
        <v>0</v>
      </c>
      <c r="Q333" s="43">
        <f>VLOOKUP(A333,Participanti!A:C,3,0)</f>
        <v>0</v>
      </c>
      <c r="R333" s="34">
        <f t="shared" si="43"/>
        <v>3.95</v>
      </c>
      <c r="S333" s="38">
        <v>43890</v>
      </c>
      <c r="T333" s="3">
        <f t="shared" si="45"/>
        <v>1</v>
      </c>
      <c r="U333" s="41">
        <f t="shared" si="44"/>
        <v>0.18219557195571956</v>
      </c>
    </row>
    <row r="334" spans="1:21">
      <c r="A334" s="21" t="s">
        <v>70</v>
      </c>
      <c r="B334" s="29" t="str">
        <f>VLOOKUP(A334,Participanti!A:B,2,0)</f>
        <v>M</v>
      </c>
      <c r="C334" s="22">
        <v>8</v>
      </c>
      <c r="D334" s="22">
        <v>15.59</v>
      </c>
      <c r="E334" s="23">
        <v>6.6400462962962967E-2</v>
      </c>
      <c r="F334" s="46">
        <v>177</v>
      </c>
      <c r="G334" s="24">
        <f t="shared" si="41"/>
        <v>4.2591701708122494E-3</v>
      </c>
      <c r="H334" s="16">
        <f>IF(B334="F",IF(G334&gt;Barem!$AB$2,0,IF(B334="F",VLOOKUP(D334,Barem!$B$2:$C$11,2,1))),IF(G334&gt;Barem!$AB$3,0,VLOOKUP(D334,Barem!$B$12:$C$21,2,1)))</f>
        <v>3.5</v>
      </c>
      <c r="I334" s="16">
        <f>IF(H334=0,0,IF(B334="F",VLOOKUP(G334,Barem!$G$2:$H$11,2,1),VLOOKUP(G334,Barem!$G$12:$H$21,2,1)))</f>
        <v>1</v>
      </c>
      <c r="J334" s="22">
        <v>3.5</v>
      </c>
      <c r="K334" s="17">
        <f>VLOOKUP($C334, Barem!$L:$O,4,0)</f>
        <v>0.3</v>
      </c>
      <c r="L334" s="17">
        <f>VLOOKUP($C334, Barem!$L:$P,5,0)</f>
        <v>0.2</v>
      </c>
      <c r="M334" s="17">
        <f>VLOOKUP($C334, Barem!$L:$Q,6,0)</f>
        <v>0.5</v>
      </c>
      <c r="N334" s="43">
        <f t="shared" si="42"/>
        <v>0</v>
      </c>
      <c r="O334" s="43">
        <f>IF(D334&gt;21,VLOOKUP(D334,Barem!$S$1:$T$39,2,1),0)</f>
        <v>0</v>
      </c>
      <c r="P334" s="39">
        <f>IF(D334&lt;1,0,IF(B334="F",VLOOKUP(G334,Barem!$W$2:$Y$12,2,1),VLOOKUP(G334,Barem!$W$13:$Y$24,2,1)))</f>
        <v>0</v>
      </c>
      <c r="Q334" s="43">
        <f>VLOOKUP(A334,Participanti!A:C,3,0)</f>
        <v>0</v>
      </c>
      <c r="R334" s="34">
        <f t="shared" si="43"/>
        <v>3</v>
      </c>
      <c r="S334" s="38">
        <v>43891</v>
      </c>
      <c r="T334" s="3">
        <f t="shared" si="45"/>
        <v>1</v>
      </c>
      <c r="U334" s="41">
        <f t="shared" si="44"/>
        <v>0.19243104554201412</v>
      </c>
    </row>
    <row r="335" spans="1:21">
      <c r="A335" s="21" t="s">
        <v>129</v>
      </c>
      <c r="B335" s="29" t="str">
        <f>VLOOKUP(A335,Participanti!A:B,2,0)</f>
        <v>M</v>
      </c>
      <c r="C335" s="22">
        <v>8</v>
      </c>
      <c r="D335" s="22">
        <v>63.58</v>
      </c>
      <c r="E335" s="23">
        <v>0.39093749999999999</v>
      </c>
      <c r="F335" s="46">
        <v>238</v>
      </c>
      <c r="G335" s="24">
        <f t="shared" si="41"/>
        <v>6.1487496067945896E-3</v>
      </c>
      <c r="H335" s="16">
        <f>IF(B335="F",IF(G335&gt;Barem!$AB$2,0,IF(B335="F",VLOOKUP(D335,Barem!$B$2:$C$11,2,1))),IF(G335&gt;Barem!$AB$3,0,VLOOKUP(D335,Barem!$B$12:$C$21,2,1)))</f>
        <v>5</v>
      </c>
      <c r="I335" s="16">
        <f>IF(H335=0,0,IF(B335="F",VLOOKUP(G335,Barem!$G$2:$H$11,2,1),VLOOKUP(G335,Barem!$G$12:$H$21,2,1)))</f>
        <v>0</v>
      </c>
      <c r="J335" s="22">
        <v>4</v>
      </c>
      <c r="K335" s="17">
        <f>VLOOKUP($C335, Barem!$L:$O,4,0)</f>
        <v>0.3</v>
      </c>
      <c r="L335" s="17">
        <f>VLOOKUP($C335, Barem!$L:$P,5,0)</f>
        <v>0.2</v>
      </c>
      <c r="M335" s="17">
        <f>VLOOKUP($C335, Barem!$L:$Q,6,0)</f>
        <v>0.5</v>
      </c>
      <c r="N335" s="43">
        <f t="shared" si="42"/>
        <v>0.15866666666666668</v>
      </c>
      <c r="O335" s="43">
        <f>IF(D335&gt;21,VLOOKUP(D335,Barem!$S$1:$T$39,2,1),0)</f>
        <v>0.8</v>
      </c>
      <c r="P335" s="39">
        <f>IF(D335&lt;1,0,IF(B335="F",VLOOKUP(G335,Barem!$W$2:$Y$12,2,1),VLOOKUP(G335,Barem!$W$13:$Y$24,2,1)))</f>
        <v>0</v>
      </c>
      <c r="Q335" s="43">
        <f>VLOOKUP(A335,Participanti!A:C,3,0)</f>
        <v>0.5</v>
      </c>
      <c r="R335" s="34">
        <f t="shared" si="43"/>
        <v>4.9586666666666668</v>
      </c>
      <c r="S335" s="38">
        <v>43891</v>
      </c>
      <c r="T335" s="3">
        <f t="shared" si="45"/>
        <v>1</v>
      </c>
      <c r="U335" s="41">
        <f t="shared" si="44"/>
        <v>7.7990982489252389E-2</v>
      </c>
    </row>
    <row r="336" spans="1:21">
      <c r="A336" s="21" t="s">
        <v>6</v>
      </c>
      <c r="B336" s="29" t="str">
        <f>VLOOKUP(A336,Participanti!A:B,2,0)</f>
        <v>F</v>
      </c>
      <c r="C336" s="22">
        <v>8</v>
      </c>
      <c r="D336" s="22">
        <v>23.21</v>
      </c>
      <c r="E336" s="23">
        <v>8.0983796296296304E-2</v>
      </c>
      <c r="F336" s="46">
        <v>70</v>
      </c>
      <c r="G336" s="24">
        <f t="shared" si="41"/>
        <v>3.4891769192717061E-3</v>
      </c>
      <c r="H336" s="16">
        <f>IF(B336="F",IF(G336&gt;Barem!$AB$2,0,IF(B336="F",VLOOKUP(D336,Barem!$B$2:$C$11,2,1))),IF(G336&gt;Barem!$AB$3,0,VLOOKUP(D336,Barem!$B$12:$C$21,2,1)))</f>
        <v>5</v>
      </c>
      <c r="I336" s="16">
        <f>IF(H336=0,0,IF(B336="F",VLOOKUP(G336,Barem!$G$2:$H$11,2,1),VLOOKUP(G336,Barem!$G$12:$H$21,2,1)))</f>
        <v>3.5</v>
      </c>
      <c r="J336" s="22">
        <v>4.5</v>
      </c>
      <c r="K336" s="17">
        <f>VLOOKUP($C336, Barem!$L:$O,4,0)</f>
        <v>0.3</v>
      </c>
      <c r="L336" s="17">
        <f>VLOOKUP($C336, Barem!$L:$P,5,0)</f>
        <v>0.2</v>
      </c>
      <c r="M336" s="17">
        <f>VLOOKUP($C336, Barem!$L:$Q,6,0)</f>
        <v>0.5</v>
      </c>
      <c r="N336" s="43">
        <f t="shared" si="42"/>
        <v>0</v>
      </c>
      <c r="O336" s="43">
        <f>IF(D336&gt;21,VLOOKUP(D336,Barem!$S$1:$T$39,2,1),0)</f>
        <v>0</v>
      </c>
      <c r="P336" s="39">
        <f>IF(D336&lt;1,0,IF(B336="F",VLOOKUP(G336,Barem!$W$2:$Y$12,2,1),VLOOKUP(G336,Barem!$W$13:$Y$24,2,1)))</f>
        <v>0</v>
      </c>
      <c r="Q336" s="43">
        <f>VLOOKUP(A336,Participanti!A:C,3,0)</f>
        <v>0</v>
      </c>
      <c r="R336" s="34">
        <f t="shared" si="43"/>
        <v>4.45</v>
      </c>
      <c r="S336" s="38">
        <v>43891</v>
      </c>
      <c r="T336" s="3">
        <f t="shared" si="45"/>
        <v>1</v>
      </c>
      <c r="U336" s="41">
        <f t="shared" si="44"/>
        <v>0.19172770357604482</v>
      </c>
    </row>
    <row r="337" spans="1:22">
      <c r="A337" s="21" t="s">
        <v>73</v>
      </c>
      <c r="B337" s="29" t="str">
        <f>VLOOKUP(A337,Participanti!A:B,2,0)</f>
        <v>M</v>
      </c>
      <c r="C337" s="22">
        <v>9</v>
      </c>
      <c r="D337" s="22">
        <v>10.75</v>
      </c>
      <c r="E337" s="23">
        <v>3.6296296296296292E-2</v>
      </c>
      <c r="F337" s="46">
        <v>0</v>
      </c>
      <c r="G337" s="24">
        <f t="shared" si="41"/>
        <v>3.3763996554694226E-3</v>
      </c>
      <c r="H337" s="16">
        <f>IF(B337="F",IF(G337&gt;Barem!$AB$2,0,IF(B337="F",VLOOKUP(D337,Barem!$B$2:$C$11,2,1))),IF(G337&gt;Barem!$AB$3,0,VLOOKUP(D337,Barem!$B$12:$C$21,2,1)))</f>
        <v>2.5</v>
      </c>
      <c r="I337" s="16">
        <f>IF(H337=0,0,IF(B337="F",VLOOKUP(G337,Barem!$G$2:$H$11,2,1),VLOOKUP(G337,Barem!$G$12:$H$21,2,1)))</f>
        <v>3</v>
      </c>
      <c r="J337" s="22">
        <v>2.5</v>
      </c>
      <c r="K337" s="17">
        <f>VLOOKUP($C337, Barem!$L:$O,4,0)</f>
        <v>0.5</v>
      </c>
      <c r="L337" s="17">
        <f>VLOOKUP($C337, Barem!$L:$P,5,0)</f>
        <v>0.2</v>
      </c>
      <c r="M337" s="17">
        <f>VLOOKUP($C337, Barem!$L:$Q,6,0)</f>
        <v>0.3</v>
      </c>
      <c r="N337" s="43">
        <f t="shared" si="42"/>
        <v>0</v>
      </c>
      <c r="O337" s="43">
        <f>IF(D337&gt;21,VLOOKUP(D337,Barem!$S$1:$T$39,2,1),0)</f>
        <v>0</v>
      </c>
      <c r="P337" s="39">
        <f>IF(D337&lt;1,0,IF(B337="F",VLOOKUP(G337,Barem!$W$2:$Y$12,2,1),VLOOKUP(G337,Barem!$W$13:$Y$24,2,1)))</f>
        <v>0</v>
      </c>
      <c r="Q337" s="43">
        <f>VLOOKUP(A337,Participanti!A:C,3,0)</f>
        <v>0</v>
      </c>
      <c r="R337" s="34">
        <f t="shared" si="43"/>
        <v>2.6</v>
      </c>
      <c r="S337" s="38">
        <v>43892</v>
      </c>
      <c r="T337" s="3">
        <f t="shared" si="45"/>
        <v>1</v>
      </c>
      <c r="U337" s="41">
        <f t="shared" si="44"/>
        <v>0.24186046511627907</v>
      </c>
    </row>
    <row r="338" spans="1:22">
      <c r="A338" s="21" t="s">
        <v>75</v>
      </c>
      <c r="B338" s="29" t="str">
        <f>VLOOKUP(A338,Participanti!A:B,2,0)</f>
        <v>M</v>
      </c>
      <c r="C338" s="22">
        <v>9</v>
      </c>
      <c r="D338" s="22">
        <v>15.3</v>
      </c>
      <c r="E338" s="23">
        <v>5.2557870370370373E-2</v>
      </c>
      <c r="F338" s="46">
        <v>29</v>
      </c>
      <c r="G338" s="24">
        <f t="shared" ref="G338:G380" si="46">E338/D338</f>
        <v>3.4351549261679979E-3</v>
      </c>
      <c r="H338" s="16">
        <f>IF(B338="F",IF(G338&gt;Barem!$AB$2,0,IF(B338="F",VLOOKUP(D338,Barem!$B$2:$C$11,2,1))),IF(G338&gt;Barem!$AB$3,0,VLOOKUP(D338,Barem!$B$12:$C$21,2,1)))</f>
        <v>3.5</v>
      </c>
      <c r="I338" s="16">
        <f>IF(H338=0,0,IF(B338="F",VLOOKUP(G338,Barem!$G$2:$H$11,2,1),VLOOKUP(G338,Barem!$G$12:$H$21,2,1)))</f>
        <v>3</v>
      </c>
      <c r="J338" s="22">
        <v>2.5</v>
      </c>
      <c r="K338" s="17">
        <f>VLOOKUP($C338, Barem!$L:$O,4,0)</f>
        <v>0.5</v>
      </c>
      <c r="L338" s="17">
        <f>VLOOKUP($C338, Barem!$L:$P,5,0)</f>
        <v>0.2</v>
      </c>
      <c r="M338" s="17">
        <f>VLOOKUP($C338, Barem!$L:$Q,6,0)</f>
        <v>0.3</v>
      </c>
      <c r="N338" s="43">
        <f t="shared" ref="N338:N380" si="47">IF(F338&gt;199,F338/1500,0)</f>
        <v>0</v>
      </c>
      <c r="O338" s="43">
        <f>IF(D338&gt;21,VLOOKUP(D338,Barem!$S$1:$T$39,2,1),0)</f>
        <v>0</v>
      </c>
      <c r="P338" s="39">
        <f>IF(D338&lt;1,0,IF(B338="F",VLOOKUP(G338,Barem!$W$2:$Y$12,2,1),VLOOKUP(G338,Barem!$W$13:$Y$24,2,1)))</f>
        <v>0</v>
      </c>
      <c r="Q338" s="43">
        <f>VLOOKUP(A338,Participanti!A:C,3,0)</f>
        <v>0</v>
      </c>
      <c r="R338" s="34">
        <f t="shared" ref="R338:R380" si="48">H338*K338+I338*L338+J338*M338+N338+O338+P338+Q338</f>
        <v>3.1</v>
      </c>
      <c r="S338" s="38">
        <v>43893</v>
      </c>
      <c r="T338" s="3">
        <f t="shared" si="45"/>
        <v>1</v>
      </c>
      <c r="U338" s="41">
        <f t="shared" ref="U338:U380" si="49">R338/D338</f>
        <v>0.20261437908496732</v>
      </c>
    </row>
    <row r="339" spans="1:22">
      <c r="A339" s="21" t="s">
        <v>69</v>
      </c>
      <c r="B339" s="29" t="str">
        <f>VLOOKUP(A339,Participanti!A:B,2,0)</f>
        <v>M</v>
      </c>
      <c r="C339" s="22">
        <v>9</v>
      </c>
      <c r="D339" s="22">
        <v>10.02</v>
      </c>
      <c r="E339" s="23">
        <v>3.4699074074074077E-2</v>
      </c>
      <c r="F339" s="46">
        <v>10</v>
      </c>
      <c r="G339" s="24">
        <f t="shared" si="46"/>
        <v>3.4629814445183709E-3</v>
      </c>
      <c r="H339" s="16">
        <f>IF(B339="F",IF(G339&gt;Barem!$AB$2,0,IF(B339="F",VLOOKUP(D339,Barem!$B$2:$C$11,2,1))),IF(G339&gt;Barem!$AB$3,0,VLOOKUP(D339,Barem!$B$12:$C$21,2,1)))</f>
        <v>2.5</v>
      </c>
      <c r="I339" s="16">
        <f>IF(H339=0,0,IF(B339="F",VLOOKUP(G339,Barem!$G$2:$H$11,2,1),VLOOKUP(G339,Barem!$G$12:$H$21,2,1)))</f>
        <v>3</v>
      </c>
      <c r="J339" s="22">
        <v>2</v>
      </c>
      <c r="K339" s="17">
        <f>VLOOKUP($C339, Barem!$L:$O,4,0)</f>
        <v>0.5</v>
      </c>
      <c r="L339" s="17">
        <f>VLOOKUP($C339, Barem!$L:$P,5,0)</f>
        <v>0.2</v>
      </c>
      <c r="M339" s="17">
        <f>VLOOKUP($C339, Barem!$L:$Q,6,0)</f>
        <v>0.3</v>
      </c>
      <c r="N339" s="43">
        <f t="shared" si="47"/>
        <v>0</v>
      </c>
      <c r="O339" s="43">
        <f>IF(D339&gt;21,VLOOKUP(D339,Barem!$S$1:$T$39,2,1),0)</f>
        <v>0</v>
      </c>
      <c r="P339" s="39">
        <f>IF(D339&lt;1,0,IF(B339="F",VLOOKUP(G339,Barem!$W$2:$Y$12,2,1),VLOOKUP(G339,Barem!$W$13:$Y$24,2,1)))</f>
        <v>0</v>
      </c>
      <c r="Q339" s="43">
        <f>VLOOKUP(A339,Participanti!A:C,3,0)</f>
        <v>0</v>
      </c>
      <c r="R339" s="34">
        <f t="shared" si="48"/>
        <v>2.4500000000000002</v>
      </c>
      <c r="S339" s="38">
        <v>43893</v>
      </c>
      <c r="T339" s="3">
        <f t="shared" si="45"/>
        <v>1</v>
      </c>
      <c r="U339" s="41">
        <f t="shared" si="49"/>
        <v>0.2445109780439122</v>
      </c>
    </row>
    <row r="340" spans="1:22">
      <c r="A340" s="21" t="s">
        <v>195</v>
      </c>
      <c r="B340" s="29" t="str">
        <f>VLOOKUP(A340,Participanti!A:B,2,0)</f>
        <v>M</v>
      </c>
      <c r="C340" s="22">
        <v>9</v>
      </c>
      <c r="D340" s="22">
        <v>11.12</v>
      </c>
      <c r="E340" s="23">
        <v>3.6620370370370373E-2</v>
      </c>
      <c r="F340" s="46">
        <v>115</v>
      </c>
      <c r="G340" s="24">
        <f t="shared" si="46"/>
        <v>3.2931987743138828E-3</v>
      </c>
      <c r="H340" s="16">
        <f>IF(B340="F",IF(G340&gt;Barem!$AB$2,0,IF(B340="F",VLOOKUP(D340,Barem!$B$2:$C$11,2,1))),IF(G340&gt;Barem!$AB$3,0,VLOOKUP(D340,Barem!$B$12:$C$21,2,1)))</f>
        <v>2.5</v>
      </c>
      <c r="I340" s="16">
        <f>IF(H340=0,0,IF(B340="F",VLOOKUP(G340,Barem!$G$2:$H$11,2,1),VLOOKUP(G340,Barem!$G$12:$H$21,2,1)))</f>
        <v>3.5</v>
      </c>
      <c r="J340" s="22">
        <v>1.5</v>
      </c>
      <c r="K340" s="17">
        <f>VLOOKUP($C340, Barem!$L:$O,4,0)</f>
        <v>0.5</v>
      </c>
      <c r="L340" s="17">
        <f>VLOOKUP($C340, Barem!$L:$P,5,0)</f>
        <v>0.2</v>
      </c>
      <c r="M340" s="17">
        <f>VLOOKUP($C340, Barem!$L:$Q,6,0)</f>
        <v>0.3</v>
      </c>
      <c r="N340" s="43">
        <f t="shared" si="47"/>
        <v>0</v>
      </c>
      <c r="O340" s="43">
        <f>IF(D340&gt;21,VLOOKUP(D340,Barem!$S$1:$T$39,2,1),0)</f>
        <v>0</v>
      </c>
      <c r="P340" s="39">
        <f>IF(D340&lt;1,0,IF(B340="F",VLOOKUP(G340,Barem!$W$2:$Y$12,2,1),VLOOKUP(G340,Barem!$W$13:$Y$24,2,1)))</f>
        <v>0</v>
      </c>
      <c r="Q340" s="43">
        <f>VLOOKUP(A340,Participanti!A:C,3,0)</f>
        <v>0</v>
      </c>
      <c r="R340" s="34">
        <f t="shared" si="48"/>
        <v>2.4000000000000004</v>
      </c>
      <c r="S340" s="38">
        <v>43894</v>
      </c>
      <c r="T340" s="3">
        <f t="shared" si="45"/>
        <v>1</v>
      </c>
      <c r="U340" s="41">
        <f t="shared" si="49"/>
        <v>0.21582733812949645</v>
      </c>
    </row>
    <row r="341" spans="1:22">
      <c r="A341" s="21" t="s">
        <v>58</v>
      </c>
      <c r="B341" s="29" t="str">
        <f>VLOOKUP(A341,Participanti!A:B,2,0)</f>
        <v>M</v>
      </c>
      <c r="C341" s="22">
        <v>9</v>
      </c>
      <c r="D341" s="22">
        <v>10.76</v>
      </c>
      <c r="E341" s="23">
        <v>3.9606481481481479E-2</v>
      </c>
      <c r="F341" s="46">
        <v>93</v>
      </c>
      <c r="G341" s="24">
        <f t="shared" si="46"/>
        <v>3.6808997659369407E-3</v>
      </c>
      <c r="H341" s="16">
        <f>IF(B341="F",IF(G341&gt;Barem!$AB$2,0,IF(B341="F",VLOOKUP(D341,Barem!$B$2:$C$11,2,1))),IF(G341&gt;Barem!$AB$3,0,VLOOKUP(D341,Barem!$B$12:$C$21,2,1)))</f>
        <v>2.5</v>
      </c>
      <c r="I341" s="16">
        <f>IF(H341=0,0,IF(B341="F",VLOOKUP(G341,Barem!$G$2:$H$11,2,1),VLOOKUP(G341,Barem!$G$12:$H$21,2,1)))</f>
        <v>2</v>
      </c>
      <c r="J341" s="22">
        <v>3.5</v>
      </c>
      <c r="K341" s="17">
        <f>VLOOKUP($C341, Barem!$L:$O,4,0)</f>
        <v>0.5</v>
      </c>
      <c r="L341" s="17">
        <f>VLOOKUP($C341, Barem!$L:$P,5,0)</f>
        <v>0.2</v>
      </c>
      <c r="M341" s="17">
        <f>VLOOKUP($C341, Barem!$L:$Q,6,0)</f>
        <v>0.3</v>
      </c>
      <c r="N341" s="43">
        <f t="shared" si="47"/>
        <v>0</v>
      </c>
      <c r="O341" s="43">
        <f>IF(D341&gt;21,VLOOKUP(D341,Barem!$S$1:$T$39,2,1),0)</f>
        <v>0</v>
      </c>
      <c r="P341" s="39">
        <f>IF(D341&lt;1,0,IF(B341="F",VLOOKUP(G341,Barem!$W$2:$Y$12,2,1),VLOOKUP(G341,Barem!$W$13:$Y$24,2,1)))</f>
        <v>0</v>
      </c>
      <c r="Q341" s="43">
        <f>VLOOKUP(A341,Participanti!A:C,3,0)</f>
        <v>0</v>
      </c>
      <c r="R341" s="34">
        <f t="shared" si="48"/>
        <v>2.7</v>
      </c>
      <c r="S341" s="38">
        <v>43894</v>
      </c>
      <c r="T341" s="3">
        <f t="shared" si="45"/>
        <v>1</v>
      </c>
      <c r="U341" s="41">
        <f t="shared" si="49"/>
        <v>0.25092936802973981</v>
      </c>
      <c r="V341" s="3" t="s">
        <v>215</v>
      </c>
    </row>
    <row r="342" spans="1:22">
      <c r="A342" s="21" t="s">
        <v>190</v>
      </c>
      <c r="B342" s="29" t="str">
        <f>VLOOKUP(A342,Participanti!A:B,2,0)</f>
        <v>F</v>
      </c>
      <c r="C342" s="22">
        <v>9</v>
      </c>
      <c r="D342" s="22">
        <v>21.12</v>
      </c>
      <c r="E342" s="23">
        <v>8.3611111111111122E-2</v>
      </c>
      <c r="F342" s="46">
        <v>91</v>
      </c>
      <c r="G342" s="24">
        <f t="shared" si="46"/>
        <v>3.9588594276094282E-3</v>
      </c>
      <c r="H342" s="16">
        <f>IF(B342="F",IF(G342&gt;Barem!$AB$2,0,IF(B342="F",VLOOKUP(D342,Barem!$B$2:$C$11,2,1))),IF(G342&gt;Barem!$AB$3,0,VLOOKUP(D342,Barem!$B$12:$C$21,2,1)))</f>
        <v>5</v>
      </c>
      <c r="I342" s="16">
        <f>IF(H342=0,0,IF(B342="F",VLOOKUP(G342,Barem!$G$2:$H$11,2,1),VLOOKUP(G342,Barem!$G$12:$H$21,2,1)))</f>
        <v>2.5</v>
      </c>
      <c r="J342" s="22">
        <v>4</v>
      </c>
      <c r="K342" s="17">
        <f>VLOOKUP($C342, Barem!$L:$O,4,0)</f>
        <v>0.5</v>
      </c>
      <c r="L342" s="17">
        <f>VLOOKUP($C342, Barem!$L:$P,5,0)</f>
        <v>0.2</v>
      </c>
      <c r="M342" s="17">
        <f>VLOOKUP($C342, Barem!$L:$Q,6,0)</f>
        <v>0.3</v>
      </c>
      <c r="N342" s="43">
        <f t="shared" si="47"/>
        <v>0</v>
      </c>
      <c r="O342" s="43">
        <f>IF(D342&gt;21,VLOOKUP(D342,Barem!$S$1:$T$39,2,1),0)</f>
        <v>0</v>
      </c>
      <c r="P342" s="39">
        <f>IF(D342&lt;1,0,IF(B342="F",VLOOKUP(G342,Barem!$W$2:$Y$12,2,1),VLOOKUP(G342,Barem!$W$13:$Y$24,2,1)))</f>
        <v>0</v>
      </c>
      <c r="Q342" s="43">
        <f>VLOOKUP(A342,Participanti!A:C,3,0)</f>
        <v>0</v>
      </c>
      <c r="R342" s="34">
        <f t="shared" si="48"/>
        <v>4.2</v>
      </c>
      <c r="S342" s="38">
        <v>43894</v>
      </c>
      <c r="T342" s="3">
        <f t="shared" si="45"/>
        <v>1</v>
      </c>
      <c r="U342" s="41">
        <f t="shared" si="49"/>
        <v>0.19886363636363635</v>
      </c>
      <c r="V342" s="3" t="s">
        <v>215</v>
      </c>
    </row>
    <row r="343" spans="1:22">
      <c r="A343" s="21" t="s">
        <v>93</v>
      </c>
      <c r="B343" s="29" t="str">
        <f>VLOOKUP(A343,Participanti!A:B,2,0)</f>
        <v>M</v>
      </c>
      <c r="C343" s="22">
        <v>9</v>
      </c>
      <c r="D343" s="22">
        <v>70</v>
      </c>
      <c r="E343" s="23">
        <v>0.34031250000000002</v>
      </c>
      <c r="F343" s="46">
        <v>259</v>
      </c>
      <c r="G343" s="24">
        <f t="shared" si="46"/>
        <v>4.8616071428571432E-3</v>
      </c>
      <c r="H343" s="16">
        <f>IF(B343="F",IF(G343&gt;Barem!$AB$2,0,IF(B343="F",VLOOKUP(D343,Barem!$B$2:$C$11,2,1))),IF(G343&gt;Barem!$AB$3,0,VLOOKUP(D343,Barem!$B$12:$C$21,2,1)))</f>
        <v>5</v>
      </c>
      <c r="I343" s="16">
        <f>IF(H343=0,0,IF(B343="F",VLOOKUP(G343,Barem!$G$2:$H$11,2,1),VLOOKUP(G343,Barem!$G$12:$H$21,2,1)))</f>
        <v>1</v>
      </c>
      <c r="J343" s="22">
        <v>4</v>
      </c>
      <c r="K343" s="17">
        <f>VLOOKUP($C343, Barem!$L:$O,4,0)</f>
        <v>0.5</v>
      </c>
      <c r="L343" s="17">
        <f>VLOOKUP($C343, Barem!$L:$P,5,0)</f>
        <v>0.2</v>
      </c>
      <c r="M343" s="17">
        <f>VLOOKUP($C343, Barem!$L:$Q,6,0)</f>
        <v>0.3</v>
      </c>
      <c r="N343" s="43">
        <f t="shared" si="47"/>
        <v>0.17266666666666666</v>
      </c>
      <c r="O343" s="43">
        <f>IF(D343&gt;21,VLOOKUP(D343,Barem!$S$1:$T$39,2,1),0)</f>
        <v>0.9</v>
      </c>
      <c r="P343" s="39">
        <f>IF(D343&lt;1,0,IF(B343="F",VLOOKUP(G343,Barem!$W$2:$Y$12,2,1),VLOOKUP(G343,Barem!$W$13:$Y$24,2,1)))</f>
        <v>0</v>
      </c>
      <c r="Q343" s="43">
        <f>VLOOKUP(A343,Participanti!A:C,3,0)</f>
        <v>0</v>
      </c>
      <c r="R343" s="34">
        <f t="shared" si="48"/>
        <v>4.972666666666667</v>
      </c>
      <c r="S343" s="38">
        <v>43895</v>
      </c>
      <c r="T343" s="3">
        <f t="shared" si="45"/>
        <v>1</v>
      </c>
      <c r="U343" s="41">
        <f t="shared" si="49"/>
        <v>7.1038095238095247E-2</v>
      </c>
      <c r="V343" s="3" t="s">
        <v>215</v>
      </c>
    </row>
    <row r="344" spans="1:22">
      <c r="A344" s="21" t="s">
        <v>193</v>
      </c>
      <c r="B344" s="29" t="str">
        <f>VLOOKUP(A344,Participanti!A:B,2,0)</f>
        <v>F</v>
      </c>
      <c r="C344" s="22">
        <v>9</v>
      </c>
      <c r="D344" s="22">
        <v>15</v>
      </c>
      <c r="E344" s="23">
        <v>8.8738425925925915E-2</v>
      </c>
      <c r="F344" s="46">
        <v>56</v>
      </c>
      <c r="G344" s="24">
        <f t="shared" si="46"/>
        <v>5.9158950617283941E-3</v>
      </c>
      <c r="H344" s="16">
        <f>IF(B344="F",IF(G344&gt;Barem!$AB$2,0,IF(B344="F",VLOOKUP(D344,Barem!$B$2:$C$11,2,1))),IF(G344&gt;Barem!$AB$3,0,VLOOKUP(D344,Barem!$B$12:$C$21,2,1)))</f>
        <v>3.5</v>
      </c>
      <c r="I344" s="16">
        <f>IF(H344=0,0,IF(B344="F",VLOOKUP(G344,Barem!$G$2:$H$11,2,1),VLOOKUP(G344,Barem!$G$12:$H$21,2,1)))</f>
        <v>1</v>
      </c>
      <c r="J344" s="22">
        <v>1</v>
      </c>
      <c r="K344" s="17">
        <f>VLOOKUP($C344, Barem!$L:$O,4,0)</f>
        <v>0.5</v>
      </c>
      <c r="L344" s="17">
        <f>VLOOKUP($C344, Barem!$L:$P,5,0)</f>
        <v>0.2</v>
      </c>
      <c r="M344" s="17">
        <f>VLOOKUP($C344, Barem!$L:$Q,6,0)</f>
        <v>0.3</v>
      </c>
      <c r="N344" s="43">
        <f t="shared" si="47"/>
        <v>0</v>
      </c>
      <c r="O344" s="43">
        <f>IF(D344&gt;21,VLOOKUP(D344,Barem!$S$1:$T$39,2,1),0)</f>
        <v>0</v>
      </c>
      <c r="P344" s="39">
        <f>IF(D344&lt;1,0,IF(B344="F",VLOOKUP(G344,Barem!$W$2:$Y$12,2,1),VLOOKUP(G344,Barem!$W$13:$Y$24,2,1)))</f>
        <v>0</v>
      </c>
      <c r="Q344" s="43">
        <f>VLOOKUP(A344,Participanti!A:C,3,0)</f>
        <v>0.5</v>
      </c>
      <c r="R344" s="34">
        <f t="shared" si="48"/>
        <v>2.75</v>
      </c>
      <c r="S344" s="38">
        <v>43897</v>
      </c>
      <c r="T344" s="3">
        <f t="shared" si="45"/>
        <v>1</v>
      </c>
      <c r="U344" s="41">
        <f t="shared" si="49"/>
        <v>0.18333333333333332</v>
      </c>
    </row>
    <row r="345" spans="1:22">
      <c r="A345" s="21" t="s">
        <v>72</v>
      </c>
      <c r="B345" s="29" t="str">
        <f>VLOOKUP(A345,Participanti!A:B,2,0)</f>
        <v>M</v>
      </c>
      <c r="C345" s="22">
        <v>9</v>
      </c>
      <c r="D345" s="22">
        <v>16.440000000000001</v>
      </c>
      <c r="E345" s="23">
        <v>5.4375E-2</v>
      </c>
      <c r="F345" s="46">
        <v>49</v>
      </c>
      <c r="G345" s="24">
        <f t="shared" si="46"/>
        <v>3.3074817518248174E-3</v>
      </c>
      <c r="H345" s="16">
        <f>IF(B345="F",IF(G345&gt;Barem!$AB$2,0,IF(B345="F",VLOOKUP(D345,Barem!$B$2:$C$11,2,1))),IF(G345&gt;Barem!$AB$3,0,VLOOKUP(D345,Barem!$B$12:$C$21,2,1)))</f>
        <v>3.5</v>
      </c>
      <c r="I345" s="16">
        <f>IF(H345=0,0,IF(B345="F",VLOOKUP(G345,Barem!$G$2:$H$11,2,1),VLOOKUP(G345,Barem!$G$12:$H$21,2,1)))</f>
        <v>3.5</v>
      </c>
      <c r="J345" s="22">
        <v>2.5</v>
      </c>
      <c r="K345" s="17">
        <f>VLOOKUP($C345, Barem!$L:$O,4,0)</f>
        <v>0.5</v>
      </c>
      <c r="L345" s="17">
        <f>VLOOKUP($C345, Barem!$L:$P,5,0)</f>
        <v>0.2</v>
      </c>
      <c r="M345" s="17">
        <f>VLOOKUP($C345, Barem!$L:$Q,6,0)</f>
        <v>0.3</v>
      </c>
      <c r="N345" s="43">
        <f t="shared" si="47"/>
        <v>0</v>
      </c>
      <c r="O345" s="43">
        <f>IF(D345&gt;21,VLOOKUP(D345,Barem!$S$1:$T$39,2,1),0)</f>
        <v>0</v>
      </c>
      <c r="P345" s="39">
        <f>IF(D345&lt;1,0,IF(B345="F",VLOOKUP(G345,Barem!$W$2:$Y$12,2,1),VLOOKUP(G345,Barem!$W$13:$Y$24,2,1)))</f>
        <v>0</v>
      </c>
      <c r="Q345" s="43">
        <f>VLOOKUP(A345,Participanti!A:C,3,0)</f>
        <v>0</v>
      </c>
      <c r="R345" s="34">
        <f t="shared" si="48"/>
        <v>3.2</v>
      </c>
      <c r="S345" s="38">
        <v>43897</v>
      </c>
      <c r="T345" s="3">
        <f t="shared" si="45"/>
        <v>1</v>
      </c>
      <c r="U345" s="41">
        <f t="shared" si="49"/>
        <v>0.194647201946472</v>
      </c>
    </row>
    <row r="346" spans="1:22">
      <c r="A346" s="21" t="s">
        <v>90</v>
      </c>
      <c r="B346" s="29" t="str">
        <f>VLOOKUP(A346,Participanti!A:B,2,0)</f>
        <v>F</v>
      </c>
      <c r="C346" s="22">
        <v>9</v>
      </c>
      <c r="D346" s="22">
        <v>11.85</v>
      </c>
      <c r="E346" s="23">
        <v>6.0243055555555557E-2</v>
      </c>
      <c r="F346" s="46">
        <v>14</v>
      </c>
      <c r="G346" s="24">
        <f t="shared" si="46"/>
        <v>5.0838021565869666E-3</v>
      </c>
      <c r="H346" s="16">
        <f>IF(B346="F",IF(G346&gt;Barem!$AB$2,0,IF(B346="F",VLOOKUP(D346,Barem!$B$2:$C$11,2,1))),IF(G346&gt;Barem!$AB$3,0,VLOOKUP(D346,Barem!$B$12:$C$21,2,1)))</f>
        <v>3</v>
      </c>
      <c r="I346" s="16">
        <f>IF(H346=0,0,IF(B346="F",VLOOKUP(G346,Barem!$G$2:$H$11,2,1),VLOOKUP(G346,Barem!$G$12:$H$21,2,1)))</f>
        <v>1</v>
      </c>
      <c r="J346" s="22">
        <v>3</v>
      </c>
      <c r="K346" s="17">
        <f>VLOOKUP($C346, Barem!$L:$O,4,0)</f>
        <v>0.5</v>
      </c>
      <c r="L346" s="17">
        <f>VLOOKUP($C346, Barem!$L:$P,5,0)</f>
        <v>0.2</v>
      </c>
      <c r="M346" s="17">
        <f>VLOOKUP($C346, Barem!$L:$Q,6,0)</f>
        <v>0.3</v>
      </c>
      <c r="N346" s="43">
        <f t="shared" si="47"/>
        <v>0</v>
      </c>
      <c r="O346" s="43">
        <f>IF(D346&gt;21,VLOOKUP(D346,Barem!$S$1:$T$39,2,1),0)</f>
        <v>0</v>
      </c>
      <c r="P346" s="39">
        <f>IF(D346&lt;1,0,IF(B346="F",VLOOKUP(G346,Barem!$W$2:$Y$12,2,1),VLOOKUP(G346,Barem!$W$13:$Y$24,2,1)))</f>
        <v>0</v>
      </c>
      <c r="Q346" s="43">
        <f>VLOOKUP(A346,Participanti!A:C,3,0)</f>
        <v>0.75</v>
      </c>
      <c r="R346" s="34">
        <f t="shared" si="48"/>
        <v>3.3499999999999996</v>
      </c>
      <c r="S346" s="38">
        <v>43897</v>
      </c>
      <c r="T346" s="3">
        <f t="shared" si="45"/>
        <v>1</v>
      </c>
      <c r="U346" s="41">
        <f t="shared" si="49"/>
        <v>0.28270042194092826</v>
      </c>
    </row>
    <row r="347" spans="1:22">
      <c r="A347" s="21" t="s">
        <v>123</v>
      </c>
      <c r="B347" s="29" t="str">
        <f>VLOOKUP(A347,Participanti!A:B,2,0)</f>
        <v>F</v>
      </c>
      <c r="C347" s="22">
        <v>9</v>
      </c>
      <c r="D347" s="22">
        <v>20.02</v>
      </c>
      <c r="E347" s="23">
        <v>7.0983796296296295E-2</v>
      </c>
      <c r="F347" s="46">
        <v>52</v>
      </c>
      <c r="G347" s="24">
        <f t="shared" si="46"/>
        <v>3.5456441706441708E-3</v>
      </c>
      <c r="H347" s="16">
        <f>IF(B347="F",IF(G347&gt;Barem!$AB$2,0,IF(B347="F",VLOOKUP(D347,Barem!$B$2:$C$11,2,1))),IF(G347&gt;Barem!$AB$3,0,VLOOKUP(D347,Barem!$B$12:$C$21,2,1)))</f>
        <v>5</v>
      </c>
      <c r="I347" s="16">
        <f>IF(H347=0,0,IF(B347="F",VLOOKUP(G347,Barem!$G$2:$H$11,2,1),VLOOKUP(G347,Barem!$G$12:$H$21,2,1)))</f>
        <v>3.5</v>
      </c>
      <c r="J347" s="22">
        <v>3</v>
      </c>
      <c r="K347" s="17">
        <f>VLOOKUP($C347, Barem!$L:$O,4,0)</f>
        <v>0.5</v>
      </c>
      <c r="L347" s="17">
        <f>VLOOKUP($C347, Barem!$L:$P,5,0)</f>
        <v>0.2</v>
      </c>
      <c r="M347" s="17">
        <f>VLOOKUP($C347, Barem!$L:$Q,6,0)</f>
        <v>0.3</v>
      </c>
      <c r="N347" s="43">
        <f t="shared" si="47"/>
        <v>0</v>
      </c>
      <c r="O347" s="43">
        <f>IF(D347&gt;21,VLOOKUP(D347,Barem!$S$1:$T$39,2,1),0)</f>
        <v>0</v>
      </c>
      <c r="P347" s="39">
        <f>IF(D347&lt;1,0,IF(B347="F",VLOOKUP(G347,Barem!$W$2:$Y$12,2,1),VLOOKUP(G347,Barem!$W$13:$Y$24,2,1)))</f>
        <v>0</v>
      </c>
      <c r="Q347" s="43">
        <f>VLOOKUP(A347,Participanti!A:C,3,0)</f>
        <v>0</v>
      </c>
      <c r="R347" s="34">
        <f t="shared" si="48"/>
        <v>4.0999999999999996</v>
      </c>
      <c r="S347" s="38">
        <v>43897</v>
      </c>
      <c r="T347" s="3">
        <f t="shared" si="45"/>
        <v>1</v>
      </c>
      <c r="U347" s="41">
        <f t="shared" si="49"/>
        <v>0.20479520479520477</v>
      </c>
    </row>
    <row r="348" spans="1:22">
      <c r="A348" s="21" t="s">
        <v>60</v>
      </c>
      <c r="B348" s="29" t="str">
        <f>VLOOKUP(A348,Participanti!A:B,2,0)</f>
        <v>M</v>
      </c>
      <c r="C348" s="22">
        <v>9</v>
      </c>
      <c r="D348" s="22">
        <v>33.01</v>
      </c>
      <c r="E348" s="23">
        <v>0.13111111111111109</v>
      </c>
      <c r="F348" s="46">
        <v>561</v>
      </c>
      <c r="G348" s="24">
        <f t="shared" si="46"/>
        <v>3.971860379009727E-3</v>
      </c>
      <c r="H348" s="16">
        <f>IF(B348="F",IF(G348&gt;Barem!$AB$2,0,IF(B348="F",VLOOKUP(D348,Barem!$B$2:$C$11,2,1))),IF(G348&gt;Barem!$AB$3,0,VLOOKUP(D348,Barem!$B$12:$C$21,2,1)))</f>
        <v>5</v>
      </c>
      <c r="I348" s="16">
        <f>IF(H348=0,0,IF(B348="F",VLOOKUP(G348,Barem!$G$2:$H$11,2,1),VLOOKUP(G348,Barem!$G$12:$H$21,2,1)))</f>
        <v>1.5</v>
      </c>
      <c r="J348" s="22">
        <v>4</v>
      </c>
      <c r="K348" s="17">
        <f>VLOOKUP($C348, Barem!$L:$O,4,0)</f>
        <v>0.5</v>
      </c>
      <c r="L348" s="17">
        <f>VLOOKUP($C348, Barem!$L:$P,5,0)</f>
        <v>0.2</v>
      </c>
      <c r="M348" s="17">
        <f>VLOOKUP($C348, Barem!$L:$Q,6,0)</f>
        <v>0.3</v>
      </c>
      <c r="N348" s="43">
        <f t="shared" si="47"/>
        <v>0.374</v>
      </c>
      <c r="O348" s="43">
        <f>IF(D348&gt;21,VLOOKUP(D348,Barem!$S$1:$T$39,2,1),0)</f>
        <v>0.2</v>
      </c>
      <c r="P348" s="39">
        <f>IF(D348&lt;1,0,IF(B348="F",VLOOKUP(G348,Barem!$W$2:$Y$12,2,1),VLOOKUP(G348,Barem!$W$13:$Y$24,2,1)))</f>
        <v>0</v>
      </c>
      <c r="Q348" s="43">
        <f>VLOOKUP(A348,Participanti!A:C,3,0)</f>
        <v>0</v>
      </c>
      <c r="R348" s="34">
        <f t="shared" si="48"/>
        <v>4.5739999999999998</v>
      </c>
      <c r="S348" s="38">
        <v>43897</v>
      </c>
      <c r="T348" s="3">
        <f t="shared" si="45"/>
        <v>1</v>
      </c>
      <c r="U348" s="41">
        <f t="shared" si="49"/>
        <v>0.13856407149348682</v>
      </c>
    </row>
    <row r="349" spans="1:22">
      <c r="A349" s="21" t="s">
        <v>56</v>
      </c>
      <c r="B349" s="29" t="str">
        <f>VLOOKUP(A349,Participanti!A:B,2,0)</f>
        <v>M</v>
      </c>
      <c r="C349" s="22">
        <v>9</v>
      </c>
      <c r="D349" s="22">
        <v>21.1</v>
      </c>
      <c r="E349" s="23">
        <v>6.9386574074074073E-2</v>
      </c>
      <c r="F349" s="46">
        <v>129</v>
      </c>
      <c r="G349" s="24">
        <f t="shared" si="46"/>
        <v>3.2884632262594345E-3</v>
      </c>
      <c r="H349" s="16">
        <f>IF(B349="F",IF(G349&gt;Barem!$AB$2,0,IF(B349="F",VLOOKUP(D349,Barem!$B$2:$C$11,2,1))),IF(G349&gt;Barem!$AB$3,0,VLOOKUP(D349,Barem!$B$12:$C$21,2,1)))</f>
        <v>5</v>
      </c>
      <c r="I349" s="16">
        <f>IF(H349=0,0,IF(B349="F",VLOOKUP(G349,Barem!$G$2:$H$11,2,1),VLOOKUP(G349,Barem!$G$12:$H$21,2,1)))</f>
        <v>3.5</v>
      </c>
      <c r="J349" s="22">
        <v>2</v>
      </c>
      <c r="K349" s="17">
        <f>VLOOKUP($C349, Barem!$L:$O,4,0)</f>
        <v>0.5</v>
      </c>
      <c r="L349" s="17">
        <f>VLOOKUP($C349, Barem!$L:$P,5,0)</f>
        <v>0.2</v>
      </c>
      <c r="M349" s="17">
        <f>VLOOKUP($C349, Barem!$L:$Q,6,0)</f>
        <v>0.3</v>
      </c>
      <c r="N349" s="43">
        <f t="shared" si="47"/>
        <v>0</v>
      </c>
      <c r="O349" s="43">
        <f>IF(D349&gt;21,VLOOKUP(D349,Barem!$S$1:$T$39,2,1),0)</f>
        <v>0</v>
      </c>
      <c r="P349" s="39">
        <f>IF(D349&lt;1,0,IF(B349="F",VLOOKUP(G349,Barem!$W$2:$Y$12,2,1),VLOOKUP(G349,Barem!$W$13:$Y$24,2,1)))</f>
        <v>0</v>
      </c>
      <c r="Q349" s="43">
        <f>VLOOKUP(A349,Participanti!A:C,3,0)</f>
        <v>0</v>
      </c>
      <c r="R349" s="34">
        <f t="shared" si="48"/>
        <v>3.8000000000000003</v>
      </c>
      <c r="S349" s="38">
        <v>43898</v>
      </c>
      <c r="T349" s="3">
        <f t="shared" si="45"/>
        <v>1</v>
      </c>
      <c r="U349" s="41">
        <f t="shared" si="49"/>
        <v>0.18009478672985782</v>
      </c>
    </row>
    <row r="350" spans="1:22">
      <c r="A350" s="21" t="s">
        <v>207</v>
      </c>
      <c r="B350" s="29" t="str">
        <f>VLOOKUP(A350,Participanti!A:B,2,0)</f>
        <v>M</v>
      </c>
      <c r="C350" s="22">
        <v>9</v>
      </c>
      <c r="D350" s="22">
        <v>15.2</v>
      </c>
      <c r="E350" s="23">
        <v>7.2476851851851862E-2</v>
      </c>
      <c r="F350" s="46">
        <v>48</v>
      </c>
      <c r="G350" s="24">
        <f t="shared" si="46"/>
        <v>4.7682139376218329E-3</v>
      </c>
      <c r="H350" s="16">
        <f>IF(B350="F",IF(G350&gt;Barem!$AB$2,0,IF(B350="F",VLOOKUP(D350,Barem!$B$2:$C$11,2,1))),IF(G350&gt;Barem!$AB$3,0,VLOOKUP(D350,Barem!$B$12:$C$21,2,1)))</f>
        <v>3.5</v>
      </c>
      <c r="I350" s="16">
        <f>IF(H350=0,0,IF(B350="F",VLOOKUP(G350,Barem!$G$2:$H$11,2,1),VLOOKUP(G350,Barem!$G$12:$H$21,2,1)))</f>
        <v>1</v>
      </c>
      <c r="J350" s="22">
        <v>2.5</v>
      </c>
      <c r="K350" s="17">
        <f>VLOOKUP($C350, Barem!$L:$O,4,0)</f>
        <v>0.5</v>
      </c>
      <c r="L350" s="17">
        <f>VLOOKUP($C350, Barem!$L:$P,5,0)</f>
        <v>0.2</v>
      </c>
      <c r="M350" s="17">
        <f>VLOOKUP($C350, Barem!$L:$Q,6,0)</f>
        <v>0.3</v>
      </c>
      <c r="N350" s="43">
        <f t="shared" si="47"/>
        <v>0</v>
      </c>
      <c r="O350" s="43">
        <f>IF(D350&gt;21,VLOOKUP(D350,Barem!$S$1:$T$39,2,1),0)</f>
        <v>0</v>
      </c>
      <c r="P350" s="39">
        <f>IF(D350&lt;1,0,IF(B350="F",VLOOKUP(G350,Barem!$W$2:$Y$12,2,1),VLOOKUP(G350,Barem!$W$13:$Y$24,2,1)))</f>
        <v>0</v>
      </c>
      <c r="Q350" s="43">
        <f>VLOOKUP(A350,Participanti!A:C,3,0)</f>
        <v>0</v>
      </c>
      <c r="R350" s="34">
        <f t="shared" si="48"/>
        <v>2.7</v>
      </c>
      <c r="S350" s="38">
        <v>43898</v>
      </c>
      <c r="T350" s="3">
        <f t="shared" si="45"/>
        <v>1</v>
      </c>
      <c r="U350" s="41">
        <f t="shared" si="49"/>
        <v>0.17763157894736845</v>
      </c>
    </row>
    <row r="351" spans="1:22">
      <c r="A351" s="21" t="s">
        <v>57</v>
      </c>
      <c r="B351" s="29" t="str">
        <f>VLOOKUP(A351,Participanti!A:B,2,0)</f>
        <v>M</v>
      </c>
      <c r="C351" s="22">
        <v>9</v>
      </c>
      <c r="D351" s="22">
        <v>12.01</v>
      </c>
      <c r="E351" s="23">
        <v>3.7013888888888888E-2</v>
      </c>
      <c r="F351" s="46">
        <v>106</v>
      </c>
      <c r="G351" s="24">
        <f t="shared" si="46"/>
        <v>3.0819224720140623E-3</v>
      </c>
      <c r="H351" s="16">
        <f>IF(B351="F",IF(G351&gt;Barem!$AB$2,0,IF(B351="F",VLOOKUP(D351,Barem!$B$2:$C$11,2,1))),IF(G351&gt;Barem!$AB$3,0,VLOOKUP(D351,Barem!$B$12:$C$21,2,1)))</f>
        <v>3</v>
      </c>
      <c r="I351" s="16">
        <f>IF(H351=0,0,IF(B351="F",VLOOKUP(G351,Barem!$G$2:$H$11,2,1),VLOOKUP(G351,Barem!$G$12:$H$21,2,1)))</f>
        <v>4</v>
      </c>
      <c r="J351" s="22">
        <v>1</v>
      </c>
      <c r="K351" s="17">
        <f>VLOOKUP($C351, Barem!$L:$O,4,0)</f>
        <v>0.5</v>
      </c>
      <c r="L351" s="17">
        <f>VLOOKUP($C351, Barem!$L:$P,5,0)</f>
        <v>0.2</v>
      </c>
      <c r="M351" s="17">
        <f>VLOOKUP($C351, Barem!$L:$Q,6,0)</f>
        <v>0.3</v>
      </c>
      <c r="N351" s="43">
        <f t="shared" si="47"/>
        <v>0</v>
      </c>
      <c r="O351" s="43">
        <f>IF(D351&gt;21,VLOOKUP(D351,Barem!$S$1:$T$39,2,1),0)</f>
        <v>0</v>
      </c>
      <c r="P351" s="39">
        <f>IF(D351&lt;1,0,IF(B351="F",VLOOKUP(G351,Barem!$W$2:$Y$12,2,1),VLOOKUP(G351,Barem!$W$13:$Y$24,2,1)))</f>
        <v>0</v>
      </c>
      <c r="Q351" s="43">
        <f>VLOOKUP(A351,Participanti!A:C,3,0)</f>
        <v>0</v>
      </c>
      <c r="R351" s="34">
        <f t="shared" si="48"/>
        <v>2.5999999999999996</v>
      </c>
      <c r="S351" s="38">
        <v>43898</v>
      </c>
      <c r="T351" s="3">
        <f t="shared" si="45"/>
        <v>1</v>
      </c>
      <c r="U351" s="41">
        <f t="shared" si="49"/>
        <v>0.21648626144879266</v>
      </c>
    </row>
    <row r="352" spans="1:22">
      <c r="A352" s="21" t="s">
        <v>62</v>
      </c>
      <c r="B352" s="29" t="str">
        <f>VLOOKUP(A352,Participanti!A:B,2,0)</f>
        <v>M</v>
      </c>
      <c r="C352" s="22">
        <v>9</v>
      </c>
      <c r="D352" s="22">
        <v>52.65</v>
      </c>
      <c r="E352" s="23">
        <v>0.19045138888888888</v>
      </c>
      <c r="F352" s="46">
        <v>594</v>
      </c>
      <c r="G352" s="24">
        <f t="shared" si="46"/>
        <v>3.617310330273293E-3</v>
      </c>
      <c r="H352" s="16">
        <f>IF(B352="F",IF(G352&gt;Barem!$AB$2,0,IF(B352="F",VLOOKUP(D352,Barem!$B$2:$C$11,2,1))),IF(G352&gt;Barem!$AB$3,0,VLOOKUP(D352,Barem!$B$12:$C$21,2,1)))</f>
        <v>5</v>
      </c>
      <c r="I352" s="16">
        <f>IF(H352=0,0,IF(B352="F",VLOOKUP(G352,Barem!$G$2:$H$11,2,1),VLOOKUP(G352,Barem!$G$12:$H$21,2,1)))</f>
        <v>2.5</v>
      </c>
      <c r="J352" s="22">
        <v>4.5</v>
      </c>
      <c r="K352" s="17">
        <f>VLOOKUP($C352, Barem!$L:$O,4,0)</f>
        <v>0.5</v>
      </c>
      <c r="L352" s="17">
        <f>VLOOKUP($C352, Barem!$L:$P,5,0)</f>
        <v>0.2</v>
      </c>
      <c r="M352" s="17">
        <f>VLOOKUP($C352, Barem!$L:$Q,6,0)</f>
        <v>0.3</v>
      </c>
      <c r="N352" s="43">
        <f t="shared" si="47"/>
        <v>0.39600000000000002</v>
      </c>
      <c r="O352" s="43">
        <f>IF(D352&gt;21,VLOOKUP(D352,Barem!$S$1:$T$39,2,1),0)</f>
        <v>0.6</v>
      </c>
      <c r="P352" s="39">
        <f>IF(D352&lt;1,0,IF(B352="F",VLOOKUP(G352,Barem!$W$2:$Y$12,2,1),VLOOKUP(G352,Barem!$W$13:$Y$24,2,1)))</f>
        <v>0</v>
      </c>
      <c r="Q352" s="43">
        <f>VLOOKUP(A352,Participanti!A:C,3,0)</f>
        <v>0</v>
      </c>
      <c r="R352" s="34">
        <f t="shared" si="48"/>
        <v>5.3459999999999992</v>
      </c>
      <c r="S352" s="38">
        <v>43898</v>
      </c>
      <c r="T352" s="3">
        <f t="shared" si="45"/>
        <v>1</v>
      </c>
      <c r="U352" s="41">
        <f t="shared" si="49"/>
        <v>0.10153846153846152</v>
      </c>
    </row>
    <row r="353" spans="1:22">
      <c r="A353" s="21" t="s">
        <v>66</v>
      </c>
      <c r="B353" s="29" t="str">
        <f>VLOOKUP(A353,Participanti!A:B,2,0)</f>
        <v>M</v>
      </c>
      <c r="C353" s="22">
        <v>9</v>
      </c>
      <c r="D353" s="22">
        <v>23.1</v>
      </c>
      <c r="E353" s="23">
        <v>8.9490740740740746E-2</v>
      </c>
      <c r="F353" s="46">
        <v>81</v>
      </c>
      <c r="G353" s="24">
        <f t="shared" si="46"/>
        <v>3.8740580407247076E-3</v>
      </c>
      <c r="H353" s="16">
        <f>IF(B353="F",IF(G353&gt;Barem!$AB$2,0,IF(B353="F",VLOOKUP(D353,Barem!$B$2:$C$11,2,1))),IF(G353&gt;Barem!$AB$3,0,VLOOKUP(D353,Barem!$B$12:$C$21,2,1)))</f>
        <v>5</v>
      </c>
      <c r="I353" s="16">
        <f>IF(H353=0,0,IF(B353="F",VLOOKUP(G353,Barem!$G$2:$H$11,2,1),VLOOKUP(G353,Barem!$G$12:$H$21,2,1)))</f>
        <v>1.5</v>
      </c>
      <c r="J353" s="22">
        <v>4</v>
      </c>
      <c r="K353" s="17">
        <f>VLOOKUP($C353, Barem!$L:$O,4,0)</f>
        <v>0.5</v>
      </c>
      <c r="L353" s="17">
        <f>VLOOKUP($C353, Barem!$L:$P,5,0)</f>
        <v>0.2</v>
      </c>
      <c r="M353" s="17">
        <f>VLOOKUP($C353, Barem!$L:$Q,6,0)</f>
        <v>0.3</v>
      </c>
      <c r="N353" s="43">
        <f t="shared" si="47"/>
        <v>0</v>
      </c>
      <c r="O353" s="43">
        <f>IF(D353&gt;21,VLOOKUP(D353,Barem!$S$1:$T$39,2,1),0)</f>
        <v>0</v>
      </c>
      <c r="P353" s="39">
        <f>IF(D353&lt;1,0,IF(B353="F",VLOOKUP(G353,Barem!$W$2:$Y$12,2,1),VLOOKUP(G353,Barem!$W$13:$Y$24,2,1)))</f>
        <v>0</v>
      </c>
      <c r="Q353" s="43">
        <f>VLOOKUP(A353,Participanti!A:C,3,0)</f>
        <v>0</v>
      </c>
      <c r="R353" s="34">
        <f t="shared" si="48"/>
        <v>4</v>
      </c>
      <c r="S353" s="38">
        <v>43898</v>
      </c>
      <c r="T353" s="3">
        <f t="shared" si="45"/>
        <v>1</v>
      </c>
      <c r="U353" s="41">
        <f t="shared" si="49"/>
        <v>0.17316017316017315</v>
      </c>
    </row>
    <row r="354" spans="1:22">
      <c r="A354" s="21" t="s">
        <v>205</v>
      </c>
      <c r="B354" s="29" t="str">
        <f>VLOOKUP(A354,Participanti!A:B,2,0)</f>
        <v>F</v>
      </c>
      <c r="C354" s="22">
        <v>9</v>
      </c>
      <c r="D354" s="22">
        <v>15</v>
      </c>
      <c r="E354" s="23">
        <v>5.319444444444444E-2</v>
      </c>
      <c r="F354" s="46">
        <v>2</v>
      </c>
      <c r="G354" s="24">
        <f t="shared" si="46"/>
        <v>3.5462962962962961E-3</v>
      </c>
      <c r="H354" s="16">
        <f>IF(B354="F",IF(G354&gt;Barem!$AB$2,0,IF(B354="F",VLOOKUP(D354,Barem!$B$2:$C$11,2,1))),IF(G354&gt;Barem!$AB$3,0,VLOOKUP(D354,Barem!$B$12:$C$21,2,1)))</f>
        <v>3.5</v>
      </c>
      <c r="I354" s="16">
        <f>IF(H354=0,0,IF(B354="F",VLOOKUP(G354,Barem!$G$2:$H$11,2,1),VLOOKUP(G354,Barem!$G$12:$H$21,2,1)))</f>
        <v>3.5</v>
      </c>
      <c r="J354" s="22">
        <v>2.5</v>
      </c>
      <c r="K354" s="17">
        <f>VLOOKUP($C354, Barem!$L:$O,4,0)</f>
        <v>0.5</v>
      </c>
      <c r="L354" s="17">
        <f>VLOOKUP($C354, Barem!$L:$P,5,0)</f>
        <v>0.2</v>
      </c>
      <c r="M354" s="17">
        <f>VLOOKUP($C354, Barem!$L:$Q,6,0)</f>
        <v>0.3</v>
      </c>
      <c r="N354" s="43">
        <f t="shared" si="47"/>
        <v>0</v>
      </c>
      <c r="O354" s="43">
        <f>IF(D354&gt;21,VLOOKUP(D354,Barem!$S$1:$T$39,2,1),0)</f>
        <v>0</v>
      </c>
      <c r="P354" s="39">
        <f>IF(D354&lt;1,0,IF(B354="F",VLOOKUP(G354,Barem!$W$2:$Y$12,2,1),VLOOKUP(G354,Barem!$W$13:$Y$24,2,1)))</f>
        <v>0</v>
      </c>
      <c r="Q354" s="43">
        <f>VLOOKUP(A354,Participanti!A:C,3,0)</f>
        <v>0</v>
      </c>
      <c r="R354" s="34">
        <f t="shared" si="48"/>
        <v>3.2</v>
      </c>
      <c r="S354" s="38">
        <v>43898</v>
      </c>
      <c r="T354" s="3">
        <f t="shared" si="45"/>
        <v>1</v>
      </c>
      <c r="U354" s="41">
        <f t="shared" si="49"/>
        <v>0.21333333333333335</v>
      </c>
    </row>
    <row r="355" spans="1:22">
      <c r="A355" s="21" t="s">
        <v>196</v>
      </c>
      <c r="B355" s="29" t="str">
        <f>VLOOKUP(A355,Participanti!A:B,2,0)</f>
        <v>M</v>
      </c>
      <c r="C355" s="22">
        <v>9</v>
      </c>
      <c r="D355" s="22">
        <v>11.12</v>
      </c>
      <c r="E355" s="23">
        <v>3.6319444444444439E-2</v>
      </c>
      <c r="F355" s="46">
        <v>51</v>
      </c>
      <c r="G355" s="24">
        <f t="shared" si="46"/>
        <v>3.2661370903277376E-3</v>
      </c>
      <c r="H355" s="16">
        <f>IF(B355="F",IF(G355&gt;Barem!$AB$2,0,IF(B355="F",VLOOKUP(D355,Barem!$B$2:$C$11,2,1))),IF(G355&gt;Barem!$AB$3,0,VLOOKUP(D355,Barem!$B$12:$C$21,2,1)))</f>
        <v>2.5</v>
      </c>
      <c r="I355" s="16">
        <f>IF(H355=0,0,IF(B355="F",VLOOKUP(G355,Barem!$G$2:$H$11,2,1),VLOOKUP(G355,Barem!$G$12:$H$21,2,1)))</f>
        <v>3.5</v>
      </c>
      <c r="J355" s="22">
        <v>3</v>
      </c>
      <c r="K355" s="17">
        <f>VLOOKUP($C355, Barem!$L:$O,4,0)</f>
        <v>0.5</v>
      </c>
      <c r="L355" s="17">
        <f>VLOOKUP($C355, Barem!$L:$P,5,0)</f>
        <v>0.2</v>
      </c>
      <c r="M355" s="17">
        <f>VLOOKUP($C355, Barem!$L:$Q,6,0)</f>
        <v>0.3</v>
      </c>
      <c r="N355" s="43">
        <f t="shared" si="47"/>
        <v>0</v>
      </c>
      <c r="O355" s="43">
        <f>IF(D355&gt;21,VLOOKUP(D355,Barem!$S$1:$T$39,2,1),0)</f>
        <v>0</v>
      </c>
      <c r="P355" s="39">
        <f>IF(D355&lt;1,0,IF(B355="F",VLOOKUP(G355,Barem!$W$2:$Y$12,2,1),VLOOKUP(G355,Barem!$W$13:$Y$24,2,1)))</f>
        <v>0</v>
      </c>
      <c r="Q355" s="43">
        <f>VLOOKUP(A355,Participanti!A:C,3,0)</f>
        <v>0</v>
      </c>
      <c r="R355" s="34">
        <f t="shared" si="48"/>
        <v>2.85</v>
      </c>
      <c r="S355" s="38">
        <v>43898</v>
      </c>
      <c r="T355" s="3">
        <f t="shared" si="45"/>
        <v>1</v>
      </c>
      <c r="U355" s="41">
        <f t="shared" si="49"/>
        <v>0.25629496402877699</v>
      </c>
    </row>
    <row r="356" spans="1:22">
      <c r="A356" s="21" t="s">
        <v>191</v>
      </c>
      <c r="B356" s="29" t="str">
        <f>VLOOKUP(A356,Participanti!A:B,2,0)</f>
        <v>F</v>
      </c>
      <c r="C356" s="22">
        <v>9</v>
      </c>
      <c r="D356" s="22">
        <v>12</v>
      </c>
      <c r="E356" s="23">
        <v>4.9999999999999996E-2</v>
      </c>
      <c r="F356" s="46">
        <v>67</v>
      </c>
      <c r="G356" s="24">
        <f t="shared" si="46"/>
        <v>4.1666666666666666E-3</v>
      </c>
      <c r="H356" s="16">
        <f>IF(B356="F",IF(G356&gt;Barem!$AB$2,0,IF(B356="F",VLOOKUP(D356,Barem!$B$2:$C$11,2,1))),IF(G356&gt;Barem!$AB$3,0,VLOOKUP(D356,Barem!$B$12:$C$21,2,1)))</f>
        <v>3</v>
      </c>
      <c r="I356" s="16">
        <f>IF(H356=0,0,IF(B356="F",VLOOKUP(G356,Barem!$G$2:$H$11,2,1),VLOOKUP(G356,Barem!$G$12:$H$21,2,1)))</f>
        <v>2</v>
      </c>
      <c r="J356" s="22">
        <v>2</v>
      </c>
      <c r="K356" s="17">
        <f>VLOOKUP($C356, Barem!$L:$O,4,0)</f>
        <v>0.5</v>
      </c>
      <c r="L356" s="17">
        <f>VLOOKUP($C356, Barem!$L:$P,5,0)</f>
        <v>0.2</v>
      </c>
      <c r="M356" s="17">
        <f>VLOOKUP($C356, Barem!$L:$Q,6,0)</f>
        <v>0.3</v>
      </c>
      <c r="N356" s="43">
        <f t="shared" si="47"/>
        <v>0</v>
      </c>
      <c r="O356" s="43">
        <f>IF(D356&gt;21,VLOOKUP(D356,Barem!$S$1:$T$39,2,1),0)</f>
        <v>0</v>
      </c>
      <c r="P356" s="39">
        <f>IF(D356&lt;1,0,IF(B356="F",VLOOKUP(G356,Barem!$W$2:$Y$12,2,1),VLOOKUP(G356,Barem!$W$13:$Y$24,2,1)))</f>
        <v>0</v>
      </c>
      <c r="Q356" s="43">
        <f>VLOOKUP(A356,Participanti!A:C,3,0)</f>
        <v>0</v>
      </c>
      <c r="R356" s="34">
        <f t="shared" si="48"/>
        <v>2.5</v>
      </c>
      <c r="S356" s="38">
        <v>43898</v>
      </c>
      <c r="T356" s="3">
        <f t="shared" si="45"/>
        <v>1</v>
      </c>
      <c r="U356" s="41">
        <f t="shared" si="49"/>
        <v>0.20833333333333334</v>
      </c>
    </row>
    <row r="357" spans="1:22">
      <c r="A357" s="21" t="s">
        <v>197</v>
      </c>
      <c r="B357" s="29" t="str">
        <f>VLOOKUP(A357,Participanti!A:B,2,0)</f>
        <v>M</v>
      </c>
      <c r="C357" s="22">
        <v>9</v>
      </c>
      <c r="D357" s="22">
        <v>19.75</v>
      </c>
      <c r="E357" s="23">
        <v>6.2696759259259258E-2</v>
      </c>
      <c r="F357" s="46">
        <v>0</v>
      </c>
      <c r="G357" s="24">
        <f t="shared" si="46"/>
        <v>3.1745194561650257E-3</v>
      </c>
      <c r="H357" s="16">
        <f>IF(B357="F",IF(G357&gt;Barem!$AB$2,0,IF(B357="F",VLOOKUP(D357,Barem!$B$2:$C$11,2,1))),IF(G357&gt;Barem!$AB$3,0,VLOOKUP(D357,Barem!$B$12:$C$21,2,1)))</f>
        <v>4.5</v>
      </c>
      <c r="I357" s="16">
        <f>IF(H357=0,0,IF(B357="F",VLOOKUP(G357,Barem!$G$2:$H$11,2,1),VLOOKUP(G357,Barem!$G$12:$H$21,2,1)))</f>
        <v>3.5</v>
      </c>
      <c r="J357" s="22">
        <v>3.5</v>
      </c>
      <c r="K357" s="17">
        <f>VLOOKUP($C357, Barem!$L:$O,4,0)</f>
        <v>0.5</v>
      </c>
      <c r="L357" s="17">
        <f>VLOOKUP($C357, Barem!$L:$P,5,0)</f>
        <v>0.2</v>
      </c>
      <c r="M357" s="17">
        <f>VLOOKUP($C357, Barem!$L:$Q,6,0)</f>
        <v>0.3</v>
      </c>
      <c r="N357" s="43">
        <f t="shared" si="47"/>
        <v>0</v>
      </c>
      <c r="O357" s="43">
        <f>IF(D357&gt;21,VLOOKUP(D357,Barem!$S$1:$T$39,2,1),0)</f>
        <v>0</v>
      </c>
      <c r="P357" s="39">
        <f>IF(D357&lt;1,0,IF(B357="F",VLOOKUP(G357,Barem!$W$2:$Y$12,2,1),VLOOKUP(G357,Barem!$W$13:$Y$24,2,1)))</f>
        <v>0</v>
      </c>
      <c r="Q357" s="43">
        <f>VLOOKUP(A357,Participanti!A:C,3,0)</f>
        <v>0</v>
      </c>
      <c r="R357" s="34">
        <f t="shared" si="48"/>
        <v>4</v>
      </c>
      <c r="S357" s="38">
        <v>43897</v>
      </c>
      <c r="T357" s="3">
        <f t="shared" si="45"/>
        <v>1</v>
      </c>
      <c r="U357" s="41">
        <f t="shared" si="49"/>
        <v>0.20253164556962025</v>
      </c>
    </row>
    <row r="358" spans="1:22">
      <c r="A358" s="21" t="s">
        <v>68</v>
      </c>
      <c r="B358" s="29" t="str">
        <f>VLOOKUP(A358,Participanti!A:B,2,0)</f>
        <v>M</v>
      </c>
      <c r="C358" s="22">
        <v>9</v>
      </c>
      <c r="D358" s="22">
        <v>21.01</v>
      </c>
      <c r="E358" s="23">
        <v>0.10400462962962963</v>
      </c>
      <c r="F358" s="46">
        <v>676</v>
      </c>
      <c r="G358" s="24">
        <f t="shared" si="46"/>
        <v>4.9502441518148319E-3</v>
      </c>
      <c r="H358" s="16">
        <f>IF(B358="F",IF(G358&gt;Barem!$AB$2,0,IF(B358="F",VLOOKUP(D358,Barem!$B$2:$C$11,2,1))),IF(G358&gt;Barem!$AB$3,0,VLOOKUP(D358,Barem!$B$12:$C$21,2,1)))</f>
        <v>5</v>
      </c>
      <c r="I358" s="16">
        <f>IF(H358=0,0,IF(B358="F",VLOOKUP(G358,Barem!$G$2:$H$11,2,1),VLOOKUP(G358,Barem!$G$12:$H$21,2,1)))</f>
        <v>1</v>
      </c>
      <c r="J358" s="22">
        <v>4</v>
      </c>
      <c r="K358" s="17">
        <f>VLOOKUP($C358, Barem!$L:$O,4,0)</f>
        <v>0.5</v>
      </c>
      <c r="L358" s="17">
        <f>VLOOKUP($C358, Barem!$L:$P,5,0)</f>
        <v>0.2</v>
      </c>
      <c r="M358" s="17">
        <f>VLOOKUP($C358, Barem!$L:$Q,6,0)</f>
        <v>0.3</v>
      </c>
      <c r="N358" s="43">
        <f t="shared" si="47"/>
        <v>0.45066666666666666</v>
      </c>
      <c r="O358" s="43">
        <f>IF(D358&gt;21,VLOOKUP(D358,Barem!$S$1:$T$39,2,1),0)</f>
        <v>0</v>
      </c>
      <c r="P358" s="39">
        <f>IF(D358&lt;1,0,IF(B358="F",VLOOKUP(G358,Barem!$W$2:$Y$12,2,1),VLOOKUP(G358,Barem!$W$13:$Y$24,2,1)))</f>
        <v>0</v>
      </c>
      <c r="Q358" s="43">
        <f>VLOOKUP(A358,Participanti!A:C,3,0)</f>
        <v>0</v>
      </c>
      <c r="R358" s="34">
        <f t="shared" si="48"/>
        <v>4.3506666666666671</v>
      </c>
      <c r="S358" s="38">
        <v>43898</v>
      </c>
      <c r="T358" s="3">
        <f t="shared" si="45"/>
        <v>1</v>
      </c>
      <c r="U358" s="41">
        <f t="shared" si="49"/>
        <v>0.20707599555767095</v>
      </c>
      <c r="V358" s="3" t="s">
        <v>216</v>
      </c>
    </row>
    <row r="359" spans="1:22">
      <c r="A359" s="21" t="s">
        <v>122</v>
      </c>
      <c r="B359" s="29" t="str">
        <f>VLOOKUP(A359,Participanti!A:B,2,0)</f>
        <v>M</v>
      </c>
      <c r="C359" s="22">
        <v>9</v>
      </c>
      <c r="D359" s="22">
        <v>22.06</v>
      </c>
      <c r="E359" s="23">
        <v>0.10577546296296296</v>
      </c>
      <c r="F359" s="46">
        <v>461</v>
      </c>
      <c r="G359" s="24">
        <f t="shared" si="46"/>
        <v>4.7948985930626915E-3</v>
      </c>
      <c r="H359" s="16">
        <f>IF(B359="F",IF(G359&gt;Barem!$AB$2,0,IF(B359="F",VLOOKUP(D359,Barem!$B$2:$C$11,2,1))),IF(G359&gt;Barem!$AB$3,0,VLOOKUP(D359,Barem!$B$12:$C$21,2,1)))</f>
        <v>5</v>
      </c>
      <c r="I359" s="16">
        <f>IF(H359=0,0,IF(B359="F",VLOOKUP(G359,Barem!$G$2:$H$11,2,1),VLOOKUP(G359,Barem!$G$12:$H$21,2,1)))</f>
        <v>1</v>
      </c>
      <c r="J359" s="22">
        <v>3.5</v>
      </c>
      <c r="K359" s="17">
        <f>VLOOKUP($C359, Barem!$L:$O,4,0)</f>
        <v>0.5</v>
      </c>
      <c r="L359" s="17">
        <f>VLOOKUP($C359, Barem!$L:$P,5,0)</f>
        <v>0.2</v>
      </c>
      <c r="M359" s="17">
        <f>VLOOKUP($C359, Barem!$L:$Q,6,0)</f>
        <v>0.3</v>
      </c>
      <c r="N359" s="43">
        <f t="shared" si="47"/>
        <v>0.30733333333333335</v>
      </c>
      <c r="O359" s="43">
        <f>IF(D359&gt;21,VLOOKUP(D359,Barem!$S$1:$T$39,2,1),0)</f>
        <v>0</v>
      </c>
      <c r="P359" s="39">
        <f>IF(D359&lt;1,0,IF(B359="F",VLOOKUP(G359,Barem!$W$2:$Y$12,2,1),VLOOKUP(G359,Barem!$W$13:$Y$24,2,1)))</f>
        <v>0</v>
      </c>
      <c r="Q359" s="43">
        <f>VLOOKUP(A359,Participanti!A:C,3,0)</f>
        <v>0</v>
      </c>
      <c r="R359" s="34">
        <f t="shared" si="48"/>
        <v>4.0573333333333332</v>
      </c>
      <c r="S359" s="38">
        <v>43898</v>
      </c>
      <c r="T359" s="3">
        <f t="shared" si="45"/>
        <v>1</v>
      </c>
      <c r="U359" s="41">
        <f t="shared" si="49"/>
        <v>0.18392263523723179</v>
      </c>
    </row>
    <row r="360" spans="1:22">
      <c r="A360" s="21" t="s">
        <v>149</v>
      </c>
      <c r="B360" s="29" t="str">
        <f>VLOOKUP(A360,Participanti!A:B,2,0)</f>
        <v>M</v>
      </c>
      <c r="C360" s="22">
        <v>9</v>
      </c>
      <c r="D360" s="22">
        <v>15.02</v>
      </c>
      <c r="E360" s="23">
        <v>5.9733796296296299E-2</v>
      </c>
      <c r="F360" s="46">
        <v>80</v>
      </c>
      <c r="G360" s="24">
        <f t="shared" si="46"/>
        <v>3.9769504857720571E-3</v>
      </c>
      <c r="H360" s="16">
        <f>IF(B360="F",IF(G360&gt;Barem!$AB$2,0,IF(B360="F",VLOOKUP(D360,Barem!$B$2:$C$11,2,1))),IF(G360&gt;Barem!$AB$3,0,VLOOKUP(D360,Barem!$B$12:$C$21,2,1)))</f>
        <v>3.5</v>
      </c>
      <c r="I360" s="16">
        <f>IF(H360=0,0,IF(B360="F",VLOOKUP(G360,Barem!$G$2:$H$11,2,1),VLOOKUP(G360,Barem!$G$12:$H$21,2,1)))</f>
        <v>1.5</v>
      </c>
      <c r="J360" s="22">
        <v>2.5</v>
      </c>
      <c r="K360" s="17">
        <f>VLOOKUP($C360, Barem!$L:$O,4,0)</f>
        <v>0.5</v>
      </c>
      <c r="L360" s="17">
        <f>VLOOKUP($C360, Barem!$L:$P,5,0)</f>
        <v>0.2</v>
      </c>
      <c r="M360" s="17">
        <f>VLOOKUP($C360, Barem!$L:$Q,6,0)</f>
        <v>0.3</v>
      </c>
      <c r="N360" s="43">
        <f t="shared" si="47"/>
        <v>0</v>
      </c>
      <c r="O360" s="43">
        <f>IF(D360&gt;21,VLOOKUP(D360,Barem!$S$1:$T$39,2,1),0)</f>
        <v>0</v>
      </c>
      <c r="P360" s="39">
        <f>IF(D360&lt;1,0,IF(B360="F",VLOOKUP(G360,Barem!$W$2:$Y$12,2,1),VLOOKUP(G360,Barem!$W$13:$Y$24,2,1)))</f>
        <v>0</v>
      </c>
      <c r="Q360" s="43">
        <f>VLOOKUP(A360,Participanti!A:C,3,0)</f>
        <v>0</v>
      </c>
      <c r="R360" s="34">
        <f t="shared" si="48"/>
        <v>2.8</v>
      </c>
      <c r="S360" s="38">
        <v>43898</v>
      </c>
      <c r="T360" s="3">
        <f t="shared" si="45"/>
        <v>1</v>
      </c>
      <c r="U360" s="41">
        <f t="shared" si="49"/>
        <v>0.18641810918774965</v>
      </c>
    </row>
    <row r="361" spans="1:22">
      <c r="A361" s="21" t="s">
        <v>187</v>
      </c>
      <c r="B361" s="29" t="str">
        <f>VLOOKUP(A361,Participanti!A:B,2,0)</f>
        <v>M</v>
      </c>
      <c r="C361" s="22">
        <v>9</v>
      </c>
      <c r="D361" s="22">
        <v>42.18</v>
      </c>
      <c r="E361" s="23">
        <v>0.1391435185185185</v>
      </c>
      <c r="F361" s="46">
        <v>659</v>
      </c>
      <c r="G361" s="24">
        <f t="shared" si="46"/>
        <v>3.298803189154066E-3</v>
      </c>
      <c r="H361" s="16">
        <f>IF(B361="F",IF(G361&gt;Barem!$AB$2,0,IF(B361="F",VLOOKUP(D361,Barem!$B$2:$C$11,2,1))),IF(G361&gt;Barem!$AB$3,0,VLOOKUP(D361,Barem!$B$12:$C$21,2,1)))</f>
        <v>5</v>
      </c>
      <c r="I361" s="16">
        <f>IF(H361=0,0,IF(B361="F",VLOOKUP(G361,Barem!$G$2:$H$11,2,1),VLOOKUP(G361,Barem!$G$12:$H$21,2,1)))</f>
        <v>3.5</v>
      </c>
      <c r="J361" s="22">
        <v>3.5</v>
      </c>
      <c r="K361" s="17">
        <f>VLOOKUP($C361, Barem!$L:$O,4,0)</f>
        <v>0.5</v>
      </c>
      <c r="L361" s="17">
        <f>VLOOKUP($C361, Barem!$L:$P,5,0)</f>
        <v>0.2</v>
      </c>
      <c r="M361" s="17">
        <f>VLOOKUP($C361, Barem!$L:$Q,6,0)</f>
        <v>0.3</v>
      </c>
      <c r="N361" s="43">
        <f t="shared" si="47"/>
        <v>0.43933333333333335</v>
      </c>
      <c r="O361" s="43">
        <f>IF(D361&gt;21,VLOOKUP(D361,Barem!$S$1:$T$39,2,1),0)</f>
        <v>0.4</v>
      </c>
      <c r="P361" s="39">
        <f>IF(D361&lt;1,0,IF(B361="F",VLOOKUP(G361,Barem!$W$2:$Y$12,2,1),VLOOKUP(G361,Barem!$W$13:$Y$24,2,1)))</f>
        <v>0</v>
      </c>
      <c r="Q361" s="43">
        <f>VLOOKUP(A361,Participanti!A:C,3,0)</f>
        <v>0</v>
      </c>
      <c r="R361" s="34">
        <f t="shared" si="48"/>
        <v>5.0893333333333342</v>
      </c>
      <c r="S361" s="38">
        <v>43897</v>
      </c>
      <c r="T361" s="3">
        <f t="shared" si="45"/>
        <v>1</v>
      </c>
      <c r="U361" s="41">
        <f t="shared" si="49"/>
        <v>0.12065749960486805</v>
      </c>
    </row>
    <row r="362" spans="1:22">
      <c r="A362" s="21" t="s">
        <v>129</v>
      </c>
      <c r="B362" s="29" t="str">
        <f>VLOOKUP(A362,Participanti!A:B,2,0)</f>
        <v>M</v>
      </c>
      <c r="C362" s="22">
        <v>9</v>
      </c>
      <c r="D362" s="22">
        <v>42.31</v>
      </c>
      <c r="E362" s="23">
        <v>0.2986111111111111</v>
      </c>
      <c r="F362" s="46">
        <v>1160</v>
      </c>
      <c r="G362" s="24">
        <f t="shared" si="46"/>
        <v>7.0576958428530158E-3</v>
      </c>
      <c r="H362" s="16">
        <f>IF(B362="F",IF(G362&gt;Barem!$AB$2,0,IF(B362="F",VLOOKUP(D362,Barem!$B$2:$C$11,2,1))),IF(G362&gt;Barem!$AB$3,0,VLOOKUP(D362,Barem!$B$12:$C$21,2,1)))</f>
        <v>5</v>
      </c>
      <c r="I362" s="16">
        <f>IF(H362=0,0,IF(B362="F",VLOOKUP(G362,Barem!$G$2:$H$11,2,1),VLOOKUP(G362,Barem!$G$12:$H$21,2,1)))</f>
        <v>0</v>
      </c>
      <c r="J362" s="22">
        <v>4</v>
      </c>
      <c r="K362" s="17">
        <f>VLOOKUP($C362, Barem!$L:$O,4,0)</f>
        <v>0.5</v>
      </c>
      <c r="L362" s="17">
        <f>VLOOKUP($C362, Barem!$L:$P,5,0)</f>
        <v>0.2</v>
      </c>
      <c r="M362" s="17">
        <f>VLOOKUP($C362, Barem!$L:$Q,6,0)</f>
        <v>0.3</v>
      </c>
      <c r="N362" s="43">
        <f t="shared" si="47"/>
        <v>0.77333333333333332</v>
      </c>
      <c r="O362" s="43">
        <f>IF(D362&gt;21,VLOOKUP(D362,Barem!$S$1:$T$39,2,1),0)</f>
        <v>0.4</v>
      </c>
      <c r="P362" s="39">
        <f>IF(D362&lt;1,0,IF(B362="F",VLOOKUP(G362,Barem!$W$2:$Y$12,2,1),VLOOKUP(G362,Barem!$W$13:$Y$24,2,1)))</f>
        <v>0</v>
      </c>
      <c r="Q362" s="43">
        <f>VLOOKUP(A362,Participanti!A:C,3,0)</f>
        <v>0.5</v>
      </c>
      <c r="R362" s="34">
        <f t="shared" si="48"/>
        <v>5.373333333333334</v>
      </c>
      <c r="S362" s="38">
        <v>43898</v>
      </c>
      <c r="T362" s="3">
        <f t="shared" si="45"/>
        <v>1</v>
      </c>
      <c r="U362" s="41">
        <f t="shared" si="49"/>
        <v>0.12699913338060348</v>
      </c>
    </row>
    <row r="363" spans="1:22">
      <c r="A363" s="21" t="s">
        <v>67</v>
      </c>
      <c r="B363" s="29" t="str">
        <f>VLOOKUP(A363,Participanti!A:B,2,0)</f>
        <v>M</v>
      </c>
      <c r="C363" s="22">
        <v>9</v>
      </c>
      <c r="D363" s="22">
        <v>17.670000000000002</v>
      </c>
      <c r="E363" s="23">
        <v>7.3321759259259267E-2</v>
      </c>
      <c r="F363" s="46">
        <v>1052</v>
      </c>
      <c r="G363" s="24">
        <f t="shared" si="46"/>
        <v>4.1495053344232742E-3</v>
      </c>
      <c r="H363" s="16">
        <f>IF(B363="F",IF(G363&gt;Barem!$AB$2,0,IF(B363="F",VLOOKUP(D363,Barem!$B$2:$C$11,2,1))),IF(G363&gt;Barem!$AB$3,0,VLOOKUP(D363,Barem!$B$12:$C$21,2,1)))</f>
        <v>4</v>
      </c>
      <c r="I363" s="16">
        <f>IF(H363=0,0,IF(B363="F",VLOOKUP(G363,Barem!$G$2:$H$11,2,1),VLOOKUP(G363,Barem!$G$12:$H$21,2,1)))</f>
        <v>1.5</v>
      </c>
      <c r="J363" s="22">
        <v>4.5</v>
      </c>
      <c r="K363" s="17">
        <f>VLOOKUP($C363, Barem!$L:$O,4,0)</f>
        <v>0.5</v>
      </c>
      <c r="L363" s="17">
        <f>VLOOKUP($C363, Barem!$L:$P,5,0)</f>
        <v>0.2</v>
      </c>
      <c r="M363" s="17">
        <f>VLOOKUP($C363, Barem!$L:$Q,6,0)</f>
        <v>0.3</v>
      </c>
      <c r="N363" s="43">
        <f t="shared" si="47"/>
        <v>0.70133333333333336</v>
      </c>
      <c r="O363" s="43">
        <f>IF(D363&gt;21,VLOOKUP(D363,Barem!$S$1:$T$39,2,1),0)</f>
        <v>0</v>
      </c>
      <c r="P363" s="39">
        <f>IF(D363&lt;1,0,IF(B363="F",VLOOKUP(G363,Barem!$W$2:$Y$12,2,1),VLOOKUP(G363,Barem!$W$13:$Y$24,2,1)))</f>
        <v>0</v>
      </c>
      <c r="Q363" s="43">
        <f>VLOOKUP(A363,Participanti!A:C,3,0)</f>
        <v>0</v>
      </c>
      <c r="R363" s="34">
        <f t="shared" si="48"/>
        <v>4.3513333333333328</v>
      </c>
      <c r="S363" s="38">
        <v>43897</v>
      </c>
      <c r="T363" s="3">
        <f t="shared" si="45"/>
        <v>1</v>
      </c>
      <c r="U363" s="41">
        <f t="shared" si="49"/>
        <v>0.24625542350499902</v>
      </c>
    </row>
    <row r="364" spans="1:22">
      <c r="A364" s="21" t="s">
        <v>130</v>
      </c>
      <c r="B364" s="29" t="str">
        <f>VLOOKUP(A364,Participanti!A:B,2,0)</f>
        <v>M</v>
      </c>
      <c r="C364" s="22">
        <v>9</v>
      </c>
      <c r="D364" s="22">
        <v>15.49</v>
      </c>
      <c r="E364" s="23">
        <v>7.9976851851851841E-2</v>
      </c>
      <c r="F364" s="46">
        <v>222</v>
      </c>
      <c r="G364" s="24">
        <f t="shared" si="46"/>
        <v>5.1631279439542828E-3</v>
      </c>
      <c r="H364" s="16">
        <f>IF(B364="F",IF(G364&gt;Barem!$AB$2,0,IF(B364="F",VLOOKUP(D364,Barem!$B$2:$C$11,2,1))),IF(G364&gt;Barem!$AB$3,0,VLOOKUP(D364,Barem!$B$12:$C$21,2,1)))</f>
        <v>3.5</v>
      </c>
      <c r="I364" s="16">
        <f>IF(H364=0,0,IF(B364="F",VLOOKUP(G364,Barem!$G$2:$H$11,2,1),VLOOKUP(G364,Barem!$G$12:$H$21,2,1)))</f>
        <v>1</v>
      </c>
      <c r="J364" s="22">
        <v>1</v>
      </c>
      <c r="K364" s="17">
        <f>VLOOKUP($C364, Barem!$L:$O,4,0)</f>
        <v>0.5</v>
      </c>
      <c r="L364" s="17">
        <f>VLOOKUP($C364, Barem!$L:$P,5,0)</f>
        <v>0.2</v>
      </c>
      <c r="M364" s="17">
        <f>VLOOKUP($C364, Barem!$L:$Q,6,0)</f>
        <v>0.3</v>
      </c>
      <c r="N364" s="43">
        <f t="shared" si="47"/>
        <v>0.14799999999999999</v>
      </c>
      <c r="O364" s="43">
        <f>IF(D364&gt;21,VLOOKUP(D364,Barem!$S$1:$T$39,2,1),0)</f>
        <v>0</v>
      </c>
      <c r="P364" s="39">
        <f>IF(D364&lt;1,0,IF(B364="F",VLOOKUP(G364,Barem!$W$2:$Y$12,2,1),VLOOKUP(G364,Barem!$W$13:$Y$24,2,1)))</f>
        <v>0</v>
      </c>
      <c r="Q364" s="43">
        <f>VLOOKUP(A364,Participanti!A:C,3,0)</f>
        <v>0</v>
      </c>
      <c r="R364" s="34">
        <f t="shared" si="48"/>
        <v>2.3980000000000001</v>
      </c>
      <c r="S364" s="38">
        <v>43897</v>
      </c>
      <c r="T364" s="3">
        <f t="shared" si="45"/>
        <v>1</v>
      </c>
      <c r="U364" s="41">
        <f t="shared" si="49"/>
        <v>0.15480955455132345</v>
      </c>
    </row>
    <row r="365" spans="1:22">
      <c r="A365" s="21" t="s">
        <v>53</v>
      </c>
      <c r="B365" s="29" t="str">
        <f>VLOOKUP(A365,Participanti!A:B,2,0)</f>
        <v>M</v>
      </c>
      <c r="C365" s="22">
        <v>9</v>
      </c>
      <c r="D365" s="22">
        <v>21.54</v>
      </c>
      <c r="E365" s="23">
        <v>8.7280092592592604E-2</v>
      </c>
      <c r="F365" s="46">
        <v>104</v>
      </c>
      <c r="G365" s="24">
        <f t="shared" si="46"/>
        <v>4.0520005846143275E-3</v>
      </c>
      <c r="H365" s="16">
        <f>IF(B365="F",IF(G365&gt;Barem!$AB$2,0,IF(B365="F",VLOOKUP(D365,Barem!$B$2:$C$11,2,1))),IF(G365&gt;Barem!$AB$3,0,VLOOKUP(D365,Barem!$B$12:$C$21,2,1)))</f>
        <v>5</v>
      </c>
      <c r="I365" s="16">
        <f>IF(H365=0,0,IF(B365="F",VLOOKUP(G365,Barem!$G$2:$H$11,2,1),VLOOKUP(G365,Barem!$G$12:$H$21,2,1)))</f>
        <v>1.5</v>
      </c>
      <c r="J365" s="22">
        <v>4</v>
      </c>
      <c r="K365" s="17">
        <f>VLOOKUP($C365, Barem!$L:$O,4,0)</f>
        <v>0.5</v>
      </c>
      <c r="L365" s="17">
        <f>VLOOKUP($C365, Barem!$L:$P,5,0)</f>
        <v>0.2</v>
      </c>
      <c r="M365" s="17">
        <f>VLOOKUP($C365, Barem!$L:$Q,6,0)</f>
        <v>0.3</v>
      </c>
      <c r="N365" s="43">
        <f t="shared" si="47"/>
        <v>0</v>
      </c>
      <c r="O365" s="43">
        <f>IF(D365&gt;21,VLOOKUP(D365,Barem!$S$1:$T$39,2,1),0)</f>
        <v>0</v>
      </c>
      <c r="P365" s="39">
        <f>IF(D365&lt;1,0,IF(B365="F",VLOOKUP(G365,Barem!$W$2:$Y$12,2,1),VLOOKUP(G365,Barem!$W$13:$Y$24,2,1)))</f>
        <v>0</v>
      </c>
      <c r="Q365" s="43">
        <f>VLOOKUP(A365,Participanti!A:C,3,0)</f>
        <v>0</v>
      </c>
      <c r="R365" s="34">
        <f t="shared" si="48"/>
        <v>4</v>
      </c>
      <c r="S365" s="38">
        <v>43896</v>
      </c>
      <c r="T365" s="3">
        <f t="shared" si="45"/>
        <v>1</v>
      </c>
      <c r="U365" s="41">
        <f t="shared" si="49"/>
        <v>0.18570102135561747</v>
      </c>
    </row>
    <row r="366" spans="1:22">
      <c r="A366" s="21" t="s">
        <v>51</v>
      </c>
      <c r="B366" s="29" t="str">
        <f>VLOOKUP(A366,Participanti!A:B,2,0)</f>
        <v>M</v>
      </c>
      <c r="C366" s="22">
        <v>9</v>
      </c>
      <c r="D366" s="22">
        <v>22.02</v>
      </c>
      <c r="E366" s="23">
        <v>7.8692129629629626E-2</v>
      </c>
      <c r="F366" s="46">
        <v>85</v>
      </c>
      <c r="G366" s="24">
        <f t="shared" si="46"/>
        <v>3.5736661957143337E-3</v>
      </c>
      <c r="H366" s="16">
        <f>IF(B366="F",IF(G366&gt;Barem!$AB$2,0,IF(B366="F",VLOOKUP(D366,Barem!$B$2:$C$11,2,1))),IF(G366&gt;Barem!$AB$3,0,VLOOKUP(D366,Barem!$B$12:$C$21,2,1)))</f>
        <v>5</v>
      </c>
      <c r="I366" s="16">
        <f>IF(H366=0,0,IF(B366="F",VLOOKUP(G366,Barem!$G$2:$H$11,2,1),VLOOKUP(G366,Barem!$G$12:$H$21,2,1)))</f>
        <v>2.5</v>
      </c>
      <c r="J366" s="22">
        <v>4.5</v>
      </c>
      <c r="K366" s="17">
        <f>VLOOKUP($C366, Barem!$L:$O,4,0)</f>
        <v>0.5</v>
      </c>
      <c r="L366" s="17">
        <f>VLOOKUP($C366, Barem!$L:$P,5,0)</f>
        <v>0.2</v>
      </c>
      <c r="M366" s="17">
        <f>VLOOKUP($C366, Barem!$L:$Q,6,0)</f>
        <v>0.3</v>
      </c>
      <c r="N366" s="43">
        <f t="shared" si="47"/>
        <v>0</v>
      </c>
      <c r="O366" s="43">
        <f>IF(D366&gt;21,VLOOKUP(D366,Barem!$S$1:$T$39,2,1),0)</f>
        <v>0</v>
      </c>
      <c r="P366" s="39">
        <f>IF(D366&lt;1,0,IF(B366="F",VLOOKUP(G366,Barem!$W$2:$Y$12,2,1),VLOOKUP(G366,Barem!$W$13:$Y$24,2,1)))</f>
        <v>0</v>
      </c>
      <c r="Q366" s="43">
        <f>VLOOKUP(A366,Participanti!A:C,3,0)</f>
        <v>0</v>
      </c>
      <c r="R366" s="34">
        <f t="shared" si="48"/>
        <v>4.3499999999999996</v>
      </c>
      <c r="S366" s="38">
        <v>43893</v>
      </c>
      <c r="T366" s="3">
        <f t="shared" si="45"/>
        <v>1</v>
      </c>
      <c r="U366" s="41">
        <f t="shared" si="49"/>
        <v>0.1975476839237057</v>
      </c>
      <c r="V366" s="3" t="s">
        <v>215</v>
      </c>
    </row>
    <row r="367" spans="1:22">
      <c r="A367" s="21" t="s">
        <v>61</v>
      </c>
      <c r="B367" s="29" t="str">
        <f>VLOOKUP(A367,Participanti!A:B,2,0)</f>
        <v>M</v>
      </c>
      <c r="C367" s="22">
        <v>9</v>
      </c>
      <c r="D367" s="22">
        <v>12.11</v>
      </c>
      <c r="E367" s="23">
        <v>4.4652777777777784E-2</v>
      </c>
      <c r="F367" s="46">
        <v>31</v>
      </c>
      <c r="G367" s="24">
        <f t="shared" si="46"/>
        <v>3.6872648866868528E-3</v>
      </c>
      <c r="H367" s="16">
        <f>IF(B367="F",IF(G367&gt;Barem!$AB$2,0,IF(B367="F",VLOOKUP(D367,Barem!$B$2:$C$11,2,1))),IF(G367&gt;Barem!$AB$3,0,VLOOKUP(D367,Barem!$B$12:$C$21,2,1)))</f>
        <v>3</v>
      </c>
      <c r="I367" s="16">
        <f>IF(H367=0,0,IF(B367="F",VLOOKUP(G367,Barem!$G$2:$H$11,2,1),VLOOKUP(G367,Barem!$G$12:$H$21,2,1)))</f>
        <v>2</v>
      </c>
      <c r="J367" s="22">
        <v>3</v>
      </c>
      <c r="K367" s="17">
        <f>VLOOKUP($C367, Barem!$L:$O,4,0)</f>
        <v>0.5</v>
      </c>
      <c r="L367" s="17">
        <f>VLOOKUP($C367, Barem!$L:$P,5,0)</f>
        <v>0.2</v>
      </c>
      <c r="M367" s="17">
        <f>VLOOKUP($C367, Barem!$L:$Q,6,0)</f>
        <v>0.3</v>
      </c>
      <c r="N367" s="43">
        <f t="shared" si="47"/>
        <v>0</v>
      </c>
      <c r="O367" s="43">
        <f>IF(D367&gt;21,VLOOKUP(D367,Barem!$S$1:$T$39,2,1),0)</f>
        <v>0</v>
      </c>
      <c r="P367" s="39">
        <f>IF(D367&lt;1,0,IF(B367="F",VLOOKUP(G367,Barem!$W$2:$Y$12,2,1),VLOOKUP(G367,Barem!$W$13:$Y$24,2,1)))</f>
        <v>0</v>
      </c>
      <c r="Q367" s="43">
        <f>VLOOKUP(A367,Participanti!A:C,3,0)</f>
        <v>0</v>
      </c>
      <c r="R367" s="34">
        <f t="shared" si="48"/>
        <v>2.8</v>
      </c>
      <c r="S367" s="38">
        <v>43898</v>
      </c>
      <c r="T367" s="3">
        <f t="shared" si="45"/>
        <v>1</v>
      </c>
      <c r="U367" s="41">
        <f t="shared" si="49"/>
        <v>0.23121387283236994</v>
      </c>
    </row>
    <row r="368" spans="1:22">
      <c r="A368" s="21" t="s">
        <v>70</v>
      </c>
      <c r="B368" s="29" t="str">
        <f>VLOOKUP(A368,Participanti!A:B,2,0)</f>
        <v>M</v>
      </c>
      <c r="C368" s="22">
        <v>9</v>
      </c>
      <c r="D368" s="22">
        <v>21.29</v>
      </c>
      <c r="E368" s="23">
        <v>9.5393518518518516E-2</v>
      </c>
      <c r="F368" s="46">
        <v>203</v>
      </c>
      <c r="G368" s="24">
        <f t="shared" si="46"/>
        <v>4.480672546665971E-3</v>
      </c>
      <c r="H368" s="16">
        <f>IF(B368="F",IF(G368&gt;Barem!$AB$2,0,IF(B368="F",VLOOKUP(D368,Barem!$B$2:$C$11,2,1))),IF(G368&gt;Barem!$AB$3,0,VLOOKUP(D368,Barem!$B$12:$C$21,2,1)))</f>
        <v>5</v>
      </c>
      <c r="I368" s="16">
        <f>IF(H368=0,0,IF(B368="F",VLOOKUP(G368,Barem!$G$2:$H$11,2,1),VLOOKUP(G368,Barem!$G$12:$H$21,2,1)))</f>
        <v>1</v>
      </c>
      <c r="J368" s="22">
        <v>3.5</v>
      </c>
      <c r="K368" s="17">
        <f>VLOOKUP($C368, Barem!$L:$O,4,0)</f>
        <v>0.5</v>
      </c>
      <c r="L368" s="17">
        <f>VLOOKUP($C368, Barem!$L:$P,5,0)</f>
        <v>0.2</v>
      </c>
      <c r="M368" s="17">
        <f>VLOOKUP($C368, Barem!$L:$Q,6,0)</f>
        <v>0.3</v>
      </c>
      <c r="N368" s="43">
        <f t="shared" si="47"/>
        <v>0.13533333333333333</v>
      </c>
      <c r="O368" s="43">
        <f>IF(D368&gt;21,VLOOKUP(D368,Barem!$S$1:$T$39,2,1),0)</f>
        <v>0</v>
      </c>
      <c r="P368" s="39">
        <f>IF(D368&lt;1,0,IF(B368="F",VLOOKUP(G368,Barem!$W$2:$Y$12,2,1),VLOOKUP(G368,Barem!$W$13:$Y$24,2,1)))</f>
        <v>0</v>
      </c>
      <c r="Q368" s="43">
        <f>VLOOKUP(A368,Participanti!A:C,3,0)</f>
        <v>0</v>
      </c>
      <c r="R368" s="34">
        <f t="shared" si="48"/>
        <v>3.8853333333333335</v>
      </c>
      <c r="S368" s="38">
        <v>43897</v>
      </c>
      <c r="T368" s="3">
        <f t="shared" si="45"/>
        <v>1</v>
      </c>
      <c r="U368" s="41">
        <f t="shared" si="49"/>
        <v>0.18249569437920779</v>
      </c>
    </row>
    <row r="369" spans="1:22">
      <c r="A369" s="21" t="s">
        <v>89</v>
      </c>
      <c r="B369" s="29" t="str">
        <f>VLOOKUP(A369,Participanti!A:B,2,0)</f>
        <v>M</v>
      </c>
      <c r="C369" s="22">
        <v>9</v>
      </c>
      <c r="D369" s="22">
        <v>23.02</v>
      </c>
      <c r="E369" s="23">
        <v>8.2013888888888886E-2</v>
      </c>
      <c r="F369" s="46">
        <v>55</v>
      </c>
      <c r="G369" s="24">
        <f t="shared" si="46"/>
        <v>3.5627232358335747E-3</v>
      </c>
      <c r="H369" s="16">
        <f>IF(B369="F",IF(G369&gt;Barem!$AB$2,0,IF(B369="F",VLOOKUP(D369,Barem!$B$2:$C$11,2,1))),IF(G369&gt;Barem!$AB$3,0,VLOOKUP(D369,Barem!$B$12:$C$21,2,1)))</f>
        <v>5</v>
      </c>
      <c r="I369" s="16">
        <f>IF(H369=0,0,IF(B369="F",VLOOKUP(G369,Barem!$G$2:$H$11,2,1),VLOOKUP(G369,Barem!$G$12:$H$21,2,1)))</f>
        <v>2.5</v>
      </c>
      <c r="J369" s="22">
        <v>3.5</v>
      </c>
      <c r="K369" s="17">
        <f>VLOOKUP($C369, Barem!$L:$O,4,0)</f>
        <v>0.5</v>
      </c>
      <c r="L369" s="17">
        <f>VLOOKUP($C369, Barem!$L:$P,5,0)</f>
        <v>0.2</v>
      </c>
      <c r="M369" s="17">
        <f>VLOOKUP($C369, Barem!$L:$Q,6,0)</f>
        <v>0.3</v>
      </c>
      <c r="N369" s="43">
        <f t="shared" si="47"/>
        <v>0</v>
      </c>
      <c r="O369" s="43">
        <f>IF(D369&gt;21,VLOOKUP(D369,Barem!$S$1:$T$39,2,1),0)</f>
        <v>0</v>
      </c>
      <c r="P369" s="39">
        <f>IF(D369&lt;1,0,IF(B369="F",VLOOKUP(G369,Barem!$W$2:$Y$12,2,1),VLOOKUP(G369,Barem!$W$13:$Y$24,2,1)))</f>
        <v>0</v>
      </c>
      <c r="Q369" s="43">
        <f>VLOOKUP(A369,Participanti!A:C,3,0)</f>
        <v>0</v>
      </c>
      <c r="R369" s="34">
        <f t="shared" si="48"/>
        <v>4.05</v>
      </c>
      <c r="S369" s="38">
        <v>43898</v>
      </c>
      <c r="T369" s="3">
        <f t="shared" si="45"/>
        <v>1</v>
      </c>
      <c r="U369" s="41">
        <f t="shared" si="49"/>
        <v>0.17593397046046916</v>
      </c>
    </row>
    <row r="370" spans="1:22">
      <c r="A370" s="21" t="s">
        <v>192</v>
      </c>
      <c r="B370" s="29" t="str">
        <f>VLOOKUP(A370,Participanti!A:B,2,0)</f>
        <v>M</v>
      </c>
      <c r="C370" s="22">
        <v>9</v>
      </c>
      <c r="D370" s="22">
        <v>12.02</v>
      </c>
      <c r="E370" s="23">
        <v>3.5937500000000004E-2</v>
      </c>
      <c r="F370" s="46">
        <v>73</v>
      </c>
      <c r="G370" s="24">
        <f t="shared" si="46"/>
        <v>2.9898086522462566E-3</v>
      </c>
      <c r="H370" s="16">
        <f>IF(B370="F",IF(G370&gt;Barem!$AB$2,0,IF(B370="F",VLOOKUP(D370,Barem!$B$2:$C$11,2,1))),IF(G370&gt;Barem!$AB$3,0,VLOOKUP(D370,Barem!$B$12:$C$21,2,1)))</f>
        <v>3</v>
      </c>
      <c r="I370" s="16">
        <f>IF(H370=0,0,IF(B370="F",VLOOKUP(G370,Barem!$G$2:$H$11,2,1),VLOOKUP(G370,Barem!$G$12:$H$21,2,1)))</f>
        <v>4</v>
      </c>
      <c r="J370" s="22">
        <v>2.5</v>
      </c>
      <c r="K370" s="17">
        <f>VLOOKUP($C370, Barem!$L:$O,4,0)</f>
        <v>0.5</v>
      </c>
      <c r="L370" s="17">
        <f>VLOOKUP($C370, Barem!$L:$P,5,0)</f>
        <v>0.2</v>
      </c>
      <c r="M370" s="17">
        <f>VLOOKUP($C370, Barem!$L:$Q,6,0)</f>
        <v>0.3</v>
      </c>
      <c r="N370" s="43">
        <f t="shared" si="47"/>
        <v>0</v>
      </c>
      <c r="O370" s="43">
        <f>IF(D370&gt;21,VLOOKUP(D370,Barem!$S$1:$T$39,2,1),0)</f>
        <v>0</v>
      </c>
      <c r="P370" s="39">
        <f>IF(D370&lt;1,0,IF(B370="F",VLOOKUP(G370,Barem!$W$2:$Y$12,2,1),VLOOKUP(G370,Barem!$W$13:$Y$24,2,1)))</f>
        <v>0</v>
      </c>
      <c r="Q370" s="43">
        <f>VLOOKUP(A370,Participanti!A:C,3,0)</f>
        <v>0</v>
      </c>
      <c r="R370" s="34">
        <f t="shared" si="48"/>
        <v>3.05</v>
      </c>
      <c r="S370" s="38">
        <v>43897</v>
      </c>
      <c r="T370" s="3">
        <f t="shared" si="45"/>
        <v>1</v>
      </c>
      <c r="U370" s="41">
        <f t="shared" si="49"/>
        <v>0.25374376039933444</v>
      </c>
    </row>
    <row r="371" spans="1:22">
      <c r="A371" s="21" t="s">
        <v>64</v>
      </c>
      <c r="B371" s="29" t="str">
        <f>VLOOKUP(A371,Participanti!A:B,2,0)</f>
        <v>M</v>
      </c>
      <c r="C371" s="22">
        <v>9</v>
      </c>
      <c r="D371" s="22">
        <v>27.51</v>
      </c>
      <c r="E371" s="23">
        <v>0.12383101851851852</v>
      </c>
      <c r="F371" s="46">
        <v>201</v>
      </c>
      <c r="G371" s="24">
        <f t="shared" si="46"/>
        <v>4.5013092882049627E-3</v>
      </c>
      <c r="H371" s="16">
        <f>IF(B371="F",IF(G371&gt;Barem!$AB$2,0,IF(B371="F",VLOOKUP(D371,Barem!$B$2:$C$11,2,1))),IF(G371&gt;Barem!$AB$3,0,VLOOKUP(D371,Barem!$B$12:$C$21,2,1)))</f>
        <v>5</v>
      </c>
      <c r="I371" s="16">
        <f>IF(H371=0,0,IF(B371="F",VLOOKUP(G371,Barem!$G$2:$H$11,2,1),VLOOKUP(G371,Barem!$G$12:$H$21,2,1)))</f>
        <v>1</v>
      </c>
      <c r="J371" s="22">
        <v>2.5</v>
      </c>
      <c r="K371" s="17">
        <f>VLOOKUP($C371, Barem!$L:$O,4,0)</f>
        <v>0.5</v>
      </c>
      <c r="L371" s="17">
        <f>VLOOKUP($C371, Barem!$L:$P,5,0)</f>
        <v>0.2</v>
      </c>
      <c r="M371" s="17">
        <f>VLOOKUP($C371, Barem!$L:$Q,6,0)</f>
        <v>0.3</v>
      </c>
      <c r="N371" s="43">
        <f t="shared" si="47"/>
        <v>0.13400000000000001</v>
      </c>
      <c r="O371" s="43">
        <f>IF(D371&gt;21,VLOOKUP(D371,Barem!$S$1:$T$39,2,1),0)</f>
        <v>0.1</v>
      </c>
      <c r="P371" s="39">
        <f>IF(D371&lt;1,0,IF(B371="F",VLOOKUP(G371,Barem!$W$2:$Y$12,2,1),VLOOKUP(G371,Barem!$W$13:$Y$24,2,1)))</f>
        <v>0</v>
      </c>
      <c r="Q371" s="43">
        <f>VLOOKUP(A371,Participanti!A:C,3,0)</f>
        <v>0</v>
      </c>
      <c r="R371" s="34">
        <f t="shared" si="48"/>
        <v>3.6840000000000002</v>
      </c>
      <c r="S371" s="38">
        <v>43893</v>
      </c>
      <c r="T371" s="3">
        <f t="shared" si="45"/>
        <v>1</v>
      </c>
      <c r="U371" s="41">
        <f t="shared" si="49"/>
        <v>0.13391494002181026</v>
      </c>
    </row>
    <row r="372" spans="1:22">
      <c r="A372" s="21" t="s">
        <v>6</v>
      </c>
      <c r="B372" s="29" t="str">
        <f>VLOOKUP(A372,Participanti!A:B,2,0)</f>
        <v>F</v>
      </c>
      <c r="C372" s="22">
        <v>9</v>
      </c>
      <c r="D372" s="22">
        <v>30.03</v>
      </c>
      <c r="E372" s="23">
        <v>0.1065625</v>
      </c>
      <c r="F372" s="46">
        <v>88</v>
      </c>
      <c r="G372" s="24">
        <f t="shared" si="46"/>
        <v>3.5485347985347985E-3</v>
      </c>
      <c r="H372" s="16">
        <f>IF(B372="F",IF(G372&gt;Barem!$AB$2,0,IF(B372="F",VLOOKUP(D372,Barem!$B$2:$C$11,2,1))),IF(G372&gt;Barem!$AB$3,0,VLOOKUP(D372,Barem!$B$12:$C$21,2,1)))</f>
        <v>5</v>
      </c>
      <c r="I372" s="16">
        <f>IF(H372=0,0,IF(B372="F",VLOOKUP(G372,Barem!$G$2:$H$11,2,1),VLOOKUP(G372,Barem!$G$12:$H$21,2,1)))</f>
        <v>3.5</v>
      </c>
      <c r="J372" s="22">
        <v>4</v>
      </c>
      <c r="K372" s="17">
        <f>VLOOKUP($C372, Barem!$L:$O,4,0)</f>
        <v>0.5</v>
      </c>
      <c r="L372" s="17">
        <f>VLOOKUP($C372, Barem!$L:$P,5,0)</f>
        <v>0.2</v>
      </c>
      <c r="M372" s="17">
        <f>VLOOKUP($C372, Barem!$L:$Q,6,0)</f>
        <v>0.3</v>
      </c>
      <c r="N372" s="43">
        <f t="shared" si="47"/>
        <v>0</v>
      </c>
      <c r="O372" s="43">
        <f>IF(D372&gt;21,VLOOKUP(D372,Barem!$S$1:$T$39,2,1),0)</f>
        <v>0.1</v>
      </c>
      <c r="P372" s="39">
        <f>IF(D372&lt;1,0,IF(B372="F",VLOOKUP(G372,Barem!$W$2:$Y$12,2,1),VLOOKUP(G372,Barem!$W$13:$Y$24,2,1)))</f>
        <v>0</v>
      </c>
      <c r="Q372" s="43">
        <f>VLOOKUP(A372,Participanti!A:C,3,0)</f>
        <v>0</v>
      </c>
      <c r="R372" s="34">
        <f t="shared" si="48"/>
        <v>4.5</v>
      </c>
      <c r="S372" s="38">
        <v>43898</v>
      </c>
      <c r="T372" s="3">
        <f t="shared" si="45"/>
        <v>1</v>
      </c>
      <c r="U372" s="41">
        <f t="shared" si="49"/>
        <v>0.14985014985014986</v>
      </c>
    </row>
    <row r="373" spans="1:22" s="116" customFormat="1" ht="12.75" thickBot="1">
      <c r="A373" s="104" t="s">
        <v>125</v>
      </c>
      <c r="B373" s="105" t="str">
        <f>VLOOKUP(A373,Participanti!A:B,2,0)</f>
        <v>M</v>
      </c>
      <c r="C373" s="106">
        <v>9</v>
      </c>
      <c r="D373" s="106">
        <v>16.010000000000002</v>
      </c>
      <c r="E373" s="107">
        <v>5.5300925925925927E-2</v>
      </c>
      <c r="F373" s="108">
        <v>506</v>
      </c>
      <c r="G373" s="109">
        <f t="shared" si="46"/>
        <v>3.4541490272283525E-3</v>
      </c>
      <c r="H373" s="110">
        <f>IF(B373="F",IF(G373&gt;Barem!$AB$2,0,IF(B373="F",VLOOKUP(D373,Barem!$B$2:$C$11,2,1))),IF(G373&gt;Barem!$AB$3,0,VLOOKUP(D373,Barem!$B$12:$C$21,2,1)))</f>
        <v>3.5</v>
      </c>
      <c r="I373" s="110">
        <f>IF(H373=0,0,IF(B373="F",VLOOKUP(G373,Barem!$G$2:$H$11,2,1),VLOOKUP(G373,Barem!$G$12:$H$21,2,1)))</f>
        <v>3</v>
      </c>
      <c r="J373" s="106">
        <v>3</v>
      </c>
      <c r="K373" s="111">
        <f>VLOOKUP($C373, Barem!$L:$O,4,0)</f>
        <v>0.5</v>
      </c>
      <c r="L373" s="111">
        <f>VLOOKUP($C373, Barem!$L:$P,5,0)</f>
        <v>0.2</v>
      </c>
      <c r="M373" s="111">
        <f>VLOOKUP($C373, Barem!$L:$Q,6,0)</f>
        <v>0.3</v>
      </c>
      <c r="N373" s="112">
        <f t="shared" si="47"/>
        <v>0.33733333333333332</v>
      </c>
      <c r="O373" s="112">
        <f>IF(D373&gt;21,VLOOKUP(D373,Barem!$S$1:$T$39,2,1),0)</f>
        <v>0</v>
      </c>
      <c r="P373" s="113">
        <f>IF(D373&lt;1,0,IF(B373="F",VLOOKUP(G373,Barem!$W$2:$Y$12,2,1),VLOOKUP(G373,Barem!$W$13:$Y$24,2,1)))</f>
        <v>0</v>
      </c>
      <c r="Q373" s="112">
        <f>VLOOKUP(A373,Participanti!A:C,3,0)</f>
        <v>0</v>
      </c>
      <c r="R373" s="114">
        <f t="shared" si="48"/>
        <v>3.5873333333333335</v>
      </c>
      <c r="S373" s="115">
        <v>43892</v>
      </c>
      <c r="T373" s="116">
        <f t="shared" si="45"/>
        <v>1</v>
      </c>
      <c r="U373" s="117">
        <f t="shared" si="49"/>
        <v>0.22406829065167602</v>
      </c>
    </row>
    <row r="374" spans="1:22">
      <c r="A374" s="21" t="s">
        <v>125</v>
      </c>
      <c r="B374" s="29" t="str">
        <f>VLOOKUP(A374,Participanti!A:B,2,0)</f>
        <v>M</v>
      </c>
      <c r="C374" s="22">
        <v>10</v>
      </c>
      <c r="D374" s="22">
        <v>15.01</v>
      </c>
      <c r="E374" s="23">
        <v>5.0462962962962959E-2</v>
      </c>
      <c r="F374" s="46">
        <v>414</v>
      </c>
      <c r="G374" s="24">
        <f t="shared" si="46"/>
        <v>3.3619562267130552E-3</v>
      </c>
      <c r="H374" s="16">
        <f>IF(B374="F",IF(G374&gt;Barem!$AB$2,0,IF(B374="F",VLOOKUP(D374,Barem!$B$2:$C$11,2,1))),IF(G374&gt;Barem!$AB$3,0,VLOOKUP(D374,Barem!$B$12:$C$21,2,1)))</f>
        <v>3.5</v>
      </c>
      <c r="I374" s="16">
        <f>IF(H374=0,0,IF(B374="F",VLOOKUP(G374,Barem!$G$2:$H$11,2,1),VLOOKUP(G374,Barem!$G$12:$H$21,2,1)))</f>
        <v>3</v>
      </c>
      <c r="J374" s="22">
        <v>2</v>
      </c>
      <c r="K374" s="17">
        <f>VLOOKUP($C374, Barem!$L:$O,4,0)</f>
        <v>0.2</v>
      </c>
      <c r="L374" s="17">
        <f>VLOOKUP($C374, Barem!$L:$P,5,0)</f>
        <v>0.5</v>
      </c>
      <c r="M374" s="17">
        <f>VLOOKUP($C374, Barem!$L:$Q,6,0)</f>
        <v>0.3</v>
      </c>
      <c r="N374" s="43">
        <f t="shared" si="47"/>
        <v>0.27600000000000002</v>
      </c>
      <c r="O374" s="43">
        <f>IF(D374&gt;21,VLOOKUP(D374,Barem!$S$1:$T$39,2,1),0)</f>
        <v>0</v>
      </c>
      <c r="P374" s="39">
        <f>IF(D374&lt;1,0,IF(B374="F",VLOOKUP(G374,Barem!$W$2:$Y$12,2,1),VLOOKUP(G374,Barem!$W$13:$Y$24,2,1)))</f>
        <v>0</v>
      </c>
      <c r="Q374" s="43">
        <f>VLOOKUP(A374,Participanti!A:C,3,0)</f>
        <v>0</v>
      </c>
      <c r="R374" s="34">
        <f t="shared" si="48"/>
        <v>3.0760000000000005</v>
      </c>
      <c r="S374" s="38">
        <v>43900</v>
      </c>
      <c r="T374" s="3">
        <f t="shared" si="45"/>
        <v>1</v>
      </c>
      <c r="U374" s="41">
        <f t="shared" si="49"/>
        <v>0.20493004663557632</v>
      </c>
      <c r="V374" s="118" t="s">
        <v>217</v>
      </c>
    </row>
    <row r="375" spans="1:22">
      <c r="A375" s="21" t="s">
        <v>62</v>
      </c>
      <c r="B375" s="29" t="str">
        <f>VLOOKUP(A375,Participanti!A:B,2,0)</f>
        <v>M</v>
      </c>
      <c r="C375" s="22">
        <v>10</v>
      </c>
      <c r="D375" s="22">
        <v>16.010000000000002</v>
      </c>
      <c r="E375" s="23">
        <v>5.0601851851851849E-2</v>
      </c>
      <c r="F375" s="46">
        <v>210</v>
      </c>
      <c r="G375" s="24">
        <f t="shared" si="46"/>
        <v>3.1606403405279103E-3</v>
      </c>
      <c r="H375" s="16">
        <f>IF(B375="F",IF(G375&gt;Barem!$AB$2,0,IF(B375="F",VLOOKUP(D375,Barem!$B$2:$C$11,2,1))),IF(G375&gt;Barem!$AB$3,0,VLOOKUP(D375,Barem!$B$12:$C$21,2,1)))</f>
        <v>3.5</v>
      </c>
      <c r="I375" s="16">
        <f>IF(H375=0,0,IF(B375="F",VLOOKUP(G375,Barem!$G$2:$H$11,2,1),VLOOKUP(G375,Barem!$G$12:$H$21,2,1)))</f>
        <v>3.5</v>
      </c>
      <c r="J375" s="22">
        <v>3</v>
      </c>
      <c r="K375" s="17">
        <f>VLOOKUP($C375, Barem!$L:$O,4,0)</f>
        <v>0.2</v>
      </c>
      <c r="L375" s="17">
        <f>VLOOKUP($C375, Barem!$L:$P,5,0)</f>
        <v>0.5</v>
      </c>
      <c r="M375" s="17">
        <f>VLOOKUP($C375, Barem!$L:$Q,6,0)</f>
        <v>0.3</v>
      </c>
      <c r="N375" s="43">
        <f t="shared" si="47"/>
        <v>0.14000000000000001</v>
      </c>
      <c r="O375" s="43">
        <f>IF(D375&gt;21,VLOOKUP(D375,Barem!$S$1:$T$39,2,1),0)</f>
        <v>0</v>
      </c>
      <c r="P375" s="39">
        <f>IF(D375&lt;1,0,IF(B375="F",VLOOKUP(G375,Barem!$W$2:$Y$12,2,1),VLOOKUP(G375,Barem!$W$13:$Y$24,2,1)))</f>
        <v>0</v>
      </c>
      <c r="Q375" s="43">
        <f>VLOOKUP(A375,Participanti!A:C,3,0)</f>
        <v>0</v>
      </c>
      <c r="R375" s="34">
        <f t="shared" si="48"/>
        <v>3.49</v>
      </c>
      <c r="S375" s="38">
        <v>43899</v>
      </c>
      <c r="T375" s="3">
        <f t="shared" si="45"/>
        <v>1</v>
      </c>
      <c r="U375" s="41">
        <f t="shared" si="49"/>
        <v>0.21798875702685822</v>
      </c>
    </row>
    <row r="376" spans="1:22">
      <c r="A376" s="21" t="s">
        <v>75</v>
      </c>
      <c r="B376" s="29" t="str">
        <f>VLOOKUP(A376,Participanti!A:B,2,0)</f>
        <v>M</v>
      </c>
      <c r="C376" s="22">
        <v>10</v>
      </c>
      <c r="D376" s="22">
        <v>17.63</v>
      </c>
      <c r="E376" s="23">
        <v>5.876157407407407E-2</v>
      </c>
      <c r="F376" s="46">
        <v>18</v>
      </c>
      <c r="G376" s="24">
        <f t="shared" si="46"/>
        <v>3.3330444738555913E-3</v>
      </c>
      <c r="H376" s="16">
        <f>IF(B376="F",IF(G376&gt;Barem!$AB$2,0,IF(B376="F",VLOOKUP(D376,Barem!$B$2:$C$11,2,1))),IF(G376&gt;Barem!$AB$3,0,VLOOKUP(D376,Barem!$B$12:$C$21,2,1)))</f>
        <v>4</v>
      </c>
      <c r="I376" s="16">
        <f>IF(H376=0,0,IF(B376="F",VLOOKUP(G376,Barem!$G$2:$H$11,2,1),VLOOKUP(G376,Barem!$G$12:$H$21,2,1)))</f>
        <v>3</v>
      </c>
      <c r="J376" s="22">
        <v>3</v>
      </c>
      <c r="K376" s="17">
        <f>VLOOKUP($C376, Barem!$L:$O,4,0)</f>
        <v>0.2</v>
      </c>
      <c r="L376" s="17">
        <f>VLOOKUP($C376, Barem!$L:$P,5,0)</f>
        <v>0.5</v>
      </c>
      <c r="M376" s="17">
        <f>VLOOKUP($C376, Barem!$L:$Q,6,0)</f>
        <v>0.3</v>
      </c>
      <c r="N376" s="43">
        <f t="shared" si="47"/>
        <v>0</v>
      </c>
      <c r="O376" s="43">
        <f>IF(D376&gt;21,VLOOKUP(D376,Barem!$S$1:$T$39,2,1),0)</f>
        <v>0</v>
      </c>
      <c r="P376" s="39">
        <f>IF(D376&lt;1,0,IF(B376="F",VLOOKUP(G376,Barem!$W$2:$Y$12,2,1),VLOOKUP(G376,Barem!$W$13:$Y$24,2,1)))</f>
        <v>0</v>
      </c>
      <c r="Q376" s="43">
        <f>VLOOKUP(A376,Participanti!A:C,3,0)</f>
        <v>0</v>
      </c>
      <c r="R376" s="34">
        <f t="shared" si="48"/>
        <v>3.1999999999999997</v>
      </c>
      <c r="S376" s="38">
        <v>43900</v>
      </c>
      <c r="T376" s="3">
        <f t="shared" si="45"/>
        <v>1</v>
      </c>
      <c r="U376" s="41">
        <f t="shared" si="49"/>
        <v>0.18150879183210436</v>
      </c>
    </row>
    <row r="377" spans="1:22">
      <c r="A377" s="21" t="s">
        <v>53</v>
      </c>
      <c r="B377" s="29" t="str">
        <f>VLOOKUP(A377,Participanti!A:B,2,0)</f>
        <v>M</v>
      </c>
      <c r="C377" s="22">
        <v>10</v>
      </c>
      <c r="D377" s="22">
        <v>17.25</v>
      </c>
      <c r="E377" s="23">
        <v>6.5312499999999996E-2</v>
      </c>
      <c r="F377" s="46">
        <v>26</v>
      </c>
      <c r="G377" s="24">
        <f t="shared" si="46"/>
        <v>3.7862318840579706E-3</v>
      </c>
      <c r="H377" s="16">
        <f>IF(B377="F",IF(G377&gt;Barem!$AB$2,0,IF(B377="F",VLOOKUP(D377,Barem!$B$2:$C$11,2,1))),IF(G377&gt;Barem!$AB$3,0,VLOOKUP(D377,Barem!$B$12:$C$21,2,1)))</f>
        <v>4</v>
      </c>
      <c r="I377" s="16">
        <f>IF(H377=0,0,IF(B377="F",VLOOKUP(G377,Barem!$G$2:$H$11,2,1),VLOOKUP(G377,Barem!$G$12:$H$21,2,1)))</f>
        <v>2</v>
      </c>
      <c r="J377" s="22">
        <v>2</v>
      </c>
      <c r="K377" s="17">
        <f>VLOOKUP($C377, Barem!$L:$O,4,0)</f>
        <v>0.2</v>
      </c>
      <c r="L377" s="17">
        <f>VLOOKUP($C377, Barem!$L:$P,5,0)</f>
        <v>0.5</v>
      </c>
      <c r="M377" s="17">
        <f>VLOOKUP($C377, Barem!$L:$Q,6,0)</f>
        <v>0.3</v>
      </c>
      <c r="N377" s="43">
        <f t="shared" si="47"/>
        <v>0</v>
      </c>
      <c r="O377" s="43">
        <f>IF(D377&gt;21,VLOOKUP(D377,Barem!$S$1:$T$39,2,1),0)</f>
        <v>0</v>
      </c>
      <c r="P377" s="39">
        <f>IF(D377&lt;1,0,IF(B377="F",VLOOKUP(G377,Barem!$W$2:$Y$12,2,1),VLOOKUP(G377,Barem!$W$13:$Y$24,2,1)))</f>
        <v>0</v>
      </c>
      <c r="Q377" s="43">
        <f>VLOOKUP(A377,Participanti!A:C,3,0)</f>
        <v>0</v>
      </c>
      <c r="R377" s="34">
        <f t="shared" si="48"/>
        <v>2.4</v>
      </c>
      <c r="S377" s="38">
        <v>43900</v>
      </c>
      <c r="T377" s="3">
        <f t="shared" si="45"/>
        <v>1</v>
      </c>
      <c r="U377" s="41">
        <f t="shared" si="49"/>
        <v>0.1391304347826087</v>
      </c>
    </row>
    <row r="378" spans="1:22">
      <c r="A378" s="21" t="s">
        <v>72</v>
      </c>
      <c r="B378" s="29" t="str">
        <f>VLOOKUP(A378,Participanti!A:B,2,0)</f>
        <v>M</v>
      </c>
      <c r="C378" s="22">
        <v>10</v>
      </c>
      <c r="D378" s="22">
        <v>6.8</v>
      </c>
      <c r="E378" s="23">
        <v>1.9108796296296294E-2</v>
      </c>
      <c r="F378" s="46">
        <v>20</v>
      </c>
      <c r="G378" s="24">
        <f t="shared" si="46"/>
        <v>2.810117102396514E-3</v>
      </c>
      <c r="H378" s="16">
        <f>IF(B378="F",IF(G378&gt;Barem!$AB$2,0,IF(B378="F",VLOOKUP(D378,Barem!$B$2:$C$11,2,1))),IF(G378&gt;Barem!$AB$3,0,VLOOKUP(D378,Barem!$B$12:$C$21,2,1)))</f>
        <v>1.5</v>
      </c>
      <c r="I378" s="16">
        <f>IF(H378=0,0,IF(B378="F",VLOOKUP(G378,Barem!$G$2:$H$11,2,1),VLOOKUP(G378,Barem!$G$12:$H$21,2,1)))</f>
        <v>4.5</v>
      </c>
      <c r="J378" s="22">
        <v>2</v>
      </c>
      <c r="K378" s="17">
        <f>VLOOKUP($C378, Barem!$L:$O,4,0)</f>
        <v>0.2</v>
      </c>
      <c r="L378" s="17">
        <f>VLOOKUP($C378, Barem!$L:$P,5,0)</f>
        <v>0.5</v>
      </c>
      <c r="M378" s="17">
        <f>VLOOKUP($C378, Barem!$L:$Q,6,0)</f>
        <v>0.3</v>
      </c>
      <c r="N378" s="43">
        <f t="shared" si="47"/>
        <v>0</v>
      </c>
      <c r="O378" s="43">
        <f>IF(D378&gt;21,VLOOKUP(D378,Barem!$S$1:$T$39,2,1),0)</f>
        <v>0</v>
      </c>
      <c r="P378" s="39">
        <f>IF(D378&lt;1,0,IF(B378="F",VLOOKUP(G378,Barem!$W$2:$Y$12,2,1),VLOOKUP(G378,Barem!$W$13:$Y$24,2,1)))</f>
        <v>0</v>
      </c>
      <c r="Q378" s="43">
        <f>VLOOKUP(A378,Participanti!A:C,3,0)</f>
        <v>0</v>
      </c>
      <c r="R378" s="34">
        <f t="shared" si="48"/>
        <v>3.15</v>
      </c>
      <c r="S378" s="38">
        <v>43901</v>
      </c>
      <c r="T378" s="3">
        <f t="shared" si="45"/>
        <v>1</v>
      </c>
      <c r="U378" s="41">
        <f t="shared" si="49"/>
        <v>0.46323529411764708</v>
      </c>
    </row>
    <row r="379" spans="1:22">
      <c r="A379" s="21" t="s">
        <v>190</v>
      </c>
      <c r="B379" s="29" t="str">
        <f>VLOOKUP(A379,Participanti!A:B,2,0)</f>
        <v>F</v>
      </c>
      <c r="C379" s="22">
        <v>10</v>
      </c>
      <c r="D379" s="22">
        <v>10.02</v>
      </c>
      <c r="E379" s="23">
        <v>3.5057870370370371E-2</v>
      </c>
      <c r="F379" s="46">
        <v>49</v>
      </c>
      <c r="G379" s="24">
        <f t="shared" si="46"/>
        <v>3.4987894581207956E-3</v>
      </c>
      <c r="H379" s="16">
        <f>IF(B379="F",IF(G379&gt;Barem!$AB$2,0,IF(B379="F",VLOOKUP(D379,Barem!$B$2:$C$11,2,1))),IF(G379&gt;Barem!$AB$3,0,VLOOKUP(D379,Barem!$B$12:$C$21,2,1)))</f>
        <v>2.5</v>
      </c>
      <c r="I379" s="16">
        <f>IF(H379=0,0,IF(B379="F",VLOOKUP(G379,Barem!$G$2:$H$11,2,1),VLOOKUP(G379,Barem!$G$12:$H$21,2,1)))</f>
        <v>3.5</v>
      </c>
      <c r="J379" s="22">
        <v>2.5</v>
      </c>
      <c r="K379" s="17">
        <f>VLOOKUP($C379, Barem!$L:$O,4,0)</f>
        <v>0.2</v>
      </c>
      <c r="L379" s="17">
        <f>VLOOKUP($C379, Barem!$L:$P,5,0)</f>
        <v>0.5</v>
      </c>
      <c r="M379" s="17">
        <f>VLOOKUP($C379, Barem!$L:$Q,6,0)</f>
        <v>0.3</v>
      </c>
      <c r="N379" s="43">
        <f t="shared" si="47"/>
        <v>0</v>
      </c>
      <c r="O379" s="43">
        <f>IF(D379&gt;21,VLOOKUP(D379,Barem!$S$1:$T$39,2,1),0)</f>
        <v>0</v>
      </c>
      <c r="P379" s="39">
        <f>IF(D379&lt;1,0,IF(B379="F",VLOOKUP(G379,Barem!$W$2:$Y$12,2,1),VLOOKUP(G379,Barem!$W$13:$Y$24,2,1)))</f>
        <v>0</v>
      </c>
      <c r="Q379" s="43">
        <f>VLOOKUP(A379,Participanti!A:C,3,0)</f>
        <v>0</v>
      </c>
      <c r="R379" s="34">
        <f t="shared" si="48"/>
        <v>3</v>
      </c>
      <c r="S379" s="38">
        <v>43900</v>
      </c>
      <c r="T379" s="3">
        <f t="shared" si="45"/>
        <v>1</v>
      </c>
      <c r="U379" s="41">
        <f t="shared" si="49"/>
        <v>0.29940119760479045</v>
      </c>
    </row>
    <row r="380" spans="1:22">
      <c r="A380" s="21" t="s">
        <v>58</v>
      </c>
      <c r="B380" s="29" t="str">
        <f>VLOOKUP(A380,Participanti!A:B,2,0)</f>
        <v>M</v>
      </c>
      <c r="C380" s="22">
        <v>10</v>
      </c>
      <c r="D380" s="22">
        <v>6.86</v>
      </c>
      <c r="E380" s="23">
        <v>2.5833333333333333E-2</v>
      </c>
      <c r="F380" s="46">
        <v>66</v>
      </c>
      <c r="G380" s="24">
        <f t="shared" si="46"/>
        <v>3.7657920310981531E-3</v>
      </c>
      <c r="H380" s="16">
        <f>IF(B380="F",IF(G380&gt;Barem!$AB$2,0,IF(B380="F",VLOOKUP(D380,Barem!$B$2:$C$11,2,1))),IF(G380&gt;Barem!$AB$3,0,VLOOKUP(D380,Barem!$B$12:$C$21,2,1)))</f>
        <v>1.5</v>
      </c>
      <c r="I380" s="16">
        <f>IF(H380=0,0,IF(B380="F",VLOOKUP(G380,Barem!$G$2:$H$11,2,1),VLOOKUP(G380,Barem!$G$12:$H$21,2,1)))</f>
        <v>2</v>
      </c>
      <c r="J380" s="22">
        <v>2.5</v>
      </c>
      <c r="K380" s="17">
        <f>VLOOKUP($C380, Barem!$L:$O,4,0)</f>
        <v>0.2</v>
      </c>
      <c r="L380" s="17">
        <f>VLOOKUP($C380, Barem!$L:$P,5,0)</f>
        <v>0.5</v>
      </c>
      <c r="M380" s="17">
        <f>VLOOKUP($C380, Barem!$L:$Q,6,0)</f>
        <v>0.3</v>
      </c>
      <c r="N380" s="43">
        <f t="shared" si="47"/>
        <v>0</v>
      </c>
      <c r="O380" s="43">
        <f>IF(D380&gt;21,VLOOKUP(D380,Barem!$S$1:$T$39,2,1),0)</f>
        <v>0</v>
      </c>
      <c r="P380" s="39">
        <f>IF(D380&lt;1,0,IF(B380="F",VLOOKUP(G380,Barem!$W$2:$Y$12,2,1),VLOOKUP(G380,Barem!$W$13:$Y$24,2,1)))</f>
        <v>0</v>
      </c>
      <c r="Q380" s="43">
        <f>VLOOKUP(A380,Participanti!A:C,3,0)</f>
        <v>0</v>
      </c>
      <c r="R380" s="34">
        <f t="shared" si="48"/>
        <v>2.0499999999999998</v>
      </c>
      <c r="S380" s="38">
        <v>43903</v>
      </c>
      <c r="T380" s="3">
        <f t="shared" si="45"/>
        <v>1</v>
      </c>
      <c r="U380" s="41">
        <f t="shared" si="49"/>
        <v>0.29883381924198249</v>
      </c>
    </row>
    <row r="381" spans="1:22">
      <c r="A381" s="21" t="s">
        <v>90</v>
      </c>
      <c r="B381" s="29" t="str">
        <f>VLOOKUP(A381,Participanti!A:B,2,0)</f>
        <v>F</v>
      </c>
      <c r="C381" s="22">
        <v>10</v>
      </c>
      <c r="D381" s="22">
        <v>10.02</v>
      </c>
      <c r="E381" s="23">
        <v>5.0428240740740739E-2</v>
      </c>
      <c r="F381" s="46">
        <v>3</v>
      </c>
      <c r="G381" s="24">
        <f t="shared" ref="G381:G415" si="50">E381/D381</f>
        <v>5.0327585569601534E-3</v>
      </c>
      <c r="H381" s="16">
        <f>IF(B381="F",IF(G381&gt;Barem!$AB$2,0,IF(B381="F",VLOOKUP(D381,Barem!$B$2:$C$11,2,1))),IF(G381&gt;Barem!$AB$3,0,VLOOKUP(D381,Barem!$B$12:$C$21,2,1)))</f>
        <v>2.5</v>
      </c>
      <c r="I381" s="16">
        <f>IF(H381=0,0,IF(B381="F",VLOOKUP(G381,Barem!$G$2:$H$11,2,1),VLOOKUP(G381,Barem!$G$12:$H$21,2,1)))</f>
        <v>1</v>
      </c>
      <c r="J381" s="22">
        <v>3</v>
      </c>
      <c r="K381" s="17">
        <f>VLOOKUP($C381, Barem!$L:$O,4,0)</f>
        <v>0.2</v>
      </c>
      <c r="L381" s="17">
        <f>VLOOKUP($C381, Barem!$L:$P,5,0)</f>
        <v>0.5</v>
      </c>
      <c r="M381" s="17">
        <f>VLOOKUP($C381, Barem!$L:$Q,6,0)</f>
        <v>0.3</v>
      </c>
      <c r="N381" s="43">
        <f t="shared" ref="N381:N415" si="51">IF(F381&gt;199,F381/1500,0)</f>
        <v>0</v>
      </c>
      <c r="O381" s="43">
        <f>IF(D381&gt;21,VLOOKUP(D381,Barem!$S$1:$T$39,2,1),0)</f>
        <v>0</v>
      </c>
      <c r="P381" s="39">
        <f>IF(D381&lt;1,0,IF(B381="F",VLOOKUP(G381,Barem!$W$2:$Y$12,2,1),VLOOKUP(G381,Barem!$W$13:$Y$24,2,1)))</f>
        <v>0</v>
      </c>
      <c r="Q381" s="43">
        <f>VLOOKUP(A381,Participanti!A:C,3,0)</f>
        <v>0.75</v>
      </c>
      <c r="R381" s="34">
        <f t="shared" ref="R381:R415" si="52">H381*K381+I381*L381+J381*M381+N381+O381+P381+Q381</f>
        <v>2.65</v>
      </c>
      <c r="S381" s="38">
        <v>43903</v>
      </c>
      <c r="T381" s="3">
        <f t="shared" si="45"/>
        <v>1</v>
      </c>
      <c r="U381" s="41">
        <f t="shared" ref="U381:U415" si="53">R381/D381</f>
        <v>0.26447105788423153</v>
      </c>
    </row>
    <row r="382" spans="1:22">
      <c r="A382" s="21" t="s">
        <v>73</v>
      </c>
      <c r="B382" s="29" t="str">
        <f>VLOOKUP(A382,Participanti!A:B,2,0)</f>
        <v>M</v>
      </c>
      <c r="C382" s="22">
        <v>10</v>
      </c>
      <c r="D382" s="22">
        <v>18.98</v>
      </c>
      <c r="E382" s="23">
        <v>7.6817129629629624E-2</v>
      </c>
      <c r="F382" s="46">
        <v>85</v>
      </c>
      <c r="G382" s="24">
        <f t="shared" si="50"/>
        <v>4.0472671037739523E-3</v>
      </c>
      <c r="H382" s="16">
        <f>IF(B382="F",IF(G382&gt;Barem!$AB$2,0,IF(B382="F",VLOOKUP(D382,Barem!$B$2:$C$11,2,1))),IF(G382&gt;Barem!$AB$3,0,VLOOKUP(D382,Barem!$B$12:$C$21,2,1)))</f>
        <v>4</v>
      </c>
      <c r="I382" s="16">
        <f>IF(H382=0,0,IF(B382="F",VLOOKUP(G382,Barem!$G$2:$H$11,2,1),VLOOKUP(G382,Barem!$G$12:$H$21,2,1)))</f>
        <v>1.5</v>
      </c>
      <c r="J382" s="22">
        <v>2.5</v>
      </c>
      <c r="K382" s="17">
        <f>VLOOKUP($C382, Barem!$L:$O,4,0)</f>
        <v>0.2</v>
      </c>
      <c r="L382" s="17">
        <f>VLOOKUP($C382, Barem!$L:$P,5,0)</f>
        <v>0.5</v>
      </c>
      <c r="M382" s="17">
        <f>VLOOKUP($C382, Barem!$L:$Q,6,0)</f>
        <v>0.3</v>
      </c>
      <c r="N382" s="43">
        <f t="shared" si="51"/>
        <v>0</v>
      </c>
      <c r="O382" s="43">
        <f>IF(D382&gt;21,VLOOKUP(D382,Barem!$S$1:$T$39,2,1),0)</f>
        <v>0</v>
      </c>
      <c r="P382" s="39">
        <f>IF(D382&lt;1,0,IF(B382="F",VLOOKUP(G382,Barem!$W$2:$Y$12,2,1),VLOOKUP(G382,Barem!$W$13:$Y$24,2,1)))</f>
        <v>0</v>
      </c>
      <c r="Q382" s="43">
        <f>VLOOKUP(A382,Participanti!A:C,3,0)</f>
        <v>0</v>
      </c>
      <c r="R382" s="34">
        <f t="shared" si="52"/>
        <v>2.2999999999999998</v>
      </c>
      <c r="S382" s="38">
        <v>43902</v>
      </c>
      <c r="T382" s="3">
        <f t="shared" si="45"/>
        <v>1</v>
      </c>
      <c r="U382" s="41">
        <f t="shared" si="53"/>
        <v>0.12118018967334035</v>
      </c>
    </row>
    <row r="383" spans="1:22">
      <c r="A383" s="21" t="s">
        <v>67</v>
      </c>
      <c r="B383" s="29" t="str">
        <f>VLOOKUP(A383,Participanti!A:B,2,0)</f>
        <v>M</v>
      </c>
      <c r="C383" s="22">
        <v>10</v>
      </c>
      <c r="D383" s="22">
        <v>28.25</v>
      </c>
      <c r="E383" s="23">
        <v>0.14381944444444444</v>
      </c>
      <c r="F383" s="46">
        <v>1940</v>
      </c>
      <c r="G383" s="24">
        <f t="shared" si="50"/>
        <v>5.0909537856440512E-3</v>
      </c>
      <c r="H383" s="16">
        <f>IF(B383="F",IF(G383&gt;Barem!$AB$2,0,IF(B383="F",VLOOKUP(D383,Barem!$B$2:$C$11,2,1))),IF(G383&gt;Barem!$AB$3,0,VLOOKUP(D383,Barem!$B$12:$C$21,2,1)))</f>
        <v>5</v>
      </c>
      <c r="I383" s="16">
        <f>IF(H383=0,0,IF(B383="F",VLOOKUP(G383,Barem!$G$2:$H$11,2,1),VLOOKUP(G383,Barem!$G$12:$H$21,2,1)))</f>
        <v>1</v>
      </c>
      <c r="J383" s="22">
        <v>4</v>
      </c>
      <c r="K383" s="17">
        <f>VLOOKUP($C383, Barem!$L:$O,4,0)</f>
        <v>0.2</v>
      </c>
      <c r="L383" s="17">
        <f>VLOOKUP($C383, Barem!$L:$P,5,0)</f>
        <v>0.5</v>
      </c>
      <c r="M383" s="17">
        <f>VLOOKUP($C383, Barem!$L:$Q,6,0)</f>
        <v>0.3</v>
      </c>
      <c r="N383" s="43">
        <f t="shared" si="51"/>
        <v>1.2933333333333332</v>
      </c>
      <c r="O383" s="43">
        <f>IF(D383&gt;21,VLOOKUP(D383,Barem!$S$1:$T$39,2,1),0)</f>
        <v>0.1</v>
      </c>
      <c r="P383" s="39">
        <f>IF(D383&lt;1,0,IF(B383="F",VLOOKUP(G383,Barem!$W$2:$Y$12,2,1),VLOOKUP(G383,Barem!$W$13:$Y$24,2,1)))</f>
        <v>0</v>
      </c>
      <c r="Q383" s="43">
        <f>VLOOKUP(A383,Participanti!A:C,3,0)</f>
        <v>0</v>
      </c>
      <c r="R383" s="34">
        <f t="shared" si="52"/>
        <v>4.0933333333333328</v>
      </c>
      <c r="S383" s="38">
        <v>43903</v>
      </c>
      <c r="T383" s="3">
        <f t="shared" si="45"/>
        <v>1</v>
      </c>
      <c r="U383" s="41">
        <f t="shared" si="53"/>
        <v>0.14489675516224187</v>
      </c>
    </row>
    <row r="384" spans="1:22">
      <c r="A384" s="21" t="s">
        <v>191</v>
      </c>
      <c r="B384" s="29" t="str">
        <f>VLOOKUP(A384,Participanti!A:B,2,0)</f>
        <v>F</v>
      </c>
      <c r="C384" s="22">
        <v>10</v>
      </c>
      <c r="D384" s="22">
        <v>9</v>
      </c>
      <c r="E384" s="23">
        <v>3.6701388888888888E-2</v>
      </c>
      <c r="F384" s="46">
        <v>45</v>
      </c>
      <c r="G384" s="24">
        <f t="shared" si="50"/>
        <v>4.0779320987654319E-3</v>
      </c>
      <c r="H384" s="16">
        <f>IF(B384="F",IF(G384&gt;Barem!$AB$2,0,IF(B384="F",VLOOKUP(D384,Barem!$B$2:$C$11,2,1))),IF(G384&gt;Barem!$AB$3,0,VLOOKUP(D384,Barem!$B$12:$C$21,2,1)))</f>
        <v>2.5</v>
      </c>
      <c r="I384" s="16">
        <f>IF(H384=0,0,IF(B384="F",VLOOKUP(G384,Barem!$G$2:$H$11,2,1),VLOOKUP(G384,Barem!$G$12:$H$21,2,1)))</f>
        <v>2</v>
      </c>
      <c r="J384" s="22">
        <v>1.5</v>
      </c>
      <c r="K384" s="17">
        <f>VLOOKUP($C384, Barem!$L:$O,4,0)</f>
        <v>0.2</v>
      </c>
      <c r="L384" s="17">
        <f>VLOOKUP($C384, Barem!$L:$P,5,0)</f>
        <v>0.5</v>
      </c>
      <c r="M384" s="17">
        <f>VLOOKUP($C384, Barem!$L:$Q,6,0)</f>
        <v>0.3</v>
      </c>
      <c r="N384" s="43">
        <f t="shared" si="51"/>
        <v>0</v>
      </c>
      <c r="O384" s="43">
        <f>IF(D384&gt;21,VLOOKUP(D384,Barem!$S$1:$T$39,2,1),0)</f>
        <v>0</v>
      </c>
      <c r="P384" s="39">
        <f>IF(D384&lt;1,0,IF(B384="F",VLOOKUP(G384,Barem!$W$2:$Y$12,2,1),VLOOKUP(G384,Barem!$W$13:$Y$24,2,1)))</f>
        <v>0</v>
      </c>
      <c r="Q384" s="43">
        <f>VLOOKUP(A384,Participanti!A:C,3,0)</f>
        <v>0</v>
      </c>
      <c r="R384" s="34">
        <f t="shared" si="52"/>
        <v>1.95</v>
      </c>
      <c r="S384" s="38">
        <v>43904</v>
      </c>
      <c r="T384" s="3">
        <f t="shared" si="45"/>
        <v>1</v>
      </c>
      <c r="U384" s="41">
        <f t="shared" si="53"/>
        <v>0.21666666666666667</v>
      </c>
    </row>
    <row r="385" spans="1:21">
      <c r="A385" s="21" t="s">
        <v>60</v>
      </c>
      <c r="B385" s="29" t="str">
        <f>VLOOKUP(A385,Participanti!A:B,2,0)</f>
        <v>M</v>
      </c>
      <c r="C385" s="22">
        <v>10</v>
      </c>
      <c r="D385" s="22">
        <v>5.0199999999999996</v>
      </c>
      <c r="E385" s="23">
        <v>1.2453703703703703E-2</v>
      </c>
      <c r="F385" s="46">
        <v>15</v>
      </c>
      <c r="G385" s="24">
        <f t="shared" si="50"/>
        <v>2.4808174708573117E-3</v>
      </c>
      <c r="H385" s="16">
        <f>IF(B385="F",IF(G385&gt;Barem!$AB$2,0,IF(B385="F",VLOOKUP(D385,Barem!$B$2:$C$11,2,1))),IF(G385&gt;Barem!$AB$3,0,VLOOKUP(D385,Barem!$B$12:$C$21,2,1)))</f>
        <v>1.5</v>
      </c>
      <c r="I385" s="16">
        <f>IF(H385=0,0,IF(B385="F",VLOOKUP(G385,Barem!$G$2:$H$11,2,1),VLOOKUP(G385,Barem!$G$12:$H$21,2,1)))</f>
        <v>5</v>
      </c>
      <c r="J385" s="22">
        <v>3.5</v>
      </c>
      <c r="K385" s="17">
        <f>VLOOKUP($C385, Barem!$L:$O,4,0)</f>
        <v>0.2</v>
      </c>
      <c r="L385" s="17">
        <f>VLOOKUP($C385, Barem!$L:$P,5,0)</f>
        <v>0.5</v>
      </c>
      <c r="M385" s="17">
        <f>VLOOKUP($C385, Barem!$L:$Q,6,0)</f>
        <v>0.3</v>
      </c>
      <c r="N385" s="43">
        <f t="shared" si="51"/>
        <v>0</v>
      </c>
      <c r="O385" s="43">
        <f>IF(D385&gt;21,VLOOKUP(D385,Barem!$S$1:$T$39,2,1),0)</f>
        <v>0</v>
      </c>
      <c r="P385" s="39">
        <f>IF(D385&lt;1,0,IF(B385="F",VLOOKUP(G385,Barem!$W$2:$Y$12,2,1),VLOOKUP(G385,Barem!$W$13:$Y$24,2,1)))</f>
        <v>3</v>
      </c>
      <c r="Q385" s="43">
        <f>VLOOKUP(A385,Participanti!A:C,3,0)</f>
        <v>0</v>
      </c>
      <c r="R385" s="34">
        <f t="shared" si="52"/>
        <v>6.85</v>
      </c>
      <c r="S385" s="38">
        <v>43903</v>
      </c>
      <c r="T385" s="3">
        <f t="shared" si="45"/>
        <v>1</v>
      </c>
      <c r="U385" s="41">
        <f t="shared" si="53"/>
        <v>1.3645418326693228</v>
      </c>
    </row>
    <row r="386" spans="1:21">
      <c r="A386" s="21" t="s">
        <v>66</v>
      </c>
      <c r="B386" s="29" t="str">
        <f>VLOOKUP(A386,Participanti!A:B,2,0)</f>
        <v>M</v>
      </c>
      <c r="C386" s="22">
        <v>10</v>
      </c>
      <c r="D386" s="22">
        <v>23.42</v>
      </c>
      <c r="E386" s="23">
        <v>8.9166666666666672E-2</v>
      </c>
      <c r="F386" s="46">
        <v>76</v>
      </c>
      <c r="G386" s="24">
        <f t="shared" si="50"/>
        <v>3.8072872189012239E-3</v>
      </c>
      <c r="H386" s="16">
        <f>IF(B386="F",IF(G386&gt;Barem!$AB$2,0,IF(B386="F",VLOOKUP(D386,Barem!$B$2:$C$11,2,1))),IF(G386&gt;Barem!$AB$3,0,VLOOKUP(D386,Barem!$B$12:$C$21,2,1)))</f>
        <v>5</v>
      </c>
      <c r="I386" s="16">
        <f>IF(H386=0,0,IF(B386="F",VLOOKUP(G386,Barem!$G$2:$H$11,2,1),VLOOKUP(G386,Barem!$G$12:$H$21,2,1)))</f>
        <v>2</v>
      </c>
      <c r="J386" s="22">
        <v>3.5</v>
      </c>
      <c r="K386" s="17">
        <f>VLOOKUP($C386, Barem!$L:$O,4,0)</f>
        <v>0.2</v>
      </c>
      <c r="L386" s="17">
        <f>VLOOKUP($C386, Barem!$L:$P,5,0)</f>
        <v>0.5</v>
      </c>
      <c r="M386" s="17">
        <f>VLOOKUP($C386, Barem!$L:$Q,6,0)</f>
        <v>0.3</v>
      </c>
      <c r="N386" s="43">
        <f t="shared" si="51"/>
        <v>0</v>
      </c>
      <c r="O386" s="43">
        <f>IF(D386&gt;21,VLOOKUP(D386,Barem!$S$1:$T$39,2,1),0)</f>
        <v>0</v>
      </c>
      <c r="P386" s="39">
        <f>IF(D386&lt;1,0,IF(B386="F",VLOOKUP(G386,Barem!$W$2:$Y$12,2,1),VLOOKUP(G386,Barem!$W$13:$Y$24,2,1)))</f>
        <v>0</v>
      </c>
      <c r="Q386" s="43">
        <f>VLOOKUP(A386,Participanti!A:C,3,0)</f>
        <v>0</v>
      </c>
      <c r="R386" s="34">
        <f t="shared" si="52"/>
        <v>3.05</v>
      </c>
      <c r="S386" s="38">
        <v>43904</v>
      </c>
      <c r="T386" s="3">
        <f t="shared" ref="T386:T449" si="54">COUNTIFS(A:A,A386,C:C,C386)</f>
        <v>1</v>
      </c>
      <c r="U386" s="41">
        <f t="shared" si="53"/>
        <v>0.13023057216054654</v>
      </c>
    </row>
    <row r="387" spans="1:21">
      <c r="A387" s="21" t="s">
        <v>205</v>
      </c>
      <c r="B387" s="29" t="str">
        <f>VLOOKUP(A387,Participanti!A:B,2,0)</f>
        <v>F</v>
      </c>
      <c r="C387" s="22">
        <v>10</v>
      </c>
      <c r="D387" s="22">
        <v>10.02</v>
      </c>
      <c r="E387" s="23">
        <v>3.5335648148148151E-2</v>
      </c>
      <c r="F387" s="46">
        <v>0</v>
      </c>
      <c r="G387" s="24">
        <f t="shared" si="50"/>
        <v>3.5265117912323504E-3</v>
      </c>
      <c r="H387" s="16">
        <f>IF(B387="F",IF(G387&gt;Barem!$AB$2,0,IF(B387="F",VLOOKUP(D387,Barem!$B$2:$C$11,2,1))),IF(G387&gt;Barem!$AB$3,0,VLOOKUP(D387,Barem!$B$12:$C$21,2,1)))</f>
        <v>2.5</v>
      </c>
      <c r="I387" s="16">
        <f>IF(H387=0,0,IF(B387="F",VLOOKUP(G387,Barem!$G$2:$H$11,2,1),VLOOKUP(G387,Barem!$G$12:$H$21,2,1)))</f>
        <v>3.5</v>
      </c>
      <c r="J387" s="22">
        <v>1.5</v>
      </c>
      <c r="K387" s="17">
        <f>VLOOKUP($C387, Barem!$L:$O,4,0)</f>
        <v>0.2</v>
      </c>
      <c r="L387" s="17">
        <f>VLOOKUP($C387, Barem!$L:$P,5,0)</f>
        <v>0.5</v>
      </c>
      <c r="M387" s="17">
        <f>VLOOKUP($C387, Barem!$L:$Q,6,0)</f>
        <v>0.3</v>
      </c>
      <c r="N387" s="43">
        <f t="shared" si="51"/>
        <v>0</v>
      </c>
      <c r="O387" s="43">
        <f>IF(D387&gt;21,VLOOKUP(D387,Barem!$S$1:$T$39,2,1),0)</f>
        <v>0</v>
      </c>
      <c r="P387" s="39">
        <f>IF(D387&lt;1,0,IF(B387="F",VLOOKUP(G387,Barem!$W$2:$Y$12,2,1),VLOOKUP(G387,Barem!$W$13:$Y$24,2,1)))</f>
        <v>0</v>
      </c>
      <c r="Q387" s="43">
        <f>VLOOKUP(A387,Participanti!A:C,3,0)</f>
        <v>0</v>
      </c>
      <c r="R387" s="34">
        <f t="shared" si="52"/>
        <v>2.7</v>
      </c>
      <c r="S387" s="38">
        <v>43904</v>
      </c>
      <c r="T387" s="3">
        <f t="shared" si="54"/>
        <v>1</v>
      </c>
      <c r="U387" s="41">
        <f t="shared" si="53"/>
        <v>0.26946107784431139</v>
      </c>
    </row>
    <row r="388" spans="1:21">
      <c r="A388" s="21" t="s">
        <v>93</v>
      </c>
      <c r="B388" s="29" t="str">
        <f>VLOOKUP(A388,Participanti!A:B,2,0)</f>
        <v>M</v>
      </c>
      <c r="C388" s="22">
        <v>10</v>
      </c>
      <c r="D388" s="22">
        <v>5.01</v>
      </c>
      <c r="E388" s="23">
        <v>1.4363425925925925E-2</v>
      </c>
      <c r="F388" s="46">
        <v>47</v>
      </c>
      <c r="G388" s="24">
        <f t="shared" si="50"/>
        <v>2.8669512826199452E-3</v>
      </c>
      <c r="H388" s="16">
        <f>IF(B388="F",IF(G388&gt;Barem!$AB$2,0,IF(B388="F",VLOOKUP(D388,Barem!$B$2:$C$11,2,1))),IF(G388&gt;Barem!$AB$3,0,VLOOKUP(D388,Barem!$B$12:$C$21,2,1)))</f>
        <v>1.5</v>
      </c>
      <c r="I388" s="16">
        <f>IF(H388=0,0,IF(B388="F",VLOOKUP(G388,Barem!$G$2:$H$11,2,1),VLOOKUP(G388,Barem!$G$12:$H$21,2,1)))</f>
        <v>4.5</v>
      </c>
      <c r="J388" s="22">
        <v>2</v>
      </c>
      <c r="K388" s="17">
        <f>VLOOKUP($C388, Barem!$L:$O,4,0)</f>
        <v>0.2</v>
      </c>
      <c r="L388" s="17">
        <f>VLOOKUP($C388, Barem!$L:$P,5,0)</f>
        <v>0.5</v>
      </c>
      <c r="M388" s="17">
        <f>VLOOKUP($C388, Barem!$L:$Q,6,0)</f>
        <v>0.3</v>
      </c>
      <c r="N388" s="43">
        <f t="shared" si="51"/>
        <v>0</v>
      </c>
      <c r="O388" s="43">
        <f>IF(D388&gt;21,VLOOKUP(D388,Barem!$S$1:$T$39,2,1),0)</f>
        <v>0</v>
      </c>
      <c r="P388" s="39">
        <f>IF(D388&lt;1,0,IF(B388="F",VLOOKUP(G388,Barem!$W$2:$Y$12,2,1),VLOOKUP(G388,Barem!$W$13:$Y$24,2,1)))</f>
        <v>0</v>
      </c>
      <c r="Q388" s="43">
        <f>VLOOKUP(A388,Participanti!A:C,3,0)</f>
        <v>0</v>
      </c>
      <c r="R388" s="34">
        <f t="shared" si="52"/>
        <v>3.15</v>
      </c>
      <c r="S388" s="38">
        <v>43904</v>
      </c>
      <c r="T388" s="3">
        <f t="shared" si="54"/>
        <v>1</v>
      </c>
      <c r="U388" s="41">
        <f t="shared" si="53"/>
        <v>0.62874251497005984</v>
      </c>
    </row>
    <row r="389" spans="1:21">
      <c r="A389" s="21" t="s">
        <v>57</v>
      </c>
      <c r="B389" s="29" t="str">
        <f>VLOOKUP(A389,Participanti!A:B,2,0)</f>
        <v>M</v>
      </c>
      <c r="C389" s="22">
        <v>10</v>
      </c>
      <c r="D389" s="22">
        <v>12.73</v>
      </c>
      <c r="E389" s="23">
        <v>4.1967592592592591E-2</v>
      </c>
      <c r="F389" s="46">
        <v>165</v>
      </c>
      <c r="G389" s="24">
        <f t="shared" si="50"/>
        <v>3.2967472578627329E-3</v>
      </c>
      <c r="H389" s="16">
        <f>IF(B389="F",IF(G389&gt;Barem!$AB$2,0,IF(B389="F",VLOOKUP(D389,Barem!$B$2:$C$11,2,1))),IF(G389&gt;Barem!$AB$3,0,VLOOKUP(D389,Barem!$B$12:$C$21,2,1)))</f>
        <v>3</v>
      </c>
      <c r="I389" s="16">
        <f>IF(H389=0,0,IF(B389="F",VLOOKUP(G389,Barem!$G$2:$H$11,2,1),VLOOKUP(G389,Barem!$G$12:$H$21,2,1)))</f>
        <v>3.5</v>
      </c>
      <c r="J389" s="22">
        <v>1</v>
      </c>
      <c r="K389" s="17">
        <f>VLOOKUP($C389, Barem!$L:$O,4,0)</f>
        <v>0.2</v>
      </c>
      <c r="L389" s="17">
        <f>VLOOKUP($C389, Barem!$L:$P,5,0)</f>
        <v>0.5</v>
      </c>
      <c r="M389" s="17">
        <f>VLOOKUP($C389, Barem!$L:$Q,6,0)</f>
        <v>0.3</v>
      </c>
      <c r="N389" s="43">
        <f t="shared" si="51"/>
        <v>0</v>
      </c>
      <c r="O389" s="43">
        <f>IF(D389&gt;21,VLOOKUP(D389,Barem!$S$1:$T$39,2,1),0)</f>
        <v>0</v>
      </c>
      <c r="P389" s="39">
        <f>IF(D389&lt;1,0,IF(B389="F",VLOOKUP(G389,Barem!$W$2:$Y$12,2,1),VLOOKUP(G389,Barem!$W$13:$Y$24,2,1)))</f>
        <v>0</v>
      </c>
      <c r="Q389" s="43">
        <f>VLOOKUP(A389,Participanti!A:C,3,0)</f>
        <v>0</v>
      </c>
      <c r="R389" s="34">
        <f t="shared" si="52"/>
        <v>2.65</v>
      </c>
      <c r="S389" s="38">
        <v>43904</v>
      </c>
      <c r="T389" s="3">
        <f t="shared" si="54"/>
        <v>1</v>
      </c>
      <c r="U389" s="41">
        <f t="shared" si="53"/>
        <v>0.20816967792615867</v>
      </c>
    </row>
    <row r="390" spans="1:21">
      <c r="A390" s="21" t="s">
        <v>195</v>
      </c>
      <c r="B390" s="29" t="str">
        <f>VLOOKUP(A390,Participanti!A:B,2,0)</f>
        <v>M</v>
      </c>
      <c r="C390" s="22">
        <v>10</v>
      </c>
      <c r="D390" s="22">
        <v>4.46</v>
      </c>
      <c r="E390" s="23">
        <v>1.3460648148148147E-2</v>
      </c>
      <c r="F390" s="46">
        <v>50</v>
      </c>
      <c r="G390" s="24">
        <f t="shared" si="50"/>
        <v>3.0180825444278358E-3</v>
      </c>
      <c r="H390" s="16">
        <f>IF(B390="F",IF(G390&gt;Barem!$AB$2,0,IF(B390="F",VLOOKUP(D390,Barem!$B$2:$C$11,2,1))),IF(G390&gt;Barem!$AB$3,0,VLOOKUP(D390,Barem!$B$12:$C$21,2,1)))</f>
        <v>1</v>
      </c>
      <c r="I390" s="16">
        <f>IF(H390=0,0,IF(B390="F",VLOOKUP(G390,Barem!$G$2:$H$11,2,1),VLOOKUP(G390,Barem!$G$12:$H$21,2,1)))</f>
        <v>4</v>
      </c>
      <c r="J390" s="22">
        <v>1</v>
      </c>
      <c r="K390" s="17">
        <f>VLOOKUP($C390, Barem!$L:$O,4,0)</f>
        <v>0.2</v>
      </c>
      <c r="L390" s="17">
        <f>VLOOKUP($C390, Barem!$L:$P,5,0)</f>
        <v>0.5</v>
      </c>
      <c r="M390" s="17">
        <f>VLOOKUP($C390, Barem!$L:$Q,6,0)</f>
        <v>0.3</v>
      </c>
      <c r="N390" s="43">
        <f t="shared" si="51"/>
        <v>0</v>
      </c>
      <c r="O390" s="43">
        <f>IF(D390&gt;21,VLOOKUP(D390,Barem!$S$1:$T$39,2,1),0)</f>
        <v>0</v>
      </c>
      <c r="P390" s="39">
        <f>IF(D390&lt;1,0,IF(B390="F",VLOOKUP(G390,Barem!$W$2:$Y$12,2,1),VLOOKUP(G390,Barem!$W$13:$Y$24,2,1)))</f>
        <v>0</v>
      </c>
      <c r="Q390" s="43">
        <f>VLOOKUP(A390,Participanti!A:C,3,0)</f>
        <v>0</v>
      </c>
      <c r="R390" s="34">
        <f t="shared" si="52"/>
        <v>2.5</v>
      </c>
      <c r="S390" s="38">
        <v>43899</v>
      </c>
      <c r="T390" s="3">
        <f t="shared" si="54"/>
        <v>1</v>
      </c>
      <c r="U390" s="41">
        <f t="shared" si="53"/>
        <v>0.5605381165919282</v>
      </c>
    </row>
    <row r="391" spans="1:21">
      <c r="A391" s="21" t="s">
        <v>56</v>
      </c>
      <c r="B391" s="29" t="str">
        <f>VLOOKUP(A391,Participanti!A:B,2,0)</f>
        <v>M</v>
      </c>
      <c r="C391" s="22">
        <v>10</v>
      </c>
      <c r="D391" s="22">
        <v>18.62</v>
      </c>
      <c r="E391" s="23">
        <v>6.5231481481481488E-2</v>
      </c>
      <c r="F391" s="46">
        <v>0</v>
      </c>
      <c r="G391" s="24">
        <f t="shared" si="50"/>
        <v>3.5033019055575446E-3</v>
      </c>
      <c r="H391" s="16">
        <f>IF(B391="F",IF(G391&gt;Barem!$AB$2,0,IF(B391="F",VLOOKUP(D391,Barem!$B$2:$C$11,2,1))),IF(G391&gt;Barem!$AB$3,0,VLOOKUP(D391,Barem!$B$12:$C$21,2,1)))</f>
        <v>4</v>
      </c>
      <c r="I391" s="16">
        <f>IF(H391=0,0,IF(B391="F",VLOOKUP(G391,Barem!$G$2:$H$11,2,1),VLOOKUP(G391,Barem!$G$12:$H$21,2,1)))</f>
        <v>2.5</v>
      </c>
      <c r="J391" s="22">
        <v>1</v>
      </c>
      <c r="K391" s="17">
        <f>VLOOKUP($C391, Barem!$L:$O,4,0)</f>
        <v>0.2</v>
      </c>
      <c r="L391" s="17">
        <f>VLOOKUP($C391, Barem!$L:$P,5,0)</f>
        <v>0.5</v>
      </c>
      <c r="M391" s="17">
        <f>VLOOKUP($C391, Barem!$L:$Q,6,0)</f>
        <v>0.3</v>
      </c>
      <c r="N391" s="43">
        <f t="shared" si="51"/>
        <v>0</v>
      </c>
      <c r="O391" s="43">
        <f>IF(D391&gt;21,VLOOKUP(D391,Barem!$S$1:$T$39,2,1),0)</f>
        <v>0</v>
      </c>
      <c r="P391" s="39">
        <f>IF(D391&lt;1,0,IF(B391="F",VLOOKUP(G391,Barem!$W$2:$Y$12,2,1),VLOOKUP(G391,Barem!$W$13:$Y$24,2,1)))</f>
        <v>0</v>
      </c>
      <c r="Q391" s="43">
        <f>VLOOKUP(A391,Participanti!A:C,3,0)</f>
        <v>0</v>
      </c>
      <c r="R391" s="34">
        <f t="shared" si="52"/>
        <v>2.3499999999999996</v>
      </c>
      <c r="S391" s="38">
        <v>43905</v>
      </c>
      <c r="T391" s="3">
        <f t="shared" si="54"/>
        <v>1</v>
      </c>
      <c r="U391" s="41">
        <f t="shared" si="53"/>
        <v>0.12620837808807731</v>
      </c>
    </row>
    <row r="392" spans="1:21">
      <c r="A392" s="21" t="s">
        <v>207</v>
      </c>
      <c r="B392" s="29" t="str">
        <f>VLOOKUP(A392,Participanti!A:B,2,0)</f>
        <v>M</v>
      </c>
      <c r="C392" s="22">
        <v>10</v>
      </c>
      <c r="D392" s="22">
        <v>3.03</v>
      </c>
      <c r="E392" s="23">
        <v>1.4537037037037038E-2</v>
      </c>
      <c r="F392" s="46">
        <v>23</v>
      </c>
      <c r="G392" s="24">
        <f t="shared" si="50"/>
        <v>4.797701992421465E-3</v>
      </c>
      <c r="H392" s="16">
        <f>IF(B392="F",IF(G392&gt;Barem!$AB$2,0,IF(B392="F",VLOOKUP(D392,Barem!$B$2:$C$11,2,1))),IF(G392&gt;Barem!$AB$3,0,VLOOKUP(D392,Barem!$B$12:$C$21,2,1)))</f>
        <v>1</v>
      </c>
      <c r="I392" s="16">
        <f>IF(H392=0,0,IF(B392="F",VLOOKUP(G392,Barem!$G$2:$H$11,2,1),VLOOKUP(G392,Barem!$G$12:$H$21,2,1)))</f>
        <v>1</v>
      </c>
      <c r="J392" s="22">
        <v>2</v>
      </c>
      <c r="K392" s="17">
        <f>VLOOKUP($C392, Barem!$L:$O,4,0)</f>
        <v>0.2</v>
      </c>
      <c r="L392" s="17">
        <f>VLOOKUP($C392, Barem!$L:$P,5,0)</f>
        <v>0.5</v>
      </c>
      <c r="M392" s="17">
        <f>VLOOKUP($C392, Barem!$L:$Q,6,0)</f>
        <v>0.3</v>
      </c>
      <c r="N392" s="43">
        <f t="shared" si="51"/>
        <v>0</v>
      </c>
      <c r="O392" s="43">
        <f>IF(D392&gt;21,VLOOKUP(D392,Barem!$S$1:$T$39,2,1),0)</f>
        <v>0</v>
      </c>
      <c r="P392" s="39">
        <f>IF(D392&lt;1,0,IF(B392="F",VLOOKUP(G392,Barem!$W$2:$Y$12,2,1),VLOOKUP(G392,Barem!$W$13:$Y$24,2,1)))</f>
        <v>0</v>
      </c>
      <c r="Q392" s="43">
        <f>VLOOKUP(A392,Participanti!A:C,3,0)</f>
        <v>0</v>
      </c>
      <c r="R392" s="34">
        <f t="shared" si="52"/>
        <v>1.2999999999999998</v>
      </c>
      <c r="S392" s="38">
        <v>43905</v>
      </c>
      <c r="T392" s="3">
        <f t="shared" si="54"/>
        <v>1</v>
      </c>
      <c r="U392" s="41">
        <f t="shared" si="53"/>
        <v>0.42904290429042902</v>
      </c>
    </row>
    <row r="393" spans="1:21">
      <c r="A393" s="21" t="s">
        <v>193</v>
      </c>
      <c r="B393" s="29" t="str">
        <f>VLOOKUP(A393,Participanti!A:B,2,0)</f>
        <v>F</v>
      </c>
      <c r="C393" s="22">
        <v>10</v>
      </c>
      <c r="D393" s="22">
        <v>7.17</v>
      </c>
      <c r="E393" s="23">
        <v>4.1932870370370377E-2</v>
      </c>
      <c r="F393" s="46">
        <v>21</v>
      </c>
      <c r="G393" s="24">
        <f t="shared" si="50"/>
        <v>5.848378015393358E-3</v>
      </c>
      <c r="H393" s="16">
        <f>IF(B393="F",IF(G393&gt;Barem!$AB$2,0,IF(B393="F",VLOOKUP(D393,Barem!$B$2:$C$11,2,1))),IF(G393&gt;Barem!$AB$3,0,VLOOKUP(D393,Barem!$B$12:$C$21,2,1)))</f>
        <v>2</v>
      </c>
      <c r="I393" s="16">
        <f>IF(H393=0,0,IF(B393="F",VLOOKUP(G393,Barem!$G$2:$H$11,2,1),VLOOKUP(G393,Barem!$G$12:$H$21,2,1)))</f>
        <v>1</v>
      </c>
      <c r="J393" s="22">
        <v>1</v>
      </c>
      <c r="K393" s="17">
        <f>VLOOKUP($C393, Barem!$L:$O,4,0)</f>
        <v>0.2</v>
      </c>
      <c r="L393" s="17">
        <f>VLOOKUP($C393, Barem!$L:$P,5,0)</f>
        <v>0.5</v>
      </c>
      <c r="M393" s="17">
        <f>VLOOKUP($C393, Barem!$L:$Q,6,0)</f>
        <v>0.3</v>
      </c>
      <c r="N393" s="43">
        <f t="shared" si="51"/>
        <v>0</v>
      </c>
      <c r="O393" s="43">
        <f>IF(D393&gt;21,VLOOKUP(D393,Barem!$S$1:$T$39,2,1),0)</f>
        <v>0</v>
      </c>
      <c r="P393" s="39">
        <f>IF(D393&lt;1,0,IF(B393="F",VLOOKUP(G393,Barem!$W$2:$Y$12,2,1),VLOOKUP(G393,Barem!$W$13:$Y$24,2,1)))</f>
        <v>0</v>
      </c>
      <c r="Q393" s="43">
        <f>VLOOKUP(A393,Participanti!A:C,3,0)</f>
        <v>0.5</v>
      </c>
      <c r="R393" s="34">
        <f t="shared" si="52"/>
        <v>1.7</v>
      </c>
      <c r="S393" s="38">
        <v>43903</v>
      </c>
      <c r="T393" s="3">
        <f t="shared" si="54"/>
        <v>1</v>
      </c>
      <c r="U393" s="41">
        <f t="shared" si="53"/>
        <v>0.23709902370990238</v>
      </c>
    </row>
    <row r="394" spans="1:21">
      <c r="A394" s="21" t="s">
        <v>64</v>
      </c>
      <c r="B394" s="29" t="str">
        <f>VLOOKUP(A394,Participanti!A:B,2,0)</f>
        <v>M</v>
      </c>
      <c r="C394" s="22">
        <v>10</v>
      </c>
      <c r="D394" s="22">
        <v>26.88</v>
      </c>
      <c r="E394" s="23">
        <v>0.11546296296296295</v>
      </c>
      <c r="F394" s="46">
        <v>0</v>
      </c>
      <c r="G394" s="24">
        <f t="shared" si="50"/>
        <v>4.2954971340388006E-3</v>
      </c>
      <c r="H394" s="16">
        <f>IF(B394="F",IF(G394&gt;Barem!$AB$2,0,IF(B394="F",VLOOKUP(D394,Barem!$B$2:$C$11,2,1))),IF(G394&gt;Barem!$AB$3,0,VLOOKUP(D394,Barem!$B$12:$C$21,2,1)))</f>
        <v>5</v>
      </c>
      <c r="I394" s="16">
        <f>IF(H394=0,0,IF(B394="F",VLOOKUP(G394,Barem!$G$2:$H$11,2,1),VLOOKUP(G394,Barem!$G$12:$H$21,2,1)))</f>
        <v>1</v>
      </c>
      <c r="J394" s="22">
        <v>2.5</v>
      </c>
      <c r="K394" s="17">
        <f>VLOOKUP($C394, Barem!$L:$O,4,0)</f>
        <v>0.2</v>
      </c>
      <c r="L394" s="17">
        <f>VLOOKUP($C394, Barem!$L:$P,5,0)</f>
        <v>0.5</v>
      </c>
      <c r="M394" s="17">
        <f>VLOOKUP($C394, Barem!$L:$Q,6,0)</f>
        <v>0.3</v>
      </c>
      <c r="N394" s="43">
        <f t="shared" si="51"/>
        <v>0</v>
      </c>
      <c r="O394" s="43">
        <f>IF(D394&gt;21,VLOOKUP(D394,Barem!$S$1:$T$39,2,1),0)</f>
        <v>0.1</v>
      </c>
      <c r="P394" s="39">
        <f>IF(D394&lt;1,0,IF(B394="F",VLOOKUP(G394,Barem!$W$2:$Y$12,2,1),VLOOKUP(G394,Barem!$W$13:$Y$24,2,1)))</f>
        <v>0</v>
      </c>
      <c r="Q394" s="43">
        <f>VLOOKUP(A394,Participanti!A:C,3,0)</f>
        <v>0</v>
      </c>
      <c r="R394" s="34">
        <f t="shared" si="52"/>
        <v>2.35</v>
      </c>
      <c r="S394" s="38">
        <v>43905</v>
      </c>
      <c r="T394" s="3">
        <f t="shared" si="54"/>
        <v>1</v>
      </c>
      <c r="U394" s="41">
        <f t="shared" si="53"/>
        <v>8.7425595238095247E-2</v>
      </c>
    </row>
    <row r="395" spans="1:21">
      <c r="A395" s="21" t="s">
        <v>197</v>
      </c>
      <c r="B395" s="29" t="str">
        <f>VLOOKUP(A395,Participanti!A:B,2,0)</f>
        <v>M</v>
      </c>
      <c r="C395" s="22">
        <v>10</v>
      </c>
      <c r="D395" s="22">
        <v>10.02</v>
      </c>
      <c r="E395" s="23">
        <v>2.9062500000000002E-2</v>
      </c>
      <c r="F395" s="46">
        <v>10</v>
      </c>
      <c r="G395" s="24">
        <f t="shared" si="50"/>
        <v>2.9004491017964075E-3</v>
      </c>
      <c r="H395" s="16">
        <f>IF(B395="F",IF(G395&gt;Barem!$AB$2,0,IF(B395="F",VLOOKUP(D395,Barem!$B$2:$C$11,2,1))),IF(G395&gt;Barem!$AB$3,0,VLOOKUP(D395,Barem!$B$12:$C$21,2,1)))</f>
        <v>2.5</v>
      </c>
      <c r="I395" s="16">
        <f>IF(H395=0,0,IF(B395="F",VLOOKUP(G395,Barem!$G$2:$H$11,2,1),VLOOKUP(G395,Barem!$G$12:$H$21,2,1)))</f>
        <v>4.5</v>
      </c>
      <c r="J395" s="22">
        <v>3</v>
      </c>
      <c r="K395" s="17">
        <f>VLOOKUP($C395, Barem!$L:$O,4,0)</f>
        <v>0.2</v>
      </c>
      <c r="L395" s="17">
        <f>VLOOKUP($C395, Barem!$L:$P,5,0)</f>
        <v>0.5</v>
      </c>
      <c r="M395" s="17">
        <f>VLOOKUP($C395, Barem!$L:$Q,6,0)</f>
        <v>0.3</v>
      </c>
      <c r="N395" s="43">
        <f t="shared" si="51"/>
        <v>0</v>
      </c>
      <c r="O395" s="43">
        <f>IF(D395&gt;21,VLOOKUP(D395,Barem!$S$1:$T$39,2,1),0)</f>
        <v>0</v>
      </c>
      <c r="P395" s="39">
        <f>IF(D395&lt;1,0,IF(B395="F",VLOOKUP(G395,Barem!$W$2:$Y$12,2,1),VLOOKUP(G395,Barem!$W$13:$Y$24,2,1)))</f>
        <v>0</v>
      </c>
      <c r="Q395" s="43">
        <f>VLOOKUP(A395,Participanti!A:C,3,0)</f>
        <v>0</v>
      </c>
      <c r="R395" s="34">
        <f t="shared" si="52"/>
        <v>3.65</v>
      </c>
      <c r="S395" s="38">
        <v>43904</v>
      </c>
      <c r="T395" s="3">
        <f t="shared" si="54"/>
        <v>1</v>
      </c>
      <c r="U395" s="41">
        <f t="shared" si="53"/>
        <v>0.36427145708582837</v>
      </c>
    </row>
    <row r="396" spans="1:21">
      <c r="A396" s="21" t="s">
        <v>6</v>
      </c>
      <c r="B396" s="29" t="str">
        <f>VLOOKUP(A396,Participanti!A:B,2,0)</f>
        <v>F</v>
      </c>
      <c r="C396" s="22">
        <v>10</v>
      </c>
      <c r="D396" s="22">
        <v>14.01</v>
      </c>
      <c r="E396" s="23">
        <v>4.7847222222222228E-2</v>
      </c>
      <c r="F396" s="46">
        <v>22</v>
      </c>
      <c r="G396" s="24">
        <f t="shared" si="50"/>
        <v>3.4152192878102948E-3</v>
      </c>
      <c r="H396" s="16">
        <f>IF(B396="F",IF(G396&gt;Barem!$AB$2,0,IF(B396="F",VLOOKUP(D396,Barem!$B$2:$C$11,2,1))),IF(G396&gt;Barem!$AB$3,0,VLOOKUP(D396,Barem!$B$12:$C$21,2,1)))</f>
        <v>3.5</v>
      </c>
      <c r="I396" s="16">
        <f>IF(H396=0,0,IF(B396="F",VLOOKUP(G396,Barem!$G$2:$H$11,2,1),VLOOKUP(G396,Barem!$G$12:$H$21,2,1)))</f>
        <v>4</v>
      </c>
      <c r="J396" s="22">
        <v>3.5</v>
      </c>
      <c r="K396" s="17">
        <f>VLOOKUP($C396, Barem!$L:$O,4,0)</f>
        <v>0.2</v>
      </c>
      <c r="L396" s="17">
        <f>VLOOKUP($C396, Barem!$L:$P,5,0)</f>
        <v>0.5</v>
      </c>
      <c r="M396" s="17">
        <f>VLOOKUP($C396, Barem!$L:$Q,6,0)</f>
        <v>0.3</v>
      </c>
      <c r="N396" s="43">
        <f t="shared" si="51"/>
        <v>0</v>
      </c>
      <c r="O396" s="43">
        <f>IF(D396&gt;21,VLOOKUP(D396,Barem!$S$1:$T$39,2,1),0)</f>
        <v>0</v>
      </c>
      <c r="P396" s="39">
        <f>IF(D396&lt;1,0,IF(B396="F",VLOOKUP(G396,Barem!$W$2:$Y$12,2,1),VLOOKUP(G396,Barem!$W$13:$Y$24,2,1)))</f>
        <v>0</v>
      </c>
      <c r="Q396" s="43">
        <f>VLOOKUP(A396,Participanti!A:C,3,0)</f>
        <v>0</v>
      </c>
      <c r="R396" s="34">
        <f t="shared" si="52"/>
        <v>3.75</v>
      </c>
      <c r="S396" s="38">
        <v>43905</v>
      </c>
      <c r="T396" s="3">
        <f t="shared" si="54"/>
        <v>1</v>
      </c>
      <c r="U396" s="41">
        <f t="shared" si="53"/>
        <v>0.26766595289079231</v>
      </c>
    </row>
    <row r="397" spans="1:21">
      <c r="A397" s="21" t="s">
        <v>68</v>
      </c>
      <c r="B397" s="29" t="str">
        <f>VLOOKUP(A397,Participanti!A:B,2,0)</f>
        <v>M</v>
      </c>
      <c r="C397" s="22">
        <v>10</v>
      </c>
      <c r="D397" s="22">
        <v>5.16</v>
      </c>
      <c r="E397" s="23">
        <v>1.7511574074074072E-2</v>
      </c>
      <c r="F397" s="46">
        <v>73</v>
      </c>
      <c r="G397" s="24">
        <f t="shared" si="50"/>
        <v>3.3937159058283085E-3</v>
      </c>
      <c r="H397" s="16">
        <f>IF(B397="F",IF(G397&gt;Barem!$AB$2,0,IF(B397="F",VLOOKUP(D397,Barem!$B$2:$C$11,2,1))),IF(G397&gt;Barem!$AB$3,0,VLOOKUP(D397,Barem!$B$12:$C$21,2,1)))</f>
        <v>1.5</v>
      </c>
      <c r="I397" s="16">
        <f>IF(H397=0,0,IF(B397="F",VLOOKUP(G397,Barem!$G$2:$H$11,2,1),VLOOKUP(G397,Barem!$G$12:$H$21,2,1)))</f>
        <v>3</v>
      </c>
      <c r="J397" s="22">
        <v>4</v>
      </c>
      <c r="K397" s="17">
        <f>VLOOKUP($C397, Barem!$L:$O,4,0)</f>
        <v>0.2</v>
      </c>
      <c r="L397" s="17">
        <f>VLOOKUP($C397, Barem!$L:$P,5,0)</f>
        <v>0.5</v>
      </c>
      <c r="M397" s="17">
        <f>VLOOKUP($C397, Barem!$L:$Q,6,0)</f>
        <v>0.3</v>
      </c>
      <c r="N397" s="43">
        <f t="shared" si="51"/>
        <v>0</v>
      </c>
      <c r="O397" s="43">
        <f>IF(D397&gt;21,VLOOKUP(D397,Barem!$S$1:$T$39,2,1),0)</f>
        <v>0</v>
      </c>
      <c r="P397" s="39">
        <f>IF(D397&lt;1,0,IF(B397="F",VLOOKUP(G397,Barem!$W$2:$Y$12,2,1),VLOOKUP(G397,Barem!$W$13:$Y$24,2,1)))</f>
        <v>0</v>
      </c>
      <c r="Q397" s="43">
        <f>VLOOKUP(A397,Participanti!A:C,3,0)</f>
        <v>0</v>
      </c>
      <c r="R397" s="34">
        <f t="shared" si="52"/>
        <v>3</v>
      </c>
      <c r="S397" s="38">
        <v>43904</v>
      </c>
      <c r="T397" s="3">
        <f t="shared" si="54"/>
        <v>1</v>
      </c>
      <c r="U397" s="41">
        <f t="shared" si="53"/>
        <v>0.58139534883720934</v>
      </c>
    </row>
    <row r="398" spans="1:21">
      <c r="A398" s="21" t="s">
        <v>122</v>
      </c>
      <c r="B398" s="29" t="str">
        <f>VLOOKUP(A398,Participanti!A:B,2,0)</f>
        <v>M</v>
      </c>
      <c r="C398" s="22">
        <v>10</v>
      </c>
      <c r="D398" s="22">
        <v>25.24</v>
      </c>
      <c r="E398" s="23">
        <v>0.10587962962962964</v>
      </c>
      <c r="F398" s="46">
        <v>136</v>
      </c>
      <c r="G398" s="24">
        <f t="shared" si="50"/>
        <v>4.1949140106826328E-3</v>
      </c>
      <c r="H398" s="16">
        <f>IF(B398="F",IF(G398&gt;Barem!$AB$2,0,IF(B398="F",VLOOKUP(D398,Barem!$B$2:$C$11,2,1))),IF(G398&gt;Barem!$AB$3,0,VLOOKUP(D398,Barem!$B$12:$C$21,2,1)))</f>
        <v>5</v>
      </c>
      <c r="I398" s="16">
        <f>IF(H398=0,0,IF(B398="F",VLOOKUP(G398,Barem!$G$2:$H$11,2,1),VLOOKUP(G398,Barem!$G$12:$H$21,2,1)))</f>
        <v>1</v>
      </c>
      <c r="J398" s="22">
        <v>2</v>
      </c>
      <c r="K398" s="17">
        <f>VLOOKUP($C398, Barem!$L:$O,4,0)</f>
        <v>0.2</v>
      </c>
      <c r="L398" s="17">
        <f>VLOOKUP($C398, Barem!$L:$P,5,0)</f>
        <v>0.5</v>
      </c>
      <c r="M398" s="17">
        <f>VLOOKUP($C398, Barem!$L:$Q,6,0)</f>
        <v>0.3</v>
      </c>
      <c r="N398" s="43">
        <f t="shared" si="51"/>
        <v>0</v>
      </c>
      <c r="O398" s="43">
        <f>IF(D398&gt;21,VLOOKUP(D398,Barem!$S$1:$T$39,2,1),0)</f>
        <v>0</v>
      </c>
      <c r="P398" s="39">
        <f>IF(D398&lt;1,0,IF(B398="F",VLOOKUP(G398,Barem!$W$2:$Y$12,2,1),VLOOKUP(G398,Barem!$W$13:$Y$24,2,1)))</f>
        <v>0</v>
      </c>
      <c r="Q398" s="43">
        <f>VLOOKUP(A398,Participanti!A:C,3,0)</f>
        <v>0</v>
      </c>
      <c r="R398" s="34">
        <f t="shared" si="52"/>
        <v>2.1</v>
      </c>
      <c r="S398" s="38">
        <v>43905</v>
      </c>
      <c r="T398" s="3">
        <f t="shared" si="54"/>
        <v>1</v>
      </c>
      <c r="U398" s="41">
        <f t="shared" si="53"/>
        <v>8.3201267828843115E-2</v>
      </c>
    </row>
    <row r="399" spans="1:21">
      <c r="A399" s="21" t="s">
        <v>61</v>
      </c>
      <c r="B399" s="29" t="str">
        <f>VLOOKUP(A399,Participanti!A:B,2,0)</f>
        <v>M</v>
      </c>
      <c r="C399" s="22">
        <v>10</v>
      </c>
      <c r="D399" s="22">
        <v>11.38</v>
      </c>
      <c r="E399" s="23">
        <v>4.5925925925925926E-2</v>
      </c>
      <c r="F399" s="46">
        <v>52</v>
      </c>
      <c r="G399" s="24">
        <f t="shared" si="50"/>
        <v>4.0356701165137013E-3</v>
      </c>
      <c r="H399" s="16">
        <f>IF(B399="F",IF(G399&gt;Barem!$AB$2,0,IF(B399="F",VLOOKUP(D399,Barem!$B$2:$C$11,2,1))),IF(G399&gt;Barem!$AB$3,0,VLOOKUP(D399,Barem!$B$12:$C$21,2,1)))</f>
        <v>2.5</v>
      </c>
      <c r="I399" s="16">
        <f>IF(H399=0,0,IF(B399="F",VLOOKUP(G399,Barem!$G$2:$H$11,2,1),VLOOKUP(G399,Barem!$G$12:$H$21,2,1)))</f>
        <v>1.5</v>
      </c>
      <c r="J399" s="22">
        <v>2.5</v>
      </c>
      <c r="K399" s="17">
        <f>VLOOKUP($C399, Barem!$L:$O,4,0)</f>
        <v>0.2</v>
      </c>
      <c r="L399" s="17">
        <f>VLOOKUP($C399, Barem!$L:$P,5,0)</f>
        <v>0.5</v>
      </c>
      <c r="M399" s="17">
        <f>VLOOKUP($C399, Barem!$L:$Q,6,0)</f>
        <v>0.3</v>
      </c>
      <c r="N399" s="43">
        <f t="shared" si="51"/>
        <v>0</v>
      </c>
      <c r="O399" s="43">
        <f>IF(D399&gt;21,VLOOKUP(D399,Barem!$S$1:$T$39,2,1),0)</f>
        <v>0</v>
      </c>
      <c r="P399" s="39">
        <f>IF(D399&lt;1,0,IF(B399="F",VLOOKUP(G399,Barem!$W$2:$Y$12,2,1),VLOOKUP(G399,Barem!$W$13:$Y$24,2,1)))</f>
        <v>0</v>
      </c>
      <c r="Q399" s="43">
        <f>VLOOKUP(A399,Participanti!A:C,3,0)</f>
        <v>0</v>
      </c>
      <c r="R399" s="34">
        <f t="shared" si="52"/>
        <v>2</v>
      </c>
      <c r="S399" s="38">
        <v>43901</v>
      </c>
      <c r="T399" s="3">
        <f t="shared" si="54"/>
        <v>1</v>
      </c>
      <c r="U399" s="41">
        <f t="shared" si="53"/>
        <v>0.17574692442882248</v>
      </c>
    </row>
    <row r="400" spans="1:21">
      <c r="A400" s="21" t="s">
        <v>149</v>
      </c>
      <c r="B400" s="29" t="str">
        <f>VLOOKUP(A400,Participanti!A:B,2,0)</f>
        <v>M</v>
      </c>
      <c r="C400" s="22">
        <v>10</v>
      </c>
      <c r="D400" s="22">
        <v>5</v>
      </c>
      <c r="E400" s="23">
        <v>1.8784722222222223E-2</v>
      </c>
      <c r="F400" s="46">
        <v>0</v>
      </c>
      <c r="G400" s="24">
        <f t="shared" si="50"/>
        <v>3.7569444444444447E-3</v>
      </c>
      <c r="H400" s="16">
        <f>IF(B400="F",IF(G400&gt;Barem!$AB$2,0,IF(B400="F",VLOOKUP(D400,Barem!$B$2:$C$11,2,1))),IF(G400&gt;Barem!$AB$3,0,VLOOKUP(D400,Barem!$B$12:$C$21,2,1)))</f>
        <v>1.5</v>
      </c>
      <c r="I400" s="16">
        <f>IF(H400=0,0,IF(B400="F",VLOOKUP(G400,Barem!$G$2:$H$11,2,1),VLOOKUP(G400,Barem!$G$12:$H$21,2,1)))</f>
        <v>2</v>
      </c>
      <c r="J400" s="22">
        <v>1.5</v>
      </c>
      <c r="K400" s="17">
        <f>VLOOKUP($C400, Barem!$L:$O,4,0)</f>
        <v>0.2</v>
      </c>
      <c r="L400" s="17">
        <f>VLOOKUP($C400, Barem!$L:$P,5,0)</f>
        <v>0.5</v>
      </c>
      <c r="M400" s="17">
        <f>VLOOKUP($C400, Barem!$L:$Q,6,0)</f>
        <v>0.3</v>
      </c>
      <c r="N400" s="43">
        <f t="shared" si="51"/>
        <v>0</v>
      </c>
      <c r="O400" s="43">
        <f>IF(D400&gt;21,VLOOKUP(D400,Barem!$S$1:$T$39,2,1),0)</f>
        <v>0</v>
      </c>
      <c r="P400" s="39">
        <f>IF(D400&lt;1,0,IF(B400="F",VLOOKUP(G400,Barem!$W$2:$Y$12,2,1),VLOOKUP(G400,Barem!$W$13:$Y$24,2,1)))</f>
        <v>0</v>
      </c>
      <c r="Q400" s="43">
        <f>VLOOKUP(A400,Participanti!A:C,3,0)</f>
        <v>0</v>
      </c>
      <c r="R400" s="34">
        <f t="shared" si="52"/>
        <v>1.75</v>
      </c>
      <c r="S400" s="38">
        <v>43904</v>
      </c>
      <c r="T400" s="3">
        <f t="shared" si="54"/>
        <v>1</v>
      </c>
      <c r="U400" s="41">
        <f t="shared" si="53"/>
        <v>0.35</v>
      </c>
    </row>
    <row r="401" spans="1:22">
      <c r="A401" s="21" t="s">
        <v>129</v>
      </c>
      <c r="B401" s="29" t="str">
        <f>VLOOKUP(A401,Participanti!A:B,2,0)</f>
        <v>M</v>
      </c>
      <c r="C401" s="22">
        <v>10</v>
      </c>
      <c r="D401" s="22">
        <v>20.68</v>
      </c>
      <c r="E401" s="23">
        <v>0.15303240740740739</v>
      </c>
      <c r="F401" s="46">
        <v>990</v>
      </c>
      <c r="G401" s="24">
        <f t="shared" si="50"/>
        <v>7.4000197005516148E-3</v>
      </c>
      <c r="H401" s="16">
        <f>IF(B401="F",IF(G401&gt;Barem!$AB$2,0,IF(B401="F",VLOOKUP(D401,Barem!$B$2:$C$11,2,1))),IF(G401&gt;Barem!$AB$3,0,VLOOKUP(D401,Barem!$B$12:$C$21,2,1)))</f>
        <v>4.5</v>
      </c>
      <c r="I401" s="16">
        <f>IF(H401=0,0,IF(B401="F",VLOOKUP(G401,Barem!$G$2:$H$11,2,1),VLOOKUP(G401,Barem!$G$12:$H$21,2,1)))</f>
        <v>0</v>
      </c>
      <c r="J401" s="22">
        <v>3.5</v>
      </c>
      <c r="K401" s="17">
        <f>VLOOKUP($C401, Barem!$L:$O,4,0)</f>
        <v>0.2</v>
      </c>
      <c r="L401" s="17">
        <f>VLOOKUP($C401, Barem!$L:$P,5,0)</f>
        <v>0.5</v>
      </c>
      <c r="M401" s="17">
        <f>VLOOKUP($C401, Barem!$L:$Q,6,0)</f>
        <v>0.3</v>
      </c>
      <c r="N401" s="43">
        <f t="shared" si="51"/>
        <v>0.66</v>
      </c>
      <c r="O401" s="43">
        <f>IF(D401&gt;21,VLOOKUP(D401,Barem!$S$1:$T$39,2,1),0)</f>
        <v>0</v>
      </c>
      <c r="P401" s="39">
        <f>IF(D401&lt;1,0,IF(B401="F",VLOOKUP(G401,Barem!$W$2:$Y$12,2,1),VLOOKUP(G401,Barem!$W$13:$Y$24,2,1)))</f>
        <v>0</v>
      </c>
      <c r="Q401" s="43">
        <f>VLOOKUP(A401,Participanti!A:C,3,0)</f>
        <v>0.5</v>
      </c>
      <c r="R401" s="34">
        <f t="shared" si="52"/>
        <v>3.1100000000000003</v>
      </c>
      <c r="S401" s="38">
        <v>43904</v>
      </c>
      <c r="T401" s="3">
        <f t="shared" si="54"/>
        <v>1</v>
      </c>
      <c r="U401" s="41">
        <f t="shared" si="53"/>
        <v>0.15038684719535786</v>
      </c>
    </row>
    <row r="402" spans="1:22">
      <c r="A402" s="21" t="s">
        <v>187</v>
      </c>
      <c r="B402" s="29" t="str">
        <f>VLOOKUP(A402,Participanti!A:B,2,0)</f>
        <v>M</v>
      </c>
      <c r="C402" s="22">
        <v>10</v>
      </c>
      <c r="D402" s="22">
        <v>28.19</v>
      </c>
      <c r="E402" s="23">
        <v>8.1504629629629635E-2</v>
      </c>
      <c r="F402" s="46">
        <v>152</v>
      </c>
      <c r="G402" s="24">
        <f t="shared" si="50"/>
        <v>2.8912603628815053E-3</v>
      </c>
      <c r="H402" s="16">
        <f>IF(B402="F",IF(G402&gt;Barem!$AB$2,0,IF(B402="F",VLOOKUP(D402,Barem!$B$2:$C$11,2,1))),IF(G402&gt;Barem!$AB$3,0,VLOOKUP(D402,Barem!$B$12:$C$21,2,1)))</f>
        <v>5</v>
      </c>
      <c r="I402" s="16">
        <f>IF(H402=0,0,IF(B402="F",VLOOKUP(G402,Barem!$G$2:$H$11,2,1),VLOOKUP(G402,Barem!$G$12:$H$21,2,1)))</f>
        <v>4.5</v>
      </c>
      <c r="J402" s="22">
        <v>3</v>
      </c>
      <c r="K402" s="17">
        <f>VLOOKUP($C402, Barem!$L:$O,4,0)</f>
        <v>0.2</v>
      </c>
      <c r="L402" s="17">
        <f>VLOOKUP($C402, Barem!$L:$P,5,0)</f>
        <v>0.5</v>
      </c>
      <c r="M402" s="17">
        <f>VLOOKUP($C402, Barem!$L:$Q,6,0)</f>
        <v>0.3</v>
      </c>
      <c r="N402" s="43">
        <f t="shared" si="51"/>
        <v>0</v>
      </c>
      <c r="O402" s="43">
        <f>IF(D402&gt;21,VLOOKUP(D402,Barem!$S$1:$T$39,2,1),0)</f>
        <v>0.1</v>
      </c>
      <c r="P402" s="39">
        <f>IF(D402&lt;1,0,IF(B402="F",VLOOKUP(G402,Barem!$W$2:$Y$12,2,1),VLOOKUP(G402,Barem!$W$13:$Y$24,2,1)))</f>
        <v>0</v>
      </c>
      <c r="Q402" s="43">
        <f>VLOOKUP(A402,Participanti!A:C,3,0)</f>
        <v>0</v>
      </c>
      <c r="R402" s="34">
        <f t="shared" si="52"/>
        <v>4.25</v>
      </c>
      <c r="S402" s="38">
        <v>43903</v>
      </c>
      <c r="T402" s="3">
        <f t="shared" si="54"/>
        <v>1</v>
      </c>
      <c r="U402" s="41">
        <f t="shared" si="53"/>
        <v>0.15076268180205746</v>
      </c>
    </row>
    <row r="403" spans="1:22">
      <c r="A403" s="21" t="s">
        <v>123</v>
      </c>
      <c r="B403" s="29" t="str">
        <f>VLOOKUP(A403,Participanti!A:B,2,0)</f>
        <v>F</v>
      </c>
      <c r="C403" s="22">
        <v>10</v>
      </c>
      <c r="D403" s="22">
        <v>12.01</v>
      </c>
      <c r="E403" s="23">
        <v>4.0023148148148148E-2</v>
      </c>
      <c r="F403" s="46">
        <v>15</v>
      </c>
      <c r="G403" s="24">
        <f t="shared" si="50"/>
        <v>3.3324852746168315E-3</v>
      </c>
      <c r="H403" s="16">
        <f>IF(B403="F",IF(G403&gt;Barem!$AB$2,0,IF(B403="F",VLOOKUP(D403,Barem!$B$2:$C$11,2,1))),IF(G403&gt;Barem!$AB$3,0,VLOOKUP(D403,Barem!$B$12:$C$21,2,1)))</f>
        <v>3</v>
      </c>
      <c r="I403" s="16">
        <f>IF(H403=0,0,IF(B403="F",VLOOKUP(G403,Barem!$G$2:$H$11,2,1),VLOOKUP(G403,Barem!$G$12:$H$21,2,1)))</f>
        <v>4</v>
      </c>
      <c r="J403" s="22">
        <v>2.5</v>
      </c>
      <c r="K403" s="17">
        <f>VLOOKUP($C403, Barem!$L:$O,4,0)</f>
        <v>0.2</v>
      </c>
      <c r="L403" s="17">
        <f>VLOOKUP($C403, Barem!$L:$P,5,0)</f>
        <v>0.5</v>
      </c>
      <c r="M403" s="17">
        <f>VLOOKUP($C403, Barem!$L:$Q,6,0)</f>
        <v>0.3</v>
      </c>
      <c r="N403" s="43">
        <f t="shared" si="51"/>
        <v>0</v>
      </c>
      <c r="O403" s="43">
        <f>IF(D403&gt;21,VLOOKUP(D403,Barem!$S$1:$T$39,2,1),0)</f>
        <v>0</v>
      </c>
      <c r="P403" s="39">
        <f>IF(D403&lt;1,0,IF(B403="F",VLOOKUP(G403,Barem!$W$2:$Y$12,2,1),VLOOKUP(G403,Barem!$W$13:$Y$24,2,1)))</f>
        <v>0</v>
      </c>
      <c r="Q403" s="43">
        <f>VLOOKUP(A403,Participanti!A:C,3,0)</f>
        <v>0</v>
      </c>
      <c r="R403" s="34">
        <f t="shared" si="52"/>
        <v>3.35</v>
      </c>
      <c r="S403" s="38">
        <v>43904</v>
      </c>
      <c r="T403" s="3">
        <f t="shared" si="54"/>
        <v>1</v>
      </c>
      <c r="U403" s="41">
        <f t="shared" si="53"/>
        <v>0.27893422148209829</v>
      </c>
    </row>
    <row r="404" spans="1:22">
      <c r="A404" s="21" t="s">
        <v>70</v>
      </c>
      <c r="B404" s="29" t="str">
        <f>VLOOKUP(A404,Participanti!A:B,2,0)</f>
        <v>M</v>
      </c>
      <c r="C404" s="22">
        <v>10</v>
      </c>
      <c r="D404" s="22">
        <v>21.48</v>
      </c>
      <c r="E404" s="23">
        <v>9.2141203703703711E-2</v>
      </c>
      <c r="F404" s="46">
        <v>134</v>
      </c>
      <c r="G404" s="24">
        <f t="shared" si="50"/>
        <v>4.2896277329471004E-3</v>
      </c>
      <c r="H404" s="16">
        <f>IF(B404="F",IF(G404&gt;Barem!$AB$2,0,IF(B404="F",VLOOKUP(D404,Barem!$B$2:$C$11,2,1))),IF(G404&gt;Barem!$AB$3,0,VLOOKUP(D404,Barem!$B$12:$C$21,2,1)))</f>
        <v>5</v>
      </c>
      <c r="I404" s="16">
        <f>IF(H404=0,0,IF(B404="F",VLOOKUP(G404,Barem!$G$2:$H$11,2,1),VLOOKUP(G404,Barem!$G$12:$H$21,2,1)))</f>
        <v>1</v>
      </c>
      <c r="J404" s="22">
        <v>3.5</v>
      </c>
      <c r="K404" s="17">
        <f>VLOOKUP($C404, Barem!$L:$O,4,0)</f>
        <v>0.2</v>
      </c>
      <c r="L404" s="17">
        <f>VLOOKUP($C404, Barem!$L:$P,5,0)</f>
        <v>0.5</v>
      </c>
      <c r="M404" s="17">
        <f>VLOOKUP($C404, Barem!$L:$Q,6,0)</f>
        <v>0.3</v>
      </c>
      <c r="N404" s="43">
        <f t="shared" si="51"/>
        <v>0</v>
      </c>
      <c r="O404" s="43">
        <f>IF(D404&gt;21,VLOOKUP(D404,Barem!$S$1:$T$39,2,1),0)</f>
        <v>0</v>
      </c>
      <c r="P404" s="39">
        <f>IF(D404&lt;1,0,IF(B404="F",VLOOKUP(G404,Barem!$W$2:$Y$12,2,1),VLOOKUP(G404,Barem!$W$13:$Y$24,2,1)))</f>
        <v>0</v>
      </c>
      <c r="Q404" s="43">
        <f>VLOOKUP(A404,Participanti!A:C,3,0)</f>
        <v>0</v>
      </c>
      <c r="R404" s="34">
        <f t="shared" si="52"/>
        <v>2.5499999999999998</v>
      </c>
      <c r="S404" s="38">
        <v>43904</v>
      </c>
      <c r="T404" s="3">
        <f t="shared" si="54"/>
        <v>1</v>
      </c>
      <c r="U404" s="41">
        <f t="shared" si="53"/>
        <v>0.11871508379888267</v>
      </c>
    </row>
    <row r="405" spans="1:22" s="116" customFormat="1" ht="12.75" thickBot="1">
      <c r="A405" s="104" t="s">
        <v>192</v>
      </c>
      <c r="B405" s="105" t="str">
        <f>VLOOKUP(A405,Participanti!A:B,2,0)</f>
        <v>M</v>
      </c>
      <c r="C405" s="106">
        <v>10</v>
      </c>
      <c r="D405" s="106">
        <v>6.02</v>
      </c>
      <c r="E405" s="107">
        <v>1.6620370370370372E-2</v>
      </c>
      <c r="F405" s="108">
        <v>34</v>
      </c>
      <c r="G405" s="109">
        <f t="shared" si="50"/>
        <v>2.7608588655100288E-3</v>
      </c>
      <c r="H405" s="110">
        <f>IF(B405="F",IF(G405&gt;Barem!$AB$2,0,IF(B405="F",VLOOKUP(D405,Barem!$B$2:$C$11,2,1))),IF(G405&gt;Barem!$AB$3,0,VLOOKUP(D405,Barem!$B$12:$C$21,2,1)))</f>
        <v>1.5</v>
      </c>
      <c r="I405" s="110">
        <f>IF(H405=0,0,IF(B405="F",VLOOKUP(G405,Barem!$G$2:$H$11,2,1),VLOOKUP(G405,Barem!$G$12:$H$21,2,1)))</f>
        <v>5</v>
      </c>
      <c r="J405" s="106">
        <v>3</v>
      </c>
      <c r="K405" s="111">
        <f>VLOOKUP($C405, Barem!$L:$O,4,0)</f>
        <v>0.2</v>
      </c>
      <c r="L405" s="111">
        <f>VLOOKUP($C405, Barem!$L:$P,5,0)</f>
        <v>0.5</v>
      </c>
      <c r="M405" s="111">
        <f>VLOOKUP($C405, Barem!$L:$Q,6,0)</f>
        <v>0.3</v>
      </c>
      <c r="N405" s="112">
        <f t="shared" si="51"/>
        <v>0</v>
      </c>
      <c r="O405" s="112">
        <f>IF(D405&gt;21,VLOOKUP(D405,Barem!$S$1:$T$39,2,1),0)</f>
        <v>0</v>
      </c>
      <c r="P405" s="113">
        <f>IF(D405&lt;1,0,IF(B405="F",VLOOKUP(G405,Barem!$W$2:$Y$12,2,1),VLOOKUP(G405,Barem!$W$13:$Y$24,2,1)))</f>
        <v>0.5</v>
      </c>
      <c r="Q405" s="112">
        <f>VLOOKUP(A405,Participanti!A:C,3,0)</f>
        <v>0</v>
      </c>
      <c r="R405" s="114">
        <f t="shared" si="52"/>
        <v>4.1999999999999993</v>
      </c>
      <c r="S405" s="115">
        <v>43903</v>
      </c>
      <c r="T405" s="116">
        <f t="shared" si="54"/>
        <v>1</v>
      </c>
      <c r="U405" s="117">
        <f t="shared" si="53"/>
        <v>0.69767441860465107</v>
      </c>
    </row>
    <row r="406" spans="1:22">
      <c r="A406" s="21" t="s">
        <v>75</v>
      </c>
      <c r="B406" s="29" t="str">
        <f>VLOOKUP(A406,Participanti!A:B,2,0)</f>
        <v>M</v>
      </c>
      <c r="C406" s="22">
        <v>11</v>
      </c>
      <c r="D406" s="22">
        <v>5.01</v>
      </c>
      <c r="E406" s="23">
        <v>1.3449074074074073E-2</v>
      </c>
      <c r="F406" s="46">
        <v>6</v>
      </c>
      <c r="G406" s="24">
        <f t="shared" si="50"/>
        <v>2.6844459229688768E-3</v>
      </c>
      <c r="H406" s="16">
        <f>IF(B406="F",IF(G406&gt;Barem!$AB$2,0,IF(B406="F",VLOOKUP(D406,Barem!$B$2:$C$11,2,1))),IF(G406&gt;Barem!$AB$3,0,VLOOKUP(D406,Barem!$B$12:$C$21,2,1)))</f>
        <v>1.5</v>
      </c>
      <c r="I406" s="16">
        <f>IF(H406=0,0,IF(B406="F",VLOOKUP(G406,Barem!$G$2:$H$11,2,1),VLOOKUP(G406,Barem!$G$12:$H$21,2,1)))</f>
        <v>5</v>
      </c>
      <c r="J406" s="22">
        <v>3</v>
      </c>
      <c r="K406" s="17">
        <f>VLOOKUP($C406, Barem!$L:$O,4,0)</f>
        <v>0.2</v>
      </c>
      <c r="L406" s="17">
        <f>VLOOKUP($C406, Barem!$L:$P,5,0)</f>
        <v>0.3</v>
      </c>
      <c r="M406" s="17">
        <f>VLOOKUP($C406, Barem!$L:$Q,6,0)</f>
        <v>0.5</v>
      </c>
      <c r="N406" s="43">
        <f t="shared" si="51"/>
        <v>0</v>
      </c>
      <c r="O406" s="43">
        <f>IF(D406&gt;21,VLOOKUP(D406,Barem!$S$1:$T$39,2,1),0)</f>
        <v>0</v>
      </c>
      <c r="P406" s="39">
        <f>IF(D406&lt;1,0,IF(B406="F",VLOOKUP(G406,Barem!$W$2:$Y$12,2,1),VLOOKUP(G406,Barem!$W$13:$Y$24,2,1)))</f>
        <v>1</v>
      </c>
      <c r="Q406" s="43">
        <f>VLOOKUP(A406,Participanti!A:C,3,0)</f>
        <v>0</v>
      </c>
      <c r="R406" s="34">
        <f t="shared" si="52"/>
        <v>4.3</v>
      </c>
      <c r="S406" s="38">
        <v>43906</v>
      </c>
      <c r="T406" s="3">
        <f t="shared" si="54"/>
        <v>1</v>
      </c>
      <c r="U406" s="41">
        <f t="shared" si="53"/>
        <v>0.85828343313373257</v>
      </c>
      <c r="V406" s="3" t="s">
        <v>218</v>
      </c>
    </row>
    <row r="407" spans="1:22">
      <c r="A407" s="21" t="s">
        <v>57</v>
      </c>
      <c r="B407" s="29" t="str">
        <f>VLOOKUP(A407,Participanti!A:B,2,0)</f>
        <v>M</v>
      </c>
      <c r="C407" s="22">
        <v>11</v>
      </c>
      <c r="D407" s="22">
        <v>10.5</v>
      </c>
      <c r="E407" s="23">
        <v>3.5659722222222225E-2</v>
      </c>
      <c r="F407" s="46">
        <v>85</v>
      </c>
      <c r="G407" s="24">
        <f t="shared" si="50"/>
        <v>3.3961640211640212E-3</v>
      </c>
      <c r="H407" s="16">
        <f>IF(B407="F",IF(G407&gt;Barem!$AB$2,0,IF(B407="F",VLOOKUP(D407,Barem!$B$2:$C$11,2,1))),IF(G407&gt;Barem!$AB$3,0,VLOOKUP(D407,Barem!$B$12:$C$21,2,1)))</f>
        <v>2.5</v>
      </c>
      <c r="I407" s="16">
        <f>IF(H407=0,0,IF(B407="F",VLOOKUP(G407,Barem!$G$2:$H$11,2,1),VLOOKUP(G407,Barem!$G$12:$H$21,2,1)))</f>
        <v>3</v>
      </c>
      <c r="J407" s="22">
        <v>1</v>
      </c>
      <c r="K407" s="17">
        <f>VLOOKUP($C407, Barem!$L:$O,4,0)</f>
        <v>0.2</v>
      </c>
      <c r="L407" s="17">
        <f>VLOOKUP($C407, Barem!$L:$P,5,0)</f>
        <v>0.3</v>
      </c>
      <c r="M407" s="17">
        <f>VLOOKUP($C407, Barem!$L:$Q,6,0)</f>
        <v>0.5</v>
      </c>
      <c r="N407" s="43">
        <f t="shared" si="51"/>
        <v>0</v>
      </c>
      <c r="O407" s="43">
        <f>IF(D407&gt;21,VLOOKUP(D407,Barem!$S$1:$T$39,2,1),0)</f>
        <v>0</v>
      </c>
      <c r="P407" s="39">
        <f>IF(D407&lt;1,0,IF(B407="F",VLOOKUP(G407,Barem!$W$2:$Y$12,2,1),VLOOKUP(G407,Barem!$W$13:$Y$24,2,1)))</f>
        <v>0</v>
      </c>
      <c r="Q407" s="43">
        <f>VLOOKUP(A407,Participanti!A:C,3,0)</f>
        <v>0</v>
      </c>
      <c r="R407" s="34">
        <f t="shared" si="52"/>
        <v>1.9</v>
      </c>
      <c r="S407" s="38">
        <v>43906</v>
      </c>
      <c r="T407" s="3">
        <f t="shared" si="54"/>
        <v>1</v>
      </c>
      <c r="U407" s="41">
        <f t="shared" si="53"/>
        <v>0.18095238095238095</v>
      </c>
    </row>
    <row r="408" spans="1:22">
      <c r="A408" s="21" t="s">
        <v>125</v>
      </c>
      <c r="B408" s="29" t="str">
        <f>VLOOKUP(A408,Participanti!A:B,2,0)</f>
        <v>M</v>
      </c>
      <c r="C408" s="22">
        <v>11</v>
      </c>
      <c r="D408" s="22">
        <v>16.02</v>
      </c>
      <c r="E408" s="23">
        <v>5.5335648148148148E-2</v>
      </c>
      <c r="F408" s="46">
        <v>502</v>
      </c>
      <c r="G408" s="24">
        <f t="shared" si="50"/>
        <v>3.4541603088731679E-3</v>
      </c>
      <c r="H408" s="16">
        <f>IF(B408="F",IF(G408&gt;Barem!$AB$2,0,IF(B408="F",VLOOKUP(D408,Barem!$B$2:$C$11,2,1))),IF(G408&gt;Barem!$AB$3,0,VLOOKUP(D408,Barem!$B$12:$C$21,2,1)))</f>
        <v>3.5</v>
      </c>
      <c r="I408" s="16">
        <f>IF(H408=0,0,IF(B408="F",VLOOKUP(G408,Barem!$G$2:$H$11,2,1),VLOOKUP(G408,Barem!$G$12:$H$21,2,1)))</f>
        <v>3</v>
      </c>
      <c r="J408" s="22">
        <v>3</v>
      </c>
      <c r="K408" s="17">
        <f>VLOOKUP($C408, Barem!$L:$O,4,0)</f>
        <v>0.2</v>
      </c>
      <c r="L408" s="17">
        <f>VLOOKUP($C408, Barem!$L:$P,5,0)</f>
        <v>0.3</v>
      </c>
      <c r="M408" s="17">
        <f>VLOOKUP($C408, Barem!$L:$Q,6,0)</f>
        <v>0.5</v>
      </c>
      <c r="N408" s="43">
        <f t="shared" si="51"/>
        <v>0.33466666666666667</v>
      </c>
      <c r="O408" s="43">
        <f>IF(D408&gt;21,VLOOKUP(D408,Barem!$S$1:$T$39,2,1),0)</f>
        <v>0</v>
      </c>
      <c r="P408" s="39">
        <f>IF(D408&lt;1,0,IF(B408="F",VLOOKUP(G408,Barem!$W$2:$Y$12,2,1),VLOOKUP(G408,Barem!$W$13:$Y$24,2,1)))</f>
        <v>0</v>
      </c>
      <c r="Q408" s="43">
        <f>VLOOKUP(A408,Participanti!A:C,3,0)</f>
        <v>0</v>
      </c>
      <c r="R408" s="34">
        <f t="shared" si="52"/>
        <v>3.4346666666666668</v>
      </c>
      <c r="S408" s="38">
        <v>43906</v>
      </c>
      <c r="T408" s="3">
        <f t="shared" si="54"/>
        <v>1</v>
      </c>
      <c r="U408" s="41">
        <f t="shared" si="53"/>
        <v>0.21439866833125262</v>
      </c>
    </row>
    <row r="409" spans="1:22">
      <c r="A409" s="21" t="s">
        <v>58</v>
      </c>
      <c r="B409" s="29" t="str">
        <f>VLOOKUP(A409,Participanti!A:B,2,0)</f>
        <v>M</v>
      </c>
      <c r="C409" s="22">
        <v>11</v>
      </c>
      <c r="D409" s="22">
        <v>7.14</v>
      </c>
      <c r="E409" s="23">
        <v>2.8101851851851854E-2</v>
      </c>
      <c r="F409" s="46">
        <v>15</v>
      </c>
      <c r="G409" s="24">
        <f t="shared" si="50"/>
        <v>3.9358335926963379E-3</v>
      </c>
      <c r="H409" s="16">
        <f>IF(B409="F",IF(G409&gt;Barem!$AB$2,0,IF(B409="F",VLOOKUP(D409,Barem!$B$2:$C$11,2,1))),IF(G409&gt;Barem!$AB$3,0,VLOOKUP(D409,Barem!$B$12:$C$21,2,1)))</f>
        <v>2</v>
      </c>
      <c r="I409" s="16">
        <f>IF(H409=0,0,IF(B409="F",VLOOKUP(G409,Barem!$G$2:$H$11,2,1),VLOOKUP(G409,Barem!$G$12:$H$21,2,1)))</f>
        <v>1.5</v>
      </c>
      <c r="J409" s="22">
        <v>3.5</v>
      </c>
      <c r="K409" s="17">
        <f>VLOOKUP($C409, Barem!$L:$O,4,0)</f>
        <v>0.2</v>
      </c>
      <c r="L409" s="17">
        <f>VLOOKUP($C409, Barem!$L:$P,5,0)</f>
        <v>0.3</v>
      </c>
      <c r="M409" s="17">
        <f>VLOOKUP($C409, Barem!$L:$Q,6,0)</f>
        <v>0.5</v>
      </c>
      <c r="N409" s="43">
        <f t="shared" si="51"/>
        <v>0</v>
      </c>
      <c r="O409" s="43">
        <f>IF(D409&gt;21,VLOOKUP(D409,Barem!$S$1:$T$39,2,1),0)</f>
        <v>0</v>
      </c>
      <c r="P409" s="39">
        <f>IF(D409&lt;1,0,IF(B409="F",VLOOKUP(G409,Barem!$W$2:$Y$12,2,1),VLOOKUP(G409,Barem!$W$13:$Y$24,2,1)))</f>
        <v>0</v>
      </c>
      <c r="Q409" s="43">
        <f>VLOOKUP(A409,Participanti!A:C,3,0)</f>
        <v>0</v>
      </c>
      <c r="R409" s="34">
        <f t="shared" si="52"/>
        <v>2.6</v>
      </c>
      <c r="S409" s="38">
        <v>43907</v>
      </c>
      <c r="T409" s="3">
        <f t="shared" si="54"/>
        <v>1</v>
      </c>
      <c r="U409" s="41">
        <f t="shared" si="53"/>
        <v>0.36414565826330536</v>
      </c>
    </row>
    <row r="410" spans="1:22">
      <c r="A410" s="21" t="s">
        <v>190</v>
      </c>
      <c r="B410" s="29" t="str">
        <f>VLOOKUP(A410,Participanti!A:B,2,0)</f>
        <v>F</v>
      </c>
      <c r="C410" s="22">
        <v>11</v>
      </c>
      <c r="D410" s="22">
        <v>16.04</v>
      </c>
      <c r="E410" s="23">
        <v>6.3587962962962971E-2</v>
      </c>
      <c r="F410" s="46">
        <v>46</v>
      </c>
      <c r="G410" s="24">
        <f t="shared" si="50"/>
        <v>3.9643368430774921E-3</v>
      </c>
      <c r="H410" s="16">
        <f>IF(B410="F",IF(G410&gt;Barem!$AB$2,0,IF(B410="F",VLOOKUP(D410,Barem!$B$2:$C$11,2,1))),IF(G410&gt;Barem!$AB$3,0,VLOOKUP(D410,Barem!$B$12:$C$21,2,1)))</f>
        <v>4</v>
      </c>
      <c r="I410" s="16">
        <f>IF(H410=0,0,IF(B410="F",VLOOKUP(G410,Barem!$G$2:$H$11,2,1),VLOOKUP(G410,Barem!$G$12:$H$21,2,1)))</f>
        <v>2.5</v>
      </c>
      <c r="J410" s="22">
        <v>4</v>
      </c>
      <c r="K410" s="17">
        <f>VLOOKUP($C410, Barem!$L:$O,4,0)</f>
        <v>0.2</v>
      </c>
      <c r="L410" s="17">
        <f>VLOOKUP($C410, Barem!$L:$P,5,0)</f>
        <v>0.3</v>
      </c>
      <c r="M410" s="17">
        <f>VLOOKUP($C410, Barem!$L:$Q,6,0)</f>
        <v>0.5</v>
      </c>
      <c r="N410" s="43">
        <f t="shared" si="51"/>
        <v>0</v>
      </c>
      <c r="O410" s="43">
        <f>IF(D410&gt;21,VLOOKUP(D410,Barem!$S$1:$T$39,2,1),0)</f>
        <v>0</v>
      </c>
      <c r="P410" s="39">
        <f>IF(D410&lt;1,0,IF(B410="F",VLOOKUP(G410,Barem!$W$2:$Y$12,2,1),VLOOKUP(G410,Barem!$W$13:$Y$24,2,1)))</f>
        <v>0</v>
      </c>
      <c r="Q410" s="43">
        <f>VLOOKUP(A410,Participanti!A:C,3,0)</f>
        <v>0</v>
      </c>
      <c r="R410" s="34">
        <f t="shared" si="52"/>
        <v>3.55</v>
      </c>
      <c r="S410" s="38">
        <v>43907</v>
      </c>
      <c r="T410" s="3">
        <f t="shared" si="54"/>
        <v>1</v>
      </c>
      <c r="U410" s="41">
        <f t="shared" si="53"/>
        <v>0.22132169576059851</v>
      </c>
    </row>
    <row r="411" spans="1:22">
      <c r="A411" s="21" t="s">
        <v>90</v>
      </c>
      <c r="B411" s="29" t="str">
        <f>VLOOKUP(A411,Participanti!A:B,2,0)</f>
        <v>F</v>
      </c>
      <c r="C411" s="22">
        <v>11</v>
      </c>
      <c r="D411" s="22">
        <v>12.05</v>
      </c>
      <c r="E411" s="23">
        <v>6.0127314814814814E-2</v>
      </c>
      <c r="F411" s="46">
        <v>17</v>
      </c>
      <c r="G411" s="24">
        <f t="shared" si="50"/>
        <v>4.9898186568311043E-3</v>
      </c>
      <c r="H411" s="16">
        <f>IF(B411="F",IF(G411&gt;Barem!$AB$2,0,IF(B411="F",VLOOKUP(D411,Barem!$B$2:$C$11,2,1))),IF(G411&gt;Barem!$AB$3,0,VLOOKUP(D411,Barem!$B$12:$C$21,2,1)))</f>
        <v>3</v>
      </c>
      <c r="I411" s="16">
        <f>IF(H411=0,0,IF(B411="F",VLOOKUP(G411,Barem!$G$2:$H$11,2,1),VLOOKUP(G411,Barem!$G$12:$H$21,2,1)))</f>
        <v>1</v>
      </c>
      <c r="J411" s="22">
        <v>4</v>
      </c>
      <c r="K411" s="17">
        <f>VLOOKUP($C411, Barem!$L:$O,4,0)</f>
        <v>0.2</v>
      </c>
      <c r="L411" s="17">
        <f>VLOOKUP($C411, Barem!$L:$P,5,0)</f>
        <v>0.3</v>
      </c>
      <c r="M411" s="17">
        <f>VLOOKUP($C411, Barem!$L:$Q,6,0)</f>
        <v>0.5</v>
      </c>
      <c r="N411" s="43">
        <f t="shared" si="51"/>
        <v>0</v>
      </c>
      <c r="O411" s="43">
        <f>IF(D411&gt;21,VLOOKUP(D411,Barem!$S$1:$T$39,2,1),0)</f>
        <v>0</v>
      </c>
      <c r="P411" s="39">
        <f>IF(D411&lt;1,0,IF(B411="F",VLOOKUP(G411,Barem!$W$2:$Y$12,2,1),VLOOKUP(G411,Barem!$W$13:$Y$24,2,1)))</f>
        <v>0</v>
      </c>
      <c r="Q411" s="43">
        <f>VLOOKUP(A411,Participanti!A:C,3,0)</f>
        <v>0.75</v>
      </c>
      <c r="R411" s="34">
        <f t="shared" si="52"/>
        <v>3.6500000000000004</v>
      </c>
      <c r="S411" s="38">
        <v>43908</v>
      </c>
      <c r="T411" s="3">
        <f t="shared" si="54"/>
        <v>1</v>
      </c>
      <c r="U411" s="41">
        <f t="shared" si="53"/>
        <v>0.30290456431535273</v>
      </c>
    </row>
    <row r="412" spans="1:22">
      <c r="A412" s="21" t="s">
        <v>195</v>
      </c>
      <c r="B412" s="29" t="str">
        <f>VLOOKUP(A412,Participanti!A:B,2,0)</f>
        <v>M</v>
      </c>
      <c r="C412" s="22">
        <v>11</v>
      </c>
      <c r="D412" s="22">
        <v>8.01</v>
      </c>
      <c r="E412" s="23">
        <v>2.7928240740740743E-2</v>
      </c>
      <c r="F412" s="46">
        <v>86</v>
      </c>
      <c r="G412" s="24">
        <f t="shared" si="50"/>
        <v>3.4866717529014662E-3</v>
      </c>
      <c r="H412" s="16">
        <f>IF(B412="F",IF(G412&gt;Barem!$AB$2,0,IF(B412="F",VLOOKUP(D412,Barem!$B$2:$C$11,2,1))),IF(G412&gt;Barem!$AB$3,0,VLOOKUP(D412,Barem!$B$12:$C$21,2,1)))</f>
        <v>2</v>
      </c>
      <c r="I412" s="16">
        <f>IF(H412=0,0,IF(B412="F",VLOOKUP(G412,Barem!$G$2:$H$11,2,1),VLOOKUP(G412,Barem!$G$12:$H$21,2,1)))</f>
        <v>2.5</v>
      </c>
      <c r="J412" s="22">
        <v>2</v>
      </c>
      <c r="K412" s="17">
        <f>VLOOKUP($C412, Barem!$L:$O,4,0)</f>
        <v>0.2</v>
      </c>
      <c r="L412" s="17">
        <f>VLOOKUP($C412, Barem!$L:$P,5,0)</f>
        <v>0.3</v>
      </c>
      <c r="M412" s="17">
        <f>VLOOKUP($C412, Barem!$L:$Q,6,0)</f>
        <v>0.5</v>
      </c>
      <c r="N412" s="43">
        <f t="shared" si="51"/>
        <v>0</v>
      </c>
      <c r="O412" s="43">
        <f>IF(D412&gt;21,VLOOKUP(D412,Barem!$S$1:$T$39,2,1),0)</f>
        <v>0</v>
      </c>
      <c r="P412" s="39">
        <f>IF(D412&lt;1,0,IF(B412="F",VLOOKUP(G412,Barem!$W$2:$Y$12,2,1),VLOOKUP(G412,Barem!$W$13:$Y$24,2,1)))</f>
        <v>0</v>
      </c>
      <c r="Q412" s="43">
        <f>VLOOKUP(A412,Participanti!A:C,3,0)</f>
        <v>0</v>
      </c>
      <c r="R412" s="34">
        <f t="shared" si="52"/>
        <v>2.15</v>
      </c>
      <c r="S412" s="38">
        <v>43908</v>
      </c>
      <c r="T412" s="3">
        <f t="shared" si="54"/>
        <v>1</v>
      </c>
      <c r="U412" s="41">
        <f t="shared" si="53"/>
        <v>0.26841448189762795</v>
      </c>
    </row>
    <row r="413" spans="1:22">
      <c r="A413" s="21" t="s">
        <v>93</v>
      </c>
      <c r="B413" s="29" t="str">
        <f>VLOOKUP(A413,Participanti!A:B,2,0)</f>
        <v>M</v>
      </c>
      <c r="C413" s="22">
        <v>11</v>
      </c>
      <c r="D413" s="22">
        <v>21</v>
      </c>
      <c r="E413" s="23">
        <v>9.2129629629629631E-2</v>
      </c>
      <c r="F413" s="46">
        <v>101</v>
      </c>
      <c r="G413" s="24">
        <f t="shared" si="50"/>
        <v>4.3871252204585537E-3</v>
      </c>
      <c r="H413" s="16">
        <f>IF(B413="F",IF(G413&gt;Barem!$AB$2,0,IF(B413="F",VLOOKUP(D413,Barem!$B$2:$C$11,2,1))),IF(G413&gt;Barem!$AB$3,0,VLOOKUP(D413,Barem!$B$12:$C$21,2,1)))</f>
        <v>5</v>
      </c>
      <c r="I413" s="16">
        <f>IF(H413=0,0,IF(B413="F",VLOOKUP(G413,Barem!$G$2:$H$11,2,1),VLOOKUP(G413,Barem!$G$12:$H$21,2,1)))</f>
        <v>1</v>
      </c>
      <c r="J413" s="22">
        <v>3.5</v>
      </c>
      <c r="K413" s="17">
        <f>VLOOKUP($C413, Barem!$L:$O,4,0)</f>
        <v>0.2</v>
      </c>
      <c r="L413" s="17">
        <f>VLOOKUP($C413, Barem!$L:$P,5,0)</f>
        <v>0.3</v>
      </c>
      <c r="M413" s="17">
        <f>VLOOKUP($C413, Barem!$L:$Q,6,0)</f>
        <v>0.5</v>
      </c>
      <c r="N413" s="43">
        <f t="shared" si="51"/>
        <v>0</v>
      </c>
      <c r="O413" s="43">
        <f>IF(D413&gt;21,VLOOKUP(D413,Barem!$S$1:$T$39,2,1),0)</f>
        <v>0</v>
      </c>
      <c r="P413" s="39">
        <f>IF(D413&lt;1,0,IF(B413="F",VLOOKUP(G413,Barem!$W$2:$Y$12,2,1),VLOOKUP(G413,Barem!$W$13:$Y$24,2,1)))</f>
        <v>0</v>
      </c>
      <c r="Q413" s="43">
        <f>VLOOKUP(A413,Participanti!A:C,3,0)</f>
        <v>0</v>
      </c>
      <c r="R413" s="34">
        <f t="shared" si="52"/>
        <v>3.05</v>
      </c>
      <c r="S413" s="38">
        <v>43909</v>
      </c>
      <c r="T413" s="3">
        <f t="shared" si="54"/>
        <v>1</v>
      </c>
      <c r="U413" s="41">
        <f t="shared" si="53"/>
        <v>0.14523809523809522</v>
      </c>
    </row>
    <row r="414" spans="1:22">
      <c r="A414" s="21" t="s">
        <v>193</v>
      </c>
      <c r="B414" s="29" t="str">
        <f>VLOOKUP(A414,Participanti!A:B,2,0)</f>
        <v>F</v>
      </c>
      <c r="C414" s="22">
        <v>11</v>
      </c>
      <c r="D414" s="22">
        <v>10</v>
      </c>
      <c r="E414" s="23">
        <v>6.04050925925926E-2</v>
      </c>
      <c r="F414" s="46">
        <v>28</v>
      </c>
      <c r="G414" s="24">
        <f t="shared" si="50"/>
        <v>6.0405092592592602E-3</v>
      </c>
      <c r="H414" s="16">
        <f>IF(B414="F",IF(G414&gt;Barem!$AB$2,0,IF(B414="F",VLOOKUP(D414,Barem!$B$2:$C$11,2,1))),IF(G414&gt;Barem!$AB$3,0,VLOOKUP(D414,Barem!$B$12:$C$21,2,1)))</f>
        <v>2.5</v>
      </c>
      <c r="I414" s="16">
        <f>IF(H414=0,0,IF(B414="F",VLOOKUP(G414,Barem!$G$2:$H$11,2,1),VLOOKUP(G414,Barem!$G$12:$H$21,2,1)))</f>
        <v>1</v>
      </c>
      <c r="J414" s="22">
        <v>2</v>
      </c>
      <c r="K414" s="17">
        <f>VLOOKUP($C414, Barem!$L:$O,4,0)</f>
        <v>0.2</v>
      </c>
      <c r="L414" s="17">
        <f>VLOOKUP($C414, Barem!$L:$P,5,0)</f>
        <v>0.3</v>
      </c>
      <c r="M414" s="17">
        <f>VLOOKUP($C414, Barem!$L:$Q,6,0)</f>
        <v>0.5</v>
      </c>
      <c r="N414" s="43">
        <f t="shared" si="51"/>
        <v>0</v>
      </c>
      <c r="O414" s="43">
        <f>IF(D414&gt;21,VLOOKUP(D414,Barem!$S$1:$T$39,2,1),0)</f>
        <v>0</v>
      </c>
      <c r="P414" s="39">
        <f>IF(D414&lt;1,0,IF(B414="F",VLOOKUP(G414,Barem!$W$2:$Y$12,2,1),VLOOKUP(G414,Barem!$W$13:$Y$24,2,1)))</f>
        <v>0</v>
      </c>
      <c r="Q414" s="43">
        <f>VLOOKUP(A414,Participanti!A:C,3,0)</f>
        <v>0.5</v>
      </c>
      <c r="R414" s="34">
        <f t="shared" si="52"/>
        <v>2.2999999999999998</v>
      </c>
      <c r="S414" s="38">
        <v>43911</v>
      </c>
      <c r="T414" s="3">
        <f t="shared" si="54"/>
        <v>1</v>
      </c>
      <c r="U414" s="41">
        <f t="shared" si="53"/>
        <v>0.22999999999999998</v>
      </c>
    </row>
    <row r="415" spans="1:22">
      <c r="A415" s="21" t="s">
        <v>66</v>
      </c>
      <c r="B415" s="29" t="str">
        <f>VLOOKUP(A415,Participanti!A:B,2,0)</f>
        <v>M</v>
      </c>
      <c r="C415" s="22">
        <v>11</v>
      </c>
      <c r="D415" s="22">
        <v>27.06</v>
      </c>
      <c r="E415" s="23">
        <v>0.10678240740740741</v>
      </c>
      <c r="F415" s="46">
        <v>155</v>
      </c>
      <c r="G415" s="24">
        <f t="shared" si="50"/>
        <v>3.946134789630725E-3</v>
      </c>
      <c r="H415" s="16">
        <f>IF(B415="F",IF(G415&gt;Barem!$AB$2,0,IF(B415="F",VLOOKUP(D415,Barem!$B$2:$C$11,2,1))),IF(G415&gt;Barem!$AB$3,0,VLOOKUP(D415,Barem!$B$12:$C$21,2,1)))</f>
        <v>5</v>
      </c>
      <c r="I415" s="16">
        <f>IF(H415=0,0,IF(B415="F",VLOOKUP(G415,Barem!$G$2:$H$11,2,1),VLOOKUP(G415,Barem!$G$12:$H$21,2,1)))</f>
        <v>1.5</v>
      </c>
      <c r="J415" s="22">
        <v>4</v>
      </c>
      <c r="K415" s="17">
        <f>VLOOKUP($C415, Barem!$L:$O,4,0)</f>
        <v>0.2</v>
      </c>
      <c r="L415" s="17">
        <f>VLOOKUP($C415, Barem!$L:$P,5,0)</f>
        <v>0.3</v>
      </c>
      <c r="M415" s="17">
        <f>VLOOKUP($C415, Barem!$L:$Q,6,0)</f>
        <v>0.5</v>
      </c>
      <c r="N415" s="43">
        <f t="shared" si="51"/>
        <v>0</v>
      </c>
      <c r="O415" s="43">
        <f>IF(D415&gt;21,VLOOKUP(D415,Barem!$S$1:$T$39,2,1),0)</f>
        <v>0.1</v>
      </c>
      <c r="P415" s="39">
        <f>IF(D415&lt;1,0,IF(B415="F",VLOOKUP(G415,Barem!$W$2:$Y$12,2,1),VLOOKUP(G415,Barem!$W$13:$Y$24,2,1)))</f>
        <v>0</v>
      </c>
      <c r="Q415" s="43">
        <f>VLOOKUP(A415,Participanti!A:C,3,0)</f>
        <v>0</v>
      </c>
      <c r="R415" s="34">
        <f t="shared" si="52"/>
        <v>3.5500000000000003</v>
      </c>
      <c r="S415" s="38">
        <v>43911</v>
      </c>
      <c r="T415" s="3">
        <f t="shared" si="54"/>
        <v>1</v>
      </c>
      <c r="U415" s="41">
        <f t="shared" si="53"/>
        <v>0.131189948263119</v>
      </c>
    </row>
    <row r="416" spans="1:22">
      <c r="A416" s="21" t="s">
        <v>128</v>
      </c>
      <c r="B416" s="29" t="str">
        <f>VLOOKUP(A416,Participanti!A:B,2,0)</f>
        <v>M</v>
      </c>
      <c r="C416" s="22">
        <v>11</v>
      </c>
      <c r="D416" s="22">
        <v>12.01</v>
      </c>
      <c r="E416" s="23">
        <v>7.8877314814814817E-2</v>
      </c>
      <c r="F416" s="46">
        <v>635</v>
      </c>
      <c r="G416" s="24">
        <f t="shared" ref="G416:G437" si="55">E416/D416</f>
        <v>6.567636537453357E-3</v>
      </c>
      <c r="H416" s="16">
        <f>IF(B416="F",IF(G416&gt;Barem!$AB$2,0,IF(B416="F",VLOOKUP(D416,Barem!$B$2:$C$11,2,1))),IF(G416&gt;Barem!$AB$3,0,VLOOKUP(D416,Barem!$B$12:$C$21,2,1)))</f>
        <v>3</v>
      </c>
      <c r="I416" s="16">
        <f>IF(H416=0,0,IF(B416="F",VLOOKUP(G416,Barem!$G$2:$H$11,2,1),VLOOKUP(G416,Barem!$G$12:$H$21,2,1)))</f>
        <v>0</v>
      </c>
      <c r="J416" s="22">
        <v>3</v>
      </c>
      <c r="K416" s="17">
        <f>VLOOKUP($C416, Barem!$L:$O,4,0)</f>
        <v>0.2</v>
      </c>
      <c r="L416" s="17">
        <f>VLOOKUP($C416, Barem!$L:$P,5,0)</f>
        <v>0.3</v>
      </c>
      <c r="M416" s="17">
        <f>VLOOKUP($C416, Barem!$L:$Q,6,0)</f>
        <v>0.5</v>
      </c>
      <c r="N416" s="43">
        <f t="shared" ref="N416:N437" si="56">IF(F416&gt;199,F416/1500,0)</f>
        <v>0.42333333333333334</v>
      </c>
      <c r="O416" s="43">
        <f>IF(D416&gt;21,VLOOKUP(D416,Barem!$S$1:$T$39,2,1),0)</f>
        <v>0</v>
      </c>
      <c r="P416" s="39">
        <f>IF(D416&lt;1,0,IF(B416="F",VLOOKUP(G416,Barem!$W$2:$Y$12,2,1),VLOOKUP(G416,Barem!$W$13:$Y$24,2,1)))</f>
        <v>0</v>
      </c>
      <c r="Q416" s="43">
        <f>VLOOKUP(A416,Participanti!A:C,3,0)</f>
        <v>0</v>
      </c>
      <c r="R416" s="34">
        <f t="shared" ref="R416:R437" si="57">H416*K416+I416*L416+J416*M416+N416+O416+P416+Q416</f>
        <v>2.5233333333333334</v>
      </c>
      <c r="S416" s="38">
        <v>43911</v>
      </c>
      <c r="T416" s="3">
        <f t="shared" si="54"/>
        <v>1</v>
      </c>
      <c r="U416" s="41">
        <f t="shared" ref="U416:U439" si="58">R416/D416</f>
        <v>0.21010269220094366</v>
      </c>
    </row>
    <row r="417" spans="1:21">
      <c r="A417" s="21" t="s">
        <v>149</v>
      </c>
      <c r="B417" s="29" t="str">
        <f>VLOOKUP(A417,Participanti!A:B,2,0)</f>
        <v>M</v>
      </c>
      <c r="C417" s="22">
        <v>11</v>
      </c>
      <c r="D417" s="22">
        <v>15</v>
      </c>
      <c r="E417" s="23">
        <v>6.2476851851851846E-2</v>
      </c>
      <c r="F417" s="46">
        <v>20</v>
      </c>
      <c r="G417" s="24">
        <f t="shared" si="55"/>
        <v>4.1651234567901228E-3</v>
      </c>
      <c r="H417" s="16">
        <f>IF(B417="F",IF(G417&gt;Barem!$AB$2,0,IF(B417="F",VLOOKUP(D417,Barem!$B$2:$C$11,2,1))),IF(G417&gt;Barem!$AB$3,0,VLOOKUP(D417,Barem!$B$12:$C$21,2,1)))</f>
        <v>3.5</v>
      </c>
      <c r="I417" s="16">
        <f>IF(H417=0,0,IF(B417="F",VLOOKUP(G417,Barem!$G$2:$H$11,2,1),VLOOKUP(G417,Barem!$G$12:$H$21,2,1)))</f>
        <v>1.5</v>
      </c>
      <c r="J417" s="22">
        <v>3</v>
      </c>
      <c r="K417" s="17">
        <f>VLOOKUP($C417, Barem!$L:$O,4,0)</f>
        <v>0.2</v>
      </c>
      <c r="L417" s="17">
        <f>VLOOKUP($C417, Barem!$L:$P,5,0)</f>
        <v>0.3</v>
      </c>
      <c r="M417" s="17">
        <f>VLOOKUP($C417, Barem!$L:$Q,6,0)</f>
        <v>0.5</v>
      </c>
      <c r="N417" s="43">
        <f t="shared" si="56"/>
        <v>0</v>
      </c>
      <c r="O417" s="43">
        <f>IF(D417&gt;21,VLOOKUP(D417,Barem!$S$1:$T$39,2,1),0)</f>
        <v>0</v>
      </c>
      <c r="P417" s="39">
        <f>IF(D417&lt;1,0,IF(B417="F",VLOOKUP(G417,Barem!$W$2:$Y$12,2,1),VLOOKUP(G417,Barem!$W$13:$Y$24,2,1)))</f>
        <v>0</v>
      </c>
      <c r="Q417" s="43">
        <f>VLOOKUP(A417,Participanti!A:C,3,0)</f>
        <v>0</v>
      </c>
      <c r="R417" s="34">
        <f t="shared" si="57"/>
        <v>2.65</v>
      </c>
      <c r="S417" s="38">
        <v>43911</v>
      </c>
      <c r="T417" s="3">
        <f t="shared" si="54"/>
        <v>1</v>
      </c>
      <c r="U417" s="41">
        <f t="shared" si="58"/>
        <v>0.17666666666666667</v>
      </c>
    </row>
    <row r="418" spans="1:21">
      <c r="A418" s="21" t="s">
        <v>205</v>
      </c>
      <c r="B418" s="29" t="str">
        <f>VLOOKUP(A418,Participanti!A:B,2,0)</f>
        <v>F</v>
      </c>
      <c r="C418" s="22">
        <v>11</v>
      </c>
      <c r="D418" s="22">
        <v>15.01</v>
      </c>
      <c r="E418" s="23">
        <v>5.4641203703703706E-2</v>
      </c>
      <c r="F418" s="46">
        <v>2</v>
      </c>
      <c r="G418" s="24">
        <f t="shared" si="55"/>
        <v>3.6403200335578751E-3</v>
      </c>
      <c r="H418" s="16">
        <f>IF(B418="F",IF(G418&gt;Barem!$AB$2,0,IF(B418="F",VLOOKUP(D418,Barem!$B$2:$C$11,2,1))),IF(G418&gt;Barem!$AB$3,0,VLOOKUP(D418,Barem!$B$12:$C$21,2,1)))</f>
        <v>3.5</v>
      </c>
      <c r="I418" s="16">
        <f>IF(H418=0,0,IF(B418="F",VLOOKUP(G418,Barem!$G$2:$H$11,2,1),VLOOKUP(G418,Barem!$G$12:$H$21,2,1)))</f>
        <v>3.5</v>
      </c>
      <c r="J418" s="22">
        <v>3</v>
      </c>
      <c r="K418" s="17">
        <f>VLOOKUP($C418, Barem!$L:$O,4,0)</f>
        <v>0.2</v>
      </c>
      <c r="L418" s="17">
        <f>VLOOKUP($C418, Barem!$L:$P,5,0)</f>
        <v>0.3</v>
      </c>
      <c r="M418" s="17">
        <f>VLOOKUP($C418, Barem!$L:$Q,6,0)</f>
        <v>0.5</v>
      </c>
      <c r="N418" s="43">
        <f t="shared" si="56"/>
        <v>0</v>
      </c>
      <c r="O418" s="43">
        <f>IF(D418&gt;21,VLOOKUP(D418,Barem!$S$1:$T$39,2,1),0)</f>
        <v>0</v>
      </c>
      <c r="P418" s="39">
        <f>IF(D418&lt;1,0,IF(B418="F",VLOOKUP(G418,Barem!$W$2:$Y$12,2,1),VLOOKUP(G418,Barem!$W$13:$Y$24,2,1)))</f>
        <v>0</v>
      </c>
      <c r="Q418" s="43">
        <f>VLOOKUP(A418,Participanti!A:C,3,0)</f>
        <v>0</v>
      </c>
      <c r="R418" s="34">
        <f t="shared" si="57"/>
        <v>3.25</v>
      </c>
      <c r="S418" s="38">
        <v>43911</v>
      </c>
      <c r="T418" s="3">
        <f t="shared" si="54"/>
        <v>1</v>
      </c>
      <c r="U418" s="41">
        <f t="shared" si="58"/>
        <v>0.21652231845436376</v>
      </c>
    </row>
    <row r="419" spans="1:21">
      <c r="A419" s="21" t="s">
        <v>67</v>
      </c>
      <c r="B419" s="29" t="str">
        <f>VLOOKUP(A419,Participanti!A:B,2,0)</f>
        <v>M</v>
      </c>
      <c r="C419" s="22">
        <v>11</v>
      </c>
      <c r="D419" s="22">
        <v>26.41</v>
      </c>
      <c r="E419" s="23">
        <v>7.2662037037037039E-2</v>
      </c>
      <c r="F419" s="46">
        <v>113</v>
      </c>
      <c r="G419" s="24">
        <f t="shared" si="55"/>
        <v>2.7513077257492252E-3</v>
      </c>
      <c r="H419" s="16">
        <f>IF(B419="F",IF(G419&gt;Barem!$AB$2,0,IF(B419="F",VLOOKUP(D419,Barem!$B$2:$C$11,2,1))),IF(G419&gt;Barem!$AB$3,0,VLOOKUP(D419,Barem!$B$12:$C$21,2,1)))</f>
        <v>5</v>
      </c>
      <c r="I419" s="16">
        <f>IF(H419=0,0,IF(B419="F",VLOOKUP(G419,Barem!$G$2:$H$11,2,1),VLOOKUP(G419,Barem!$G$12:$H$21,2,1)))</f>
        <v>5</v>
      </c>
      <c r="J419" s="22">
        <v>2.5</v>
      </c>
      <c r="K419" s="17">
        <f>VLOOKUP($C419, Barem!$L:$O,4,0)</f>
        <v>0.2</v>
      </c>
      <c r="L419" s="17">
        <f>VLOOKUP($C419, Barem!$L:$P,5,0)</f>
        <v>0.3</v>
      </c>
      <c r="M419" s="17">
        <f>VLOOKUP($C419, Barem!$L:$Q,6,0)</f>
        <v>0.5</v>
      </c>
      <c r="N419" s="43">
        <f t="shared" si="56"/>
        <v>0</v>
      </c>
      <c r="O419" s="43">
        <f>IF(D419&gt;21,VLOOKUP(D419,Barem!$S$1:$T$39,2,1),0)</f>
        <v>0.1</v>
      </c>
      <c r="P419" s="39">
        <f>IF(D419&lt;1,0,IF(B419="F",VLOOKUP(G419,Barem!$W$2:$Y$12,2,1),VLOOKUP(G419,Barem!$W$13:$Y$24,2,1)))</f>
        <v>0.5</v>
      </c>
      <c r="Q419" s="43">
        <f>VLOOKUP(A419,Participanti!A:C,3,0)</f>
        <v>0</v>
      </c>
      <c r="R419" s="34">
        <f t="shared" si="57"/>
        <v>4.3499999999999996</v>
      </c>
      <c r="S419" s="38">
        <v>43911</v>
      </c>
      <c r="T419" s="3">
        <f t="shared" si="54"/>
        <v>1</v>
      </c>
      <c r="U419" s="41">
        <f t="shared" si="58"/>
        <v>0.16471033699356302</v>
      </c>
    </row>
    <row r="420" spans="1:21">
      <c r="A420" s="21" t="s">
        <v>73</v>
      </c>
      <c r="B420" s="29" t="str">
        <f>VLOOKUP(A420,Participanti!A:B,2,0)</f>
        <v>M</v>
      </c>
      <c r="C420" s="22">
        <v>11</v>
      </c>
      <c r="D420" s="22">
        <v>15.57</v>
      </c>
      <c r="E420" s="23">
        <v>5.185185185185185E-2</v>
      </c>
      <c r="F420" s="46">
        <v>0</v>
      </c>
      <c r="G420" s="24">
        <f t="shared" si="55"/>
        <v>3.3302409667213778E-3</v>
      </c>
      <c r="H420" s="16">
        <f>IF(B420="F",IF(G420&gt;Barem!$AB$2,0,IF(B420="F",VLOOKUP(D420,Barem!$B$2:$C$11,2,1))),IF(G420&gt;Barem!$AB$3,0,VLOOKUP(D420,Barem!$B$12:$C$21,2,1)))</f>
        <v>3.5</v>
      </c>
      <c r="I420" s="16">
        <f>IF(H420=0,0,IF(B420="F",VLOOKUP(G420,Barem!$G$2:$H$11,2,1),VLOOKUP(G420,Barem!$G$12:$H$21,2,1)))</f>
        <v>3</v>
      </c>
      <c r="J420" s="22">
        <v>3.5</v>
      </c>
      <c r="K420" s="17">
        <f>VLOOKUP($C420, Barem!$L:$O,4,0)</f>
        <v>0.2</v>
      </c>
      <c r="L420" s="17">
        <f>VLOOKUP($C420, Barem!$L:$P,5,0)</f>
        <v>0.3</v>
      </c>
      <c r="M420" s="17">
        <f>VLOOKUP($C420, Barem!$L:$Q,6,0)</f>
        <v>0.5</v>
      </c>
      <c r="N420" s="43">
        <f t="shared" si="56"/>
        <v>0</v>
      </c>
      <c r="O420" s="43">
        <f>IF(D420&gt;21,VLOOKUP(D420,Barem!$S$1:$T$39,2,1),0)</f>
        <v>0</v>
      </c>
      <c r="P420" s="39">
        <f>IF(D420&lt;1,0,IF(B420="F",VLOOKUP(G420,Barem!$W$2:$Y$12,2,1),VLOOKUP(G420,Barem!$W$13:$Y$24,2,1)))</f>
        <v>0</v>
      </c>
      <c r="Q420" s="43">
        <f>VLOOKUP(A420,Participanti!A:C,3,0)</f>
        <v>0</v>
      </c>
      <c r="R420" s="34">
        <f t="shared" si="57"/>
        <v>3.35</v>
      </c>
      <c r="S420" s="38">
        <v>43911</v>
      </c>
      <c r="T420" s="3">
        <f t="shared" si="54"/>
        <v>1</v>
      </c>
      <c r="U420" s="41">
        <f t="shared" si="58"/>
        <v>0.21515735388567758</v>
      </c>
    </row>
    <row r="421" spans="1:21">
      <c r="A421" s="21" t="s">
        <v>56</v>
      </c>
      <c r="B421" s="29" t="str">
        <f>VLOOKUP(A421,Participanti!A:B,2,0)</f>
        <v>M</v>
      </c>
      <c r="C421" s="22">
        <v>11</v>
      </c>
      <c r="D421" s="22">
        <v>19.010000000000002</v>
      </c>
      <c r="E421" s="23">
        <v>6.5405092592592584E-2</v>
      </c>
      <c r="F421" s="46">
        <v>316</v>
      </c>
      <c r="G421" s="24">
        <f t="shared" si="55"/>
        <v>3.4405624719932972E-3</v>
      </c>
      <c r="H421" s="16">
        <f>IF(B421="F",IF(G421&gt;Barem!$AB$2,0,IF(B421="F",VLOOKUP(D421,Barem!$B$2:$C$11,2,1))),IF(G421&gt;Barem!$AB$3,0,VLOOKUP(D421,Barem!$B$12:$C$21,2,1)))</f>
        <v>4.5</v>
      </c>
      <c r="I421" s="16">
        <f>IF(H421=0,0,IF(B421="F",VLOOKUP(G421,Barem!$G$2:$H$11,2,1),VLOOKUP(G421,Barem!$G$12:$H$21,2,1)))</f>
        <v>3</v>
      </c>
      <c r="J421" s="22">
        <v>2</v>
      </c>
      <c r="K421" s="17">
        <f>VLOOKUP($C421, Barem!$L:$O,4,0)</f>
        <v>0.2</v>
      </c>
      <c r="L421" s="17">
        <f>VLOOKUP($C421, Barem!$L:$P,5,0)</f>
        <v>0.3</v>
      </c>
      <c r="M421" s="17">
        <f>VLOOKUP($C421, Barem!$L:$Q,6,0)</f>
        <v>0.5</v>
      </c>
      <c r="N421" s="43">
        <f t="shared" si="56"/>
        <v>0.21066666666666667</v>
      </c>
      <c r="O421" s="43">
        <f>IF(D421&gt;21,VLOOKUP(D421,Barem!$S$1:$T$39,2,1),0)</f>
        <v>0</v>
      </c>
      <c r="P421" s="39">
        <f>IF(D421&lt;1,0,IF(B421="F",VLOOKUP(G421,Barem!$W$2:$Y$12,2,1),VLOOKUP(G421,Barem!$W$13:$Y$24,2,1)))</f>
        <v>0</v>
      </c>
      <c r="Q421" s="43">
        <f>VLOOKUP(A421,Participanti!A:C,3,0)</f>
        <v>0</v>
      </c>
      <c r="R421" s="34">
        <f t="shared" si="57"/>
        <v>3.0106666666666664</v>
      </c>
      <c r="S421" s="38">
        <v>43912</v>
      </c>
      <c r="T421" s="3">
        <f t="shared" si="54"/>
        <v>1</v>
      </c>
      <c r="U421" s="41">
        <f t="shared" si="58"/>
        <v>0.15837278625284934</v>
      </c>
    </row>
    <row r="422" spans="1:21">
      <c r="A422" s="21" t="s">
        <v>72</v>
      </c>
      <c r="B422" s="29" t="str">
        <f>VLOOKUP(A422,Participanti!A:B,2,0)</f>
        <v>M</v>
      </c>
      <c r="C422" s="22">
        <v>11</v>
      </c>
      <c r="D422" s="22">
        <v>10.87</v>
      </c>
      <c r="E422" s="23">
        <v>3.9548611111111111E-2</v>
      </c>
      <c r="F422" s="46">
        <v>27</v>
      </c>
      <c r="G422" s="24">
        <f t="shared" si="55"/>
        <v>3.6383266891546564E-3</v>
      </c>
      <c r="H422" s="16">
        <f>IF(B422="F",IF(G422&gt;Barem!$AB$2,0,IF(B422="F",VLOOKUP(D422,Barem!$B$2:$C$11,2,1))),IF(G422&gt;Barem!$AB$3,0,VLOOKUP(D422,Barem!$B$12:$C$21,2,1)))</f>
        <v>2.5</v>
      </c>
      <c r="I422" s="16">
        <f>IF(H422=0,0,IF(B422="F",VLOOKUP(G422,Barem!$G$2:$H$11,2,1),VLOOKUP(G422,Barem!$G$12:$H$21,2,1)))</f>
        <v>2.5</v>
      </c>
      <c r="J422" s="22">
        <v>2</v>
      </c>
      <c r="K422" s="17">
        <f>VLOOKUP($C422, Barem!$L:$O,4,0)</f>
        <v>0.2</v>
      </c>
      <c r="L422" s="17">
        <f>VLOOKUP($C422, Barem!$L:$P,5,0)</f>
        <v>0.3</v>
      </c>
      <c r="M422" s="17">
        <f>VLOOKUP($C422, Barem!$L:$Q,6,0)</f>
        <v>0.5</v>
      </c>
      <c r="N422" s="43">
        <f t="shared" si="56"/>
        <v>0</v>
      </c>
      <c r="O422" s="43">
        <f>IF(D422&gt;21,VLOOKUP(D422,Barem!$S$1:$T$39,2,1),0)</f>
        <v>0</v>
      </c>
      <c r="P422" s="39">
        <f>IF(D422&lt;1,0,IF(B422="F",VLOOKUP(G422,Barem!$W$2:$Y$12,2,1),VLOOKUP(G422,Barem!$W$13:$Y$24,2,1)))</f>
        <v>0</v>
      </c>
      <c r="Q422" s="43">
        <f>VLOOKUP(A422,Participanti!A:C,3,0)</f>
        <v>0</v>
      </c>
      <c r="R422" s="34">
        <f t="shared" si="57"/>
        <v>2.25</v>
      </c>
      <c r="S422" s="38">
        <v>43910</v>
      </c>
      <c r="T422" s="3">
        <f t="shared" si="54"/>
        <v>1</v>
      </c>
      <c r="U422" s="41">
        <f t="shared" si="58"/>
        <v>0.20699172033118676</v>
      </c>
    </row>
    <row r="423" spans="1:21">
      <c r="A423" s="21" t="s">
        <v>60</v>
      </c>
      <c r="B423" s="29" t="str">
        <f>VLOOKUP(A423,Participanti!A:B,2,0)</f>
        <v>M</v>
      </c>
      <c r="C423" s="22">
        <v>11</v>
      </c>
      <c r="D423" s="22">
        <v>26.01</v>
      </c>
      <c r="E423" s="23">
        <v>8.9618055555555562E-2</v>
      </c>
      <c r="F423" s="46">
        <v>84</v>
      </c>
      <c r="G423" s="24">
        <f t="shared" si="55"/>
        <v>3.445523089410056E-3</v>
      </c>
      <c r="H423" s="16">
        <f>IF(B423="F",IF(G423&gt;Barem!$AB$2,0,IF(B423="F",VLOOKUP(D423,Barem!$B$2:$C$11,2,1))),IF(G423&gt;Barem!$AB$3,0,VLOOKUP(D423,Barem!$B$12:$C$21,2,1)))</f>
        <v>5</v>
      </c>
      <c r="I423" s="16">
        <f>IF(H423=0,0,IF(B423="F",VLOOKUP(G423,Barem!$G$2:$H$11,2,1),VLOOKUP(G423,Barem!$G$12:$H$21,2,1)))</f>
        <v>3</v>
      </c>
      <c r="J423" s="22">
        <v>4.5</v>
      </c>
      <c r="K423" s="17">
        <f>VLOOKUP($C423, Barem!$L:$O,4,0)</f>
        <v>0.2</v>
      </c>
      <c r="L423" s="17">
        <f>VLOOKUP($C423, Barem!$L:$P,5,0)</f>
        <v>0.3</v>
      </c>
      <c r="M423" s="17">
        <f>VLOOKUP($C423, Barem!$L:$Q,6,0)</f>
        <v>0.5</v>
      </c>
      <c r="N423" s="43">
        <f t="shared" si="56"/>
        <v>0</v>
      </c>
      <c r="O423" s="43">
        <f>IF(D423&gt;21,VLOOKUP(D423,Barem!$S$1:$T$39,2,1),0)</f>
        <v>0.1</v>
      </c>
      <c r="P423" s="39">
        <f>IF(D423&lt;1,0,IF(B423="F",VLOOKUP(G423,Barem!$W$2:$Y$12,2,1),VLOOKUP(G423,Barem!$W$13:$Y$24,2,1)))</f>
        <v>0</v>
      </c>
      <c r="Q423" s="43">
        <f>VLOOKUP(A423,Participanti!A:C,3,0)</f>
        <v>0</v>
      </c>
      <c r="R423" s="34">
        <f t="shared" si="57"/>
        <v>4.25</v>
      </c>
      <c r="S423" s="38">
        <v>43912</v>
      </c>
      <c r="T423" s="3">
        <f t="shared" si="54"/>
        <v>1</v>
      </c>
      <c r="U423" s="41">
        <f t="shared" si="58"/>
        <v>0.16339869281045752</v>
      </c>
    </row>
    <row r="424" spans="1:21">
      <c r="A424" s="21" t="s">
        <v>207</v>
      </c>
      <c r="B424" s="29" t="str">
        <f>VLOOKUP(A424,Participanti!A:B,2,0)</f>
        <v>M</v>
      </c>
      <c r="C424" s="22">
        <v>11</v>
      </c>
      <c r="D424" s="22">
        <v>4.01</v>
      </c>
      <c r="E424" s="23">
        <v>1.6655092592592593E-2</v>
      </c>
      <c r="F424" s="46">
        <v>13</v>
      </c>
      <c r="G424" s="24">
        <f t="shared" si="55"/>
        <v>4.1533896739632406E-3</v>
      </c>
      <c r="H424" s="16">
        <f>IF(B424="F",IF(G424&gt;Barem!$AB$2,0,IF(B424="F",VLOOKUP(D424,Barem!$B$2:$C$11,2,1))),IF(G424&gt;Barem!$AB$3,0,VLOOKUP(D424,Barem!$B$12:$C$21,2,1)))</f>
        <v>1</v>
      </c>
      <c r="I424" s="16">
        <f>IF(H424=0,0,IF(B424="F",VLOOKUP(G424,Barem!$G$2:$H$11,2,1),VLOOKUP(G424,Barem!$G$12:$H$21,2,1)))</f>
        <v>1.5</v>
      </c>
      <c r="J424" s="22">
        <v>2</v>
      </c>
      <c r="K424" s="17">
        <f>VLOOKUP($C424, Barem!$L:$O,4,0)</f>
        <v>0.2</v>
      </c>
      <c r="L424" s="17">
        <f>VLOOKUP($C424, Barem!$L:$P,5,0)</f>
        <v>0.3</v>
      </c>
      <c r="M424" s="17">
        <f>VLOOKUP($C424, Barem!$L:$Q,6,0)</f>
        <v>0.5</v>
      </c>
      <c r="N424" s="43">
        <f t="shared" si="56"/>
        <v>0</v>
      </c>
      <c r="O424" s="43">
        <f>IF(D424&gt;21,VLOOKUP(D424,Barem!$S$1:$T$39,2,1),0)</f>
        <v>0</v>
      </c>
      <c r="P424" s="39">
        <f>IF(D424&lt;1,0,IF(B424="F",VLOOKUP(G424,Barem!$W$2:$Y$12,2,1),VLOOKUP(G424,Barem!$W$13:$Y$24,2,1)))</f>
        <v>0</v>
      </c>
      <c r="Q424" s="43">
        <f>VLOOKUP(A424,Participanti!A:C,3,0)</f>
        <v>0</v>
      </c>
      <c r="R424" s="34">
        <f t="shared" si="57"/>
        <v>1.65</v>
      </c>
      <c r="S424" s="38">
        <v>43911</v>
      </c>
      <c r="T424" s="3">
        <f t="shared" si="54"/>
        <v>1</v>
      </c>
      <c r="U424" s="41">
        <f t="shared" si="58"/>
        <v>0.41147132169576062</v>
      </c>
    </row>
    <row r="425" spans="1:21">
      <c r="A425" s="21" t="s">
        <v>64</v>
      </c>
      <c r="B425" s="29" t="str">
        <f>VLOOKUP(A425,Participanti!A:B,2,0)</f>
        <v>M</v>
      </c>
      <c r="C425" s="22">
        <v>11</v>
      </c>
      <c r="D425" s="22">
        <v>16.260000000000002</v>
      </c>
      <c r="E425" s="23">
        <v>7.03125E-2</v>
      </c>
      <c r="F425" s="46"/>
      <c r="G425" s="24">
        <f t="shared" si="55"/>
        <v>4.3242619926199257E-3</v>
      </c>
      <c r="H425" s="16">
        <f>IF(B425="F",IF(G425&gt;Barem!$AB$2,0,IF(B425="F",VLOOKUP(D425,Barem!$B$2:$C$11,2,1))),IF(G425&gt;Barem!$AB$3,0,VLOOKUP(D425,Barem!$B$12:$C$21,2,1)))</f>
        <v>3.5</v>
      </c>
      <c r="I425" s="16">
        <f>IF(H425=0,0,IF(B425="F",VLOOKUP(G425,Barem!$G$2:$H$11,2,1),VLOOKUP(G425,Barem!$G$12:$H$21,2,1)))</f>
        <v>1</v>
      </c>
      <c r="J425" s="22">
        <v>3.5</v>
      </c>
      <c r="K425" s="17">
        <f>VLOOKUP($C425, Barem!$L:$O,4,0)</f>
        <v>0.2</v>
      </c>
      <c r="L425" s="17">
        <f>VLOOKUP($C425, Barem!$L:$P,5,0)</f>
        <v>0.3</v>
      </c>
      <c r="M425" s="17">
        <f>VLOOKUP($C425, Barem!$L:$Q,6,0)</f>
        <v>0.5</v>
      </c>
      <c r="N425" s="43">
        <f t="shared" si="56"/>
        <v>0</v>
      </c>
      <c r="O425" s="43">
        <f>IF(D425&gt;21,VLOOKUP(D425,Barem!$S$1:$T$39,2,1),0)</f>
        <v>0</v>
      </c>
      <c r="P425" s="39">
        <f>IF(D425&lt;1,0,IF(B425="F",VLOOKUP(G425,Barem!$W$2:$Y$12,2,1),VLOOKUP(G425,Barem!$W$13:$Y$24,2,1)))</f>
        <v>0</v>
      </c>
      <c r="Q425" s="43">
        <f>VLOOKUP(A425,Participanti!A:C,3,0)</f>
        <v>0</v>
      </c>
      <c r="R425" s="34">
        <f t="shared" si="57"/>
        <v>2.75</v>
      </c>
      <c r="S425" s="38">
        <v>43912</v>
      </c>
      <c r="T425" s="3">
        <f t="shared" si="54"/>
        <v>1</v>
      </c>
      <c r="U425" s="41">
        <f t="shared" si="58"/>
        <v>0.16912669126691265</v>
      </c>
    </row>
    <row r="426" spans="1:21">
      <c r="A426" s="21" t="s">
        <v>197</v>
      </c>
      <c r="B426" s="29" t="str">
        <f>VLOOKUP(A426,Participanti!A:B,2,0)</f>
        <v>M</v>
      </c>
      <c r="C426" s="22">
        <v>11</v>
      </c>
      <c r="D426" s="22">
        <v>8.01</v>
      </c>
      <c r="E426" s="23">
        <v>2.9571759259259259E-2</v>
      </c>
      <c r="F426" s="46">
        <v>14</v>
      </c>
      <c r="G426" s="24">
        <f t="shared" si="55"/>
        <v>3.6918550885467242E-3</v>
      </c>
      <c r="H426" s="16">
        <f>IF(B426="F",IF(G426&gt;Barem!$AB$2,0,IF(B426="F",VLOOKUP(D426,Barem!$B$2:$C$11,2,1))),IF(G426&gt;Barem!$AB$3,0,VLOOKUP(D426,Barem!$B$12:$C$21,2,1)))</f>
        <v>2</v>
      </c>
      <c r="I426" s="16">
        <f>IF(H426=0,0,IF(B426="F",VLOOKUP(G426,Barem!$G$2:$H$11,2,1),VLOOKUP(G426,Barem!$G$12:$H$21,2,1)))</f>
        <v>2</v>
      </c>
      <c r="J426" s="22">
        <v>3.5</v>
      </c>
      <c r="K426" s="17">
        <f>VLOOKUP($C426, Barem!$L:$O,4,0)</f>
        <v>0.2</v>
      </c>
      <c r="L426" s="17">
        <f>VLOOKUP($C426, Barem!$L:$P,5,0)</f>
        <v>0.3</v>
      </c>
      <c r="M426" s="17">
        <f>VLOOKUP($C426, Barem!$L:$Q,6,0)</f>
        <v>0.5</v>
      </c>
      <c r="N426" s="43">
        <f t="shared" si="56"/>
        <v>0</v>
      </c>
      <c r="O426" s="43">
        <f>IF(D426&gt;21,VLOOKUP(D426,Barem!$S$1:$T$39,2,1),0)</f>
        <v>0</v>
      </c>
      <c r="P426" s="39">
        <f>IF(D426&lt;1,0,IF(B426="F",VLOOKUP(G426,Barem!$W$2:$Y$12,2,1),VLOOKUP(G426,Barem!$W$13:$Y$24,2,1)))</f>
        <v>0</v>
      </c>
      <c r="Q426" s="43">
        <f>VLOOKUP(A426,Participanti!A:C,3,0)</f>
        <v>0</v>
      </c>
      <c r="R426" s="34">
        <f t="shared" si="57"/>
        <v>2.75</v>
      </c>
      <c r="S426" s="38">
        <v>43912</v>
      </c>
      <c r="T426" s="3">
        <f t="shared" si="54"/>
        <v>1</v>
      </c>
      <c r="U426" s="41">
        <f t="shared" si="58"/>
        <v>0.34332084893882647</v>
      </c>
    </row>
    <row r="427" spans="1:21">
      <c r="A427" s="21" t="s">
        <v>68</v>
      </c>
      <c r="B427" s="29" t="str">
        <f>VLOOKUP(A427,Participanti!A:B,2,0)</f>
        <v>M</v>
      </c>
      <c r="C427" s="22">
        <v>11</v>
      </c>
      <c r="D427" s="22">
        <v>12.02</v>
      </c>
      <c r="E427" s="23">
        <v>5.2407407407407403E-2</v>
      </c>
      <c r="F427" s="46">
        <v>299</v>
      </c>
      <c r="G427" s="24">
        <f t="shared" si="55"/>
        <v>4.3600172551919638E-3</v>
      </c>
      <c r="H427" s="16">
        <f>IF(B427="F",IF(G427&gt;Barem!$AB$2,0,IF(B427="F",VLOOKUP(D427,Barem!$B$2:$C$11,2,1))),IF(G427&gt;Barem!$AB$3,0,VLOOKUP(D427,Barem!$B$12:$C$21,2,1)))</f>
        <v>3</v>
      </c>
      <c r="I427" s="16">
        <f>IF(H427=0,0,IF(B427="F",VLOOKUP(G427,Barem!$G$2:$H$11,2,1),VLOOKUP(G427,Barem!$G$12:$H$21,2,1)))</f>
        <v>1</v>
      </c>
      <c r="J427" s="22">
        <v>4.5</v>
      </c>
      <c r="K427" s="17">
        <f>VLOOKUP($C427, Barem!$L:$O,4,0)</f>
        <v>0.2</v>
      </c>
      <c r="L427" s="17">
        <f>VLOOKUP($C427, Barem!$L:$P,5,0)</f>
        <v>0.3</v>
      </c>
      <c r="M427" s="17">
        <f>VLOOKUP($C427, Barem!$L:$Q,6,0)</f>
        <v>0.5</v>
      </c>
      <c r="N427" s="43">
        <f t="shared" si="56"/>
        <v>0.19933333333333333</v>
      </c>
      <c r="O427" s="43">
        <f>IF(D427&gt;21,VLOOKUP(D427,Barem!$S$1:$T$39,2,1),0)</f>
        <v>0</v>
      </c>
      <c r="P427" s="39">
        <f>IF(D427&lt;1,0,IF(B427="F",VLOOKUP(G427,Barem!$W$2:$Y$12,2,1),VLOOKUP(G427,Barem!$W$13:$Y$24,2,1)))</f>
        <v>0</v>
      </c>
      <c r="Q427" s="43">
        <f>VLOOKUP(A427,Participanti!A:C,3,0)</f>
        <v>0</v>
      </c>
      <c r="R427" s="34">
        <f t="shared" si="57"/>
        <v>3.3493333333333335</v>
      </c>
      <c r="S427" s="38">
        <v>43912</v>
      </c>
      <c r="T427" s="3">
        <f t="shared" si="54"/>
        <v>1</v>
      </c>
      <c r="U427" s="41">
        <f t="shared" si="58"/>
        <v>0.27864669994453689</v>
      </c>
    </row>
    <row r="428" spans="1:21">
      <c r="A428" s="21" t="s">
        <v>6</v>
      </c>
      <c r="B428" s="29" t="str">
        <f>VLOOKUP(A428,Participanti!A:B,2,0)</f>
        <v>F</v>
      </c>
      <c r="C428" s="22">
        <v>11</v>
      </c>
      <c r="D428" s="22">
        <v>18.100000000000001</v>
      </c>
      <c r="E428" s="23">
        <v>6.7604166666666674E-2</v>
      </c>
      <c r="F428" s="46">
        <v>85</v>
      </c>
      <c r="G428" s="24">
        <f t="shared" si="55"/>
        <v>3.7350368324125232E-3</v>
      </c>
      <c r="H428" s="16">
        <f>IF(B428="F",IF(G428&gt;Barem!$AB$2,0,IF(B428="F",VLOOKUP(D428,Barem!$B$2:$C$11,2,1))),IF(G428&gt;Barem!$AB$3,0,VLOOKUP(D428,Barem!$B$12:$C$21,2,1)))</f>
        <v>4.5</v>
      </c>
      <c r="I428" s="16">
        <f>IF(H428=0,0,IF(B428="F",VLOOKUP(G428,Barem!$G$2:$H$11,2,1),VLOOKUP(G428,Barem!$G$12:$H$21,2,1)))</f>
        <v>3</v>
      </c>
      <c r="J428" s="22">
        <v>4</v>
      </c>
      <c r="K428" s="17">
        <f>VLOOKUP($C428, Barem!$L:$O,4,0)</f>
        <v>0.2</v>
      </c>
      <c r="L428" s="17">
        <f>VLOOKUP($C428, Barem!$L:$P,5,0)</f>
        <v>0.3</v>
      </c>
      <c r="M428" s="17">
        <f>VLOOKUP($C428, Barem!$L:$Q,6,0)</f>
        <v>0.5</v>
      </c>
      <c r="N428" s="43">
        <f t="shared" si="56"/>
        <v>0</v>
      </c>
      <c r="O428" s="43">
        <f>IF(D428&gt;21,VLOOKUP(D428,Barem!$S$1:$T$39,2,1),0)</f>
        <v>0</v>
      </c>
      <c r="P428" s="39">
        <f>IF(D428&lt;1,0,IF(B428="F",VLOOKUP(G428,Barem!$W$2:$Y$12,2,1),VLOOKUP(G428,Barem!$W$13:$Y$24,2,1)))</f>
        <v>0</v>
      </c>
      <c r="Q428" s="43">
        <f>VLOOKUP(A428,Participanti!A:C,3,0)</f>
        <v>0</v>
      </c>
      <c r="R428" s="34">
        <f t="shared" si="57"/>
        <v>3.8</v>
      </c>
      <c r="S428" s="38">
        <v>43912</v>
      </c>
      <c r="T428" s="3">
        <f t="shared" si="54"/>
        <v>1</v>
      </c>
      <c r="U428" s="41">
        <f t="shared" si="58"/>
        <v>0.20994475138121543</v>
      </c>
    </row>
    <row r="429" spans="1:21">
      <c r="A429" s="21" t="s">
        <v>192</v>
      </c>
      <c r="B429" s="29" t="str">
        <f>VLOOKUP(A429,Participanti!A:B,2,0)</f>
        <v>M</v>
      </c>
      <c r="C429" s="22">
        <v>11</v>
      </c>
      <c r="D429" s="22">
        <v>6.06</v>
      </c>
      <c r="E429" s="23">
        <v>2.0381944444444446E-2</v>
      </c>
      <c r="F429" s="46">
        <v>33</v>
      </c>
      <c r="G429" s="24">
        <f t="shared" si="55"/>
        <v>3.3633571690502386E-3</v>
      </c>
      <c r="H429" s="16">
        <f>IF(B429="F",IF(G429&gt;Barem!$AB$2,0,IF(B429="F",VLOOKUP(D429,Barem!$B$2:$C$11,2,1))),IF(G429&gt;Barem!$AB$3,0,VLOOKUP(D429,Barem!$B$12:$C$21,2,1)))</f>
        <v>1.5</v>
      </c>
      <c r="I429" s="16">
        <f>IF(H429=0,0,IF(B429="F",VLOOKUP(G429,Barem!$G$2:$H$11,2,1),VLOOKUP(G429,Barem!$G$12:$H$21,2,1)))</f>
        <v>3</v>
      </c>
      <c r="J429" s="22">
        <v>3</v>
      </c>
      <c r="K429" s="17">
        <f>VLOOKUP($C429, Barem!$L:$O,4,0)</f>
        <v>0.2</v>
      </c>
      <c r="L429" s="17">
        <f>VLOOKUP($C429, Barem!$L:$P,5,0)</f>
        <v>0.3</v>
      </c>
      <c r="M429" s="17">
        <f>VLOOKUP($C429, Barem!$L:$Q,6,0)</f>
        <v>0.5</v>
      </c>
      <c r="N429" s="43">
        <f t="shared" si="56"/>
        <v>0</v>
      </c>
      <c r="O429" s="43">
        <f>IF(D429&gt;21,VLOOKUP(D429,Barem!$S$1:$T$39,2,1),0)</f>
        <v>0</v>
      </c>
      <c r="P429" s="39">
        <f>IF(D429&lt;1,0,IF(B429="F",VLOOKUP(G429,Barem!$W$2:$Y$12,2,1),VLOOKUP(G429,Barem!$W$13:$Y$24,2,1)))</f>
        <v>0</v>
      </c>
      <c r="Q429" s="43">
        <f>VLOOKUP(A429,Participanti!A:C,3,0)</f>
        <v>0</v>
      </c>
      <c r="R429" s="34">
        <f t="shared" si="57"/>
        <v>2.7</v>
      </c>
      <c r="S429" s="38">
        <v>43910</v>
      </c>
      <c r="T429" s="3">
        <f t="shared" si="54"/>
        <v>1</v>
      </c>
      <c r="U429" s="41">
        <f t="shared" si="58"/>
        <v>0.44554455445544561</v>
      </c>
    </row>
    <row r="430" spans="1:21">
      <c r="A430" s="21" t="s">
        <v>62</v>
      </c>
      <c r="B430" s="29" t="str">
        <f>VLOOKUP(A430,Participanti!A:B,2,0)</f>
        <v>M</v>
      </c>
      <c r="C430" s="22">
        <v>11</v>
      </c>
      <c r="D430" s="22">
        <v>30</v>
      </c>
      <c r="E430" s="23">
        <v>9.7754629629629622E-2</v>
      </c>
      <c r="F430" s="46">
        <v>448</v>
      </c>
      <c r="G430" s="24">
        <f t="shared" si="55"/>
        <v>3.2584876543209876E-3</v>
      </c>
      <c r="H430" s="16">
        <f>IF(B430="F",IF(G430&gt;Barem!$AB$2,0,IF(B430="F",VLOOKUP(D430,Barem!$B$2:$C$11,2,1))),IF(G430&gt;Barem!$AB$3,0,VLOOKUP(D430,Barem!$B$12:$C$21,2,1)))</f>
        <v>5</v>
      </c>
      <c r="I430" s="16">
        <f>IF(H430=0,0,IF(B430="F",VLOOKUP(G430,Barem!$G$2:$H$11,2,1),VLOOKUP(G430,Barem!$G$12:$H$21,2,1)))</f>
        <v>3.5</v>
      </c>
      <c r="J430" s="22">
        <v>4.5</v>
      </c>
      <c r="K430" s="17">
        <f>VLOOKUP($C430, Barem!$L:$O,4,0)</f>
        <v>0.2</v>
      </c>
      <c r="L430" s="17">
        <f>VLOOKUP($C430, Barem!$L:$P,5,0)</f>
        <v>0.3</v>
      </c>
      <c r="M430" s="17">
        <f>VLOOKUP($C430, Barem!$L:$Q,6,0)</f>
        <v>0.5</v>
      </c>
      <c r="N430" s="43">
        <f t="shared" si="56"/>
        <v>0.29866666666666669</v>
      </c>
      <c r="O430" s="43">
        <f>IF(D430&gt;21,VLOOKUP(D430,Barem!$S$1:$T$39,2,1),0)</f>
        <v>0.1</v>
      </c>
      <c r="P430" s="39">
        <f>IF(D430&lt;1,0,IF(B430="F",VLOOKUP(G430,Barem!$W$2:$Y$12,2,1),VLOOKUP(G430,Barem!$W$13:$Y$24,2,1)))</f>
        <v>0</v>
      </c>
      <c r="Q430" s="43">
        <f>VLOOKUP(A430,Participanti!A:C,3,0)</f>
        <v>0</v>
      </c>
      <c r="R430" s="34">
        <f t="shared" si="57"/>
        <v>4.6986666666666661</v>
      </c>
      <c r="S430" s="38">
        <v>43912</v>
      </c>
      <c r="T430" s="3">
        <f t="shared" si="54"/>
        <v>1</v>
      </c>
      <c r="U430" s="41">
        <f t="shared" si="58"/>
        <v>0.15662222222222219</v>
      </c>
    </row>
    <row r="431" spans="1:21">
      <c r="A431" s="21" t="s">
        <v>123</v>
      </c>
      <c r="B431" s="29" t="str">
        <f>VLOOKUP(A431,Participanti!A:B,2,0)</f>
        <v>F</v>
      </c>
      <c r="C431" s="22">
        <v>11</v>
      </c>
      <c r="D431" s="22">
        <v>20.010000000000002</v>
      </c>
      <c r="E431" s="23">
        <v>6.773148148148149E-2</v>
      </c>
      <c r="F431" s="46">
        <v>57</v>
      </c>
      <c r="G431" s="24">
        <f t="shared" si="55"/>
        <v>3.3848816332574454E-3</v>
      </c>
      <c r="H431" s="16">
        <f>IF(B431="F",IF(G431&gt;Barem!$AB$2,0,IF(B431="F",VLOOKUP(D431,Barem!$B$2:$C$11,2,1))),IF(G431&gt;Barem!$AB$3,0,VLOOKUP(D431,Barem!$B$12:$C$21,2,1)))</f>
        <v>5</v>
      </c>
      <c r="I431" s="16">
        <f>IF(H431=0,0,IF(B431="F",VLOOKUP(G431,Barem!$G$2:$H$11,2,1),VLOOKUP(G431,Barem!$G$12:$H$21,2,1)))</f>
        <v>4</v>
      </c>
      <c r="J431" s="22">
        <v>3.5</v>
      </c>
      <c r="K431" s="17">
        <f>VLOOKUP($C431, Barem!$L:$O,4,0)</f>
        <v>0.2</v>
      </c>
      <c r="L431" s="17">
        <f>VLOOKUP($C431, Barem!$L:$P,5,0)</f>
        <v>0.3</v>
      </c>
      <c r="M431" s="17">
        <f>VLOOKUP($C431, Barem!$L:$Q,6,0)</f>
        <v>0.5</v>
      </c>
      <c r="N431" s="43">
        <f t="shared" si="56"/>
        <v>0</v>
      </c>
      <c r="O431" s="43">
        <f>IF(D431&gt;21,VLOOKUP(D431,Barem!$S$1:$T$39,2,1),0)</f>
        <v>0</v>
      </c>
      <c r="P431" s="39">
        <f>IF(D431&lt;1,0,IF(B431="F",VLOOKUP(G431,Barem!$W$2:$Y$12,2,1),VLOOKUP(G431,Barem!$W$13:$Y$24,2,1)))</f>
        <v>0</v>
      </c>
      <c r="Q431" s="43">
        <f>VLOOKUP(A431,Participanti!A:C,3,0)</f>
        <v>0</v>
      </c>
      <c r="R431" s="34">
        <f t="shared" si="57"/>
        <v>3.95</v>
      </c>
      <c r="S431" s="38">
        <v>43912</v>
      </c>
      <c r="T431" s="3">
        <f t="shared" si="54"/>
        <v>1</v>
      </c>
      <c r="U431" s="41">
        <f t="shared" si="58"/>
        <v>0.19740129935032483</v>
      </c>
    </row>
    <row r="432" spans="1:21">
      <c r="A432" s="21" t="s">
        <v>187</v>
      </c>
      <c r="B432" s="29" t="str">
        <f>VLOOKUP(A432,Participanti!A:B,2,0)</f>
        <v>M</v>
      </c>
      <c r="C432" s="22">
        <v>11</v>
      </c>
      <c r="D432" s="22">
        <v>22.02</v>
      </c>
      <c r="E432" s="23">
        <v>6.0347222222222219E-2</v>
      </c>
      <c r="F432" s="46">
        <v>173</v>
      </c>
      <c r="G432" s="24">
        <f t="shared" si="55"/>
        <v>2.7405641336159048E-3</v>
      </c>
      <c r="H432" s="16">
        <f>IF(B432="F",IF(G432&gt;Barem!$AB$2,0,IF(B432="F",VLOOKUP(D432,Barem!$B$2:$C$11,2,1))),IF(G432&gt;Barem!$AB$3,0,VLOOKUP(D432,Barem!$B$12:$C$21,2,1)))</f>
        <v>5</v>
      </c>
      <c r="I432" s="16">
        <f>IF(H432=0,0,IF(B432="F",VLOOKUP(G432,Barem!$G$2:$H$11,2,1),VLOOKUP(G432,Barem!$G$12:$H$21,2,1)))</f>
        <v>5</v>
      </c>
      <c r="J432" s="22">
        <v>3</v>
      </c>
      <c r="K432" s="17">
        <f>VLOOKUP($C432, Barem!$L:$O,4,0)</f>
        <v>0.2</v>
      </c>
      <c r="L432" s="17">
        <f>VLOOKUP($C432, Barem!$L:$P,5,0)</f>
        <v>0.3</v>
      </c>
      <c r="M432" s="17">
        <f>VLOOKUP($C432, Barem!$L:$Q,6,0)</f>
        <v>0.5</v>
      </c>
      <c r="N432" s="43">
        <f t="shared" si="56"/>
        <v>0</v>
      </c>
      <c r="O432" s="43">
        <f>IF(D432&gt;21,VLOOKUP(D432,Barem!$S$1:$T$39,2,1),0)</f>
        <v>0</v>
      </c>
      <c r="P432" s="39">
        <f>IF(D432&lt;1,0,IF(B432="F",VLOOKUP(G432,Barem!$W$2:$Y$12,2,1),VLOOKUP(G432,Barem!$W$13:$Y$24,2,1)))</f>
        <v>0.5</v>
      </c>
      <c r="Q432" s="43">
        <f>VLOOKUP(A432,Participanti!A:C,3,0)</f>
        <v>0</v>
      </c>
      <c r="R432" s="34">
        <f t="shared" si="57"/>
        <v>4.5</v>
      </c>
      <c r="S432" s="38">
        <v>43908</v>
      </c>
      <c r="T432" s="3">
        <f t="shared" si="54"/>
        <v>1</v>
      </c>
      <c r="U432" s="41">
        <f t="shared" si="58"/>
        <v>0.20435967302452315</v>
      </c>
    </row>
    <row r="433" spans="1:21">
      <c r="A433" s="21" t="s">
        <v>53</v>
      </c>
      <c r="B433" s="29" t="str">
        <f>VLOOKUP(A433,Participanti!A:B,2,0)</f>
        <v>M</v>
      </c>
      <c r="C433" s="22">
        <v>11</v>
      </c>
      <c r="D433" s="22">
        <v>17.23</v>
      </c>
      <c r="E433" s="23">
        <v>6.8206018518518527E-2</v>
      </c>
      <c r="F433" s="46">
        <v>47</v>
      </c>
      <c r="G433" s="24">
        <f t="shared" si="55"/>
        <v>3.9585617248124507E-3</v>
      </c>
      <c r="H433" s="16">
        <f>IF(B433="F",IF(G433&gt;Barem!$AB$2,0,IF(B433="F",VLOOKUP(D433,Barem!$B$2:$C$11,2,1))),IF(G433&gt;Barem!$AB$3,0,VLOOKUP(D433,Barem!$B$12:$C$21,2,1)))</f>
        <v>4</v>
      </c>
      <c r="I433" s="16">
        <f>IF(H433=0,0,IF(B433="F",VLOOKUP(G433,Barem!$G$2:$H$11,2,1),VLOOKUP(G433,Barem!$G$12:$H$21,2,1)))</f>
        <v>1.5</v>
      </c>
      <c r="J433" s="22">
        <v>3</v>
      </c>
      <c r="K433" s="17">
        <f>VLOOKUP($C433, Barem!$L:$O,4,0)</f>
        <v>0.2</v>
      </c>
      <c r="L433" s="17">
        <f>VLOOKUP($C433, Barem!$L:$P,5,0)</f>
        <v>0.3</v>
      </c>
      <c r="M433" s="17">
        <f>VLOOKUP($C433, Barem!$L:$Q,6,0)</f>
        <v>0.5</v>
      </c>
      <c r="N433" s="43">
        <f t="shared" si="56"/>
        <v>0</v>
      </c>
      <c r="O433" s="43">
        <f>IF(D433&gt;21,VLOOKUP(D433,Barem!$S$1:$T$39,2,1),0)</f>
        <v>0</v>
      </c>
      <c r="P433" s="39">
        <f>IF(D433&lt;1,0,IF(B433="F",VLOOKUP(G433,Barem!$W$2:$Y$12,2,1),VLOOKUP(G433,Barem!$W$13:$Y$24,2,1)))</f>
        <v>0</v>
      </c>
      <c r="Q433" s="43">
        <f>VLOOKUP(A433,Participanti!A:C,3,0)</f>
        <v>0</v>
      </c>
      <c r="R433" s="34">
        <f t="shared" si="57"/>
        <v>2.75</v>
      </c>
      <c r="S433" s="38">
        <v>43908</v>
      </c>
      <c r="T433" s="3">
        <f t="shared" si="54"/>
        <v>1</v>
      </c>
      <c r="U433" s="41">
        <f t="shared" si="58"/>
        <v>0.1596053395240859</v>
      </c>
    </row>
    <row r="434" spans="1:21">
      <c r="A434" s="21" t="s">
        <v>129</v>
      </c>
      <c r="B434" s="29" t="str">
        <f>VLOOKUP(A434,Participanti!A:B,2,0)</f>
        <v>M</v>
      </c>
      <c r="C434" s="22">
        <v>11</v>
      </c>
      <c r="D434" s="22">
        <v>36.200000000000003</v>
      </c>
      <c r="E434" s="23">
        <v>0.30465277777777777</v>
      </c>
      <c r="F434" s="46">
        <v>1934</v>
      </c>
      <c r="G434" s="24">
        <f t="shared" si="55"/>
        <v>8.4158225905463461E-3</v>
      </c>
      <c r="H434" s="16">
        <f>IF(B434="F",IF(G434&gt;Barem!$AB$2,0,IF(B434="F",VLOOKUP(D434,Barem!$B$2:$C$11,2,1))),IF(G434&gt;Barem!$AB$3,0,VLOOKUP(D434,Barem!$B$12:$C$21,2,1)))</f>
        <v>0</v>
      </c>
      <c r="I434" s="16">
        <f>IF(H434=0,0,IF(B434="F",VLOOKUP(G434,Barem!$G$2:$H$11,2,1),VLOOKUP(G434,Barem!$G$12:$H$21,2,1)))</f>
        <v>0</v>
      </c>
      <c r="J434" s="22">
        <v>4</v>
      </c>
      <c r="K434" s="17">
        <f>VLOOKUP($C434, Barem!$L:$O,4,0)</f>
        <v>0.2</v>
      </c>
      <c r="L434" s="17">
        <f>VLOOKUP($C434, Barem!$L:$P,5,0)</f>
        <v>0.3</v>
      </c>
      <c r="M434" s="17">
        <f>VLOOKUP($C434, Barem!$L:$Q,6,0)</f>
        <v>0.5</v>
      </c>
      <c r="N434" s="43">
        <f t="shared" si="56"/>
        <v>1.2893333333333334</v>
      </c>
      <c r="O434" s="43">
        <f>IF(D434&gt;21,VLOOKUP(D434,Barem!$S$1:$T$39,2,1),0)</f>
        <v>0.3</v>
      </c>
      <c r="P434" s="39">
        <f>IF(D434&lt;1,0,IF(B434="F",VLOOKUP(G434,Barem!$W$2:$Y$12,2,1),VLOOKUP(G434,Barem!$W$13:$Y$24,2,1)))</f>
        <v>0</v>
      </c>
      <c r="Q434" s="43">
        <f>VLOOKUP(A434,Participanti!A:C,3,0)</f>
        <v>0.5</v>
      </c>
      <c r="R434" s="34">
        <f t="shared" si="57"/>
        <v>4.0893333333333333</v>
      </c>
      <c r="S434" s="38">
        <v>43911</v>
      </c>
      <c r="T434" s="3">
        <f t="shared" si="54"/>
        <v>1</v>
      </c>
      <c r="U434" s="41">
        <f t="shared" si="58"/>
        <v>0.11296500920810312</v>
      </c>
    </row>
    <row r="435" spans="1:21">
      <c r="A435" s="21" t="s">
        <v>70</v>
      </c>
      <c r="B435" s="29" t="str">
        <f>VLOOKUP(A435,Participanti!A:B,2,0)</f>
        <v>M</v>
      </c>
      <c r="C435" s="22">
        <v>11</v>
      </c>
      <c r="D435" s="22">
        <v>21.11</v>
      </c>
      <c r="E435" s="23">
        <v>8.8229166666666678E-2</v>
      </c>
      <c r="F435" s="46">
        <v>89</v>
      </c>
      <c r="G435" s="24">
        <f t="shared" si="55"/>
        <v>4.1794962892783838E-3</v>
      </c>
      <c r="H435" s="16">
        <f>IF(B435="F",IF(G435&gt;Barem!$AB$2,0,IF(B435="F",VLOOKUP(D435,Barem!$B$2:$C$11,2,1))),IF(G435&gt;Barem!$AB$3,0,VLOOKUP(D435,Barem!$B$12:$C$21,2,1)))</f>
        <v>5</v>
      </c>
      <c r="I435" s="16">
        <f>IF(H435=0,0,IF(B435="F",VLOOKUP(G435,Barem!$G$2:$H$11,2,1),VLOOKUP(G435,Barem!$G$12:$H$21,2,1)))</f>
        <v>1</v>
      </c>
      <c r="J435" s="22">
        <v>3.5</v>
      </c>
      <c r="K435" s="17">
        <f>VLOOKUP($C435, Barem!$L:$O,4,0)</f>
        <v>0.2</v>
      </c>
      <c r="L435" s="17">
        <f>VLOOKUP($C435, Barem!$L:$P,5,0)</f>
        <v>0.3</v>
      </c>
      <c r="M435" s="17">
        <f>VLOOKUP($C435, Barem!$L:$Q,6,0)</f>
        <v>0.5</v>
      </c>
      <c r="N435" s="43">
        <f t="shared" si="56"/>
        <v>0</v>
      </c>
      <c r="O435" s="43">
        <f>IF(D435&gt;21,VLOOKUP(D435,Barem!$S$1:$T$39,2,1),0)</f>
        <v>0</v>
      </c>
      <c r="P435" s="39">
        <f>IF(D435&lt;1,0,IF(B435="F",VLOOKUP(G435,Barem!$W$2:$Y$12,2,1),VLOOKUP(G435,Barem!$W$13:$Y$24,2,1)))</f>
        <v>0</v>
      </c>
      <c r="Q435" s="43">
        <f>VLOOKUP(A435,Participanti!A:C,3,0)</f>
        <v>0</v>
      </c>
      <c r="R435" s="34">
        <f t="shared" si="57"/>
        <v>3.05</v>
      </c>
      <c r="S435" s="38">
        <v>43908</v>
      </c>
      <c r="T435" s="3">
        <f t="shared" si="54"/>
        <v>1</v>
      </c>
      <c r="U435" s="41">
        <f t="shared" si="58"/>
        <v>0.14448128848886782</v>
      </c>
    </row>
    <row r="436" spans="1:21">
      <c r="A436" s="21" t="s">
        <v>61</v>
      </c>
      <c r="B436" s="29" t="str">
        <f>VLOOKUP(A436,Participanti!A:B,2,0)</f>
        <v>M</v>
      </c>
      <c r="C436" s="22">
        <v>11</v>
      </c>
      <c r="D436" s="22">
        <v>11.03</v>
      </c>
      <c r="E436" s="23">
        <v>4.0694444444444443E-2</v>
      </c>
      <c r="F436" s="46">
        <v>25</v>
      </c>
      <c r="G436" s="24">
        <f t="shared" si="55"/>
        <v>3.689432859877103E-3</v>
      </c>
      <c r="H436" s="16">
        <f>IF(B436="F",IF(G436&gt;Barem!$AB$2,0,IF(B436="F",VLOOKUP(D436,Barem!$B$2:$C$11,2,1))),IF(G436&gt;Barem!$AB$3,0,VLOOKUP(D436,Barem!$B$12:$C$21,2,1)))</f>
        <v>2.5</v>
      </c>
      <c r="I436" s="16">
        <f>IF(H436=0,0,IF(B436="F",VLOOKUP(G436,Barem!$G$2:$H$11,2,1),VLOOKUP(G436,Barem!$G$12:$H$21,2,1)))</f>
        <v>2</v>
      </c>
      <c r="J436" s="22">
        <v>3</v>
      </c>
      <c r="K436" s="17">
        <f>VLOOKUP($C436, Barem!$L:$O,4,0)</f>
        <v>0.2</v>
      </c>
      <c r="L436" s="17">
        <f>VLOOKUP($C436, Barem!$L:$P,5,0)</f>
        <v>0.3</v>
      </c>
      <c r="M436" s="17">
        <f>VLOOKUP($C436, Barem!$L:$Q,6,0)</f>
        <v>0.5</v>
      </c>
      <c r="N436" s="43">
        <f t="shared" si="56"/>
        <v>0</v>
      </c>
      <c r="O436" s="43">
        <f>IF(D436&gt;21,VLOOKUP(D436,Barem!$S$1:$T$39,2,1),0)</f>
        <v>0</v>
      </c>
      <c r="P436" s="39">
        <f>IF(D436&lt;1,0,IF(B436="F",VLOOKUP(G436,Barem!$W$2:$Y$12,2,1),VLOOKUP(G436,Barem!$W$13:$Y$24,2,1)))</f>
        <v>0</v>
      </c>
      <c r="Q436" s="43">
        <f>VLOOKUP(A436,Participanti!A:C,3,0)</f>
        <v>0</v>
      </c>
      <c r="R436" s="34">
        <f t="shared" si="57"/>
        <v>2.6</v>
      </c>
      <c r="S436" s="38">
        <v>43912</v>
      </c>
      <c r="T436" s="3">
        <f t="shared" si="54"/>
        <v>1</v>
      </c>
      <c r="U436" s="41">
        <f t="shared" si="58"/>
        <v>0.23572076155938351</v>
      </c>
    </row>
    <row r="437" spans="1:21" s="116" customFormat="1" ht="12.75" thickBot="1">
      <c r="A437" s="104" t="s">
        <v>51</v>
      </c>
      <c r="B437" s="105" t="str">
        <f>VLOOKUP(A437,Participanti!A:B,2,0)</f>
        <v>M</v>
      </c>
      <c r="C437" s="106">
        <v>11</v>
      </c>
      <c r="D437" s="106">
        <v>32.979999999999997</v>
      </c>
      <c r="E437" s="107">
        <v>0.11866898148148149</v>
      </c>
      <c r="F437" s="108">
        <v>138</v>
      </c>
      <c r="G437" s="109">
        <f t="shared" si="55"/>
        <v>3.5982104754845815E-3</v>
      </c>
      <c r="H437" s="110">
        <f>IF(B437="F",IF(G437&gt;Barem!$AB$2,0,IF(B437="F",VLOOKUP(D437,Barem!$B$2:$C$11,2,1))),IF(G437&gt;Barem!$AB$3,0,VLOOKUP(D437,Barem!$B$12:$C$21,2,1)))</f>
        <v>5</v>
      </c>
      <c r="I437" s="110">
        <f>IF(H437=0,0,IF(B437="F",VLOOKUP(G437,Barem!$G$2:$H$11,2,1),VLOOKUP(G437,Barem!$G$12:$H$21,2,1)))</f>
        <v>2.5</v>
      </c>
      <c r="J437" s="106">
        <v>4.5</v>
      </c>
      <c r="K437" s="111">
        <f>VLOOKUP($C437, Barem!$L:$O,4,0)</f>
        <v>0.2</v>
      </c>
      <c r="L437" s="111">
        <f>VLOOKUP($C437, Barem!$L:$P,5,0)</f>
        <v>0.3</v>
      </c>
      <c r="M437" s="111">
        <f>VLOOKUP($C437, Barem!$L:$Q,6,0)</f>
        <v>0.5</v>
      </c>
      <c r="N437" s="112">
        <f t="shared" si="56"/>
        <v>0</v>
      </c>
      <c r="O437" s="112">
        <f>IF(D437&gt;21,VLOOKUP(D437,Barem!$S$1:$T$39,2,1),0)</f>
        <v>0.2</v>
      </c>
      <c r="P437" s="113">
        <f>IF(D437&lt;1,0,IF(B437="F",VLOOKUP(G437,Barem!$W$2:$Y$12,2,1),VLOOKUP(G437,Barem!$W$13:$Y$24,2,1)))</f>
        <v>0</v>
      </c>
      <c r="Q437" s="112">
        <f>VLOOKUP(A437,Participanti!A:C,3,0)</f>
        <v>0</v>
      </c>
      <c r="R437" s="114">
        <f t="shared" si="57"/>
        <v>4.2</v>
      </c>
      <c r="S437" s="115">
        <v>43912</v>
      </c>
      <c r="T437" s="116">
        <f t="shared" si="54"/>
        <v>1</v>
      </c>
      <c r="U437" s="117">
        <f t="shared" si="58"/>
        <v>0.12734990903577928</v>
      </c>
    </row>
    <row r="438" spans="1:21">
      <c r="A438" s="21" t="s">
        <v>89</v>
      </c>
      <c r="B438" s="29" t="str">
        <f>VLOOKUP(A438,Participanti!A:B,2,0)</f>
        <v>M</v>
      </c>
      <c r="C438" s="22">
        <v>12</v>
      </c>
      <c r="D438" s="22"/>
      <c r="E438" s="23"/>
      <c r="F438" s="46"/>
      <c r="G438" s="24"/>
      <c r="H438" s="120">
        <v>1.5</v>
      </c>
      <c r="I438" s="16"/>
      <c r="J438" s="122">
        <v>1.75</v>
      </c>
      <c r="K438" s="17"/>
      <c r="L438" s="17"/>
      <c r="M438" s="17"/>
      <c r="N438" s="43"/>
      <c r="O438" s="43"/>
      <c r="P438" s="39"/>
      <c r="Q438" s="43"/>
      <c r="R438" s="34">
        <f>H438+J438</f>
        <v>3.25</v>
      </c>
      <c r="S438" s="38">
        <v>43913</v>
      </c>
      <c r="T438" s="3">
        <f t="shared" si="54"/>
        <v>1</v>
      </c>
      <c r="U438" s="41" t="e">
        <f t="shared" si="58"/>
        <v>#DIV/0!</v>
      </c>
    </row>
    <row r="439" spans="1:21">
      <c r="A439" s="21" t="s">
        <v>72</v>
      </c>
      <c r="B439" s="29" t="str">
        <f>VLOOKUP(A439,Participanti!A:B,2,0)</f>
        <v>M</v>
      </c>
      <c r="C439" s="22">
        <v>12</v>
      </c>
      <c r="D439" s="22"/>
      <c r="E439" s="23"/>
      <c r="F439" s="46"/>
      <c r="G439" s="24"/>
      <c r="H439" s="120">
        <v>2.25</v>
      </c>
      <c r="I439" s="16"/>
      <c r="J439" s="122">
        <v>1.5</v>
      </c>
      <c r="K439" s="17"/>
      <c r="L439" s="17"/>
      <c r="M439" s="17"/>
      <c r="N439" s="43"/>
      <c r="O439" s="43"/>
      <c r="P439" s="39"/>
      <c r="Q439" s="43"/>
      <c r="R439" s="34">
        <f t="shared" ref="R439:R460" si="59">H439+J439</f>
        <v>3.75</v>
      </c>
      <c r="S439" s="38">
        <v>43915</v>
      </c>
      <c r="T439" s="3">
        <f t="shared" si="54"/>
        <v>1</v>
      </c>
      <c r="U439" s="41" t="e">
        <f t="shared" si="58"/>
        <v>#DIV/0!</v>
      </c>
    </row>
    <row r="440" spans="1:21">
      <c r="A440" s="21" t="s">
        <v>90</v>
      </c>
      <c r="B440" s="29" t="str">
        <f>VLOOKUP(A440,Participanti!A:B,2,0)</f>
        <v>F</v>
      </c>
      <c r="C440" s="22">
        <v>12</v>
      </c>
      <c r="D440" s="22"/>
      <c r="E440" s="23"/>
      <c r="F440" s="46"/>
      <c r="G440" s="24"/>
      <c r="H440" s="120">
        <v>1.5</v>
      </c>
      <c r="I440" s="16"/>
      <c r="J440" s="122">
        <v>1.25</v>
      </c>
      <c r="K440" s="17"/>
      <c r="L440" s="17"/>
      <c r="M440" s="17"/>
      <c r="N440" s="43"/>
      <c r="O440" s="43"/>
      <c r="P440" s="39"/>
      <c r="Q440" s="43"/>
      <c r="R440" s="34">
        <f t="shared" si="59"/>
        <v>2.75</v>
      </c>
      <c r="S440" s="38">
        <v>43915</v>
      </c>
      <c r="T440" s="3">
        <f t="shared" si="54"/>
        <v>1</v>
      </c>
      <c r="U440" s="41" t="e">
        <f t="shared" ref="U440:U460" si="60">R440/D440</f>
        <v>#DIV/0!</v>
      </c>
    </row>
    <row r="441" spans="1:21">
      <c r="A441" s="21" t="s">
        <v>75</v>
      </c>
      <c r="B441" s="29" t="str">
        <f>VLOOKUP(A441,Participanti!A:B,2,0)</f>
        <v>M</v>
      </c>
      <c r="C441" s="22">
        <v>12</v>
      </c>
      <c r="D441" s="22"/>
      <c r="E441" s="23"/>
      <c r="F441" s="46"/>
      <c r="G441" s="24"/>
      <c r="H441" s="120">
        <v>2</v>
      </c>
      <c r="I441" s="16"/>
      <c r="J441" s="122">
        <v>1.25</v>
      </c>
      <c r="K441" s="17"/>
      <c r="L441" s="17"/>
      <c r="M441" s="17"/>
      <c r="N441" s="43"/>
      <c r="O441" s="43"/>
      <c r="P441" s="39"/>
      <c r="Q441" s="43"/>
      <c r="R441" s="34">
        <f t="shared" si="59"/>
        <v>3.25</v>
      </c>
      <c r="S441" s="38">
        <v>43915</v>
      </c>
      <c r="T441" s="3">
        <f t="shared" si="54"/>
        <v>1</v>
      </c>
      <c r="U441" s="41" t="e">
        <f t="shared" si="60"/>
        <v>#DIV/0!</v>
      </c>
    </row>
    <row r="442" spans="1:21">
      <c r="A442" s="21" t="s">
        <v>51</v>
      </c>
      <c r="B442" s="29" t="str">
        <f>VLOOKUP(A442,Participanti!A:B,2,0)</f>
        <v>M</v>
      </c>
      <c r="C442" s="22">
        <v>12</v>
      </c>
      <c r="D442" s="22"/>
      <c r="E442" s="23"/>
      <c r="F442" s="46"/>
      <c r="G442" s="24"/>
      <c r="H442" s="120">
        <v>2</v>
      </c>
      <c r="I442" s="16"/>
      <c r="J442" s="122">
        <v>2</v>
      </c>
      <c r="K442" s="17"/>
      <c r="L442" s="17"/>
      <c r="M442" s="17"/>
      <c r="N442" s="43"/>
      <c r="O442" s="43"/>
      <c r="P442" s="39"/>
      <c r="Q442" s="43"/>
      <c r="R442" s="34">
        <f t="shared" si="59"/>
        <v>4</v>
      </c>
      <c r="S442" s="38">
        <v>43917</v>
      </c>
      <c r="T442" s="3">
        <f t="shared" si="54"/>
        <v>1</v>
      </c>
      <c r="U442" s="41" t="e">
        <f t="shared" si="60"/>
        <v>#DIV/0!</v>
      </c>
    </row>
    <row r="443" spans="1:21">
      <c r="A443" s="21" t="s">
        <v>66</v>
      </c>
      <c r="B443" s="29" t="str">
        <f>VLOOKUP(A443,Participanti!A:B,2,0)</f>
        <v>M</v>
      </c>
      <c r="C443" s="22">
        <v>12</v>
      </c>
      <c r="D443" s="22"/>
      <c r="E443" s="23"/>
      <c r="F443" s="46"/>
      <c r="G443" s="24"/>
      <c r="H443" s="120">
        <v>2.25</v>
      </c>
      <c r="I443" s="16"/>
      <c r="J443" s="122">
        <v>1.25</v>
      </c>
      <c r="K443" s="17"/>
      <c r="L443" s="17"/>
      <c r="M443" s="17"/>
      <c r="N443" s="43"/>
      <c r="O443" s="43"/>
      <c r="P443" s="39"/>
      <c r="Q443" s="43"/>
      <c r="R443" s="34">
        <f t="shared" si="59"/>
        <v>3.5</v>
      </c>
      <c r="S443" s="38">
        <v>43918</v>
      </c>
      <c r="T443" s="3">
        <f t="shared" si="54"/>
        <v>1</v>
      </c>
      <c r="U443" s="41" t="e">
        <f t="shared" si="60"/>
        <v>#DIV/0!</v>
      </c>
    </row>
    <row r="444" spans="1:21">
      <c r="A444" s="21" t="s">
        <v>93</v>
      </c>
      <c r="B444" s="29" t="str">
        <f>VLOOKUP(A444,Participanti!A:B,2,0)</f>
        <v>M</v>
      </c>
      <c r="C444" s="22">
        <v>12</v>
      </c>
      <c r="D444" s="22"/>
      <c r="E444" s="23"/>
      <c r="F444" s="46"/>
      <c r="G444" s="24"/>
      <c r="H444" s="120">
        <v>2.25</v>
      </c>
      <c r="I444" s="16"/>
      <c r="J444" s="122">
        <v>2.25</v>
      </c>
      <c r="K444" s="17"/>
      <c r="L444" s="17"/>
      <c r="M444" s="17"/>
      <c r="N444" s="43"/>
      <c r="O444" s="43"/>
      <c r="P444" s="39"/>
      <c r="Q444" s="43"/>
      <c r="R444" s="34">
        <f t="shared" si="59"/>
        <v>4.5</v>
      </c>
      <c r="S444" s="38">
        <v>43918</v>
      </c>
      <c r="T444" s="3">
        <f t="shared" si="54"/>
        <v>1</v>
      </c>
      <c r="U444" s="41" t="e">
        <f t="shared" si="60"/>
        <v>#DIV/0!</v>
      </c>
    </row>
    <row r="445" spans="1:21">
      <c r="A445" s="21" t="s">
        <v>53</v>
      </c>
      <c r="B445" s="29" t="str">
        <f>VLOOKUP(A445,Participanti!A:B,2,0)</f>
        <v>M</v>
      </c>
      <c r="C445" s="22">
        <v>12</v>
      </c>
      <c r="D445" s="22"/>
      <c r="E445" s="23"/>
      <c r="F445" s="46"/>
      <c r="G445" s="24"/>
      <c r="H445" s="120">
        <v>1.5</v>
      </c>
      <c r="I445" s="16"/>
      <c r="J445" s="122">
        <v>2.25</v>
      </c>
      <c r="K445" s="17"/>
      <c r="L445" s="17"/>
      <c r="M445" s="17"/>
      <c r="N445" s="43"/>
      <c r="O445" s="43"/>
      <c r="P445" s="39"/>
      <c r="Q445" s="43"/>
      <c r="R445" s="34">
        <f t="shared" si="59"/>
        <v>3.75</v>
      </c>
      <c r="S445" s="38">
        <v>43918</v>
      </c>
      <c r="T445" s="3">
        <f t="shared" si="54"/>
        <v>1</v>
      </c>
      <c r="U445" s="41" t="e">
        <f t="shared" si="60"/>
        <v>#DIV/0!</v>
      </c>
    </row>
    <row r="446" spans="1:21">
      <c r="A446" s="21" t="s">
        <v>68</v>
      </c>
      <c r="B446" s="29" t="str">
        <f>VLOOKUP(A446,Participanti!A:B,2,0)</f>
        <v>M</v>
      </c>
      <c r="C446" s="22">
        <v>12</v>
      </c>
      <c r="D446" s="22"/>
      <c r="E446" s="23"/>
      <c r="F446" s="46"/>
      <c r="G446" s="24"/>
      <c r="H446" s="120">
        <v>1.25</v>
      </c>
      <c r="I446" s="16"/>
      <c r="J446" s="122">
        <v>1.5</v>
      </c>
      <c r="K446" s="17"/>
      <c r="L446" s="17"/>
      <c r="M446" s="17"/>
      <c r="N446" s="43"/>
      <c r="O446" s="43"/>
      <c r="P446" s="39"/>
      <c r="Q446" s="43"/>
      <c r="R446" s="34">
        <f t="shared" si="59"/>
        <v>2.75</v>
      </c>
      <c r="S446" s="38">
        <v>43917</v>
      </c>
      <c r="T446" s="3">
        <f t="shared" si="54"/>
        <v>1</v>
      </c>
      <c r="U446" s="41" t="e">
        <f t="shared" si="60"/>
        <v>#DIV/0!</v>
      </c>
    </row>
    <row r="447" spans="1:21">
      <c r="A447" s="21" t="s">
        <v>205</v>
      </c>
      <c r="B447" s="29" t="str">
        <f>VLOOKUP(A447,Participanti!A:B,2,0)</f>
        <v>F</v>
      </c>
      <c r="C447" s="22">
        <v>12</v>
      </c>
      <c r="D447" s="22"/>
      <c r="E447" s="23"/>
      <c r="F447" s="46"/>
      <c r="G447" s="24"/>
      <c r="H447" s="120">
        <v>1.75</v>
      </c>
      <c r="I447" s="16"/>
      <c r="J447" s="122">
        <v>1.25</v>
      </c>
      <c r="K447" s="17"/>
      <c r="L447" s="17"/>
      <c r="M447" s="17"/>
      <c r="N447" s="43"/>
      <c r="O447" s="43"/>
      <c r="P447" s="39"/>
      <c r="Q447" s="43"/>
      <c r="R447" s="34">
        <f t="shared" si="59"/>
        <v>3</v>
      </c>
      <c r="S447" s="38">
        <v>43919</v>
      </c>
      <c r="T447" s="3">
        <f t="shared" si="54"/>
        <v>1</v>
      </c>
      <c r="U447" s="41" t="e">
        <f t="shared" si="60"/>
        <v>#DIV/0!</v>
      </c>
    </row>
    <row r="448" spans="1:21">
      <c r="A448" s="21" t="s">
        <v>60</v>
      </c>
      <c r="B448" s="29" t="str">
        <f>VLOOKUP(A448,Participanti!A:B,2,0)</f>
        <v>M</v>
      </c>
      <c r="C448" s="22">
        <v>12</v>
      </c>
      <c r="D448" s="22"/>
      <c r="E448" s="23"/>
      <c r="F448" s="46"/>
      <c r="G448" s="24"/>
      <c r="H448" s="120">
        <v>1.75</v>
      </c>
      <c r="I448" s="16"/>
      <c r="J448" s="122">
        <v>2.5</v>
      </c>
      <c r="K448" s="17"/>
      <c r="L448" s="17"/>
      <c r="M448" s="17"/>
      <c r="N448" s="43"/>
      <c r="O448" s="43"/>
      <c r="P448" s="39"/>
      <c r="Q448" s="43"/>
      <c r="R448" s="34">
        <f t="shared" si="59"/>
        <v>4.25</v>
      </c>
      <c r="S448" s="38">
        <v>43918</v>
      </c>
      <c r="T448" s="3">
        <f t="shared" si="54"/>
        <v>1</v>
      </c>
      <c r="U448" s="41" t="e">
        <f t="shared" si="60"/>
        <v>#DIV/0!</v>
      </c>
    </row>
    <row r="449" spans="1:22">
      <c r="A449" s="21" t="s">
        <v>58</v>
      </c>
      <c r="B449" s="29" t="str">
        <f>VLOOKUP(A449,Participanti!A:B,2,0)</f>
        <v>M</v>
      </c>
      <c r="C449" s="22">
        <v>12</v>
      </c>
      <c r="D449" s="22"/>
      <c r="E449" s="23"/>
      <c r="F449" s="46"/>
      <c r="G449" s="24"/>
      <c r="H449" s="120">
        <v>1.25</v>
      </c>
      <c r="I449" s="16"/>
      <c r="J449" s="122">
        <v>2.25</v>
      </c>
      <c r="K449" s="17"/>
      <c r="L449" s="17"/>
      <c r="M449" s="17"/>
      <c r="N449" s="43"/>
      <c r="O449" s="43"/>
      <c r="P449" s="39"/>
      <c r="Q449" s="43"/>
      <c r="R449" s="34">
        <f t="shared" si="59"/>
        <v>3.5</v>
      </c>
      <c r="S449" s="38">
        <v>43919</v>
      </c>
      <c r="T449" s="3">
        <f t="shared" si="54"/>
        <v>1</v>
      </c>
      <c r="U449" s="41" t="e">
        <f t="shared" si="60"/>
        <v>#DIV/0!</v>
      </c>
    </row>
    <row r="450" spans="1:22">
      <c r="A450" s="21" t="s">
        <v>128</v>
      </c>
      <c r="B450" s="29" t="str">
        <f>VLOOKUP(A450,Participanti!A:B,2,0)</f>
        <v>M</v>
      </c>
      <c r="C450" s="22">
        <v>12</v>
      </c>
      <c r="D450" s="22"/>
      <c r="E450" s="23"/>
      <c r="F450" s="46"/>
      <c r="G450" s="24"/>
      <c r="H450" s="120">
        <v>1.75</v>
      </c>
      <c r="I450" s="16"/>
      <c r="J450" s="122">
        <v>2.25</v>
      </c>
      <c r="K450" s="17"/>
      <c r="L450" s="17"/>
      <c r="M450" s="17"/>
      <c r="N450" s="43"/>
      <c r="O450" s="43"/>
      <c r="P450" s="39"/>
      <c r="Q450" s="43"/>
      <c r="R450" s="34">
        <f t="shared" si="59"/>
        <v>4</v>
      </c>
      <c r="S450" s="38">
        <v>43918</v>
      </c>
      <c r="T450" s="3">
        <f t="shared" ref="T450:T513" si="61">COUNTIFS(A:A,A450,C:C,C450)</f>
        <v>1</v>
      </c>
      <c r="U450" s="41" t="e">
        <f t="shared" si="60"/>
        <v>#DIV/0!</v>
      </c>
    </row>
    <row r="451" spans="1:22">
      <c r="A451" s="21" t="s">
        <v>207</v>
      </c>
      <c r="B451" s="29" t="str">
        <f>VLOOKUP(A451,Participanti!A:B,2,0)</f>
        <v>M</v>
      </c>
      <c r="C451" s="22">
        <v>12</v>
      </c>
      <c r="D451" s="22"/>
      <c r="E451" s="23"/>
      <c r="F451" s="46"/>
      <c r="G451" s="24"/>
      <c r="H451" s="120">
        <v>1.5</v>
      </c>
      <c r="I451" s="16"/>
      <c r="J451" s="122">
        <v>1</v>
      </c>
      <c r="K451" s="17"/>
      <c r="L451" s="17"/>
      <c r="M451" s="17"/>
      <c r="N451" s="43"/>
      <c r="O451" s="43"/>
      <c r="P451" s="39"/>
      <c r="Q451" s="43"/>
      <c r="R451" s="34">
        <f t="shared" si="59"/>
        <v>2.5</v>
      </c>
      <c r="S451" s="38">
        <v>43918</v>
      </c>
      <c r="T451" s="3">
        <f t="shared" si="61"/>
        <v>1</v>
      </c>
      <c r="U451" s="41" t="e">
        <f t="shared" si="60"/>
        <v>#DIV/0!</v>
      </c>
    </row>
    <row r="452" spans="1:22">
      <c r="A452" s="21" t="s">
        <v>64</v>
      </c>
      <c r="B452" s="29" t="str">
        <f>VLOOKUP(A452,Participanti!A:B,2,0)</f>
        <v>M</v>
      </c>
      <c r="C452" s="22">
        <v>12</v>
      </c>
      <c r="D452" s="22"/>
      <c r="E452" s="23"/>
      <c r="F452" s="46"/>
      <c r="G452" s="24"/>
      <c r="H452" s="120">
        <v>1</v>
      </c>
      <c r="I452" s="16"/>
      <c r="J452" s="122">
        <v>1.5</v>
      </c>
      <c r="K452" s="17"/>
      <c r="L452" s="17"/>
      <c r="M452" s="17"/>
      <c r="N452" s="43"/>
      <c r="O452" s="43"/>
      <c r="P452" s="39"/>
      <c r="Q452" s="43"/>
      <c r="R452" s="34">
        <f t="shared" si="59"/>
        <v>2.5</v>
      </c>
      <c r="S452" s="38">
        <v>43918</v>
      </c>
      <c r="T452" s="3">
        <f t="shared" si="61"/>
        <v>1</v>
      </c>
      <c r="U452" s="41" t="e">
        <f t="shared" si="60"/>
        <v>#DIV/0!</v>
      </c>
    </row>
    <row r="453" spans="1:22">
      <c r="A453" s="21" t="s">
        <v>73</v>
      </c>
      <c r="B453" s="29" t="str">
        <f>VLOOKUP(A453,Participanti!A:B,2,0)</f>
        <v>M</v>
      </c>
      <c r="C453" s="22">
        <v>12</v>
      </c>
      <c r="D453" s="22"/>
      <c r="E453" s="23"/>
      <c r="F453" s="46"/>
      <c r="G453" s="24"/>
      <c r="H453" s="120">
        <v>2</v>
      </c>
      <c r="I453" s="16"/>
      <c r="J453" s="122">
        <v>2</v>
      </c>
      <c r="K453" s="17"/>
      <c r="L453" s="17"/>
      <c r="M453" s="17"/>
      <c r="N453" s="43"/>
      <c r="O453" s="43"/>
      <c r="P453" s="39"/>
      <c r="Q453" s="43"/>
      <c r="R453" s="34">
        <f t="shared" si="59"/>
        <v>4</v>
      </c>
      <c r="S453" s="38">
        <v>43918</v>
      </c>
      <c r="T453" s="3">
        <f t="shared" si="61"/>
        <v>1</v>
      </c>
      <c r="U453" s="41" t="e">
        <f t="shared" si="60"/>
        <v>#DIV/0!</v>
      </c>
    </row>
    <row r="454" spans="1:22">
      <c r="A454" s="21" t="s">
        <v>192</v>
      </c>
      <c r="B454" s="29" t="str">
        <f>VLOOKUP(A454,Participanti!A:B,2,0)</f>
        <v>M</v>
      </c>
      <c r="C454" s="22">
        <v>12</v>
      </c>
      <c r="D454" s="22"/>
      <c r="E454" s="23"/>
      <c r="F454" s="46"/>
      <c r="G454" s="24"/>
      <c r="H454" s="120">
        <v>1.25</v>
      </c>
      <c r="I454" s="16"/>
      <c r="J454" s="122">
        <v>1.25</v>
      </c>
      <c r="K454" s="17"/>
      <c r="L454" s="17"/>
      <c r="M454" s="17"/>
      <c r="N454" s="43"/>
      <c r="O454" s="43"/>
      <c r="P454" s="39"/>
      <c r="Q454" s="43"/>
      <c r="R454" s="34">
        <f t="shared" si="59"/>
        <v>2.5</v>
      </c>
      <c r="S454" s="38">
        <v>43918</v>
      </c>
      <c r="T454" s="3">
        <f t="shared" si="61"/>
        <v>1</v>
      </c>
      <c r="U454" s="41" t="e">
        <f t="shared" si="60"/>
        <v>#DIV/0!</v>
      </c>
    </row>
    <row r="455" spans="1:22">
      <c r="A455" s="21" t="s">
        <v>149</v>
      </c>
      <c r="B455" s="29" t="str">
        <f>VLOOKUP(A455,Participanti!A:B,2,0)</f>
        <v>M</v>
      </c>
      <c r="C455" s="22">
        <v>12</v>
      </c>
      <c r="D455" s="22"/>
      <c r="E455" s="23"/>
      <c r="F455" s="46"/>
      <c r="G455" s="24"/>
      <c r="H455" s="120">
        <v>1.25</v>
      </c>
      <c r="I455" s="16"/>
      <c r="J455" s="122">
        <v>2.25</v>
      </c>
      <c r="K455" s="17"/>
      <c r="L455" s="17"/>
      <c r="M455" s="17"/>
      <c r="N455" s="43"/>
      <c r="O455" s="43"/>
      <c r="P455" s="39"/>
      <c r="Q455" s="43"/>
      <c r="R455" s="34">
        <f t="shared" si="59"/>
        <v>3.5</v>
      </c>
      <c r="S455" s="38">
        <v>43918</v>
      </c>
      <c r="T455" s="3">
        <f t="shared" si="61"/>
        <v>1</v>
      </c>
      <c r="U455" s="41" t="e">
        <f t="shared" si="60"/>
        <v>#DIV/0!</v>
      </c>
    </row>
    <row r="456" spans="1:22">
      <c r="A456" s="21" t="s">
        <v>62</v>
      </c>
      <c r="B456" s="29" t="str">
        <f>VLOOKUP(A456,Participanti!A:B,2,0)</f>
        <v>M</v>
      </c>
      <c r="C456" s="22">
        <v>12</v>
      </c>
      <c r="D456" s="22"/>
      <c r="E456" s="23"/>
      <c r="F456" s="46"/>
      <c r="G456" s="24"/>
      <c r="H456" s="120">
        <v>2.25</v>
      </c>
      <c r="I456" s="16"/>
      <c r="J456" s="122">
        <v>2.25</v>
      </c>
      <c r="K456" s="17"/>
      <c r="L456" s="17"/>
      <c r="M456" s="17"/>
      <c r="N456" s="43"/>
      <c r="O456" s="43"/>
      <c r="P456" s="39"/>
      <c r="Q456" s="43"/>
      <c r="R456" s="34">
        <f t="shared" si="59"/>
        <v>4.5</v>
      </c>
      <c r="S456" s="38">
        <v>43916</v>
      </c>
      <c r="T456" s="3">
        <f t="shared" si="61"/>
        <v>1</v>
      </c>
      <c r="U456" s="41" t="e">
        <f t="shared" si="60"/>
        <v>#DIV/0!</v>
      </c>
    </row>
    <row r="457" spans="1:22">
      <c r="A457" s="21" t="s">
        <v>129</v>
      </c>
      <c r="B457" s="29" t="str">
        <f>VLOOKUP(A457,Participanti!A:B,2,0)</f>
        <v>M</v>
      </c>
      <c r="C457" s="22">
        <v>12</v>
      </c>
      <c r="D457" s="22"/>
      <c r="E457" s="23"/>
      <c r="F457" s="46"/>
      <c r="G457" s="24"/>
      <c r="H457" s="120">
        <v>2.25</v>
      </c>
      <c r="I457" s="16"/>
      <c r="J457" s="122">
        <v>2.25</v>
      </c>
      <c r="K457" s="17"/>
      <c r="L457" s="17"/>
      <c r="M457" s="17"/>
      <c r="N457" s="43"/>
      <c r="O457" s="43"/>
      <c r="P457" s="39"/>
      <c r="Q457" s="43"/>
      <c r="R457" s="34">
        <f t="shared" si="59"/>
        <v>4.5</v>
      </c>
      <c r="S457" s="38">
        <v>43919</v>
      </c>
      <c r="T457" s="3">
        <f t="shared" si="61"/>
        <v>1</v>
      </c>
      <c r="U457" s="41" t="e">
        <f t="shared" si="60"/>
        <v>#DIV/0!</v>
      </c>
    </row>
    <row r="458" spans="1:22">
      <c r="A458" s="21" t="s">
        <v>70</v>
      </c>
      <c r="B458" s="29" t="str">
        <f>VLOOKUP(A458,Participanti!A:B,2,0)</f>
        <v>M</v>
      </c>
      <c r="C458" s="22">
        <v>12</v>
      </c>
      <c r="D458" s="22"/>
      <c r="E458" s="23"/>
      <c r="F458" s="46"/>
      <c r="G458" s="24"/>
      <c r="H458" s="120">
        <v>1</v>
      </c>
      <c r="I458" s="16"/>
      <c r="J458" s="122">
        <v>1.5</v>
      </c>
      <c r="K458" s="17"/>
      <c r="L458" s="17"/>
      <c r="M458" s="17"/>
      <c r="N458" s="43"/>
      <c r="O458" s="43"/>
      <c r="P458" s="39"/>
      <c r="Q458" s="43"/>
      <c r="R458" s="34">
        <f t="shared" si="59"/>
        <v>2.5</v>
      </c>
      <c r="S458" s="38">
        <v>43919</v>
      </c>
      <c r="T458" s="3">
        <f t="shared" si="61"/>
        <v>1</v>
      </c>
      <c r="U458" s="41" t="e">
        <f t="shared" si="60"/>
        <v>#DIV/0!</v>
      </c>
    </row>
    <row r="459" spans="1:22">
      <c r="A459" s="21" t="s">
        <v>190</v>
      </c>
      <c r="B459" s="29" t="str">
        <f>VLOOKUP(A459,Participanti!A:B,2,0)</f>
        <v>F</v>
      </c>
      <c r="C459" s="22">
        <v>12</v>
      </c>
      <c r="D459" s="22"/>
      <c r="E459" s="23"/>
      <c r="F459" s="46"/>
      <c r="G459" s="24"/>
      <c r="H459" s="120">
        <v>1.25</v>
      </c>
      <c r="I459" s="16"/>
      <c r="J459" s="122">
        <v>2.5</v>
      </c>
      <c r="K459" s="17"/>
      <c r="L459" s="17"/>
      <c r="M459" s="17"/>
      <c r="N459" s="43"/>
      <c r="O459" s="43"/>
      <c r="P459" s="39"/>
      <c r="Q459" s="43"/>
      <c r="R459" s="34">
        <f t="shared" si="59"/>
        <v>3.75</v>
      </c>
      <c r="S459" s="38">
        <v>43918</v>
      </c>
      <c r="T459" s="3">
        <f t="shared" si="61"/>
        <v>1</v>
      </c>
      <c r="U459" s="41" t="e">
        <f t="shared" si="60"/>
        <v>#DIV/0!</v>
      </c>
    </row>
    <row r="460" spans="1:22" s="116" customFormat="1" ht="12.75" thickBot="1">
      <c r="A460" s="104" t="s">
        <v>6</v>
      </c>
      <c r="B460" s="105" t="str">
        <f>VLOOKUP(A460,Participanti!A:B,2,0)</f>
        <v>F</v>
      </c>
      <c r="C460" s="106">
        <v>12</v>
      </c>
      <c r="D460" s="106"/>
      <c r="E460" s="107"/>
      <c r="F460" s="108"/>
      <c r="G460" s="109"/>
      <c r="H460" s="123">
        <v>2</v>
      </c>
      <c r="I460" s="110"/>
      <c r="J460" s="124">
        <v>2</v>
      </c>
      <c r="K460" s="111"/>
      <c r="L460" s="111"/>
      <c r="M460" s="111"/>
      <c r="N460" s="112"/>
      <c r="O460" s="112"/>
      <c r="P460" s="113"/>
      <c r="Q460" s="112"/>
      <c r="R460" s="114">
        <f t="shared" si="59"/>
        <v>4</v>
      </c>
      <c r="S460" s="115">
        <v>43919</v>
      </c>
      <c r="T460" s="116">
        <f t="shared" si="61"/>
        <v>1</v>
      </c>
      <c r="U460" s="117" t="e">
        <f t="shared" si="60"/>
        <v>#DIV/0!</v>
      </c>
    </row>
    <row r="461" spans="1:22">
      <c r="A461" s="21" t="s">
        <v>190</v>
      </c>
      <c r="B461" s="29" t="str">
        <f>VLOOKUP(A461,Participanti!A:B,2,0)</f>
        <v>F</v>
      </c>
      <c r="C461" s="22">
        <v>13</v>
      </c>
      <c r="D461" s="22"/>
      <c r="E461" s="23"/>
      <c r="F461" s="46"/>
      <c r="G461" s="24"/>
      <c r="H461" s="120">
        <v>1.75</v>
      </c>
      <c r="I461" s="16"/>
      <c r="J461" s="122">
        <v>2</v>
      </c>
      <c r="K461" s="17"/>
      <c r="L461" s="17"/>
      <c r="M461" s="17"/>
      <c r="N461" s="43"/>
      <c r="O461" s="43"/>
      <c r="P461" s="39"/>
      <c r="Q461" s="43"/>
      <c r="R461" s="34">
        <f t="shared" ref="R461" si="62">H461+J461</f>
        <v>3.75</v>
      </c>
      <c r="S461" s="38">
        <v>43920</v>
      </c>
      <c r="T461" s="3">
        <f t="shared" si="61"/>
        <v>1</v>
      </c>
      <c r="U461" s="41" t="e">
        <f t="shared" ref="U461" si="63">R461/D461</f>
        <v>#DIV/0!</v>
      </c>
      <c r="V461" s="3" t="s">
        <v>219</v>
      </c>
    </row>
    <row r="462" spans="1:22">
      <c r="A462" s="21" t="s">
        <v>125</v>
      </c>
      <c r="B462" s="29" t="str">
        <f>VLOOKUP(A462,Participanti!A:B,2,0)</f>
        <v>M</v>
      </c>
      <c r="C462" s="22">
        <v>13</v>
      </c>
      <c r="D462" s="22"/>
      <c r="E462" s="23"/>
      <c r="F462" s="46"/>
      <c r="G462" s="24"/>
      <c r="H462" s="120">
        <v>2</v>
      </c>
      <c r="I462" s="16"/>
      <c r="J462" s="122">
        <v>1.5</v>
      </c>
      <c r="K462" s="17"/>
      <c r="L462" s="17"/>
      <c r="M462" s="17"/>
      <c r="N462" s="43"/>
      <c r="O462" s="43"/>
      <c r="P462" s="39"/>
      <c r="Q462" s="43"/>
      <c r="R462" s="34">
        <f t="shared" ref="R462:R505" si="64">H462+J462</f>
        <v>3.5</v>
      </c>
      <c r="S462" s="38">
        <v>43921</v>
      </c>
      <c r="T462" s="3">
        <f t="shared" si="61"/>
        <v>1</v>
      </c>
      <c r="U462" s="41" t="e">
        <f t="shared" ref="U462:U505" si="65">R462/D462</f>
        <v>#DIV/0!</v>
      </c>
    </row>
    <row r="463" spans="1:22">
      <c r="A463" s="21" t="s">
        <v>93</v>
      </c>
      <c r="B463" s="29" t="str">
        <f>VLOOKUP(A463,Participanti!A:B,2,0)</f>
        <v>M</v>
      </c>
      <c r="C463" s="22">
        <v>13</v>
      </c>
      <c r="D463" s="22"/>
      <c r="E463" s="23"/>
      <c r="F463" s="46"/>
      <c r="G463" s="24"/>
      <c r="H463" s="120">
        <v>2</v>
      </c>
      <c r="I463" s="16"/>
      <c r="J463" s="122">
        <v>2</v>
      </c>
      <c r="K463" s="17"/>
      <c r="L463" s="17"/>
      <c r="M463" s="17"/>
      <c r="N463" s="43"/>
      <c r="O463" s="43"/>
      <c r="P463" s="39"/>
      <c r="Q463" s="43"/>
      <c r="R463" s="34">
        <f t="shared" si="64"/>
        <v>4</v>
      </c>
      <c r="S463" s="38">
        <v>43921</v>
      </c>
      <c r="T463" s="3">
        <f t="shared" si="61"/>
        <v>1</v>
      </c>
      <c r="U463" s="41" t="e">
        <f t="shared" si="65"/>
        <v>#DIV/0!</v>
      </c>
    </row>
    <row r="464" spans="1:22">
      <c r="A464" s="21" t="s">
        <v>53</v>
      </c>
      <c r="B464" s="29" t="str">
        <f>VLOOKUP(A464,Participanti!A:B,2,0)</f>
        <v>M</v>
      </c>
      <c r="C464" s="22">
        <v>13</v>
      </c>
      <c r="D464" s="22"/>
      <c r="E464" s="23"/>
      <c r="F464" s="46"/>
      <c r="G464" s="24"/>
      <c r="H464" s="120">
        <v>1.5</v>
      </c>
      <c r="I464" s="16"/>
      <c r="J464" s="122">
        <v>1.25</v>
      </c>
      <c r="K464" s="17"/>
      <c r="L464" s="17"/>
      <c r="M464" s="17"/>
      <c r="N464" s="43"/>
      <c r="O464" s="43"/>
      <c r="P464" s="39"/>
      <c r="Q464" s="43"/>
      <c r="R464" s="34">
        <f t="shared" si="64"/>
        <v>2.75</v>
      </c>
      <c r="S464" s="38">
        <v>43921</v>
      </c>
      <c r="T464" s="3">
        <f t="shared" si="61"/>
        <v>1</v>
      </c>
      <c r="U464" s="41" t="e">
        <f t="shared" si="65"/>
        <v>#DIV/0!</v>
      </c>
    </row>
    <row r="465" spans="1:21">
      <c r="A465" s="21" t="s">
        <v>72</v>
      </c>
      <c r="B465" s="29" t="str">
        <f>VLOOKUP(A465,Participanti!A:B,2,0)</f>
        <v>M</v>
      </c>
      <c r="C465" s="22">
        <v>13</v>
      </c>
      <c r="D465" s="22"/>
      <c r="E465" s="23"/>
      <c r="F465" s="46"/>
      <c r="G465" s="24"/>
      <c r="H465" s="120">
        <v>2.25</v>
      </c>
      <c r="I465" s="16"/>
      <c r="J465" s="122">
        <v>1.25</v>
      </c>
      <c r="K465" s="17"/>
      <c r="L465" s="17"/>
      <c r="M465" s="17"/>
      <c r="N465" s="43"/>
      <c r="O465" s="43"/>
      <c r="P465" s="39"/>
      <c r="Q465" s="43"/>
      <c r="R465" s="34">
        <f t="shared" si="64"/>
        <v>3.5</v>
      </c>
      <c r="S465" s="38">
        <v>43922</v>
      </c>
      <c r="T465" s="3">
        <f t="shared" si="61"/>
        <v>1</v>
      </c>
      <c r="U465" s="41" t="e">
        <f t="shared" si="65"/>
        <v>#DIV/0!</v>
      </c>
    </row>
    <row r="466" spans="1:21">
      <c r="A466" s="21" t="s">
        <v>75</v>
      </c>
      <c r="B466" s="29" t="str">
        <f>VLOOKUP(A466,Participanti!A:B,2,0)</f>
        <v>M</v>
      </c>
      <c r="C466" s="22">
        <v>13</v>
      </c>
      <c r="D466" s="22"/>
      <c r="E466" s="23"/>
      <c r="F466" s="46"/>
      <c r="G466" s="24"/>
      <c r="H466" s="120">
        <v>2</v>
      </c>
      <c r="I466" s="16"/>
      <c r="J466" s="122">
        <v>1.75</v>
      </c>
      <c r="K466" s="17"/>
      <c r="L466" s="17"/>
      <c r="M466" s="17"/>
      <c r="N466" s="43"/>
      <c r="O466" s="43"/>
      <c r="P466" s="39"/>
      <c r="Q466" s="43"/>
      <c r="R466" s="34">
        <f t="shared" si="64"/>
        <v>3.75</v>
      </c>
      <c r="S466" s="38">
        <v>43922</v>
      </c>
      <c r="T466" s="3">
        <f t="shared" si="61"/>
        <v>1</v>
      </c>
      <c r="U466" s="41" t="e">
        <f t="shared" si="65"/>
        <v>#DIV/0!</v>
      </c>
    </row>
    <row r="467" spans="1:21">
      <c r="A467" s="21" t="s">
        <v>149</v>
      </c>
      <c r="B467" s="29" t="str">
        <f>VLOOKUP(A467,Participanti!A:B,2,0)</f>
        <v>M</v>
      </c>
      <c r="C467" s="22">
        <v>13</v>
      </c>
      <c r="D467" s="22"/>
      <c r="E467" s="23"/>
      <c r="F467" s="46"/>
      <c r="G467" s="24"/>
      <c r="H467" s="120">
        <v>1.5</v>
      </c>
      <c r="I467" s="16"/>
      <c r="J467" s="122">
        <v>1</v>
      </c>
      <c r="K467" s="17"/>
      <c r="L467" s="17"/>
      <c r="M467" s="17"/>
      <c r="N467" s="43"/>
      <c r="O467" s="43"/>
      <c r="P467" s="39"/>
      <c r="Q467" s="43"/>
      <c r="R467" s="34">
        <f t="shared" si="64"/>
        <v>2.5</v>
      </c>
      <c r="S467" s="38">
        <v>43923</v>
      </c>
      <c r="T467" s="3">
        <f t="shared" si="61"/>
        <v>1</v>
      </c>
      <c r="U467" s="41" t="e">
        <f t="shared" si="65"/>
        <v>#DIV/0!</v>
      </c>
    </row>
    <row r="468" spans="1:21">
      <c r="A468" s="21" t="s">
        <v>90</v>
      </c>
      <c r="B468" s="29" t="str">
        <f>VLOOKUP(A468,Participanti!A:B,2,0)</f>
        <v>F</v>
      </c>
      <c r="C468" s="22">
        <v>13</v>
      </c>
      <c r="D468" s="22"/>
      <c r="E468" s="23"/>
      <c r="F468" s="46"/>
      <c r="G468" s="24"/>
      <c r="H468" s="120">
        <v>1.5</v>
      </c>
      <c r="I468" s="16"/>
      <c r="J468" s="122">
        <v>1.5</v>
      </c>
      <c r="K468" s="17"/>
      <c r="L468" s="17"/>
      <c r="M468" s="17"/>
      <c r="N468" s="43"/>
      <c r="O468" s="43"/>
      <c r="P468" s="39"/>
      <c r="Q468" s="43"/>
      <c r="R468" s="34">
        <f t="shared" si="64"/>
        <v>3</v>
      </c>
      <c r="S468" s="38">
        <v>43925</v>
      </c>
      <c r="T468" s="3">
        <f t="shared" si="61"/>
        <v>1</v>
      </c>
      <c r="U468" s="41" t="e">
        <f t="shared" si="65"/>
        <v>#DIV/0!</v>
      </c>
    </row>
    <row r="469" spans="1:21">
      <c r="A469" s="21" t="s">
        <v>66</v>
      </c>
      <c r="B469" s="29" t="str">
        <f>VLOOKUP(A469,Participanti!A:B,2,0)</f>
        <v>M</v>
      </c>
      <c r="C469" s="22">
        <v>13</v>
      </c>
      <c r="D469" s="22"/>
      <c r="E469" s="23"/>
      <c r="F469" s="46"/>
      <c r="G469" s="24"/>
      <c r="H469" s="120">
        <v>1.75</v>
      </c>
      <c r="I469" s="16"/>
      <c r="J469" s="122">
        <v>1.25</v>
      </c>
      <c r="K469" s="17"/>
      <c r="L469" s="17"/>
      <c r="M469" s="17"/>
      <c r="N469" s="43"/>
      <c r="O469" s="43"/>
      <c r="P469" s="39"/>
      <c r="Q469" s="43"/>
      <c r="R469" s="34">
        <f t="shared" si="64"/>
        <v>3</v>
      </c>
      <c r="S469" s="38">
        <v>43925</v>
      </c>
      <c r="T469" s="3">
        <f t="shared" si="61"/>
        <v>1</v>
      </c>
      <c r="U469" s="41" t="e">
        <f t="shared" si="65"/>
        <v>#DIV/0!</v>
      </c>
    </row>
    <row r="470" spans="1:21">
      <c r="A470" s="21" t="s">
        <v>193</v>
      </c>
      <c r="B470" s="29" t="str">
        <f>VLOOKUP(A470,Participanti!A:B,2,0)</f>
        <v>F</v>
      </c>
      <c r="C470" s="22">
        <v>13</v>
      </c>
      <c r="D470" s="22"/>
      <c r="E470" s="23"/>
      <c r="F470" s="46"/>
      <c r="G470" s="24"/>
      <c r="H470" s="120">
        <v>1.25</v>
      </c>
      <c r="I470" s="16"/>
      <c r="J470" s="122">
        <v>1</v>
      </c>
      <c r="K470" s="17"/>
      <c r="L470" s="17"/>
      <c r="M470" s="17"/>
      <c r="N470" s="43"/>
      <c r="O470" s="43"/>
      <c r="P470" s="39"/>
      <c r="Q470" s="43"/>
      <c r="R470" s="34">
        <f t="shared" si="64"/>
        <v>2.25</v>
      </c>
      <c r="S470" s="38">
        <v>43925</v>
      </c>
      <c r="T470" s="3">
        <f t="shared" si="61"/>
        <v>1</v>
      </c>
      <c r="U470" s="41" t="e">
        <f t="shared" si="65"/>
        <v>#DIV/0!</v>
      </c>
    </row>
    <row r="471" spans="1:21">
      <c r="A471" s="21" t="s">
        <v>73</v>
      </c>
      <c r="B471" s="29" t="str">
        <f>VLOOKUP(A471,Participanti!A:B,2,0)</f>
        <v>M</v>
      </c>
      <c r="C471" s="22">
        <v>13</v>
      </c>
      <c r="D471" s="22"/>
      <c r="E471" s="23"/>
      <c r="F471" s="46"/>
      <c r="G471" s="24"/>
      <c r="H471" s="120">
        <v>1.75</v>
      </c>
      <c r="I471" s="16"/>
      <c r="J471" s="122">
        <v>1.5</v>
      </c>
      <c r="K471" s="17"/>
      <c r="L471" s="17"/>
      <c r="M471" s="17"/>
      <c r="N471" s="43"/>
      <c r="O471" s="43"/>
      <c r="P471" s="39"/>
      <c r="Q471" s="43"/>
      <c r="R471" s="34">
        <f t="shared" si="64"/>
        <v>3.25</v>
      </c>
      <c r="S471" s="38">
        <v>43925</v>
      </c>
      <c r="T471" s="3">
        <f t="shared" si="61"/>
        <v>1</v>
      </c>
      <c r="U471" s="41" t="e">
        <f t="shared" si="65"/>
        <v>#DIV/0!</v>
      </c>
    </row>
    <row r="472" spans="1:21">
      <c r="A472" s="21" t="s">
        <v>58</v>
      </c>
      <c r="B472" s="29" t="str">
        <f>VLOOKUP(A472,Participanti!A:B,2,0)</f>
        <v>M</v>
      </c>
      <c r="C472" s="22">
        <v>13</v>
      </c>
      <c r="D472" s="22"/>
      <c r="E472" s="23"/>
      <c r="F472" s="46"/>
      <c r="G472" s="24"/>
      <c r="H472" s="120">
        <v>1.75</v>
      </c>
      <c r="I472" s="16"/>
      <c r="J472" s="122">
        <v>2</v>
      </c>
      <c r="K472" s="17"/>
      <c r="L472" s="17"/>
      <c r="M472" s="17"/>
      <c r="N472" s="43"/>
      <c r="O472" s="43"/>
      <c r="P472" s="39"/>
      <c r="Q472" s="43"/>
      <c r="R472" s="34">
        <f t="shared" si="64"/>
        <v>3.75</v>
      </c>
      <c r="S472" s="38">
        <v>43926</v>
      </c>
      <c r="T472" s="3">
        <f t="shared" si="61"/>
        <v>1</v>
      </c>
      <c r="U472" s="41" t="e">
        <f t="shared" si="65"/>
        <v>#DIV/0!</v>
      </c>
    </row>
    <row r="473" spans="1:21">
      <c r="A473" s="21" t="s">
        <v>68</v>
      </c>
      <c r="B473" s="29" t="str">
        <f>VLOOKUP(A473,Participanti!A:B,2,0)</f>
        <v>M</v>
      </c>
      <c r="C473" s="22">
        <v>13</v>
      </c>
      <c r="D473" s="22"/>
      <c r="E473" s="23"/>
      <c r="F473" s="46"/>
      <c r="G473" s="24"/>
      <c r="H473" s="120">
        <v>1.25</v>
      </c>
      <c r="I473" s="16"/>
      <c r="J473" s="122">
        <v>2.5</v>
      </c>
      <c r="K473" s="17"/>
      <c r="L473" s="17"/>
      <c r="M473" s="17"/>
      <c r="N473" s="43"/>
      <c r="O473" s="43"/>
      <c r="P473" s="39"/>
      <c r="Q473" s="43"/>
      <c r="R473" s="34">
        <f t="shared" si="64"/>
        <v>3.75</v>
      </c>
      <c r="S473" s="38">
        <v>43926</v>
      </c>
      <c r="T473" s="3">
        <f t="shared" si="61"/>
        <v>1</v>
      </c>
      <c r="U473" s="41" t="e">
        <f t="shared" si="65"/>
        <v>#DIV/0!</v>
      </c>
    </row>
    <row r="474" spans="1:21">
      <c r="A474" s="21" t="s">
        <v>128</v>
      </c>
      <c r="B474" s="29" t="str">
        <f>VLOOKUP(A474,Participanti!A:B,2,0)</f>
        <v>M</v>
      </c>
      <c r="C474" s="22">
        <v>13</v>
      </c>
      <c r="D474" s="22"/>
      <c r="E474" s="23"/>
      <c r="F474" s="46"/>
      <c r="G474" s="24"/>
      <c r="H474" s="120">
        <v>1.25</v>
      </c>
      <c r="I474" s="16"/>
      <c r="J474" s="122">
        <v>1.5</v>
      </c>
      <c r="K474" s="17"/>
      <c r="L474" s="17"/>
      <c r="M474" s="17"/>
      <c r="N474" s="43"/>
      <c r="O474" s="43"/>
      <c r="P474" s="39"/>
      <c r="Q474" s="43"/>
      <c r="R474" s="34">
        <f t="shared" si="64"/>
        <v>2.75</v>
      </c>
      <c r="S474" s="38">
        <v>43926</v>
      </c>
      <c r="T474" s="3">
        <f t="shared" si="61"/>
        <v>1</v>
      </c>
      <c r="U474" s="41" t="e">
        <f t="shared" si="65"/>
        <v>#DIV/0!</v>
      </c>
    </row>
    <row r="475" spans="1:21">
      <c r="A475" s="21" t="s">
        <v>207</v>
      </c>
      <c r="B475" s="29" t="str">
        <f>VLOOKUP(A475,Participanti!A:B,2,0)</f>
        <v>M</v>
      </c>
      <c r="C475" s="22">
        <v>13</v>
      </c>
      <c r="D475" s="22"/>
      <c r="E475" s="23"/>
      <c r="F475" s="46"/>
      <c r="G475" s="24"/>
      <c r="H475" s="120">
        <v>1.25</v>
      </c>
      <c r="I475" s="16"/>
      <c r="J475" s="122">
        <v>1.5</v>
      </c>
      <c r="K475" s="17"/>
      <c r="L475" s="17"/>
      <c r="M475" s="17"/>
      <c r="N475" s="43"/>
      <c r="O475" s="43"/>
      <c r="P475" s="39"/>
      <c r="Q475" s="43"/>
      <c r="R475" s="34">
        <f t="shared" si="64"/>
        <v>2.75</v>
      </c>
      <c r="S475" s="38">
        <v>43926</v>
      </c>
      <c r="T475" s="3">
        <f t="shared" si="61"/>
        <v>1</v>
      </c>
      <c r="U475" s="41" t="e">
        <f t="shared" si="65"/>
        <v>#DIV/0!</v>
      </c>
    </row>
    <row r="476" spans="1:21">
      <c r="A476" s="21" t="s">
        <v>205</v>
      </c>
      <c r="B476" s="29" t="str">
        <f>VLOOKUP(A476,Participanti!A:B,2,0)</f>
        <v>F</v>
      </c>
      <c r="C476" s="22">
        <v>13</v>
      </c>
      <c r="D476" s="22"/>
      <c r="E476" s="23"/>
      <c r="F476" s="46"/>
      <c r="G476" s="24"/>
      <c r="H476" s="120">
        <v>1.5</v>
      </c>
      <c r="I476" s="16"/>
      <c r="J476" s="122">
        <v>1.5</v>
      </c>
      <c r="K476" s="17"/>
      <c r="L476" s="17"/>
      <c r="M476" s="17"/>
      <c r="N476" s="43"/>
      <c r="O476" s="43"/>
      <c r="P476" s="39"/>
      <c r="Q476" s="43"/>
      <c r="R476" s="34">
        <f t="shared" si="64"/>
        <v>3</v>
      </c>
      <c r="S476" s="38">
        <v>43926</v>
      </c>
      <c r="T476" s="3">
        <f t="shared" si="61"/>
        <v>1</v>
      </c>
      <c r="U476" s="41" t="e">
        <f t="shared" si="65"/>
        <v>#DIV/0!</v>
      </c>
    </row>
    <row r="477" spans="1:21">
      <c r="A477" s="21" t="s">
        <v>62</v>
      </c>
      <c r="B477" s="29" t="str">
        <f>VLOOKUP(A477,Participanti!A:B,2,0)</f>
        <v>M</v>
      </c>
      <c r="C477" s="22">
        <v>13</v>
      </c>
      <c r="D477" s="22"/>
      <c r="E477" s="23"/>
      <c r="F477" s="46"/>
      <c r="G477" s="24"/>
      <c r="H477" s="120">
        <v>2.25</v>
      </c>
      <c r="I477" s="16"/>
      <c r="J477" s="122">
        <v>2.5</v>
      </c>
      <c r="K477" s="17"/>
      <c r="L477" s="17"/>
      <c r="M477" s="17"/>
      <c r="N477" s="43"/>
      <c r="O477" s="43"/>
      <c r="P477" s="39"/>
      <c r="Q477" s="43"/>
      <c r="R477" s="34">
        <f t="shared" si="64"/>
        <v>4.75</v>
      </c>
      <c r="S477" s="38">
        <v>43926</v>
      </c>
      <c r="T477" s="3">
        <f t="shared" si="61"/>
        <v>1</v>
      </c>
      <c r="U477" s="41" t="e">
        <f t="shared" si="65"/>
        <v>#DIV/0!</v>
      </c>
    </row>
    <row r="478" spans="1:21">
      <c r="A478" s="21" t="s">
        <v>60</v>
      </c>
      <c r="B478" s="29" t="str">
        <f>VLOOKUP(A478,Participanti!A:B,2,0)</f>
        <v>M</v>
      </c>
      <c r="C478" s="22">
        <v>13</v>
      </c>
      <c r="D478" s="22"/>
      <c r="E478" s="23"/>
      <c r="F478" s="46"/>
      <c r="G478" s="24"/>
      <c r="H478" s="120">
        <v>1.5</v>
      </c>
      <c r="I478" s="16"/>
      <c r="J478" s="122">
        <v>2.5</v>
      </c>
      <c r="K478" s="17"/>
      <c r="L478" s="17"/>
      <c r="M478" s="17"/>
      <c r="N478" s="43"/>
      <c r="O478" s="43"/>
      <c r="P478" s="39"/>
      <c r="Q478" s="43"/>
      <c r="R478" s="34">
        <f t="shared" si="64"/>
        <v>4</v>
      </c>
      <c r="S478" s="38">
        <v>43926</v>
      </c>
      <c r="T478" s="3">
        <f t="shared" si="61"/>
        <v>1</v>
      </c>
      <c r="U478" s="41" t="e">
        <f t="shared" si="65"/>
        <v>#DIV/0!</v>
      </c>
    </row>
    <row r="479" spans="1:21">
      <c r="A479" s="21" t="s">
        <v>70</v>
      </c>
      <c r="B479" s="29" t="str">
        <f>VLOOKUP(A479,Participanti!A:B,2,0)</f>
        <v>M</v>
      </c>
      <c r="C479" s="22">
        <v>13</v>
      </c>
      <c r="D479" s="22"/>
      <c r="E479" s="23"/>
      <c r="F479" s="46"/>
      <c r="G479" s="24"/>
      <c r="H479" s="120">
        <v>1.5</v>
      </c>
      <c r="I479" s="16"/>
      <c r="J479" s="122">
        <v>1</v>
      </c>
      <c r="K479" s="17"/>
      <c r="L479" s="17"/>
      <c r="M479" s="17"/>
      <c r="N479" s="43"/>
      <c r="O479" s="43"/>
      <c r="P479" s="39"/>
      <c r="Q479" s="43"/>
      <c r="R479" s="34">
        <f t="shared" si="64"/>
        <v>2.5</v>
      </c>
      <c r="S479" s="38">
        <v>43926</v>
      </c>
      <c r="T479" s="3">
        <f t="shared" si="61"/>
        <v>1</v>
      </c>
      <c r="U479" s="41" t="e">
        <f t="shared" si="65"/>
        <v>#DIV/0!</v>
      </c>
    </row>
    <row r="480" spans="1:21">
      <c r="A480" s="21" t="s">
        <v>129</v>
      </c>
      <c r="B480" s="29" t="str">
        <f>VLOOKUP(A480,Participanti!A:B,2,0)</f>
        <v>M</v>
      </c>
      <c r="C480" s="22">
        <v>13</v>
      </c>
      <c r="D480" s="22"/>
      <c r="E480" s="23"/>
      <c r="F480" s="46"/>
      <c r="G480" s="24"/>
      <c r="H480" s="120">
        <v>2.5</v>
      </c>
      <c r="I480" s="16"/>
      <c r="J480" s="122">
        <v>2.25</v>
      </c>
      <c r="K480" s="17"/>
      <c r="L480" s="17"/>
      <c r="M480" s="17"/>
      <c r="N480" s="43"/>
      <c r="O480" s="43"/>
      <c r="P480" s="39"/>
      <c r="Q480" s="43"/>
      <c r="R480" s="34">
        <f t="shared" si="64"/>
        <v>4.75</v>
      </c>
      <c r="S480" s="38">
        <v>43926</v>
      </c>
      <c r="T480" s="3">
        <f t="shared" si="61"/>
        <v>1</v>
      </c>
      <c r="U480" s="41" t="e">
        <f t="shared" si="65"/>
        <v>#DIV/0!</v>
      </c>
    </row>
    <row r="481" spans="1:22">
      <c r="A481" s="21" t="s">
        <v>51</v>
      </c>
      <c r="B481" s="29" t="str">
        <f>VLOOKUP(A481,Participanti!A:B,2,0)</f>
        <v>M</v>
      </c>
      <c r="C481" s="22">
        <v>13</v>
      </c>
      <c r="D481" s="22"/>
      <c r="E481" s="23"/>
      <c r="F481" s="46"/>
      <c r="G481" s="24"/>
      <c r="H481" s="120">
        <v>2</v>
      </c>
      <c r="I481" s="16"/>
      <c r="J481" s="122">
        <v>2.5</v>
      </c>
      <c r="K481" s="17"/>
      <c r="L481" s="17"/>
      <c r="M481" s="17"/>
      <c r="N481" s="43"/>
      <c r="O481" s="43"/>
      <c r="P481" s="39"/>
      <c r="Q481" s="43"/>
      <c r="R481" s="34">
        <f t="shared" si="64"/>
        <v>4.5</v>
      </c>
      <c r="S481" s="38">
        <v>43923</v>
      </c>
      <c r="T481" s="3">
        <f t="shared" si="61"/>
        <v>1</v>
      </c>
      <c r="U481" s="41" t="e">
        <f t="shared" si="65"/>
        <v>#DIV/0!</v>
      </c>
    </row>
    <row r="482" spans="1:22">
      <c r="A482" s="21" t="s">
        <v>89</v>
      </c>
      <c r="B482" s="29" t="str">
        <f>VLOOKUP(A482,Participanti!A:B,2,0)</f>
        <v>M</v>
      </c>
      <c r="C482" s="22">
        <v>13</v>
      </c>
      <c r="D482" s="22"/>
      <c r="E482" s="23"/>
      <c r="F482" s="46"/>
      <c r="G482" s="24"/>
      <c r="H482" s="120">
        <v>2.5</v>
      </c>
      <c r="I482" s="16"/>
      <c r="J482" s="122">
        <v>2.5</v>
      </c>
      <c r="K482" s="17"/>
      <c r="L482" s="17"/>
      <c r="M482" s="17"/>
      <c r="N482" s="43"/>
      <c r="O482" s="43"/>
      <c r="P482" s="39"/>
      <c r="Q482" s="43"/>
      <c r="R482" s="34">
        <f t="shared" si="64"/>
        <v>5</v>
      </c>
      <c r="S482" s="38">
        <v>43926</v>
      </c>
      <c r="T482" s="3">
        <f t="shared" si="61"/>
        <v>1</v>
      </c>
      <c r="U482" s="41" t="e">
        <f t="shared" si="65"/>
        <v>#DIV/0!</v>
      </c>
    </row>
    <row r="483" spans="1:22" s="116" customFormat="1" ht="12.75" thickBot="1">
      <c r="A483" s="104" t="s">
        <v>6</v>
      </c>
      <c r="B483" s="105" t="str">
        <f>VLOOKUP(A483,Participanti!A:B,2,0)</f>
        <v>F</v>
      </c>
      <c r="C483" s="106">
        <v>13</v>
      </c>
      <c r="D483" s="106"/>
      <c r="E483" s="107"/>
      <c r="F483" s="108"/>
      <c r="G483" s="109"/>
      <c r="H483" s="123">
        <v>2</v>
      </c>
      <c r="I483" s="110"/>
      <c r="J483" s="124">
        <v>2.25</v>
      </c>
      <c r="K483" s="111"/>
      <c r="L483" s="111"/>
      <c r="M483" s="111"/>
      <c r="N483" s="112"/>
      <c r="O483" s="112"/>
      <c r="P483" s="113"/>
      <c r="Q483" s="112"/>
      <c r="R483" s="114">
        <f t="shared" si="64"/>
        <v>4.25</v>
      </c>
      <c r="S483" s="115">
        <v>43926</v>
      </c>
      <c r="T483" s="116">
        <f t="shared" si="61"/>
        <v>1</v>
      </c>
      <c r="U483" s="117" t="e">
        <f t="shared" si="65"/>
        <v>#DIV/0!</v>
      </c>
    </row>
    <row r="484" spans="1:22">
      <c r="A484" s="21" t="s">
        <v>125</v>
      </c>
      <c r="B484" s="29" t="str">
        <f>VLOOKUP(A484,Participanti!A:B,2,0)</f>
        <v>M</v>
      </c>
      <c r="C484" s="22">
        <v>14</v>
      </c>
      <c r="D484" s="22"/>
      <c r="E484" s="23"/>
      <c r="F484" s="46"/>
      <c r="G484" s="24"/>
      <c r="H484" s="120">
        <v>2</v>
      </c>
      <c r="I484" s="16"/>
      <c r="J484" s="122">
        <v>1.5</v>
      </c>
      <c r="K484" s="17"/>
      <c r="L484" s="17"/>
      <c r="M484" s="17"/>
      <c r="N484" s="43"/>
      <c r="O484" s="43"/>
      <c r="P484" s="39"/>
      <c r="Q484" s="43"/>
      <c r="R484" s="34">
        <f t="shared" si="64"/>
        <v>3.5</v>
      </c>
      <c r="S484" s="38">
        <v>43928</v>
      </c>
      <c r="T484" s="3">
        <f t="shared" si="61"/>
        <v>1</v>
      </c>
      <c r="U484" s="41" t="e">
        <f t="shared" si="65"/>
        <v>#DIV/0!</v>
      </c>
      <c r="V484" s="118" t="s">
        <v>220</v>
      </c>
    </row>
    <row r="485" spans="1:22">
      <c r="A485" s="21" t="s">
        <v>128</v>
      </c>
      <c r="B485" s="29" t="str">
        <f>VLOOKUP(A485,Participanti!A:B,2,0)</f>
        <v>M</v>
      </c>
      <c r="C485" s="22">
        <v>14</v>
      </c>
      <c r="D485" s="22"/>
      <c r="E485" s="23"/>
      <c r="F485" s="46"/>
      <c r="G485" s="24"/>
      <c r="H485" s="120">
        <v>1.25</v>
      </c>
      <c r="I485" s="16"/>
      <c r="J485" s="122">
        <v>1.25</v>
      </c>
      <c r="K485" s="17"/>
      <c r="L485" s="17"/>
      <c r="M485" s="17"/>
      <c r="N485" s="43"/>
      <c r="O485" s="43"/>
      <c r="P485" s="39"/>
      <c r="Q485" s="43"/>
      <c r="R485" s="34">
        <f t="shared" si="64"/>
        <v>2.5</v>
      </c>
      <c r="S485" s="38">
        <v>43929</v>
      </c>
      <c r="T485" s="3">
        <f t="shared" si="61"/>
        <v>1</v>
      </c>
      <c r="U485" s="41" t="e">
        <f t="shared" si="65"/>
        <v>#DIV/0!</v>
      </c>
    </row>
    <row r="486" spans="1:22">
      <c r="A486" s="21" t="s">
        <v>90</v>
      </c>
      <c r="B486" s="29" t="str">
        <f>VLOOKUP(A486,Participanti!A:B,2,0)</f>
        <v>F</v>
      </c>
      <c r="C486" s="22">
        <v>14</v>
      </c>
      <c r="D486" s="22"/>
      <c r="E486" s="23"/>
      <c r="F486" s="46"/>
      <c r="G486" s="24"/>
      <c r="H486" s="120">
        <v>1.5</v>
      </c>
      <c r="I486" s="16"/>
      <c r="J486" s="122">
        <v>1.75</v>
      </c>
      <c r="K486" s="17"/>
      <c r="L486" s="17"/>
      <c r="M486" s="17"/>
      <c r="N486" s="43"/>
      <c r="O486" s="43"/>
      <c r="P486" s="39"/>
      <c r="Q486" s="43"/>
      <c r="R486" s="34">
        <f t="shared" si="64"/>
        <v>3.25</v>
      </c>
      <c r="S486" s="38">
        <v>43929</v>
      </c>
      <c r="T486" s="3">
        <f t="shared" si="61"/>
        <v>1</v>
      </c>
      <c r="U486" s="41" t="e">
        <f t="shared" si="65"/>
        <v>#DIV/0!</v>
      </c>
    </row>
    <row r="487" spans="1:22">
      <c r="A487" s="21" t="s">
        <v>73</v>
      </c>
      <c r="B487" s="29" t="str">
        <f>VLOOKUP(A487,Participanti!A:B,2,0)</f>
        <v>M</v>
      </c>
      <c r="C487" s="22">
        <v>14</v>
      </c>
      <c r="D487" s="22"/>
      <c r="E487" s="23"/>
      <c r="F487" s="46"/>
      <c r="G487" s="24"/>
      <c r="H487" s="120">
        <v>2</v>
      </c>
      <c r="I487" s="16"/>
      <c r="J487" s="122">
        <v>1</v>
      </c>
      <c r="K487" s="17"/>
      <c r="L487" s="17"/>
      <c r="M487" s="17"/>
      <c r="N487" s="43"/>
      <c r="O487" s="43"/>
      <c r="P487" s="39"/>
      <c r="Q487" s="43"/>
      <c r="R487" s="34">
        <f t="shared" si="64"/>
        <v>3</v>
      </c>
      <c r="S487" s="38">
        <v>43930</v>
      </c>
      <c r="T487" s="3">
        <f t="shared" si="61"/>
        <v>1</v>
      </c>
      <c r="U487" s="41" t="e">
        <f t="shared" si="65"/>
        <v>#DIV/0!</v>
      </c>
    </row>
    <row r="488" spans="1:22">
      <c r="A488" s="21" t="s">
        <v>51</v>
      </c>
      <c r="B488" s="29" t="str">
        <f>VLOOKUP(A488,Participanti!A:B,2,0)</f>
        <v>M</v>
      </c>
      <c r="C488" s="22">
        <v>14</v>
      </c>
      <c r="D488" s="22"/>
      <c r="E488" s="23"/>
      <c r="F488" s="46"/>
      <c r="G488" s="24"/>
      <c r="H488" s="120">
        <v>1.5</v>
      </c>
      <c r="I488" s="16"/>
      <c r="J488" s="122">
        <v>1.75</v>
      </c>
      <c r="K488" s="17"/>
      <c r="L488" s="17"/>
      <c r="M488" s="17"/>
      <c r="N488" s="43"/>
      <c r="O488" s="43"/>
      <c r="P488" s="39"/>
      <c r="Q488" s="43"/>
      <c r="R488" s="34">
        <f t="shared" si="64"/>
        <v>3.25</v>
      </c>
      <c r="S488" s="38">
        <v>43931</v>
      </c>
      <c r="T488" s="3">
        <f t="shared" si="61"/>
        <v>1</v>
      </c>
      <c r="U488" s="41" t="e">
        <f t="shared" si="65"/>
        <v>#DIV/0!</v>
      </c>
    </row>
    <row r="489" spans="1:22">
      <c r="A489" s="21" t="s">
        <v>72</v>
      </c>
      <c r="B489" s="29" t="str">
        <f>VLOOKUP(A489,Participanti!A:B,2,0)</f>
        <v>M</v>
      </c>
      <c r="C489" s="22">
        <v>14</v>
      </c>
      <c r="D489" s="22"/>
      <c r="E489" s="23"/>
      <c r="F489" s="46"/>
      <c r="G489" s="24"/>
      <c r="H489" s="120">
        <v>1.75</v>
      </c>
      <c r="I489" s="16"/>
      <c r="J489" s="122">
        <v>1.25</v>
      </c>
      <c r="K489" s="17"/>
      <c r="L489" s="17"/>
      <c r="M489" s="17"/>
      <c r="N489" s="43"/>
      <c r="O489" s="43"/>
      <c r="P489" s="39"/>
      <c r="Q489" s="43"/>
      <c r="R489" s="34">
        <f t="shared" si="64"/>
        <v>3</v>
      </c>
      <c r="S489" s="38">
        <v>43931</v>
      </c>
      <c r="T489" s="3">
        <f t="shared" si="61"/>
        <v>1</v>
      </c>
      <c r="U489" s="41" t="e">
        <f t="shared" si="65"/>
        <v>#DIV/0!</v>
      </c>
    </row>
    <row r="490" spans="1:22">
      <c r="A490" s="21" t="s">
        <v>66</v>
      </c>
      <c r="B490" s="29" t="str">
        <f>VLOOKUP(A490,Participanti!A:B,2,0)</f>
        <v>M</v>
      </c>
      <c r="C490" s="22">
        <v>14</v>
      </c>
      <c r="D490" s="22"/>
      <c r="E490" s="23"/>
      <c r="F490" s="46"/>
      <c r="G490" s="24"/>
      <c r="H490" s="120">
        <v>2</v>
      </c>
      <c r="I490" s="16"/>
      <c r="J490" s="122">
        <v>2.25</v>
      </c>
      <c r="K490" s="17"/>
      <c r="L490" s="17"/>
      <c r="M490" s="17"/>
      <c r="N490" s="43"/>
      <c r="O490" s="43"/>
      <c r="P490" s="39"/>
      <c r="Q490" s="43"/>
      <c r="R490" s="34">
        <f t="shared" si="64"/>
        <v>4.25</v>
      </c>
      <c r="S490" s="38">
        <v>43932</v>
      </c>
      <c r="T490" s="3">
        <f t="shared" si="61"/>
        <v>1</v>
      </c>
      <c r="U490" s="41" t="e">
        <f t="shared" si="65"/>
        <v>#DIV/0!</v>
      </c>
    </row>
    <row r="491" spans="1:22">
      <c r="A491" s="21" t="s">
        <v>58</v>
      </c>
      <c r="B491" s="29" t="str">
        <f>VLOOKUP(A491,Participanti!A:B,2,0)</f>
        <v>M</v>
      </c>
      <c r="C491" s="22">
        <v>14</v>
      </c>
      <c r="D491" s="22"/>
      <c r="E491" s="23"/>
      <c r="F491" s="46"/>
      <c r="G491" s="24"/>
      <c r="H491" s="120">
        <v>1.25</v>
      </c>
      <c r="I491" s="16"/>
      <c r="J491" s="122">
        <v>1.5</v>
      </c>
      <c r="K491" s="17"/>
      <c r="L491" s="17"/>
      <c r="M491" s="17"/>
      <c r="N491" s="43"/>
      <c r="O491" s="43"/>
      <c r="P491" s="39"/>
      <c r="Q491" s="43"/>
      <c r="R491" s="34">
        <f t="shared" si="64"/>
        <v>2.75</v>
      </c>
      <c r="S491" s="38">
        <v>43932</v>
      </c>
      <c r="T491" s="3">
        <f t="shared" si="61"/>
        <v>1</v>
      </c>
      <c r="U491" s="41" t="e">
        <f t="shared" si="65"/>
        <v>#DIV/0!</v>
      </c>
    </row>
    <row r="492" spans="1:22">
      <c r="A492" s="21" t="s">
        <v>190</v>
      </c>
      <c r="B492" s="29" t="str">
        <f>VLOOKUP(A492,Participanti!A:B,2,0)</f>
        <v>F</v>
      </c>
      <c r="C492" s="22">
        <v>14</v>
      </c>
      <c r="D492" s="22"/>
      <c r="E492" s="23"/>
      <c r="F492" s="46"/>
      <c r="G492" s="24"/>
      <c r="H492" s="120">
        <v>2.25</v>
      </c>
      <c r="I492" s="16"/>
      <c r="J492" s="122">
        <v>2.25</v>
      </c>
      <c r="K492" s="17"/>
      <c r="L492" s="17"/>
      <c r="M492" s="17"/>
      <c r="N492" s="43"/>
      <c r="O492" s="43"/>
      <c r="P492" s="39"/>
      <c r="Q492" s="43"/>
      <c r="R492" s="34">
        <f t="shared" si="64"/>
        <v>4.5</v>
      </c>
      <c r="S492" s="38">
        <v>43932</v>
      </c>
      <c r="T492" s="3">
        <f t="shared" si="61"/>
        <v>1</v>
      </c>
      <c r="U492" s="41" t="e">
        <f t="shared" si="65"/>
        <v>#DIV/0!</v>
      </c>
    </row>
    <row r="493" spans="1:22">
      <c r="A493" s="21" t="s">
        <v>56</v>
      </c>
      <c r="B493" s="29" t="str">
        <f>VLOOKUP(A493,Participanti!A:B,2,0)</f>
        <v>M</v>
      </c>
      <c r="C493" s="22">
        <v>14</v>
      </c>
      <c r="D493" s="22"/>
      <c r="E493" s="23"/>
      <c r="F493" s="46"/>
      <c r="G493" s="24"/>
      <c r="H493" s="120">
        <v>2.25</v>
      </c>
      <c r="I493" s="16"/>
      <c r="J493" s="122">
        <v>0.5</v>
      </c>
      <c r="K493" s="17"/>
      <c r="L493" s="17"/>
      <c r="M493" s="17"/>
      <c r="N493" s="43"/>
      <c r="O493" s="43"/>
      <c r="P493" s="39"/>
      <c r="Q493" s="43"/>
      <c r="R493" s="34">
        <f t="shared" si="64"/>
        <v>2.75</v>
      </c>
      <c r="S493" s="38">
        <v>43933</v>
      </c>
      <c r="T493" s="3">
        <f t="shared" si="61"/>
        <v>1</v>
      </c>
      <c r="U493" s="41" t="e">
        <f t="shared" si="65"/>
        <v>#DIV/0!</v>
      </c>
    </row>
    <row r="494" spans="1:22">
      <c r="A494" s="21" t="s">
        <v>205</v>
      </c>
      <c r="B494" s="29" t="str">
        <f>VLOOKUP(A494,Participanti!A:B,2,0)</f>
        <v>F</v>
      </c>
      <c r="C494" s="22">
        <v>14</v>
      </c>
      <c r="D494" s="22"/>
      <c r="E494" s="23"/>
      <c r="F494" s="46"/>
      <c r="G494" s="24"/>
      <c r="H494" s="120">
        <v>1.25</v>
      </c>
      <c r="I494" s="16"/>
      <c r="J494" s="122">
        <v>1.25</v>
      </c>
      <c r="K494" s="17"/>
      <c r="L494" s="17"/>
      <c r="M494" s="17"/>
      <c r="N494" s="43"/>
      <c r="O494" s="43"/>
      <c r="P494" s="39"/>
      <c r="Q494" s="43"/>
      <c r="R494" s="34">
        <f t="shared" si="64"/>
        <v>2.5</v>
      </c>
      <c r="S494" s="38">
        <v>43933</v>
      </c>
      <c r="T494" s="3">
        <f t="shared" si="61"/>
        <v>1</v>
      </c>
      <c r="U494" s="41" t="e">
        <f t="shared" si="65"/>
        <v>#DIV/0!</v>
      </c>
    </row>
    <row r="495" spans="1:22">
      <c r="A495" s="21" t="s">
        <v>197</v>
      </c>
      <c r="B495" s="29" t="str">
        <f>VLOOKUP(A495,Participanti!A:B,2,0)</f>
        <v>M</v>
      </c>
      <c r="C495" s="22">
        <v>14</v>
      </c>
      <c r="D495" s="22"/>
      <c r="E495" s="23"/>
      <c r="F495" s="46"/>
      <c r="G495" s="24"/>
      <c r="H495" s="120">
        <v>1.5</v>
      </c>
      <c r="I495" s="16"/>
      <c r="J495" s="122">
        <v>1.25</v>
      </c>
      <c r="K495" s="17"/>
      <c r="L495" s="17"/>
      <c r="M495" s="17"/>
      <c r="N495" s="43"/>
      <c r="O495" s="43"/>
      <c r="P495" s="39"/>
      <c r="Q495" s="43"/>
      <c r="R495" s="34">
        <f t="shared" si="64"/>
        <v>2.75</v>
      </c>
      <c r="S495" s="38">
        <v>43933</v>
      </c>
      <c r="T495" s="3">
        <f t="shared" si="61"/>
        <v>1</v>
      </c>
      <c r="U495" s="41" t="e">
        <f t="shared" si="65"/>
        <v>#DIV/0!</v>
      </c>
    </row>
    <row r="496" spans="1:22">
      <c r="A496" s="21" t="s">
        <v>53</v>
      </c>
      <c r="B496" s="29" t="str">
        <f>VLOOKUP(A496,Participanti!A:B,2,0)</f>
        <v>M</v>
      </c>
      <c r="C496" s="22">
        <v>14</v>
      </c>
      <c r="D496" s="22"/>
      <c r="E496" s="23"/>
      <c r="F496" s="46"/>
      <c r="G496" s="24"/>
      <c r="H496" s="120">
        <v>1.75</v>
      </c>
      <c r="I496" s="16"/>
      <c r="J496" s="122">
        <v>1.75</v>
      </c>
      <c r="K496" s="17"/>
      <c r="L496" s="17"/>
      <c r="M496" s="17"/>
      <c r="N496" s="43"/>
      <c r="O496" s="43"/>
      <c r="P496" s="39"/>
      <c r="Q496" s="43"/>
      <c r="R496" s="34">
        <f t="shared" si="64"/>
        <v>3.5</v>
      </c>
      <c r="S496" s="38">
        <v>43933</v>
      </c>
      <c r="T496" s="3">
        <f t="shared" si="61"/>
        <v>1</v>
      </c>
      <c r="U496" s="41" t="e">
        <f t="shared" si="65"/>
        <v>#DIV/0!</v>
      </c>
    </row>
    <row r="497" spans="1:22">
      <c r="A497" s="21" t="s">
        <v>207</v>
      </c>
      <c r="B497" s="29" t="str">
        <f>VLOOKUP(A497,Participanti!A:B,2,0)</f>
        <v>M</v>
      </c>
      <c r="C497" s="22">
        <v>14</v>
      </c>
      <c r="D497" s="22"/>
      <c r="E497" s="23"/>
      <c r="F497" s="46"/>
      <c r="G497" s="24"/>
      <c r="H497" s="120">
        <v>1</v>
      </c>
      <c r="I497" s="16"/>
      <c r="J497" s="122">
        <v>0.5</v>
      </c>
      <c r="K497" s="17"/>
      <c r="L497" s="17"/>
      <c r="M497" s="17"/>
      <c r="N497" s="43"/>
      <c r="O497" s="43"/>
      <c r="P497" s="39"/>
      <c r="Q497" s="43"/>
      <c r="R497" s="34">
        <f t="shared" si="64"/>
        <v>1.5</v>
      </c>
      <c r="S497" s="38">
        <v>43933</v>
      </c>
      <c r="T497" s="3">
        <f t="shared" si="61"/>
        <v>1</v>
      </c>
      <c r="U497" s="41" t="e">
        <f t="shared" si="65"/>
        <v>#DIV/0!</v>
      </c>
    </row>
    <row r="498" spans="1:22">
      <c r="A498" s="21" t="s">
        <v>64</v>
      </c>
      <c r="B498" s="29" t="str">
        <f>VLOOKUP(A498,Participanti!A:B,2,0)</f>
        <v>M</v>
      </c>
      <c r="C498" s="22">
        <v>14</v>
      </c>
      <c r="D498" s="22"/>
      <c r="E498" s="23"/>
      <c r="F498" s="46"/>
      <c r="G498" s="24"/>
      <c r="H498" s="120">
        <v>2</v>
      </c>
      <c r="I498" s="16"/>
      <c r="J498" s="122">
        <v>2.25</v>
      </c>
      <c r="K498" s="17"/>
      <c r="L498" s="17"/>
      <c r="M498" s="17"/>
      <c r="N498" s="43"/>
      <c r="O498" s="43"/>
      <c r="P498" s="39"/>
      <c r="Q498" s="43"/>
      <c r="R498" s="34">
        <f t="shared" si="64"/>
        <v>4.25</v>
      </c>
      <c r="S498" s="38">
        <v>43933</v>
      </c>
      <c r="T498" s="3">
        <f t="shared" si="61"/>
        <v>1</v>
      </c>
      <c r="U498" s="41" t="e">
        <f t="shared" si="65"/>
        <v>#DIV/0!</v>
      </c>
    </row>
    <row r="499" spans="1:22">
      <c r="A499" s="21" t="s">
        <v>68</v>
      </c>
      <c r="B499" s="29" t="str">
        <f>VLOOKUP(A499,Participanti!A:B,2,0)</f>
        <v>M</v>
      </c>
      <c r="C499" s="22">
        <v>14</v>
      </c>
      <c r="D499" s="22"/>
      <c r="E499" s="23"/>
      <c r="F499" s="46"/>
      <c r="G499" s="24"/>
      <c r="H499" s="120">
        <v>1.75</v>
      </c>
      <c r="I499" s="16"/>
      <c r="J499" s="122">
        <v>1.75</v>
      </c>
      <c r="K499" s="17"/>
      <c r="L499" s="17"/>
      <c r="M499" s="17"/>
      <c r="N499" s="43"/>
      <c r="O499" s="43"/>
      <c r="P499" s="39"/>
      <c r="Q499" s="43"/>
      <c r="R499" s="34">
        <f t="shared" si="64"/>
        <v>3.5</v>
      </c>
      <c r="S499" s="38">
        <v>43932</v>
      </c>
      <c r="T499" s="3">
        <f t="shared" si="61"/>
        <v>1</v>
      </c>
      <c r="U499" s="41" t="e">
        <f t="shared" si="65"/>
        <v>#DIV/0!</v>
      </c>
    </row>
    <row r="500" spans="1:22">
      <c r="A500" s="21" t="s">
        <v>60</v>
      </c>
      <c r="B500" s="29" t="str">
        <f>VLOOKUP(A500,Participanti!A:B,2,0)</f>
        <v>M</v>
      </c>
      <c r="C500" s="22">
        <v>14</v>
      </c>
      <c r="D500" s="22"/>
      <c r="E500" s="23"/>
      <c r="F500" s="46"/>
      <c r="G500" s="24"/>
      <c r="H500" s="120">
        <v>2</v>
      </c>
      <c r="I500" s="16"/>
      <c r="J500" s="122">
        <v>2</v>
      </c>
      <c r="K500" s="17"/>
      <c r="L500" s="17"/>
      <c r="M500" s="17"/>
      <c r="N500" s="43"/>
      <c r="O500" s="43"/>
      <c r="P500" s="39"/>
      <c r="Q500" s="43"/>
      <c r="R500" s="34">
        <f t="shared" si="64"/>
        <v>4</v>
      </c>
      <c r="S500" s="38">
        <v>43933</v>
      </c>
      <c r="T500" s="3">
        <f t="shared" si="61"/>
        <v>1</v>
      </c>
      <c r="U500" s="41" t="e">
        <f t="shared" si="65"/>
        <v>#DIV/0!</v>
      </c>
    </row>
    <row r="501" spans="1:22">
      <c r="A501" s="21" t="s">
        <v>192</v>
      </c>
      <c r="B501" s="29" t="str">
        <f>VLOOKUP(A501,Participanti!A:B,2,0)</f>
        <v>M</v>
      </c>
      <c r="C501" s="22">
        <v>14</v>
      </c>
      <c r="D501" s="22"/>
      <c r="E501" s="23"/>
      <c r="F501" s="46"/>
      <c r="G501" s="24"/>
      <c r="H501" s="120">
        <v>2</v>
      </c>
      <c r="I501" s="16"/>
      <c r="J501" s="122">
        <v>0.75</v>
      </c>
      <c r="K501" s="17"/>
      <c r="L501" s="17"/>
      <c r="M501" s="17"/>
      <c r="N501" s="43"/>
      <c r="O501" s="43"/>
      <c r="P501" s="39"/>
      <c r="Q501" s="43"/>
      <c r="R501" s="34">
        <f t="shared" si="64"/>
        <v>2.75</v>
      </c>
      <c r="S501" s="38">
        <v>43933</v>
      </c>
      <c r="T501" s="3">
        <f t="shared" si="61"/>
        <v>1</v>
      </c>
      <c r="U501" s="41" t="e">
        <f t="shared" si="65"/>
        <v>#DIV/0!</v>
      </c>
    </row>
    <row r="502" spans="1:22">
      <c r="A502" s="21" t="s">
        <v>62</v>
      </c>
      <c r="B502" s="29" t="str">
        <f>VLOOKUP(A502,Participanti!A:B,2,0)</f>
        <v>M</v>
      </c>
      <c r="C502" s="22">
        <v>14</v>
      </c>
      <c r="D502" s="22"/>
      <c r="E502" s="23"/>
      <c r="F502" s="46"/>
      <c r="G502" s="24"/>
      <c r="H502" s="120">
        <v>2.25</v>
      </c>
      <c r="I502" s="16"/>
      <c r="J502" s="122">
        <v>2.25</v>
      </c>
      <c r="K502" s="17"/>
      <c r="L502" s="17"/>
      <c r="M502" s="17"/>
      <c r="N502" s="43"/>
      <c r="O502" s="43"/>
      <c r="P502" s="39"/>
      <c r="Q502" s="43"/>
      <c r="R502" s="34">
        <f t="shared" si="64"/>
        <v>4.5</v>
      </c>
      <c r="S502" s="38">
        <v>43933</v>
      </c>
      <c r="T502" s="3">
        <f t="shared" si="61"/>
        <v>1</v>
      </c>
      <c r="U502" s="41" t="e">
        <f t="shared" si="65"/>
        <v>#DIV/0!</v>
      </c>
    </row>
    <row r="503" spans="1:22">
      <c r="A503" s="21" t="s">
        <v>89</v>
      </c>
      <c r="B503" s="29" t="str">
        <f>VLOOKUP(A503,Participanti!A:B,2,0)</f>
        <v>M</v>
      </c>
      <c r="C503" s="22">
        <v>14</v>
      </c>
      <c r="D503" s="22"/>
      <c r="E503" s="23"/>
      <c r="F503" s="46"/>
      <c r="G503" s="24"/>
      <c r="H503" s="120">
        <v>1.25</v>
      </c>
      <c r="I503" s="16"/>
      <c r="J503" s="122">
        <v>1.5</v>
      </c>
      <c r="K503" s="17"/>
      <c r="L503" s="17"/>
      <c r="M503" s="17"/>
      <c r="N503" s="43"/>
      <c r="O503" s="43"/>
      <c r="P503" s="39"/>
      <c r="Q503" s="43"/>
      <c r="R503" s="34">
        <f t="shared" si="64"/>
        <v>2.75</v>
      </c>
      <c r="S503" s="38">
        <v>43933</v>
      </c>
      <c r="T503" s="3">
        <f t="shared" si="61"/>
        <v>1</v>
      </c>
      <c r="U503" s="41" t="e">
        <f t="shared" si="65"/>
        <v>#DIV/0!</v>
      </c>
    </row>
    <row r="504" spans="1:22">
      <c r="A504" s="21" t="s">
        <v>67</v>
      </c>
      <c r="B504" s="29" t="str">
        <f>VLOOKUP(A504,Participanti!A:B,2,0)</f>
        <v>M</v>
      </c>
      <c r="C504" s="22">
        <v>14</v>
      </c>
      <c r="D504" s="22"/>
      <c r="E504" s="23"/>
      <c r="F504" s="46"/>
      <c r="G504" s="24"/>
      <c r="H504" s="120">
        <v>2.5</v>
      </c>
      <c r="I504" s="16"/>
      <c r="J504" s="122">
        <v>1.75</v>
      </c>
      <c r="K504" s="17"/>
      <c r="L504" s="17"/>
      <c r="M504" s="17"/>
      <c r="N504" s="43"/>
      <c r="O504" s="43"/>
      <c r="P504" s="39"/>
      <c r="Q504" s="43"/>
      <c r="R504" s="34">
        <f t="shared" si="64"/>
        <v>4.25</v>
      </c>
      <c r="S504" s="38">
        <v>43933</v>
      </c>
      <c r="T504" s="3">
        <f t="shared" si="61"/>
        <v>1</v>
      </c>
      <c r="U504" s="41" t="e">
        <f t="shared" si="65"/>
        <v>#DIV/0!</v>
      </c>
    </row>
    <row r="505" spans="1:22">
      <c r="A505" s="21" t="s">
        <v>122</v>
      </c>
      <c r="B505" s="29" t="str">
        <f>VLOOKUP(A505,Participanti!A:B,2,0)</f>
        <v>M</v>
      </c>
      <c r="C505" s="22">
        <v>14</v>
      </c>
      <c r="D505" s="22"/>
      <c r="E505" s="23"/>
      <c r="F505" s="46"/>
      <c r="G505" s="24"/>
      <c r="H505" s="120">
        <v>0.75</v>
      </c>
      <c r="I505" s="16"/>
      <c r="J505" s="122">
        <v>2</v>
      </c>
      <c r="K505" s="17"/>
      <c r="L505" s="17"/>
      <c r="M505" s="17"/>
      <c r="N505" s="43"/>
      <c r="O505" s="43"/>
      <c r="P505" s="39"/>
      <c r="Q505" s="43"/>
      <c r="R505" s="34">
        <f t="shared" si="64"/>
        <v>2.75</v>
      </c>
      <c r="S505" s="38">
        <v>43933</v>
      </c>
      <c r="T505" s="3">
        <f t="shared" si="61"/>
        <v>1</v>
      </c>
      <c r="U505" s="41" t="e">
        <f t="shared" si="65"/>
        <v>#DIV/0!</v>
      </c>
    </row>
    <row r="506" spans="1:22">
      <c r="A506" s="21" t="s">
        <v>129</v>
      </c>
      <c r="B506" s="29" t="str">
        <f>VLOOKUP(A506,Participanti!A:B,2,0)</f>
        <v>M</v>
      </c>
      <c r="C506" s="22">
        <v>14</v>
      </c>
      <c r="D506" s="22"/>
      <c r="E506" s="23"/>
      <c r="F506" s="46"/>
      <c r="G506" s="24"/>
      <c r="H506" s="120">
        <v>2.25</v>
      </c>
      <c r="I506" s="16"/>
      <c r="J506" s="122">
        <v>2.25</v>
      </c>
      <c r="K506" s="17"/>
      <c r="L506" s="17"/>
      <c r="M506" s="17"/>
      <c r="N506" s="43"/>
      <c r="O506" s="43"/>
      <c r="P506" s="39"/>
      <c r="Q506" s="43"/>
      <c r="R506" s="34">
        <f t="shared" ref="R506:R509" si="66">H506+J506</f>
        <v>4.5</v>
      </c>
      <c r="S506" s="38">
        <v>43933</v>
      </c>
      <c r="T506" s="3">
        <f t="shared" si="61"/>
        <v>1</v>
      </c>
      <c r="U506" s="41" t="e">
        <f t="shared" ref="U506:U509" si="67">R506/D506</f>
        <v>#DIV/0!</v>
      </c>
    </row>
    <row r="507" spans="1:22">
      <c r="A507" s="21" t="s">
        <v>70</v>
      </c>
      <c r="B507" s="29" t="str">
        <f>VLOOKUP(A507,Participanti!A:B,2,0)</f>
        <v>M</v>
      </c>
      <c r="C507" s="22">
        <v>14</v>
      </c>
      <c r="D507" s="22"/>
      <c r="E507" s="23"/>
      <c r="F507" s="46"/>
      <c r="G507" s="24"/>
      <c r="H507" s="120">
        <v>1.5</v>
      </c>
      <c r="I507" s="16"/>
      <c r="J507" s="122">
        <v>2</v>
      </c>
      <c r="K507" s="17"/>
      <c r="L507" s="17"/>
      <c r="M507" s="17"/>
      <c r="N507" s="43"/>
      <c r="O507" s="43"/>
      <c r="P507" s="39"/>
      <c r="Q507" s="43"/>
      <c r="R507" s="34">
        <f t="shared" si="66"/>
        <v>3.5</v>
      </c>
      <c r="S507" s="38">
        <v>43933</v>
      </c>
      <c r="T507" s="3">
        <f t="shared" si="61"/>
        <v>1</v>
      </c>
      <c r="U507" s="41" t="e">
        <f t="shared" si="67"/>
        <v>#DIV/0!</v>
      </c>
    </row>
    <row r="508" spans="1:22" s="116" customFormat="1" ht="12.75" thickBot="1">
      <c r="A508" s="104" t="s">
        <v>6</v>
      </c>
      <c r="B508" s="105" t="str">
        <f>VLOOKUP(A508,Participanti!A:B,2,0)</f>
        <v>F</v>
      </c>
      <c r="C508" s="106">
        <v>14</v>
      </c>
      <c r="D508" s="106"/>
      <c r="E508" s="107"/>
      <c r="F508" s="108"/>
      <c r="G508" s="109"/>
      <c r="H508" s="123">
        <v>1.75</v>
      </c>
      <c r="I508" s="110"/>
      <c r="J508" s="124">
        <v>1.75</v>
      </c>
      <c r="K508" s="111"/>
      <c r="L508" s="111"/>
      <c r="M508" s="111"/>
      <c r="N508" s="112"/>
      <c r="O508" s="112"/>
      <c r="P508" s="113"/>
      <c r="Q508" s="112"/>
      <c r="R508" s="114">
        <f t="shared" si="66"/>
        <v>3.5</v>
      </c>
      <c r="S508" s="115">
        <v>43933</v>
      </c>
      <c r="T508" s="116">
        <f t="shared" si="61"/>
        <v>1</v>
      </c>
      <c r="U508" s="117" t="e">
        <f t="shared" si="67"/>
        <v>#DIV/0!</v>
      </c>
    </row>
    <row r="509" spans="1:22">
      <c r="A509" s="21" t="s">
        <v>72</v>
      </c>
      <c r="B509" s="29" t="str">
        <f>VLOOKUP(A509,Participanti!A:B,2,0)</f>
        <v>M</v>
      </c>
      <c r="C509" s="22">
        <v>15</v>
      </c>
      <c r="D509" s="22"/>
      <c r="E509" s="23"/>
      <c r="F509" s="46"/>
      <c r="G509" s="24"/>
      <c r="H509" s="120">
        <v>2.25</v>
      </c>
      <c r="I509" s="16"/>
      <c r="J509" s="122">
        <v>1</v>
      </c>
      <c r="K509" s="17"/>
      <c r="L509" s="17"/>
      <c r="M509" s="17"/>
      <c r="N509" s="43"/>
      <c r="O509" s="43"/>
      <c r="P509" s="39"/>
      <c r="Q509" s="43"/>
      <c r="R509" s="34">
        <f t="shared" si="66"/>
        <v>3.25</v>
      </c>
      <c r="S509" s="38">
        <v>43935</v>
      </c>
      <c r="T509" s="3">
        <f t="shared" si="61"/>
        <v>1</v>
      </c>
      <c r="U509" s="41" t="e">
        <f t="shared" si="67"/>
        <v>#DIV/0!</v>
      </c>
      <c r="V509" s="118" t="s">
        <v>221</v>
      </c>
    </row>
    <row r="510" spans="1:22">
      <c r="A510" s="21" t="s">
        <v>193</v>
      </c>
      <c r="B510" s="29" t="str">
        <f>VLOOKUP(A510,Participanti!A:B,2,0)</f>
        <v>F</v>
      </c>
      <c r="C510" s="22">
        <v>15</v>
      </c>
      <c r="D510" s="22"/>
      <c r="E510" s="23"/>
      <c r="F510" s="46"/>
      <c r="G510" s="24"/>
      <c r="H510" s="120">
        <v>1.25</v>
      </c>
      <c r="I510" s="16"/>
      <c r="J510" s="122">
        <v>1</v>
      </c>
      <c r="K510" s="17"/>
      <c r="L510" s="17"/>
      <c r="M510" s="17"/>
      <c r="N510" s="43"/>
      <c r="O510" s="43"/>
      <c r="P510" s="39"/>
      <c r="Q510" s="43"/>
      <c r="R510" s="34">
        <f t="shared" ref="R510:R537" si="68">H510+J510</f>
        <v>2.25</v>
      </c>
      <c r="S510" s="38">
        <v>43937</v>
      </c>
      <c r="T510" s="3">
        <f t="shared" si="61"/>
        <v>1</v>
      </c>
      <c r="U510" s="41" t="e">
        <f t="shared" ref="U510:U537" si="69">R510/D510</f>
        <v>#DIV/0!</v>
      </c>
    </row>
    <row r="511" spans="1:22">
      <c r="A511" s="21" t="s">
        <v>125</v>
      </c>
      <c r="B511" s="29" t="str">
        <f>VLOOKUP(A511,Participanti!A:B,2,0)</f>
        <v>M</v>
      </c>
      <c r="C511" s="22">
        <v>15</v>
      </c>
      <c r="D511" s="22"/>
      <c r="E511" s="23"/>
      <c r="F511" s="46"/>
      <c r="G511" s="24"/>
      <c r="H511" s="120">
        <v>2</v>
      </c>
      <c r="I511" s="16"/>
      <c r="J511" s="122">
        <v>2</v>
      </c>
      <c r="K511" s="17"/>
      <c r="L511" s="17"/>
      <c r="M511" s="17"/>
      <c r="N511" s="43"/>
      <c r="O511" s="43"/>
      <c r="P511" s="39"/>
      <c r="Q511" s="43"/>
      <c r="R511" s="34">
        <f t="shared" si="68"/>
        <v>4</v>
      </c>
      <c r="S511" s="38">
        <v>43937</v>
      </c>
      <c r="T511" s="3">
        <f t="shared" si="61"/>
        <v>1</v>
      </c>
      <c r="U511" s="41" t="e">
        <f t="shared" si="69"/>
        <v>#DIV/0!</v>
      </c>
    </row>
    <row r="512" spans="1:22">
      <c r="A512" s="21" t="s">
        <v>73</v>
      </c>
      <c r="B512" s="29" t="str">
        <f>VLOOKUP(A512,Participanti!A:B,2,0)</f>
        <v>M</v>
      </c>
      <c r="C512" s="22">
        <v>15</v>
      </c>
      <c r="D512" s="22"/>
      <c r="E512" s="23"/>
      <c r="F512" s="46"/>
      <c r="G512" s="24"/>
      <c r="H512" s="120">
        <v>1.5</v>
      </c>
      <c r="I512" s="16"/>
      <c r="J512" s="122">
        <v>1</v>
      </c>
      <c r="K512" s="17"/>
      <c r="L512" s="17"/>
      <c r="M512" s="17"/>
      <c r="N512" s="43"/>
      <c r="O512" s="43"/>
      <c r="P512" s="39"/>
      <c r="Q512" s="43"/>
      <c r="R512" s="34">
        <f t="shared" si="68"/>
        <v>2.5</v>
      </c>
      <c r="S512" s="38">
        <v>43937</v>
      </c>
      <c r="T512" s="3">
        <f t="shared" si="61"/>
        <v>1</v>
      </c>
      <c r="U512" s="41" t="e">
        <f t="shared" si="69"/>
        <v>#DIV/0!</v>
      </c>
    </row>
    <row r="513" spans="1:21">
      <c r="A513" s="21" t="s">
        <v>66</v>
      </c>
      <c r="B513" s="29" t="str">
        <f>VLOOKUP(A513,Participanti!A:B,2,0)</f>
        <v>M</v>
      </c>
      <c r="C513" s="22">
        <v>15</v>
      </c>
      <c r="D513" s="22"/>
      <c r="E513" s="23"/>
      <c r="F513" s="46"/>
      <c r="G513" s="24"/>
      <c r="H513" s="120">
        <v>1.25</v>
      </c>
      <c r="I513" s="16"/>
      <c r="J513" s="122">
        <v>2</v>
      </c>
      <c r="K513" s="17"/>
      <c r="L513" s="17"/>
      <c r="M513" s="17"/>
      <c r="N513" s="43"/>
      <c r="O513" s="43"/>
      <c r="P513" s="39"/>
      <c r="Q513" s="43"/>
      <c r="R513" s="34">
        <f t="shared" si="68"/>
        <v>3.25</v>
      </c>
      <c r="S513" s="38">
        <v>43938</v>
      </c>
      <c r="T513" s="3">
        <f t="shared" si="61"/>
        <v>1</v>
      </c>
      <c r="U513" s="41" t="e">
        <f t="shared" si="69"/>
        <v>#DIV/0!</v>
      </c>
    </row>
    <row r="514" spans="1:21">
      <c r="A514" s="21" t="s">
        <v>128</v>
      </c>
      <c r="B514" s="29" t="str">
        <f>VLOOKUP(A514,Participanti!A:B,2,0)</f>
        <v>M</v>
      </c>
      <c r="C514" s="22">
        <v>15</v>
      </c>
      <c r="D514" s="22"/>
      <c r="E514" s="23"/>
      <c r="F514" s="46"/>
      <c r="G514" s="24"/>
      <c r="H514" s="120">
        <v>1.25</v>
      </c>
      <c r="I514" s="16"/>
      <c r="J514" s="122">
        <v>1.5</v>
      </c>
      <c r="K514" s="17"/>
      <c r="L514" s="17"/>
      <c r="M514" s="17"/>
      <c r="N514" s="43"/>
      <c r="O514" s="43"/>
      <c r="P514" s="39"/>
      <c r="Q514" s="43"/>
      <c r="R514" s="34">
        <f t="shared" si="68"/>
        <v>2.75</v>
      </c>
      <c r="S514" s="38">
        <v>43938</v>
      </c>
      <c r="T514" s="3">
        <f t="shared" ref="T514:T537" si="70">COUNTIFS(A:A,A514,C:C,C514)</f>
        <v>1</v>
      </c>
      <c r="U514" s="41" t="e">
        <f t="shared" si="69"/>
        <v>#DIV/0!</v>
      </c>
    </row>
    <row r="515" spans="1:21">
      <c r="A515" s="21" t="s">
        <v>89</v>
      </c>
      <c r="B515" s="29" t="str">
        <f>VLOOKUP(A515,Participanti!A:B,2,0)</f>
        <v>M</v>
      </c>
      <c r="C515" s="22">
        <v>15</v>
      </c>
      <c r="D515" s="22"/>
      <c r="E515" s="23"/>
      <c r="F515" s="46"/>
      <c r="G515" s="24"/>
      <c r="H515" s="120">
        <v>1.75</v>
      </c>
      <c r="I515" s="16"/>
      <c r="J515" s="122">
        <v>1.75</v>
      </c>
      <c r="K515" s="17"/>
      <c r="L515" s="17"/>
      <c r="M515" s="17"/>
      <c r="N515" s="43"/>
      <c r="O515" s="43"/>
      <c r="P515" s="39"/>
      <c r="Q515" s="43"/>
      <c r="R515" s="34">
        <f t="shared" si="68"/>
        <v>3.5</v>
      </c>
      <c r="S515" s="38">
        <v>43937</v>
      </c>
      <c r="T515" s="3">
        <f t="shared" si="70"/>
        <v>1</v>
      </c>
      <c r="U515" s="41" t="e">
        <f t="shared" si="69"/>
        <v>#DIV/0!</v>
      </c>
    </row>
    <row r="516" spans="1:21">
      <c r="A516" s="21" t="s">
        <v>90</v>
      </c>
      <c r="B516" s="29" t="str">
        <f>VLOOKUP(A516,Participanti!A:B,2,0)</f>
        <v>F</v>
      </c>
      <c r="C516" s="22">
        <v>15</v>
      </c>
      <c r="D516" s="22"/>
      <c r="E516" s="23"/>
      <c r="F516" s="46"/>
      <c r="G516" s="24"/>
      <c r="H516" s="120">
        <v>1.5</v>
      </c>
      <c r="I516" s="16"/>
      <c r="J516" s="122">
        <v>2</v>
      </c>
      <c r="K516" s="17"/>
      <c r="L516" s="17"/>
      <c r="M516" s="17"/>
      <c r="N516" s="43"/>
      <c r="O516" s="43"/>
      <c r="P516" s="39"/>
      <c r="Q516" s="43"/>
      <c r="R516" s="34">
        <f t="shared" si="68"/>
        <v>3.5</v>
      </c>
      <c r="S516" s="38">
        <v>43938</v>
      </c>
      <c r="T516" s="3">
        <f t="shared" si="70"/>
        <v>1</v>
      </c>
      <c r="U516" s="41" t="e">
        <f t="shared" si="69"/>
        <v>#DIV/0!</v>
      </c>
    </row>
    <row r="517" spans="1:21">
      <c r="A517" s="21" t="s">
        <v>68</v>
      </c>
      <c r="B517" s="29" t="str">
        <f>VLOOKUP(A517,Participanti!A:B,2,0)</f>
        <v>M</v>
      </c>
      <c r="C517" s="22">
        <v>15</v>
      </c>
      <c r="D517" s="22"/>
      <c r="E517" s="23"/>
      <c r="F517" s="46"/>
      <c r="G517" s="24"/>
      <c r="H517" s="120">
        <v>1.5</v>
      </c>
      <c r="I517" s="16"/>
      <c r="J517" s="122">
        <v>2.25</v>
      </c>
      <c r="K517" s="17"/>
      <c r="L517" s="17"/>
      <c r="M517" s="17"/>
      <c r="N517" s="43"/>
      <c r="O517" s="43"/>
      <c r="P517" s="39"/>
      <c r="Q517" s="43"/>
      <c r="R517" s="34">
        <f t="shared" si="68"/>
        <v>3.75</v>
      </c>
      <c r="S517" s="38">
        <v>43938</v>
      </c>
      <c r="T517" s="3">
        <f t="shared" si="70"/>
        <v>1</v>
      </c>
      <c r="U517" s="41" t="e">
        <f t="shared" si="69"/>
        <v>#DIV/0!</v>
      </c>
    </row>
    <row r="518" spans="1:21">
      <c r="A518" s="21" t="s">
        <v>195</v>
      </c>
      <c r="B518" s="29" t="str">
        <f>VLOOKUP(A518,Participanti!A:B,2,0)</f>
        <v>M</v>
      </c>
      <c r="C518" s="22">
        <v>15</v>
      </c>
      <c r="D518" s="22"/>
      <c r="E518" s="23"/>
      <c r="F518" s="46"/>
      <c r="G518" s="24"/>
      <c r="H518" s="120">
        <v>1</v>
      </c>
      <c r="I518" s="16"/>
      <c r="J518" s="122">
        <v>1.5</v>
      </c>
      <c r="K518" s="17"/>
      <c r="L518" s="17"/>
      <c r="M518" s="17"/>
      <c r="N518" s="43"/>
      <c r="O518" s="43"/>
      <c r="P518" s="39"/>
      <c r="Q518" s="43"/>
      <c r="R518" s="34">
        <f t="shared" si="68"/>
        <v>2.5</v>
      </c>
      <c r="S518" s="38">
        <v>43939</v>
      </c>
      <c r="T518" s="3">
        <f t="shared" si="70"/>
        <v>1</v>
      </c>
      <c r="U518" s="41" t="e">
        <f t="shared" si="69"/>
        <v>#DIV/0!</v>
      </c>
    </row>
    <row r="519" spans="1:21">
      <c r="A519" s="21" t="s">
        <v>205</v>
      </c>
      <c r="B519" s="29" t="str">
        <f>VLOOKUP(A519,Participanti!A:B,2,0)</f>
        <v>F</v>
      </c>
      <c r="C519" s="22">
        <v>15</v>
      </c>
      <c r="D519" s="22"/>
      <c r="E519" s="23"/>
      <c r="F519" s="46"/>
      <c r="G519" s="24"/>
      <c r="H519" s="120">
        <v>1.75</v>
      </c>
      <c r="I519" s="16"/>
      <c r="J519" s="122">
        <v>1.75</v>
      </c>
      <c r="K519" s="17"/>
      <c r="L519" s="17"/>
      <c r="M519" s="17"/>
      <c r="N519" s="43"/>
      <c r="O519" s="43"/>
      <c r="P519" s="39"/>
      <c r="Q519" s="43"/>
      <c r="R519" s="34">
        <f t="shared" si="68"/>
        <v>3.5</v>
      </c>
      <c r="S519" s="38">
        <v>43939</v>
      </c>
      <c r="T519" s="3">
        <f t="shared" si="70"/>
        <v>1</v>
      </c>
      <c r="U519" s="41" t="e">
        <f t="shared" si="69"/>
        <v>#DIV/0!</v>
      </c>
    </row>
    <row r="520" spans="1:21">
      <c r="A520" s="21" t="s">
        <v>51</v>
      </c>
      <c r="B520" s="29" t="str">
        <f>VLOOKUP(A520,Participanti!A:B,2,0)</f>
        <v>M</v>
      </c>
      <c r="C520" s="22">
        <v>15</v>
      </c>
      <c r="D520" s="22"/>
      <c r="E520" s="23"/>
      <c r="F520" s="46"/>
      <c r="G520" s="24"/>
      <c r="H520" s="120">
        <v>2</v>
      </c>
      <c r="I520" s="16"/>
      <c r="J520" s="122">
        <v>1.5</v>
      </c>
      <c r="K520" s="17"/>
      <c r="L520" s="17"/>
      <c r="M520" s="17"/>
      <c r="N520" s="43"/>
      <c r="O520" s="43"/>
      <c r="P520" s="39"/>
      <c r="Q520" s="43"/>
      <c r="R520" s="34">
        <f t="shared" si="68"/>
        <v>3.5</v>
      </c>
      <c r="S520" s="38">
        <v>43939</v>
      </c>
      <c r="T520" s="3">
        <f t="shared" si="70"/>
        <v>1</v>
      </c>
      <c r="U520" s="41" t="e">
        <f t="shared" si="69"/>
        <v>#DIV/0!</v>
      </c>
    </row>
    <row r="521" spans="1:21">
      <c r="A521" s="21" t="s">
        <v>190</v>
      </c>
      <c r="B521" s="29" t="str">
        <f>VLOOKUP(A521,Participanti!A:B,2,0)</f>
        <v>F</v>
      </c>
      <c r="C521" s="22">
        <v>15</v>
      </c>
      <c r="D521" s="22"/>
      <c r="E521" s="23"/>
      <c r="F521" s="46"/>
      <c r="G521" s="24"/>
      <c r="H521" s="120">
        <v>2</v>
      </c>
      <c r="I521" s="16"/>
      <c r="J521" s="122">
        <v>2</v>
      </c>
      <c r="K521" s="17"/>
      <c r="L521" s="17"/>
      <c r="M521" s="17"/>
      <c r="N521" s="43"/>
      <c r="O521" s="43"/>
      <c r="P521" s="39"/>
      <c r="Q521" s="43"/>
      <c r="R521" s="34">
        <f t="shared" si="68"/>
        <v>4</v>
      </c>
      <c r="S521" s="38">
        <v>43939</v>
      </c>
      <c r="T521" s="3">
        <f t="shared" si="70"/>
        <v>1</v>
      </c>
      <c r="U521" s="41" t="e">
        <f t="shared" si="69"/>
        <v>#DIV/0!</v>
      </c>
    </row>
    <row r="522" spans="1:21">
      <c r="A522" s="21" t="s">
        <v>93</v>
      </c>
      <c r="B522" s="29" t="str">
        <f>VLOOKUP(A522,Participanti!A:B,2,0)</f>
        <v>M</v>
      </c>
      <c r="C522" s="22">
        <v>15</v>
      </c>
      <c r="D522" s="22"/>
      <c r="E522" s="23"/>
      <c r="F522" s="46"/>
      <c r="G522" s="24"/>
      <c r="H522" s="120">
        <v>1.25</v>
      </c>
      <c r="I522" s="16"/>
      <c r="J522" s="122">
        <v>1.5</v>
      </c>
      <c r="K522" s="17"/>
      <c r="L522" s="17"/>
      <c r="M522" s="17"/>
      <c r="N522" s="43"/>
      <c r="O522" s="43"/>
      <c r="P522" s="39"/>
      <c r="Q522" s="43"/>
      <c r="R522" s="34">
        <f t="shared" si="68"/>
        <v>2.75</v>
      </c>
      <c r="S522" s="38">
        <v>43939</v>
      </c>
      <c r="T522" s="3">
        <f t="shared" si="70"/>
        <v>1</v>
      </c>
      <c r="U522" s="41" t="e">
        <f t="shared" si="69"/>
        <v>#DIV/0!</v>
      </c>
    </row>
    <row r="523" spans="1:21">
      <c r="A523" s="21" t="s">
        <v>56</v>
      </c>
      <c r="B523" s="29" t="str">
        <f>VLOOKUP(A523,Participanti!A:B,2,0)</f>
        <v>M</v>
      </c>
      <c r="C523" s="22">
        <v>15</v>
      </c>
      <c r="D523" s="22"/>
      <c r="E523" s="23"/>
      <c r="F523" s="46"/>
      <c r="G523" s="24"/>
      <c r="H523" s="120">
        <v>2</v>
      </c>
      <c r="I523" s="16"/>
      <c r="J523" s="122">
        <v>0.75</v>
      </c>
      <c r="K523" s="17"/>
      <c r="L523" s="17"/>
      <c r="M523" s="17"/>
      <c r="N523" s="43"/>
      <c r="O523" s="43"/>
      <c r="P523" s="39"/>
      <c r="Q523" s="43"/>
      <c r="R523" s="34">
        <f t="shared" si="68"/>
        <v>2.75</v>
      </c>
      <c r="S523" s="38">
        <v>43940</v>
      </c>
      <c r="T523" s="3">
        <f t="shared" si="70"/>
        <v>1</v>
      </c>
      <c r="U523" s="41" t="e">
        <f t="shared" si="69"/>
        <v>#DIV/0!</v>
      </c>
    </row>
    <row r="524" spans="1:21">
      <c r="A524" s="21" t="s">
        <v>197</v>
      </c>
      <c r="B524" s="29" t="str">
        <f>VLOOKUP(A524,Participanti!A:B,2,0)</f>
        <v>M</v>
      </c>
      <c r="C524" s="22">
        <v>15</v>
      </c>
      <c r="D524" s="22"/>
      <c r="E524" s="23"/>
      <c r="F524" s="46"/>
      <c r="G524" s="24"/>
      <c r="H524" s="120">
        <v>2.25</v>
      </c>
      <c r="I524" s="16"/>
      <c r="J524" s="122">
        <v>1.5</v>
      </c>
      <c r="K524" s="17"/>
      <c r="L524" s="17"/>
      <c r="M524" s="17"/>
      <c r="N524" s="43"/>
      <c r="O524" s="43"/>
      <c r="P524" s="39"/>
      <c r="Q524" s="43"/>
      <c r="R524" s="34">
        <f t="shared" si="68"/>
        <v>3.75</v>
      </c>
      <c r="S524" s="38">
        <v>43939</v>
      </c>
      <c r="T524" s="3">
        <f t="shared" si="70"/>
        <v>1</v>
      </c>
      <c r="U524" s="41" t="e">
        <f t="shared" si="69"/>
        <v>#DIV/0!</v>
      </c>
    </row>
    <row r="525" spans="1:21">
      <c r="A525" s="21" t="s">
        <v>53</v>
      </c>
      <c r="B525" s="29" t="str">
        <f>VLOOKUP(A525,Participanti!A:B,2,0)</f>
        <v>M</v>
      </c>
      <c r="C525" s="22">
        <v>15</v>
      </c>
      <c r="D525" s="22"/>
      <c r="E525" s="23"/>
      <c r="F525" s="46"/>
      <c r="G525" s="24"/>
      <c r="H525" s="120">
        <v>1.25</v>
      </c>
      <c r="I525" s="16"/>
      <c r="J525" s="122">
        <v>1.75</v>
      </c>
      <c r="K525" s="17"/>
      <c r="L525" s="17"/>
      <c r="M525" s="17"/>
      <c r="N525" s="43"/>
      <c r="O525" s="43"/>
      <c r="P525" s="39"/>
      <c r="Q525" s="43"/>
      <c r="R525" s="34">
        <f t="shared" si="68"/>
        <v>3</v>
      </c>
      <c r="S525" s="38">
        <v>43940</v>
      </c>
      <c r="T525" s="3">
        <f t="shared" si="70"/>
        <v>1</v>
      </c>
      <c r="U525" s="41" t="e">
        <f t="shared" si="69"/>
        <v>#DIV/0!</v>
      </c>
    </row>
    <row r="526" spans="1:21">
      <c r="A526" s="21" t="s">
        <v>149</v>
      </c>
      <c r="B526" s="29" t="str">
        <f>VLOOKUP(A526,Participanti!A:B,2,0)</f>
        <v>M</v>
      </c>
      <c r="C526" s="22">
        <v>15</v>
      </c>
      <c r="D526" s="22"/>
      <c r="E526" s="23"/>
      <c r="F526" s="46"/>
      <c r="G526" s="24"/>
      <c r="H526" s="120">
        <v>1</v>
      </c>
      <c r="I526" s="16"/>
      <c r="J526" s="122">
        <v>1.5</v>
      </c>
      <c r="K526" s="17"/>
      <c r="L526" s="17"/>
      <c r="M526" s="17"/>
      <c r="N526" s="43"/>
      <c r="O526" s="43"/>
      <c r="P526" s="39"/>
      <c r="Q526" s="43"/>
      <c r="R526" s="34">
        <f t="shared" si="68"/>
        <v>2.5</v>
      </c>
      <c r="S526" s="38">
        <v>43940</v>
      </c>
      <c r="T526" s="3">
        <f t="shared" si="70"/>
        <v>1</v>
      </c>
      <c r="U526" s="41" t="e">
        <f t="shared" si="69"/>
        <v>#DIV/0!</v>
      </c>
    </row>
    <row r="527" spans="1:21">
      <c r="A527" s="21" t="s">
        <v>60</v>
      </c>
      <c r="B527" s="29" t="str">
        <f>VLOOKUP(A527,Participanti!A:B,2,0)</f>
        <v>M</v>
      </c>
      <c r="C527" s="22">
        <v>15</v>
      </c>
      <c r="D527" s="22"/>
      <c r="E527" s="23"/>
      <c r="F527" s="46"/>
      <c r="G527" s="24"/>
      <c r="H527" s="120">
        <v>2.25</v>
      </c>
      <c r="I527" s="16"/>
      <c r="J527" s="122">
        <v>2.25</v>
      </c>
      <c r="K527" s="17"/>
      <c r="L527" s="17"/>
      <c r="M527" s="17"/>
      <c r="N527" s="43"/>
      <c r="O527" s="43"/>
      <c r="P527" s="39"/>
      <c r="Q527" s="43"/>
      <c r="R527" s="34">
        <f t="shared" si="68"/>
        <v>4.5</v>
      </c>
      <c r="S527" s="38">
        <v>43940</v>
      </c>
      <c r="T527" s="3">
        <f t="shared" si="70"/>
        <v>1</v>
      </c>
      <c r="U527" s="41" t="e">
        <f t="shared" si="69"/>
        <v>#DIV/0!</v>
      </c>
    </row>
    <row r="528" spans="1:21">
      <c r="A528" s="21" t="s">
        <v>207</v>
      </c>
      <c r="B528" s="29" t="str">
        <f>VLOOKUP(A528,Participanti!A:B,2,0)</f>
        <v>M</v>
      </c>
      <c r="C528" s="22">
        <v>15</v>
      </c>
      <c r="D528" s="22"/>
      <c r="E528" s="23"/>
      <c r="F528" s="46"/>
      <c r="G528" s="24"/>
      <c r="H528" s="120">
        <v>0.75</v>
      </c>
      <c r="I528" s="16"/>
      <c r="J528" s="122">
        <v>1.25</v>
      </c>
      <c r="K528" s="17"/>
      <c r="L528" s="17"/>
      <c r="M528" s="17"/>
      <c r="N528" s="43"/>
      <c r="O528" s="43"/>
      <c r="P528" s="39"/>
      <c r="Q528" s="43"/>
      <c r="R528" s="34">
        <f t="shared" si="68"/>
        <v>2</v>
      </c>
      <c r="S528" s="38">
        <v>43940</v>
      </c>
      <c r="T528" s="3">
        <f t="shared" si="70"/>
        <v>1</v>
      </c>
      <c r="U528" s="41" t="e">
        <f t="shared" si="69"/>
        <v>#DIV/0!</v>
      </c>
    </row>
    <row r="529" spans="1:21">
      <c r="A529" s="21" t="s">
        <v>75</v>
      </c>
      <c r="B529" s="29" t="str">
        <f>VLOOKUP(A529,Participanti!A:B,2,0)</f>
        <v>M</v>
      </c>
      <c r="C529" s="22">
        <v>15</v>
      </c>
      <c r="D529" s="22"/>
      <c r="E529" s="23"/>
      <c r="F529" s="46"/>
      <c r="G529" s="24"/>
      <c r="H529" s="120">
        <v>1.5</v>
      </c>
      <c r="I529" s="16"/>
      <c r="J529" s="122">
        <v>1.75</v>
      </c>
      <c r="K529" s="17"/>
      <c r="L529" s="17"/>
      <c r="M529" s="17"/>
      <c r="N529" s="43"/>
      <c r="O529" s="43"/>
      <c r="P529" s="39"/>
      <c r="Q529" s="43"/>
      <c r="R529" s="34">
        <f t="shared" si="68"/>
        <v>3.25</v>
      </c>
      <c r="S529" s="38">
        <v>43940</v>
      </c>
      <c r="T529" s="3">
        <f t="shared" si="70"/>
        <v>1</v>
      </c>
      <c r="U529" s="41" t="e">
        <f t="shared" si="69"/>
        <v>#DIV/0!</v>
      </c>
    </row>
    <row r="530" spans="1:21">
      <c r="A530" s="21" t="s">
        <v>70</v>
      </c>
      <c r="B530" s="29" t="str">
        <f>VLOOKUP(A530,Participanti!A:B,2,0)</f>
        <v>M</v>
      </c>
      <c r="C530" s="22">
        <v>15</v>
      </c>
      <c r="D530" s="22"/>
      <c r="E530" s="23"/>
      <c r="F530" s="46"/>
      <c r="G530" s="24"/>
      <c r="H530" s="120">
        <v>1.25</v>
      </c>
      <c r="I530" s="16"/>
      <c r="J530" s="122">
        <v>2</v>
      </c>
      <c r="K530" s="17"/>
      <c r="L530" s="17"/>
      <c r="M530" s="17"/>
      <c r="N530" s="43"/>
      <c r="O530" s="43"/>
      <c r="P530" s="39"/>
      <c r="Q530" s="43"/>
      <c r="R530" s="34">
        <f t="shared" si="68"/>
        <v>3.25</v>
      </c>
      <c r="S530" s="38">
        <v>43940</v>
      </c>
      <c r="T530" s="3">
        <f t="shared" si="70"/>
        <v>1</v>
      </c>
      <c r="U530" s="41" t="e">
        <f t="shared" si="69"/>
        <v>#DIV/0!</v>
      </c>
    </row>
    <row r="531" spans="1:21">
      <c r="A531" s="21" t="s">
        <v>192</v>
      </c>
      <c r="B531" s="29" t="str">
        <f>VLOOKUP(A531,Participanti!A:B,2,0)</f>
        <v>M</v>
      </c>
      <c r="C531" s="22">
        <v>15</v>
      </c>
      <c r="D531" s="22"/>
      <c r="E531" s="23"/>
      <c r="F531" s="46"/>
      <c r="G531" s="24"/>
      <c r="H531" s="120">
        <v>2</v>
      </c>
      <c r="I531" s="16"/>
      <c r="J531" s="122">
        <v>1.5</v>
      </c>
      <c r="K531" s="17"/>
      <c r="L531" s="17"/>
      <c r="M531" s="17"/>
      <c r="N531" s="43"/>
      <c r="O531" s="43"/>
      <c r="P531" s="39"/>
      <c r="Q531" s="43"/>
      <c r="R531" s="34">
        <f t="shared" si="68"/>
        <v>3.5</v>
      </c>
      <c r="S531" s="38">
        <v>43940</v>
      </c>
      <c r="T531" s="3">
        <f t="shared" si="70"/>
        <v>1</v>
      </c>
      <c r="U531" s="41" t="e">
        <f t="shared" si="69"/>
        <v>#DIV/0!</v>
      </c>
    </row>
    <row r="532" spans="1:21">
      <c r="A532" s="21" t="s">
        <v>6</v>
      </c>
      <c r="B532" s="29" t="str">
        <f>VLOOKUP(A532,Participanti!A:B,2,0)</f>
        <v>F</v>
      </c>
      <c r="C532" s="22">
        <v>15</v>
      </c>
      <c r="D532" s="22"/>
      <c r="E532" s="23"/>
      <c r="F532" s="46"/>
      <c r="G532" s="24"/>
      <c r="H532" s="120">
        <v>1.75</v>
      </c>
      <c r="I532" s="16"/>
      <c r="J532" s="122">
        <v>2</v>
      </c>
      <c r="K532" s="17"/>
      <c r="L532" s="17"/>
      <c r="M532" s="17"/>
      <c r="N532" s="43"/>
      <c r="O532" s="43"/>
      <c r="P532" s="39"/>
      <c r="Q532" s="43"/>
      <c r="R532" s="34">
        <f t="shared" si="68"/>
        <v>3.75</v>
      </c>
      <c r="S532" s="38">
        <v>43940</v>
      </c>
      <c r="T532" s="3">
        <f t="shared" si="70"/>
        <v>1</v>
      </c>
      <c r="U532" s="41" t="e">
        <f t="shared" si="69"/>
        <v>#DIV/0!</v>
      </c>
    </row>
    <row r="533" spans="1:21">
      <c r="A533" s="21" t="s">
        <v>129</v>
      </c>
      <c r="B533" s="29" t="str">
        <f>VLOOKUP(A533,Participanti!A:B,2,0)</f>
        <v>M</v>
      </c>
      <c r="C533" s="22">
        <v>15</v>
      </c>
      <c r="D533" s="22"/>
      <c r="E533" s="23"/>
      <c r="F533" s="46"/>
      <c r="G533" s="24"/>
      <c r="H533" s="120">
        <v>1.5</v>
      </c>
      <c r="I533" s="16"/>
      <c r="J533" s="122">
        <v>2.25</v>
      </c>
      <c r="K533" s="17"/>
      <c r="L533" s="17"/>
      <c r="M533" s="17"/>
      <c r="N533" s="43"/>
      <c r="O533" s="43"/>
      <c r="P533" s="39"/>
      <c r="Q533" s="43"/>
      <c r="R533" s="34">
        <f t="shared" si="68"/>
        <v>3.75</v>
      </c>
      <c r="S533" s="38">
        <v>43939</v>
      </c>
      <c r="T533" s="3">
        <f t="shared" si="70"/>
        <v>1</v>
      </c>
      <c r="U533" s="41" t="e">
        <f t="shared" si="69"/>
        <v>#DIV/0!</v>
      </c>
    </row>
    <row r="534" spans="1:21">
      <c r="A534" s="21" t="s">
        <v>64</v>
      </c>
      <c r="B534" s="29" t="str">
        <f>VLOOKUP(A534,Participanti!A:B,2,0)</f>
        <v>M</v>
      </c>
      <c r="C534" s="22">
        <v>15</v>
      </c>
      <c r="D534" s="22"/>
      <c r="E534" s="23"/>
      <c r="F534" s="46"/>
      <c r="G534" s="24"/>
      <c r="H534" s="120">
        <v>1.5</v>
      </c>
      <c r="I534" s="16"/>
      <c r="J534" s="122">
        <v>2</v>
      </c>
      <c r="K534" s="17"/>
      <c r="L534" s="17"/>
      <c r="M534" s="17"/>
      <c r="N534" s="43"/>
      <c r="O534" s="43"/>
      <c r="P534" s="39"/>
      <c r="Q534" s="43"/>
      <c r="R534" s="34">
        <f t="shared" si="68"/>
        <v>3.5</v>
      </c>
      <c r="S534" s="38">
        <v>43940</v>
      </c>
      <c r="T534" s="3">
        <f t="shared" si="70"/>
        <v>1</v>
      </c>
      <c r="U534" s="41" t="e">
        <f t="shared" si="69"/>
        <v>#DIV/0!</v>
      </c>
    </row>
    <row r="535" spans="1:21">
      <c r="A535" s="21" t="s">
        <v>62</v>
      </c>
      <c r="B535" s="29" t="str">
        <f>VLOOKUP(A535,Participanti!A:B,2,0)</f>
        <v>M</v>
      </c>
      <c r="C535" s="22">
        <v>15</v>
      </c>
      <c r="D535" s="22"/>
      <c r="E535" s="23"/>
      <c r="F535" s="46"/>
      <c r="G535" s="24"/>
      <c r="H535" s="120">
        <v>2.5</v>
      </c>
      <c r="I535" s="16"/>
      <c r="J535" s="122">
        <v>2.25</v>
      </c>
      <c r="K535" s="17"/>
      <c r="L535" s="17"/>
      <c r="M535" s="17"/>
      <c r="N535" s="43"/>
      <c r="O535" s="43"/>
      <c r="P535" s="39"/>
      <c r="Q535" s="43"/>
      <c r="R535" s="34">
        <f t="shared" si="68"/>
        <v>4.75</v>
      </c>
      <c r="S535" s="38">
        <v>43940</v>
      </c>
      <c r="T535" s="3">
        <f t="shared" si="70"/>
        <v>1</v>
      </c>
      <c r="U535" s="41" t="e">
        <f t="shared" si="69"/>
        <v>#DIV/0!</v>
      </c>
    </row>
    <row r="536" spans="1:21">
      <c r="A536" s="21"/>
      <c r="B536" s="29" t="e">
        <f>VLOOKUP(A536,Participanti!A:B,2,0)</f>
        <v>#N/A</v>
      </c>
      <c r="C536" s="22">
        <v>15</v>
      </c>
      <c r="D536" s="22"/>
      <c r="E536" s="23"/>
      <c r="F536" s="46"/>
      <c r="G536" s="24"/>
      <c r="H536" s="120"/>
      <c r="I536" s="16"/>
      <c r="J536" s="122"/>
      <c r="K536" s="17"/>
      <c r="L536" s="17"/>
      <c r="M536" s="17"/>
      <c r="N536" s="43"/>
      <c r="O536" s="43"/>
      <c r="P536" s="39"/>
      <c r="Q536" s="43"/>
      <c r="R536" s="34">
        <f t="shared" si="68"/>
        <v>0</v>
      </c>
      <c r="S536" s="38"/>
      <c r="T536" s="3">
        <f t="shared" si="70"/>
        <v>0</v>
      </c>
      <c r="U536" s="41" t="e">
        <f t="shared" si="69"/>
        <v>#DIV/0!</v>
      </c>
    </row>
    <row r="537" spans="1:21">
      <c r="A537" s="21"/>
      <c r="B537" s="29" t="e">
        <f>VLOOKUP(A537,Participanti!A:B,2,0)</f>
        <v>#N/A</v>
      </c>
      <c r="C537" s="22">
        <v>15</v>
      </c>
      <c r="D537" s="22"/>
      <c r="E537" s="23"/>
      <c r="F537" s="46"/>
      <c r="G537" s="24"/>
      <c r="H537" s="120"/>
      <c r="I537" s="16"/>
      <c r="J537" s="122"/>
      <c r="K537" s="17"/>
      <c r="L537" s="17"/>
      <c r="M537" s="17"/>
      <c r="N537" s="43"/>
      <c r="O537" s="43"/>
      <c r="P537" s="39"/>
      <c r="Q537" s="43"/>
      <c r="R537" s="34">
        <f t="shared" si="68"/>
        <v>0</v>
      </c>
      <c r="S537" s="38"/>
      <c r="T537" s="3">
        <f t="shared" si="70"/>
        <v>0</v>
      </c>
      <c r="U537" s="41" t="e">
        <f t="shared" si="69"/>
        <v>#DIV/0!</v>
      </c>
    </row>
  </sheetData>
  <autoFilter ref="A1:U380"/>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sheetPr>
    <tabColor rgb="FFC00000"/>
  </sheetPr>
  <dimension ref="A1:D52"/>
  <sheetViews>
    <sheetView workbookViewId="0">
      <pane ySplit="1" topLeftCell="A46" activePane="bottomLeft" state="frozen"/>
      <selection pane="bottomLeft" activeCell="D54" sqref="D54"/>
    </sheetView>
  </sheetViews>
  <sheetFormatPr defaultRowHeight="15"/>
  <cols>
    <col min="1" max="1" width="22.7109375" customWidth="1"/>
    <col min="3" max="3" width="14.28515625" bestFit="1" customWidth="1"/>
    <col min="4" max="4" width="22.85546875" bestFit="1" customWidth="1"/>
  </cols>
  <sheetData>
    <row r="1" spans="1:4" s="25" customFormat="1">
      <c r="A1" s="25" t="s">
        <v>36</v>
      </c>
      <c r="B1" s="25" t="s">
        <v>102</v>
      </c>
      <c r="C1" s="25" t="s">
        <v>138</v>
      </c>
      <c r="D1" s="25" t="s">
        <v>210</v>
      </c>
    </row>
    <row r="2" spans="1:4">
      <c r="A2" t="s">
        <v>187</v>
      </c>
      <c r="B2" t="s">
        <v>35</v>
      </c>
    </row>
    <row r="3" spans="1:4">
      <c r="A3" t="s">
        <v>62</v>
      </c>
      <c r="B3" t="s">
        <v>35</v>
      </c>
    </row>
    <row r="4" spans="1:4">
      <c r="A4" t="s">
        <v>121</v>
      </c>
      <c r="B4" t="s">
        <v>35</v>
      </c>
    </row>
    <row r="5" spans="1:4">
      <c r="A5" t="s">
        <v>60</v>
      </c>
      <c r="B5" t="s">
        <v>35</v>
      </c>
    </row>
    <row r="6" spans="1:4">
      <c r="A6" t="s">
        <v>67</v>
      </c>
      <c r="B6" t="s">
        <v>35</v>
      </c>
    </row>
    <row r="7" spans="1:4">
      <c r="A7" t="s">
        <v>192</v>
      </c>
      <c r="B7" t="s">
        <v>35</v>
      </c>
      <c r="D7" t="str">
        <f>IF(IFERROR(VLOOKUP(A7,'[1]#ligaSYR'!$B$2:$B$51,1,0),"New")="New","New","Old")</f>
        <v>New</v>
      </c>
    </row>
    <row r="8" spans="1:4">
      <c r="A8" t="s">
        <v>123</v>
      </c>
      <c r="B8" t="s">
        <v>34</v>
      </c>
    </row>
    <row r="9" spans="1:4">
      <c r="A9" t="s">
        <v>6</v>
      </c>
      <c r="B9" t="s">
        <v>34</v>
      </c>
    </row>
    <row r="10" spans="1:4">
      <c r="A10" t="s">
        <v>129</v>
      </c>
      <c r="B10" t="s">
        <v>35</v>
      </c>
      <c r="C10">
        <v>0.5</v>
      </c>
    </row>
    <row r="11" spans="1:4">
      <c r="A11" t="s">
        <v>89</v>
      </c>
      <c r="B11" t="s">
        <v>35</v>
      </c>
    </row>
    <row r="12" spans="1:4">
      <c r="A12" t="s">
        <v>65</v>
      </c>
      <c r="B12" t="s">
        <v>35</v>
      </c>
    </row>
    <row r="13" spans="1:4">
      <c r="A13" t="s">
        <v>93</v>
      </c>
      <c r="B13" t="s">
        <v>35</v>
      </c>
    </row>
    <row r="14" spans="1:4">
      <c r="A14" t="s">
        <v>75</v>
      </c>
      <c r="B14" t="s">
        <v>35</v>
      </c>
    </row>
    <row r="15" spans="1:4">
      <c r="A15" t="s">
        <v>51</v>
      </c>
      <c r="B15" t="s">
        <v>35</v>
      </c>
    </row>
    <row r="16" spans="1:4">
      <c r="A16" t="s">
        <v>56</v>
      </c>
      <c r="B16" t="s">
        <v>35</v>
      </c>
    </row>
    <row r="17" spans="1:4">
      <c r="A17" t="s">
        <v>3</v>
      </c>
      <c r="B17" t="s">
        <v>35</v>
      </c>
    </row>
    <row r="18" spans="1:4">
      <c r="A18" t="s">
        <v>189</v>
      </c>
      <c r="B18" t="s">
        <v>35</v>
      </c>
      <c r="D18" t="str">
        <f>IF(IFERROR(VLOOKUP(A18,'[1]#ligaSYR'!$B$2:$B$51,1,0),"New")="New","New","Old")</f>
        <v>New</v>
      </c>
    </row>
    <row r="19" spans="1:4">
      <c r="A19" t="s">
        <v>72</v>
      </c>
      <c r="B19" t="s">
        <v>35</v>
      </c>
    </row>
    <row r="20" spans="1:4">
      <c r="A20" t="s">
        <v>90</v>
      </c>
      <c r="B20" t="s">
        <v>34</v>
      </c>
      <c r="C20">
        <v>0.75</v>
      </c>
    </row>
    <row r="21" spans="1:4">
      <c r="A21" s="28" t="s">
        <v>68</v>
      </c>
      <c r="B21" t="s">
        <v>35</v>
      </c>
    </row>
    <row r="22" spans="1:4">
      <c r="A22" s="28" t="s">
        <v>64</v>
      </c>
      <c r="B22" t="s">
        <v>35</v>
      </c>
    </row>
    <row r="23" spans="1:4">
      <c r="A23" s="28" t="s">
        <v>53</v>
      </c>
      <c r="B23" t="s">
        <v>35</v>
      </c>
    </row>
    <row r="24" spans="1:4">
      <c r="A24" s="28" t="s">
        <v>190</v>
      </c>
      <c r="B24" t="s">
        <v>34</v>
      </c>
      <c r="D24" t="str">
        <f>IF(IFERROR(VLOOKUP(A24,'[1]#ligaSYR'!$B$2:$B$51,1,0),"New")="New","New","Old")</f>
        <v>New</v>
      </c>
    </row>
    <row r="25" spans="1:4">
      <c r="A25" s="28" t="s">
        <v>196</v>
      </c>
      <c r="B25" t="s">
        <v>35</v>
      </c>
    </row>
    <row r="26" spans="1:4">
      <c r="A26" s="28" t="s">
        <v>70</v>
      </c>
      <c r="B26" t="s">
        <v>35</v>
      </c>
    </row>
    <row r="27" spans="1:4">
      <c r="A27" s="28" t="s">
        <v>73</v>
      </c>
      <c r="B27" t="s">
        <v>35</v>
      </c>
    </row>
    <row r="28" spans="1:4">
      <c r="A28" s="28" t="s">
        <v>188</v>
      </c>
      <c r="B28" t="s">
        <v>35</v>
      </c>
      <c r="D28" t="str">
        <f>IF(IFERROR(VLOOKUP(A28,'[1]#ligaSYR'!$B$2:$B$51,1,0),"New")="New","New","Old")</f>
        <v>New</v>
      </c>
    </row>
    <row r="29" spans="1:4">
      <c r="A29" s="28" t="s">
        <v>197</v>
      </c>
      <c r="B29" t="s">
        <v>35</v>
      </c>
      <c r="D29" t="str">
        <f>IF(IFERROR(VLOOKUP(A29,'[1]#ligaSYR'!$B$2:$B$51,1,0),"New")="New","New","Old")</f>
        <v>New</v>
      </c>
    </row>
    <row r="30" spans="1:4">
      <c r="A30" s="28" t="s">
        <v>122</v>
      </c>
      <c r="B30" t="s">
        <v>35</v>
      </c>
    </row>
    <row r="31" spans="1:4">
      <c r="A31" s="28" t="s">
        <v>58</v>
      </c>
      <c r="B31" t="s">
        <v>35</v>
      </c>
    </row>
    <row r="32" spans="1:4">
      <c r="A32" s="28" t="s">
        <v>195</v>
      </c>
      <c r="B32" t="s">
        <v>35</v>
      </c>
      <c r="D32" t="str">
        <f>IF(IFERROR(VLOOKUP(A32,'[1]#ligaSYR'!$B$2:$B$51,1,0),"New")="New","New","Old")</f>
        <v>New</v>
      </c>
    </row>
    <row r="33" spans="1:4">
      <c r="A33" s="28" t="s">
        <v>193</v>
      </c>
      <c r="B33" t="s">
        <v>34</v>
      </c>
      <c r="C33">
        <v>0.5</v>
      </c>
    </row>
    <row r="34" spans="1:4">
      <c r="A34" s="28" t="s">
        <v>61</v>
      </c>
      <c r="B34" t="s">
        <v>35</v>
      </c>
    </row>
    <row r="35" spans="1:4">
      <c r="A35" s="28" t="s">
        <v>125</v>
      </c>
      <c r="B35" t="s">
        <v>35</v>
      </c>
    </row>
    <row r="36" spans="1:4">
      <c r="A36" t="s">
        <v>191</v>
      </c>
      <c r="B36" t="s">
        <v>34</v>
      </c>
      <c r="D36" t="str">
        <f>IF(IFERROR(VLOOKUP(A36,'[1]#ligaSYR'!$B$2:$B$51,1,0),"New")="New","New","Old")</f>
        <v>New</v>
      </c>
    </row>
    <row r="37" spans="1:4">
      <c r="A37" t="s">
        <v>57</v>
      </c>
      <c r="B37" t="s">
        <v>35</v>
      </c>
    </row>
    <row r="38" spans="1:4">
      <c r="A38" t="s">
        <v>74</v>
      </c>
      <c r="B38" t="s">
        <v>34</v>
      </c>
    </row>
    <row r="39" spans="1:4">
      <c r="A39" t="s">
        <v>149</v>
      </c>
      <c r="B39" t="s">
        <v>35</v>
      </c>
    </row>
    <row r="40" spans="1:4">
      <c r="A40" t="s">
        <v>205</v>
      </c>
      <c r="B40" t="s">
        <v>34</v>
      </c>
      <c r="D40" t="str">
        <f>IF(IFERROR(VLOOKUP(A40,'[1]#ligaSYR'!$B$2:$B$51,1,0),"New")="New","New","Old")</f>
        <v>New</v>
      </c>
    </row>
    <row r="41" spans="1:4">
      <c r="A41" t="s">
        <v>69</v>
      </c>
      <c r="B41" t="s">
        <v>35</v>
      </c>
    </row>
    <row r="42" spans="1:4">
      <c r="A42" t="s">
        <v>127</v>
      </c>
      <c r="B42" t="s">
        <v>34</v>
      </c>
    </row>
    <row r="43" spans="1:4">
      <c r="A43" t="s">
        <v>209</v>
      </c>
      <c r="B43" t="s">
        <v>35</v>
      </c>
      <c r="D43" t="str">
        <f>IF(IFERROR(VLOOKUP(A43,'[1]#ligaSYR'!$B$2:$B$51,1,0),"New")="New","New","Old")</f>
        <v>New</v>
      </c>
    </row>
    <row r="44" spans="1:4">
      <c r="A44" t="s">
        <v>66</v>
      </c>
      <c r="B44" t="s">
        <v>35</v>
      </c>
    </row>
    <row r="45" spans="1:4">
      <c r="A45" t="s">
        <v>130</v>
      </c>
      <c r="B45" t="s">
        <v>35</v>
      </c>
    </row>
    <row r="46" spans="1:4">
      <c r="A46" t="s">
        <v>207</v>
      </c>
      <c r="B46" t="s">
        <v>35</v>
      </c>
      <c r="D46" t="str">
        <f>IF(IFERROR(VLOOKUP(A46,'[1]#ligaSYR'!$B$2:$B$51,1,0),"New")="New","New","Old")</f>
        <v>New</v>
      </c>
    </row>
    <row r="47" spans="1:4">
      <c r="A47" t="s">
        <v>101</v>
      </c>
      <c r="B47" t="s">
        <v>35</v>
      </c>
    </row>
    <row r="48" spans="1:4">
      <c r="A48" t="s">
        <v>55</v>
      </c>
      <c r="B48" t="s">
        <v>34</v>
      </c>
    </row>
    <row r="49" spans="1:4">
      <c r="A49" t="s">
        <v>206</v>
      </c>
      <c r="B49" t="s">
        <v>35</v>
      </c>
      <c r="D49" t="str">
        <f>IF(IFERROR(VLOOKUP(A49,'[1]#ligaSYR'!$B$2:$B$51,1,0),"New")="New","New","Old")</f>
        <v>New</v>
      </c>
    </row>
    <row r="50" spans="1:4">
      <c r="A50" t="s">
        <v>194</v>
      </c>
      <c r="B50" t="s">
        <v>35</v>
      </c>
      <c r="D50" t="str">
        <f>IF(IFERROR(VLOOKUP(A50,'[1]#ligaSYR'!$B$2:$B$51,1,0),"New")="New","New","Old")</f>
        <v>New</v>
      </c>
    </row>
    <row r="51" spans="1:4">
      <c r="A51" t="s">
        <v>124</v>
      </c>
      <c r="B51" t="s">
        <v>35</v>
      </c>
    </row>
    <row r="52" spans="1:4">
      <c r="A52" t="s">
        <v>128</v>
      </c>
      <c r="B52" t="s">
        <v>35</v>
      </c>
    </row>
  </sheetData>
  <autoFilter ref="A1:J76"/>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sheetPr>
    <tabColor theme="9" tint="-0.499984740745262"/>
  </sheetPr>
  <dimension ref="A1:E19"/>
  <sheetViews>
    <sheetView workbookViewId="0">
      <selection activeCell="H10" sqref="H10"/>
    </sheetView>
  </sheetViews>
  <sheetFormatPr defaultRowHeight="15"/>
  <cols>
    <col min="1" max="1" width="10.7109375" bestFit="1" customWidth="1"/>
    <col min="2" max="2" width="15.140625" bestFit="1" customWidth="1"/>
    <col min="3" max="3" width="17" bestFit="1" customWidth="1"/>
    <col min="4" max="4" width="17.28515625" bestFit="1" customWidth="1"/>
    <col min="5" max="5" width="22.85546875" bestFit="1" customWidth="1"/>
  </cols>
  <sheetData>
    <row r="1" spans="1:5">
      <c r="C1">
        <v>1</v>
      </c>
      <c r="D1">
        <v>2</v>
      </c>
      <c r="E1">
        <v>3</v>
      </c>
    </row>
    <row r="2" spans="1:5">
      <c r="A2" s="25" t="s">
        <v>0</v>
      </c>
      <c r="B2" s="1" t="s">
        <v>5</v>
      </c>
      <c r="C2" s="25" t="s">
        <v>1</v>
      </c>
      <c r="D2" t="s">
        <v>2</v>
      </c>
      <c r="E2" t="s">
        <v>3</v>
      </c>
    </row>
    <row r="3" spans="1:5">
      <c r="A3" s="25" t="s">
        <v>4</v>
      </c>
      <c r="B3" t="s">
        <v>9</v>
      </c>
      <c r="C3" s="25" t="s">
        <v>6</v>
      </c>
      <c r="D3" t="s">
        <v>7</v>
      </c>
      <c r="E3" t="s">
        <v>8</v>
      </c>
    </row>
    <row r="4" spans="1:5">
      <c r="A4" s="25" t="s">
        <v>10</v>
      </c>
      <c r="B4" t="s">
        <v>12</v>
      </c>
      <c r="C4" s="25" t="s">
        <v>8</v>
      </c>
      <c r="D4" t="s">
        <v>13</v>
      </c>
    </row>
    <row r="5" spans="1:5">
      <c r="A5" s="25" t="s">
        <v>11</v>
      </c>
      <c r="B5" t="s">
        <v>50</v>
      </c>
      <c r="C5" s="25" t="s">
        <v>51</v>
      </c>
      <c r="D5" t="s">
        <v>52</v>
      </c>
      <c r="E5" t="s">
        <v>131</v>
      </c>
    </row>
    <row r="6" spans="1:5">
      <c r="A6" s="25" t="s">
        <v>103</v>
      </c>
      <c r="B6" t="s">
        <v>104</v>
      </c>
      <c r="C6" s="25" t="s">
        <v>62</v>
      </c>
      <c r="D6" t="s">
        <v>63</v>
      </c>
      <c r="E6" t="s">
        <v>131</v>
      </c>
    </row>
    <row r="7" spans="1:5" ht="14.25" customHeight="1">
      <c r="A7" s="25" t="s">
        <v>134</v>
      </c>
      <c r="B7" t="s">
        <v>135</v>
      </c>
      <c r="C7" s="25" t="s">
        <v>129</v>
      </c>
      <c r="D7" t="s">
        <v>2</v>
      </c>
      <c r="E7" t="s">
        <v>60</v>
      </c>
    </row>
    <row r="8" spans="1:5" ht="14.25" customHeight="1">
      <c r="A8" s="25" t="s">
        <v>151</v>
      </c>
      <c r="B8" t="s">
        <v>152</v>
      </c>
      <c r="C8" s="25" t="s">
        <v>129</v>
      </c>
      <c r="D8" t="s">
        <v>60</v>
      </c>
      <c r="E8" t="s">
        <v>89</v>
      </c>
    </row>
    <row r="9" spans="1:5" ht="14.25" customHeight="1">
      <c r="A9" s="25" t="s">
        <v>153</v>
      </c>
      <c r="B9" t="s">
        <v>154</v>
      </c>
      <c r="C9" s="25" t="s">
        <v>60</v>
      </c>
      <c r="D9" t="s">
        <v>62</v>
      </c>
      <c r="E9" t="s">
        <v>129</v>
      </c>
    </row>
    <row r="10" spans="1:5" ht="14.25" customHeight="1"/>
    <row r="11" spans="1:5" ht="14.25" customHeight="1"/>
    <row r="12" spans="1:5" ht="14.25" customHeight="1"/>
    <row r="13" spans="1:5" ht="14.25" customHeight="1"/>
    <row r="14" spans="1:5" ht="14.25" customHeight="1"/>
    <row r="15" spans="1:5" ht="14.25" customHeight="1"/>
    <row r="16" spans="1:5" ht="14.25" customHeight="1"/>
    <row r="17" ht="14.25" customHeight="1"/>
    <row r="18" ht="14.25" customHeight="1"/>
    <row r="19" ht="14.25" customHeight="1"/>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dimension ref="A2:D11"/>
  <sheetViews>
    <sheetView workbookViewId="0">
      <selection activeCell="B23" sqref="B23"/>
    </sheetView>
  </sheetViews>
  <sheetFormatPr defaultRowHeight="12"/>
  <cols>
    <col min="1" max="1" width="9.140625" style="50"/>
    <col min="2" max="2" width="83.28515625" style="50" customWidth="1"/>
    <col min="3" max="16384" width="9.140625" style="50"/>
  </cols>
  <sheetData>
    <row r="2" spans="1:4">
      <c r="A2" s="50" t="s">
        <v>155</v>
      </c>
      <c r="B2" s="50" t="s">
        <v>156</v>
      </c>
      <c r="C2" s="53" t="s">
        <v>161</v>
      </c>
    </row>
    <row r="3" spans="1:4">
      <c r="A3" s="50" t="s">
        <v>158</v>
      </c>
      <c r="B3" s="50" t="s">
        <v>157</v>
      </c>
      <c r="C3" s="52" t="s">
        <v>160</v>
      </c>
    </row>
    <row r="4" spans="1:4">
      <c r="A4" s="50" t="s">
        <v>158</v>
      </c>
      <c r="B4" s="51" t="s">
        <v>159</v>
      </c>
      <c r="C4" s="52" t="s">
        <v>160</v>
      </c>
      <c r="D4" s="50" t="s">
        <v>162</v>
      </c>
    </row>
    <row r="5" spans="1:4">
      <c r="A5" s="50" t="s">
        <v>158</v>
      </c>
      <c r="B5" s="50" t="s">
        <v>163</v>
      </c>
      <c r="C5" s="53" t="s">
        <v>161</v>
      </c>
      <c r="D5" s="50" t="s">
        <v>168</v>
      </c>
    </row>
    <row r="6" spans="1:4">
      <c r="A6" s="50" t="s">
        <v>167</v>
      </c>
      <c r="B6" s="50" t="s">
        <v>166</v>
      </c>
    </row>
    <row r="7" spans="1:4">
      <c r="A7" s="50" t="s">
        <v>167</v>
      </c>
      <c r="B7" s="50" t="s">
        <v>164</v>
      </c>
      <c r="C7" s="53" t="s">
        <v>174</v>
      </c>
    </row>
    <row r="8" spans="1:4">
      <c r="B8" s="50" t="s">
        <v>165</v>
      </c>
    </row>
    <row r="9" spans="1:4">
      <c r="A9" s="50" t="s">
        <v>170</v>
      </c>
      <c r="B9" s="50" t="s">
        <v>169</v>
      </c>
    </row>
    <row r="10" spans="1:4">
      <c r="A10" s="50" t="s">
        <v>170</v>
      </c>
      <c r="B10" s="50" t="s">
        <v>171</v>
      </c>
      <c r="D10" s="50" t="s">
        <v>172</v>
      </c>
    </row>
    <row r="11" spans="1:4">
      <c r="A11" s="50" t="s">
        <v>158</v>
      </c>
      <c r="B11" s="50" t="s">
        <v>173</v>
      </c>
      <c r="C11" s="53" t="s">
        <v>161</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#ligaSYR</vt:lpstr>
      <vt:lpstr>Open F</vt:lpstr>
      <vt:lpstr>Open M</vt:lpstr>
      <vt:lpstr>Regulament S7</vt:lpstr>
      <vt:lpstr>Barem</vt:lpstr>
      <vt:lpstr>Data</vt:lpstr>
      <vt:lpstr>Participanti</vt:lpstr>
      <vt:lpstr>Istoric</vt:lpstr>
      <vt:lpstr>Propuneri S7</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2020-04-21T13:55:06Z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