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filterPrivacy="1"/>
  <xr:revisionPtr revIDLastSave="0" documentId="13_ncr:1_{B9E8BD1A-62C2-40B2-AF50-D7CF88FB6EAC}" xr6:coauthVersionLast="44" xr6:coauthVersionMax="45" xr10:uidLastSave="{00000000-0000-0000-0000-000000000000}"/>
  <bookViews>
    <workbookView xWindow="-108" yWindow="-108" windowWidth="23256" windowHeight="12576" tabRatio="778" activeTab="4" xr2:uid="{00000000-000D-0000-FFFF-FFFF00000000}"/>
  </bookViews>
  <sheets>
    <sheet name="Echipe" sheetId="19" r:id="rId1"/>
    <sheet name="#ligaSYR" sheetId="8" r:id="rId2"/>
    <sheet name="Open F" sheetId="12" r:id="rId3"/>
    <sheet name="Open M" sheetId="13" r:id="rId4"/>
    <sheet name="Data_echipe" sheetId="17" r:id="rId5"/>
    <sheet name="Regulament S9" sheetId="7" r:id="rId6"/>
    <sheet name="Barem" sheetId="3" r:id="rId7"/>
    <sheet name="Participanti" sheetId="5" r:id="rId8"/>
    <sheet name="Data" sheetId="4" r:id="rId9"/>
    <sheet name="Prezente" sheetId="18" r:id="rId10"/>
    <sheet name="Data (2)" sheetId="22" state="hidden" r:id="rId11"/>
    <sheet name="Istoric" sheetId="1" r:id="rId12"/>
    <sheet name="Propuneri S7" sheetId="15" state="hidden" r:id="rId13"/>
    <sheet name="Sheet1" sheetId="21" state="hidden" r:id="rId14"/>
  </sheets>
  <definedNames>
    <definedName name="_xlnm._FilterDatabase" localSheetId="1" hidden="1">'#ligaSYR'!$B$1:$V$45</definedName>
    <definedName name="_xlnm._FilterDatabase" localSheetId="6" hidden="1">Barem!$L$1:$Q$16</definedName>
    <definedName name="_xlnm._FilterDatabase" localSheetId="8" hidden="1">Data!$A$1:$Z$532</definedName>
    <definedName name="_xlnm._FilterDatabase" localSheetId="10" hidden="1">'Data (2)'!$A$1:$Z$73</definedName>
    <definedName name="_xlnm._FilterDatabase" localSheetId="0" hidden="1">Echipe!$B$1:$R$9</definedName>
    <definedName name="_xlnm._FilterDatabase" localSheetId="2" hidden="1">'Open F'!$A$1:$V$10</definedName>
    <definedName name="_xlnm._FilterDatabase" localSheetId="3" hidden="1">'Open M'!$A$1:$V$30</definedName>
    <definedName name="_xlnm._FilterDatabase" localSheetId="7" hidden="1">Participanti!$A$1:$J$58</definedName>
  </definedNames>
  <calcPr calcId="191029" calcOnSave="0"/>
  <pivotCaches>
    <pivotCache cacheId="6" r:id="rId1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2" i="19" l="1"/>
  <c r="D6" i="19"/>
  <c r="E6" i="19"/>
  <c r="F6" i="19"/>
  <c r="G6" i="19"/>
  <c r="H6" i="19"/>
  <c r="I6" i="19"/>
  <c r="J6" i="19"/>
  <c r="K6" i="19"/>
  <c r="L6" i="19"/>
  <c r="M6" i="19"/>
  <c r="N6" i="19"/>
  <c r="O6" i="19"/>
  <c r="P6" i="19"/>
  <c r="Q6" i="19"/>
  <c r="D5" i="19"/>
  <c r="E5" i="19"/>
  <c r="F5" i="19"/>
  <c r="G5" i="19"/>
  <c r="H5" i="19"/>
  <c r="I5" i="19"/>
  <c r="J5" i="19"/>
  <c r="K5" i="19"/>
  <c r="L5" i="19"/>
  <c r="M5" i="19"/>
  <c r="N5" i="19"/>
  <c r="O5" i="19"/>
  <c r="P5" i="19"/>
  <c r="Q5" i="19"/>
  <c r="D4" i="19"/>
  <c r="E4" i="19"/>
  <c r="F4" i="19"/>
  <c r="G4" i="19"/>
  <c r="H4" i="19"/>
  <c r="I4" i="19"/>
  <c r="J4" i="19"/>
  <c r="K4" i="19"/>
  <c r="L4" i="19"/>
  <c r="M4" i="19"/>
  <c r="N4" i="19"/>
  <c r="O4" i="19"/>
  <c r="P4" i="19"/>
  <c r="Q4" i="19"/>
  <c r="D3" i="19"/>
  <c r="E3" i="19"/>
  <c r="F3" i="19"/>
  <c r="G3" i="19"/>
  <c r="H3" i="19"/>
  <c r="I3" i="19"/>
  <c r="J3" i="19"/>
  <c r="K3" i="19"/>
  <c r="L3" i="19"/>
  <c r="M3" i="19"/>
  <c r="N3" i="19"/>
  <c r="O3" i="19"/>
  <c r="P3" i="19"/>
  <c r="Q3" i="19"/>
  <c r="D2" i="19"/>
  <c r="E2" i="19"/>
  <c r="F2" i="19"/>
  <c r="G2" i="19"/>
  <c r="H2" i="19"/>
  <c r="I2" i="19"/>
  <c r="J2" i="19"/>
  <c r="K2" i="19"/>
  <c r="L2" i="19"/>
  <c r="M2" i="19"/>
  <c r="N2" i="19"/>
  <c r="O2" i="19"/>
  <c r="P2" i="19"/>
  <c r="C3" i="19"/>
  <c r="C4" i="19"/>
  <c r="C5" i="19"/>
  <c r="C6" i="19"/>
  <c r="C2" i="19"/>
  <c r="Y532" i="4"/>
  <c r="T532" i="4"/>
  <c r="R532" i="4"/>
  <c r="P532" i="4"/>
  <c r="O532" i="4"/>
  <c r="N532" i="4"/>
  <c r="Q532" i="4"/>
  <c r="G532" i="4"/>
  <c r="I532" i="4" s="1"/>
  <c r="W532" i="4"/>
  <c r="B532" i="4"/>
  <c r="Y530" i="4"/>
  <c r="Y531" i="4"/>
  <c r="W531" i="4"/>
  <c r="W530" i="4"/>
  <c r="W529" i="4"/>
  <c r="W528" i="4"/>
  <c r="Y527" i="4"/>
  <c r="Y528" i="4"/>
  <c r="Y529" i="4"/>
  <c r="W527" i="4"/>
  <c r="S532" i="4" l="1"/>
  <c r="J532" i="4"/>
  <c r="V3" i="8"/>
  <c r="S3" i="8" s="1"/>
  <c r="V4" i="8"/>
  <c r="S4" i="8" s="1"/>
  <c r="V5" i="8"/>
  <c r="S5" i="8" s="1"/>
  <c r="V7" i="8"/>
  <c r="S7" i="8" s="1"/>
  <c r="V8" i="8"/>
  <c r="S8" i="8" s="1"/>
  <c r="V9" i="8"/>
  <c r="S9" i="8" s="1"/>
  <c r="V6" i="8"/>
  <c r="V10" i="8"/>
  <c r="S10" i="8" s="1"/>
  <c r="V11" i="8"/>
  <c r="S11" i="8" s="1"/>
  <c r="V12" i="8"/>
  <c r="S12" i="8" s="1"/>
  <c r="V13" i="8"/>
  <c r="S13" i="8" s="1"/>
  <c r="V14" i="8"/>
  <c r="S14" i="8" s="1"/>
  <c r="V15" i="8"/>
  <c r="S15" i="8" s="1"/>
  <c r="V16" i="8"/>
  <c r="S16" i="8" s="1"/>
  <c r="V17" i="8"/>
  <c r="S17" i="8" s="1"/>
  <c r="V18" i="8"/>
  <c r="S18" i="8" s="1"/>
  <c r="V19" i="8"/>
  <c r="V20" i="8"/>
  <c r="S20" i="8" s="1"/>
  <c r="V21" i="8"/>
  <c r="S21" i="8" s="1"/>
  <c r="V22" i="8"/>
  <c r="S22" i="8" s="1"/>
  <c r="V23" i="8"/>
  <c r="S23" i="8" s="1"/>
  <c r="V24" i="8"/>
  <c r="S24" i="8" s="1"/>
  <c r="V25" i="8"/>
  <c r="S25" i="8" s="1"/>
  <c r="V26" i="8"/>
  <c r="S26" i="8" s="1"/>
  <c r="V27" i="8"/>
  <c r="S27" i="8" s="1"/>
  <c r="V28" i="8"/>
  <c r="S28" i="8" s="1"/>
  <c r="V29" i="8"/>
  <c r="S29" i="8" s="1"/>
  <c r="V32" i="8"/>
  <c r="S32" i="8" s="1"/>
  <c r="V30" i="8"/>
  <c r="V33" i="8"/>
  <c r="S33" i="8" s="1"/>
  <c r="V31" i="8"/>
  <c r="S31" i="8" s="1"/>
  <c r="V34" i="8"/>
  <c r="S34" i="8" s="1"/>
  <c r="V35" i="8"/>
  <c r="S35" i="8" s="1"/>
  <c r="V36" i="8"/>
  <c r="S36" i="8" s="1"/>
  <c r="V37" i="8"/>
  <c r="S37" i="8" s="1"/>
  <c r="V38" i="8"/>
  <c r="S38" i="8" s="1"/>
  <c r="V39" i="8"/>
  <c r="S39" i="8" s="1"/>
  <c r="V40" i="8"/>
  <c r="S40" i="8" s="1"/>
  <c r="V42" i="8"/>
  <c r="S42" i="8" s="1"/>
  <c r="V41" i="8"/>
  <c r="S41" i="8" s="1"/>
  <c r="V43" i="8"/>
  <c r="S43" i="8" s="1"/>
  <c r="V2" i="8"/>
  <c r="S2" i="8" s="1"/>
  <c r="S6" i="8"/>
  <c r="S19" i="8"/>
  <c r="S30" i="8"/>
  <c r="T527" i="4"/>
  <c r="T528" i="4"/>
  <c r="T529" i="4"/>
  <c r="T530" i="4"/>
  <c r="T531" i="4"/>
  <c r="R527" i="4"/>
  <c r="R528" i="4"/>
  <c r="R529" i="4"/>
  <c r="R530" i="4"/>
  <c r="R531" i="4"/>
  <c r="Q527" i="4"/>
  <c r="Q528" i="4"/>
  <c r="Q529" i="4"/>
  <c r="Q530" i="4"/>
  <c r="Q531" i="4"/>
  <c r="P527" i="4"/>
  <c r="P528" i="4"/>
  <c r="P529" i="4"/>
  <c r="P530" i="4"/>
  <c r="P531" i="4"/>
  <c r="O527" i="4"/>
  <c r="O528" i="4"/>
  <c r="O529" i="4"/>
  <c r="O530" i="4"/>
  <c r="O531" i="4"/>
  <c r="N527" i="4"/>
  <c r="N528" i="4"/>
  <c r="N529" i="4"/>
  <c r="N530" i="4"/>
  <c r="N531" i="4"/>
  <c r="G527" i="4"/>
  <c r="I527" i="4" s="1"/>
  <c r="G528" i="4"/>
  <c r="I528" i="4" s="1"/>
  <c r="G529" i="4"/>
  <c r="I529" i="4" s="1"/>
  <c r="G530" i="4"/>
  <c r="I530" i="4" s="1"/>
  <c r="G531" i="4"/>
  <c r="I531" i="4" s="1"/>
  <c r="B527" i="4"/>
  <c r="B528" i="4"/>
  <c r="B529" i="4"/>
  <c r="B530" i="4"/>
  <c r="B531" i="4"/>
  <c r="Y521" i="4"/>
  <c r="Y522" i="4"/>
  <c r="Y523" i="4"/>
  <c r="Y524" i="4"/>
  <c r="Y525" i="4"/>
  <c r="Y526" i="4"/>
  <c r="W521" i="4"/>
  <c r="W522" i="4"/>
  <c r="W523" i="4"/>
  <c r="W524" i="4"/>
  <c r="W525" i="4"/>
  <c r="W526" i="4"/>
  <c r="T521" i="4"/>
  <c r="T522" i="4"/>
  <c r="T523" i="4"/>
  <c r="T524" i="4"/>
  <c r="T525" i="4"/>
  <c r="T526" i="4"/>
  <c r="R521" i="4"/>
  <c r="R522" i="4"/>
  <c r="R523" i="4"/>
  <c r="R524" i="4"/>
  <c r="R525" i="4"/>
  <c r="R526" i="4"/>
  <c r="Q521" i="4"/>
  <c r="Q522" i="4"/>
  <c r="Q523" i="4"/>
  <c r="Q524" i="4"/>
  <c r="Q525" i="4"/>
  <c r="Q526" i="4"/>
  <c r="P521" i="4"/>
  <c r="P522" i="4"/>
  <c r="P523" i="4"/>
  <c r="P524" i="4"/>
  <c r="P525" i="4"/>
  <c r="P526" i="4"/>
  <c r="O521" i="4"/>
  <c r="O522" i="4"/>
  <c r="O523" i="4"/>
  <c r="O524" i="4"/>
  <c r="O525" i="4"/>
  <c r="O526" i="4"/>
  <c r="N521" i="4"/>
  <c r="N522" i="4"/>
  <c r="N523" i="4"/>
  <c r="N524" i="4"/>
  <c r="N525" i="4"/>
  <c r="N526" i="4"/>
  <c r="G521" i="4"/>
  <c r="I521" i="4" s="1"/>
  <c r="G522" i="4"/>
  <c r="I522" i="4" s="1"/>
  <c r="G523" i="4"/>
  <c r="I523" i="4" s="1"/>
  <c r="G524" i="4"/>
  <c r="I524" i="4" s="1"/>
  <c r="S524" i="4" s="1"/>
  <c r="G525" i="4"/>
  <c r="I525" i="4" s="1"/>
  <c r="G526" i="4"/>
  <c r="I526" i="4" s="1"/>
  <c r="B521" i="4"/>
  <c r="B522" i="4"/>
  <c r="B523" i="4"/>
  <c r="B524" i="4"/>
  <c r="B525" i="4"/>
  <c r="B526" i="4"/>
  <c r="S528" i="4" l="1"/>
  <c r="S523" i="4"/>
  <c r="S531" i="4"/>
  <c r="S527" i="4"/>
  <c r="S529" i="4"/>
  <c r="K532" i="4"/>
  <c r="Z532" i="4" s="1"/>
  <c r="S530" i="4"/>
  <c r="J531" i="4"/>
  <c r="K531" i="4" s="1"/>
  <c r="Z531" i="4" s="1"/>
  <c r="J530" i="4"/>
  <c r="K530" i="4" s="1"/>
  <c r="Z530" i="4" s="1"/>
  <c r="J529" i="4"/>
  <c r="K529" i="4" s="1"/>
  <c r="Z529" i="4" s="1"/>
  <c r="J528" i="4"/>
  <c r="K528" i="4" s="1"/>
  <c r="Z528" i="4" s="1"/>
  <c r="J527" i="4"/>
  <c r="K527" i="4" s="1"/>
  <c r="Z527" i="4" s="1"/>
  <c r="S526" i="4"/>
  <c r="S522" i="4"/>
  <c r="J523" i="4"/>
  <c r="K523" i="4" s="1"/>
  <c r="Z523" i="4" s="1"/>
  <c r="S525" i="4"/>
  <c r="S521" i="4"/>
  <c r="J526" i="4"/>
  <c r="K526" i="4" s="1"/>
  <c r="Z526" i="4" s="1"/>
  <c r="J525" i="4"/>
  <c r="K525" i="4" s="1"/>
  <c r="Z525" i="4" s="1"/>
  <c r="J524" i="4"/>
  <c r="K524" i="4" s="1"/>
  <c r="Z524" i="4" s="1"/>
  <c r="J522" i="4"/>
  <c r="K522" i="4" s="1"/>
  <c r="Z522" i="4" s="1"/>
  <c r="J521" i="4"/>
  <c r="K521" i="4" s="1"/>
  <c r="Z521" i="4" s="1"/>
  <c r="U523" i="4" l="1"/>
  <c r="X523" i="4" s="1"/>
  <c r="U532" i="4"/>
  <c r="X532" i="4" s="1"/>
  <c r="U531" i="4"/>
  <c r="X531" i="4" s="1"/>
  <c r="U530" i="4"/>
  <c r="X530" i="4" s="1"/>
  <c r="U529" i="4"/>
  <c r="X529" i="4" s="1"/>
  <c r="U528" i="4"/>
  <c r="X528" i="4" s="1"/>
  <c r="U527" i="4"/>
  <c r="X527" i="4" s="1"/>
  <c r="U526" i="4"/>
  <c r="X526" i="4" s="1"/>
  <c r="U525" i="4"/>
  <c r="X525" i="4" s="1"/>
  <c r="U524" i="4"/>
  <c r="X524" i="4" s="1"/>
  <c r="U522" i="4"/>
  <c r="X522" i="4" s="1"/>
  <c r="U521" i="4"/>
  <c r="X521" i="4" s="1"/>
  <c r="Y501" i="4" l="1"/>
  <c r="Y502" i="4"/>
  <c r="Y503" i="4"/>
  <c r="Y504" i="4"/>
  <c r="Y505" i="4"/>
  <c r="Y506" i="4"/>
  <c r="Y507" i="4"/>
  <c r="Y508" i="4"/>
  <c r="Y509" i="4"/>
  <c r="Y510" i="4"/>
  <c r="Y511" i="4"/>
  <c r="Y512" i="4"/>
  <c r="Y513" i="4"/>
  <c r="Y514" i="4"/>
  <c r="Y515" i="4"/>
  <c r="Y516" i="4"/>
  <c r="Y517" i="4"/>
  <c r="Y518" i="4"/>
  <c r="Y519" i="4"/>
  <c r="Y520" i="4"/>
  <c r="W502" i="4"/>
  <c r="W503" i="4"/>
  <c r="W504" i="4"/>
  <c r="W505" i="4"/>
  <c r="W506" i="4"/>
  <c r="W507" i="4"/>
  <c r="W508" i="4"/>
  <c r="W509" i="4"/>
  <c r="W510" i="4"/>
  <c r="W511" i="4"/>
  <c r="W512" i="4"/>
  <c r="W513" i="4"/>
  <c r="W514" i="4"/>
  <c r="W515" i="4"/>
  <c r="W516" i="4"/>
  <c r="W517" i="4"/>
  <c r="W518" i="4"/>
  <c r="W519" i="4"/>
  <c r="W520" i="4"/>
  <c r="T501" i="4"/>
  <c r="T502" i="4"/>
  <c r="T503" i="4"/>
  <c r="T504" i="4"/>
  <c r="T505" i="4"/>
  <c r="T506" i="4"/>
  <c r="T507" i="4"/>
  <c r="T508" i="4"/>
  <c r="T509" i="4"/>
  <c r="T510" i="4"/>
  <c r="T511" i="4"/>
  <c r="T512" i="4"/>
  <c r="T513" i="4"/>
  <c r="T514" i="4"/>
  <c r="T515" i="4"/>
  <c r="T516" i="4"/>
  <c r="T517" i="4"/>
  <c r="T518" i="4"/>
  <c r="T519" i="4"/>
  <c r="T520" i="4"/>
  <c r="R501" i="4"/>
  <c r="R502" i="4"/>
  <c r="R503" i="4"/>
  <c r="R504" i="4"/>
  <c r="R505" i="4"/>
  <c r="R506" i="4"/>
  <c r="R507" i="4"/>
  <c r="R508" i="4"/>
  <c r="R509" i="4"/>
  <c r="R510" i="4"/>
  <c r="R511" i="4"/>
  <c r="R512" i="4"/>
  <c r="R513" i="4"/>
  <c r="R514" i="4"/>
  <c r="R515" i="4"/>
  <c r="R516" i="4"/>
  <c r="R517" i="4"/>
  <c r="R518" i="4"/>
  <c r="R519" i="4"/>
  <c r="R520" i="4"/>
  <c r="Q501" i="4"/>
  <c r="Q502" i="4"/>
  <c r="Q503" i="4"/>
  <c r="Q504" i="4"/>
  <c r="Q505" i="4"/>
  <c r="Q506" i="4"/>
  <c r="Q507" i="4"/>
  <c r="Q508" i="4"/>
  <c r="Q509" i="4"/>
  <c r="Q510" i="4"/>
  <c r="Q511" i="4"/>
  <c r="Q512" i="4"/>
  <c r="Q513" i="4"/>
  <c r="Q514" i="4"/>
  <c r="Q515" i="4"/>
  <c r="Q516" i="4"/>
  <c r="Q517" i="4"/>
  <c r="Q518" i="4"/>
  <c r="Q519" i="4"/>
  <c r="Q520" i="4"/>
  <c r="P501" i="4"/>
  <c r="P502" i="4"/>
  <c r="P503" i="4"/>
  <c r="P504" i="4"/>
  <c r="P505" i="4"/>
  <c r="P506" i="4"/>
  <c r="P507" i="4"/>
  <c r="P508" i="4"/>
  <c r="P509" i="4"/>
  <c r="P510" i="4"/>
  <c r="P511" i="4"/>
  <c r="P512" i="4"/>
  <c r="P513" i="4"/>
  <c r="P514" i="4"/>
  <c r="P515" i="4"/>
  <c r="P516" i="4"/>
  <c r="P517" i="4"/>
  <c r="P518" i="4"/>
  <c r="P519" i="4"/>
  <c r="P520" i="4"/>
  <c r="O501" i="4"/>
  <c r="O502" i="4"/>
  <c r="O503" i="4"/>
  <c r="O504" i="4"/>
  <c r="O505" i="4"/>
  <c r="O506" i="4"/>
  <c r="O507" i="4"/>
  <c r="O508" i="4"/>
  <c r="O509" i="4"/>
  <c r="O510" i="4"/>
  <c r="O511" i="4"/>
  <c r="O512" i="4"/>
  <c r="O513" i="4"/>
  <c r="O514" i="4"/>
  <c r="O515" i="4"/>
  <c r="O516" i="4"/>
  <c r="O517" i="4"/>
  <c r="O518" i="4"/>
  <c r="O519" i="4"/>
  <c r="O520" i="4"/>
  <c r="N501" i="4"/>
  <c r="N502" i="4"/>
  <c r="N503" i="4"/>
  <c r="N504" i="4"/>
  <c r="N505" i="4"/>
  <c r="N506" i="4"/>
  <c r="N507" i="4"/>
  <c r="N508" i="4"/>
  <c r="N509" i="4"/>
  <c r="N510" i="4"/>
  <c r="N511" i="4"/>
  <c r="N512" i="4"/>
  <c r="N513" i="4"/>
  <c r="N514" i="4"/>
  <c r="N515" i="4"/>
  <c r="N516" i="4"/>
  <c r="N517" i="4"/>
  <c r="N518" i="4"/>
  <c r="N519" i="4"/>
  <c r="N520" i="4"/>
  <c r="G501" i="4"/>
  <c r="I501" i="4" s="1"/>
  <c r="G502" i="4"/>
  <c r="I502" i="4" s="1"/>
  <c r="G503" i="4"/>
  <c r="I503" i="4" s="1"/>
  <c r="G504" i="4"/>
  <c r="I504" i="4" s="1"/>
  <c r="G505" i="4"/>
  <c r="I505" i="4" s="1"/>
  <c r="G506" i="4"/>
  <c r="I506" i="4" s="1"/>
  <c r="G507" i="4"/>
  <c r="I507" i="4" s="1"/>
  <c r="G508" i="4"/>
  <c r="I508" i="4" s="1"/>
  <c r="G509" i="4"/>
  <c r="I509" i="4" s="1"/>
  <c r="G510" i="4"/>
  <c r="I510" i="4" s="1"/>
  <c r="G511" i="4"/>
  <c r="I511" i="4" s="1"/>
  <c r="G512" i="4"/>
  <c r="I512" i="4" s="1"/>
  <c r="G513" i="4"/>
  <c r="I513" i="4" s="1"/>
  <c r="G514" i="4"/>
  <c r="I514" i="4" s="1"/>
  <c r="G515" i="4"/>
  <c r="I515" i="4" s="1"/>
  <c r="G516" i="4"/>
  <c r="I516" i="4" s="1"/>
  <c r="G517" i="4"/>
  <c r="I517" i="4" s="1"/>
  <c r="G518" i="4"/>
  <c r="I518" i="4" s="1"/>
  <c r="G519" i="4"/>
  <c r="I519" i="4" s="1"/>
  <c r="G520" i="4"/>
  <c r="I520" i="4" s="1"/>
  <c r="W501" i="4"/>
  <c r="B501" i="4"/>
  <c r="B502" i="4"/>
  <c r="B503" i="4"/>
  <c r="B504" i="4"/>
  <c r="B505" i="4"/>
  <c r="B506" i="4"/>
  <c r="B507" i="4"/>
  <c r="B508" i="4"/>
  <c r="B509" i="4"/>
  <c r="B510" i="4"/>
  <c r="B511" i="4"/>
  <c r="B512" i="4"/>
  <c r="B513" i="4"/>
  <c r="B514" i="4"/>
  <c r="B515" i="4"/>
  <c r="B516" i="4"/>
  <c r="B517" i="4"/>
  <c r="B518" i="4"/>
  <c r="B519" i="4"/>
  <c r="B520" i="4"/>
  <c r="S520" i="4" l="1"/>
  <c r="J507" i="4"/>
  <c r="J520" i="4"/>
  <c r="K520" i="4" s="1"/>
  <c r="Z520" i="4" s="1"/>
  <c r="S518" i="4"/>
  <c r="S514" i="4"/>
  <c r="S510" i="4"/>
  <c r="S506" i="4"/>
  <c r="S502" i="4"/>
  <c r="S517" i="4"/>
  <c r="S513" i="4"/>
  <c r="S509" i="4"/>
  <c r="S505" i="4"/>
  <c r="J501" i="4"/>
  <c r="S516" i="4"/>
  <c r="S512" i="4"/>
  <c r="S504" i="4"/>
  <c r="J519" i="4"/>
  <c r="K519" i="4" s="1"/>
  <c r="Z519" i="4" s="1"/>
  <c r="S519" i="4"/>
  <c r="J518" i="4"/>
  <c r="K518" i="4" s="1"/>
  <c r="Z518" i="4" s="1"/>
  <c r="J517" i="4"/>
  <c r="K517" i="4" s="1"/>
  <c r="Z517" i="4" s="1"/>
  <c r="J516" i="4"/>
  <c r="S515" i="4"/>
  <c r="J515" i="4"/>
  <c r="K515" i="4" s="1"/>
  <c r="Z515" i="4" s="1"/>
  <c r="J514" i="4"/>
  <c r="K514" i="4" s="1"/>
  <c r="Z514" i="4" s="1"/>
  <c r="J513" i="4"/>
  <c r="K513" i="4" s="1"/>
  <c r="Z513" i="4" s="1"/>
  <c r="J512" i="4"/>
  <c r="K512" i="4" s="1"/>
  <c r="Z512" i="4" s="1"/>
  <c r="J511" i="4"/>
  <c r="K511" i="4" s="1"/>
  <c r="Z511" i="4" s="1"/>
  <c r="S511" i="4"/>
  <c r="J510" i="4"/>
  <c r="K510" i="4" s="1"/>
  <c r="Z510" i="4" s="1"/>
  <c r="J509" i="4"/>
  <c r="K509" i="4" s="1"/>
  <c r="Z509" i="4" s="1"/>
  <c r="J508" i="4"/>
  <c r="K508" i="4" s="1"/>
  <c r="Z508" i="4" s="1"/>
  <c r="S508" i="4"/>
  <c r="S507" i="4"/>
  <c r="K507" i="4"/>
  <c r="Z507" i="4" s="1"/>
  <c r="J506" i="4"/>
  <c r="K506" i="4" s="1"/>
  <c r="Z506" i="4" s="1"/>
  <c r="J505" i="4"/>
  <c r="K505" i="4" s="1"/>
  <c r="Z505" i="4" s="1"/>
  <c r="J504" i="4"/>
  <c r="K504" i="4" s="1"/>
  <c r="Z504" i="4" s="1"/>
  <c r="J503" i="4"/>
  <c r="K503" i="4" s="1"/>
  <c r="Z503" i="4" s="1"/>
  <c r="S503" i="4"/>
  <c r="J502" i="4"/>
  <c r="K502" i="4" s="1"/>
  <c r="Z502" i="4" s="1"/>
  <c r="K501" i="4"/>
  <c r="Z501" i="4" s="1"/>
  <c r="S501" i="4"/>
  <c r="W41" i="8"/>
  <c r="W43" i="8"/>
  <c r="Q41" i="8"/>
  <c r="D41" i="8"/>
  <c r="E41" i="8"/>
  <c r="F41" i="8"/>
  <c r="G41" i="8"/>
  <c r="H41" i="8"/>
  <c r="I41" i="8"/>
  <c r="J41" i="8"/>
  <c r="K41" i="8"/>
  <c r="L41" i="8"/>
  <c r="M41" i="8"/>
  <c r="N41" i="8"/>
  <c r="O41" i="8"/>
  <c r="E43" i="8"/>
  <c r="F43" i="8"/>
  <c r="G43" i="8"/>
  <c r="H43" i="8"/>
  <c r="I43" i="8"/>
  <c r="J43" i="8"/>
  <c r="K43" i="8"/>
  <c r="L43" i="8"/>
  <c r="M43" i="8"/>
  <c r="N43" i="8"/>
  <c r="O43" i="8"/>
  <c r="P43" i="8"/>
  <c r="C41" i="8"/>
  <c r="V11" i="12"/>
  <c r="S11" i="12" s="1"/>
  <c r="Q11" i="12"/>
  <c r="O11" i="12"/>
  <c r="N11" i="12"/>
  <c r="M11" i="12"/>
  <c r="L11" i="12"/>
  <c r="K11" i="12"/>
  <c r="J11" i="12"/>
  <c r="I11" i="12"/>
  <c r="H11" i="12"/>
  <c r="G11" i="12"/>
  <c r="F11" i="12"/>
  <c r="E11" i="12"/>
  <c r="D11" i="12"/>
  <c r="C11" i="12"/>
  <c r="U520" i="4" l="1"/>
  <c r="X520" i="4" s="1"/>
  <c r="U519" i="4"/>
  <c r="X519" i="4" s="1"/>
  <c r="U518" i="4"/>
  <c r="X518" i="4" s="1"/>
  <c r="U517" i="4"/>
  <c r="X517" i="4" s="1"/>
  <c r="K516" i="4"/>
  <c r="Z516" i="4" s="1"/>
  <c r="U515" i="4"/>
  <c r="X515" i="4" s="1"/>
  <c r="U514" i="4"/>
  <c r="X514" i="4" s="1"/>
  <c r="U513" i="4"/>
  <c r="X513" i="4" s="1"/>
  <c r="U512" i="4"/>
  <c r="X512" i="4" s="1"/>
  <c r="U511" i="4"/>
  <c r="X511" i="4" s="1"/>
  <c r="U510" i="4"/>
  <c r="X510" i="4" s="1"/>
  <c r="U509" i="4"/>
  <c r="X509" i="4" s="1"/>
  <c r="U508" i="4"/>
  <c r="X508" i="4" s="1"/>
  <c r="U507" i="4"/>
  <c r="X507" i="4" s="1"/>
  <c r="U506" i="4"/>
  <c r="X506" i="4" s="1"/>
  <c r="U505" i="4"/>
  <c r="X505" i="4" s="1"/>
  <c r="U504" i="4"/>
  <c r="X504" i="4" s="1"/>
  <c r="U503" i="4"/>
  <c r="X503" i="4" s="1"/>
  <c r="U502" i="4"/>
  <c r="X502" i="4" s="1"/>
  <c r="U501" i="4"/>
  <c r="X501" i="4" s="1"/>
  <c r="V3" i="12"/>
  <c r="S3" i="12" s="1"/>
  <c r="V4" i="12"/>
  <c r="S4" i="12" s="1"/>
  <c r="V5" i="12"/>
  <c r="S5" i="12" s="1"/>
  <c r="V6" i="12"/>
  <c r="S6" i="12" s="1"/>
  <c r="V7" i="12"/>
  <c r="S7" i="12" s="1"/>
  <c r="V8" i="12"/>
  <c r="S8" i="12" s="1"/>
  <c r="V9" i="12"/>
  <c r="S9" i="12" s="1"/>
  <c r="V10" i="12"/>
  <c r="S10" i="12" s="1"/>
  <c r="V12" i="12"/>
  <c r="S12" i="12" s="1"/>
  <c r="B480" i="4"/>
  <c r="B468" i="4"/>
  <c r="G468" i="4"/>
  <c r="I468" i="4" s="1"/>
  <c r="N468" i="4"/>
  <c r="O468" i="4"/>
  <c r="P468" i="4"/>
  <c r="Q468" i="4"/>
  <c r="R468" i="4"/>
  <c r="T468" i="4"/>
  <c r="W468" i="4"/>
  <c r="Y468" i="4"/>
  <c r="U516" i="4" l="1"/>
  <c r="X516" i="4" s="1"/>
  <c r="S468" i="4"/>
  <c r="J468" i="4"/>
  <c r="K468" i="4" s="1"/>
  <c r="Z468" i="4" s="1"/>
  <c r="B469" i="4"/>
  <c r="B470" i="4"/>
  <c r="B471" i="4"/>
  <c r="B472" i="4"/>
  <c r="B473" i="4"/>
  <c r="B474" i="4"/>
  <c r="B475" i="4"/>
  <c r="B476" i="4"/>
  <c r="B477" i="4"/>
  <c r="B478" i="4"/>
  <c r="B479" i="4"/>
  <c r="B481" i="4"/>
  <c r="B482" i="4"/>
  <c r="B483" i="4"/>
  <c r="B484" i="4"/>
  <c r="B485" i="4"/>
  <c r="B486" i="4"/>
  <c r="B487" i="4"/>
  <c r="B488" i="4"/>
  <c r="B489" i="4"/>
  <c r="B490" i="4"/>
  <c r="B491" i="4"/>
  <c r="B492" i="4"/>
  <c r="B493" i="4"/>
  <c r="B494" i="4"/>
  <c r="B495" i="4"/>
  <c r="B496" i="4"/>
  <c r="B497" i="4"/>
  <c r="B498" i="4"/>
  <c r="B499" i="4"/>
  <c r="B500" i="4"/>
  <c r="Y469" i="4"/>
  <c r="Y470" i="4"/>
  <c r="Y471" i="4"/>
  <c r="Y472" i="4"/>
  <c r="Y473" i="4"/>
  <c r="Y474" i="4"/>
  <c r="Y475" i="4"/>
  <c r="Y476" i="4"/>
  <c r="Y477" i="4"/>
  <c r="Y478" i="4"/>
  <c r="Y479" i="4"/>
  <c r="Y480" i="4"/>
  <c r="Y481" i="4"/>
  <c r="Y482" i="4"/>
  <c r="Y483" i="4"/>
  <c r="Y484" i="4"/>
  <c r="Y485" i="4"/>
  <c r="Y486" i="4"/>
  <c r="Y487" i="4"/>
  <c r="Y488" i="4"/>
  <c r="Y489" i="4"/>
  <c r="Y490" i="4"/>
  <c r="Y491" i="4"/>
  <c r="Y492" i="4"/>
  <c r="Y493" i="4"/>
  <c r="Y494" i="4"/>
  <c r="Y495" i="4"/>
  <c r="Y496" i="4"/>
  <c r="Y497" i="4"/>
  <c r="Y498" i="4"/>
  <c r="Y499" i="4"/>
  <c r="Y500" i="4"/>
  <c r="W469" i="4"/>
  <c r="W470" i="4"/>
  <c r="W471" i="4"/>
  <c r="W472" i="4"/>
  <c r="W473" i="4"/>
  <c r="W474" i="4"/>
  <c r="W475" i="4"/>
  <c r="W476" i="4"/>
  <c r="W477" i="4"/>
  <c r="W478" i="4"/>
  <c r="W479" i="4"/>
  <c r="W480" i="4"/>
  <c r="W481" i="4"/>
  <c r="W482" i="4"/>
  <c r="W483" i="4"/>
  <c r="W484" i="4"/>
  <c r="W485" i="4"/>
  <c r="W486" i="4"/>
  <c r="W487" i="4"/>
  <c r="W488" i="4"/>
  <c r="W489" i="4"/>
  <c r="W490" i="4"/>
  <c r="W491" i="4"/>
  <c r="W492" i="4"/>
  <c r="W493" i="4"/>
  <c r="W494" i="4"/>
  <c r="W495" i="4"/>
  <c r="W496" i="4"/>
  <c r="W497" i="4"/>
  <c r="W498" i="4"/>
  <c r="W499" i="4"/>
  <c r="W500" i="4"/>
  <c r="T469" i="4"/>
  <c r="T470" i="4"/>
  <c r="T471" i="4"/>
  <c r="T472" i="4"/>
  <c r="T473" i="4"/>
  <c r="T474" i="4"/>
  <c r="T475" i="4"/>
  <c r="T476" i="4"/>
  <c r="T477" i="4"/>
  <c r="T478" i="4"/>
  <c r="T479" i="4"/>
  <c r="T480" i="4"/>
  <c r="T481" i="4"/>
  <c r="T482" i="4"/>
  <c r="T483" i="4"/>
  <c r="T484" i="4"/>
  <c r="T485" i="4"/>
  <c r="T486" i="4"/>
  <c r="T487" i="4"/>
  <c r="T488" i="4"/>
  <c r="T489" i="4"/>
  <c r="T490" i="4"/>
  <c r="T491" i="4"/>
  <c r="T492" i="4"/>
  <c r="T493" i="4"/>
  <c r="T494" i="4"/>
  <c r="T495" i="4"/>
  <c r="T496" i="4"/>
  <c r="T497" i="4"/>
  <c r="T498" i="4"/>
  <c r="T499" i="4"/>
  <c r="T500" i="4"/>
  <c r="R472" i="4"/>
  <c r="R473" i="4"/>
  <c r="R475" i="4"/>
  <c r="R476" i="4"/>
  <c r="R477" i="4"/>
  <c r="R478" i="4"/>
  <c r="R482" i="4"/>
  <c r="R483" i="4"/>
  <c r="R484" i="4"/>
  <c r="R485" i="4"/>
  <c r="R486" i="4"/>
  <c r="R489" i="4"/>
  <c r="R490" i="4"/>
  <c r="R491" i="4"/>
  <c r="R492" i="4"/>
  <c r="R493" i="4"/>
  <c r="R494" i="4"/>
  <c r="R495" i="4"/>
  <c r="R496" i="4"/>
  <c r="R499" i="4"/>
  <c r="R500" i="4"/>
  <c r="Q469" i="4"/>
  <c r="Q470" i="4"/>
  <c r="Q471" i="4"/>
  <c r="Q472" i="4"/>
  <c r="Q473" i="4"/>
  <c r="Q474" i="4"/>
  <c r="Q475" i="4"/>
  <c r="Q476" i="4"/>
  <c r="Q477" i="4"/>
  <c r="Q478" i="4"/>
  <c r="Q479" i="4"/>
  <c r="Q480" i="4"/>
  <c r="Q481" i="4"/>
  <c r="Q482" i="4"/>
  <c r="Q483" i="4"/>
  <c r="Q484" i="4"/>
  <c r="Q485" i="4"/>
  <c r="Q486" i="4"/>
  <c r="Q487" i="4"/>
  <c r="Q488" i="4"/>
  <c r="Q489" i="4"/>
  <c r="Q490" i="4"/>
  <c r="Q491" i="4"/>
  <c r="Q492" i="4"/>
  <c r="Q493" i="4"/>
  <c r="Q494" i="4"/>
  <c r="Q495" i="4"/>
  <c r="Q496" i="4"/>
  <c r="Q497" i="4"/>
  <c r="Q498" i="4"/>
  <c r="Q499" i="4"/>
  <c r="Q500" i="4"/>
  <c r="P469" i="4"/>
  <c r="P470" i="4"/>
  <c r="P471" i="4"/>
  <c r="P472" i="4"/>
  <c r="P473" i="4"/>
  <c r="P474" i="4"/>
  <c r="P475" i="4"/>
  <c r="P476" i="4"/>
  <c r="P477" i="4"/>
  <c r="P478" i="4"/>
  <c r="P479" i="4"/>
  <c r="P480" i="4"/>
  <c r="P481" i="4"/>
  <c r="P482" i="4"/>
  <c r="P483" i="4"/>
  <c r="P484" i="4"/>
  <c r="P485" i="4"/>
  <c r="P486" i="4"/>
  <c r="P487" i="4"/>
  <c r="P488" i="4"/>
  <c r="P489" i="4"/>
  <c r="P490" i="4"/>
  <c r="P491" i="4"/>
  <c r="P492" i="4"/>
  <c r="P493" i="4"/>
  <c r="P494" i="4"/>
  <c r="P495" i="4"/>
  <c r="P496" i="4"/>
  <c r="P497" i="4"/>
  <c r="P498" i="4"/>
  <c r="P499" i="4"/>
  <c r="P500" i="4"/>
  <c r="O469" i="4"/>
  <c r="O470" i="4"/>
  <c r="O471" i="4"/>
  <c r="O472" i="4"/>
  <c r="O473" i="4"/>
  <c r="O474" i="4"/>
  <c r="O475" i="4"/>
  <c r="O476" i="4"/>
  <c r="O477" i="4"/>
  <c r="O478" i="4"/>
  <c r="O479" i="4"/>
  <c r="O480" i="4"/>
  <c r="O481" i="4"/>
  <c r="O482" i="4"/>
  <c r="O483" i="4"/>
  <c r="O484" i="4"/>
  <c r="O485" i="4"/>
  <c r="O486" i="4"/>
  <c r="O487" i="4"/>
  <c r="O488" i="4"/>
  <c r="O489" i="4"/>
  <c r="O490" i="4"/>
  <c r="O491" i="4"/>
  <c r="O492" i="4"/>
  <c r="O493" i="4"/>
  <c r="O494" i="4"/>
  <c r="O495" i="4"/>
  <c r="O496" i="4"/>
  <c r="O497" i="4"/>
  <c r="O498" i="4"/>
  <c r="O499" i="4"/>
  <c r="O500" i="4"/>
  <c r="N469" i="4"/>
  <c r="N470" i="4"/>
  <c r="N471" i="4"/>
  <c r="N472" i="4"/>
  <c r="N473" i="4"/>
  <c r="N474" i="4"/>
  <c r="N475" i="4"/>
  <c r="N476" i="4"/>
  <c r="N477" i="4"/>
  <c r="N478" i="4"/>
  <c r="N479" i="4"/>
  <c r="N480" i="4"/>
  <c r="N481" i="4"/>
  <c r="N482" i="4"/>
  <c r="N483" i="4"/>
  <c r="N484" i="4"/>
  <c r="N485" i="4"/>
  <c r="N486" i="4"/>
  <c r="N487" i="4"/>
  <c r="N488" i="4"/>
  <c r="N489" i="4"/>
  <c r="N490" i="4"/>
  <c r="N491" i="4"/>
  <c r="N492" i="4"/>
  <c r="N493" i="4"/>
  <c r="N494" i="4"/>
  <c r="N495" i="4"/>
  <c r="N496" i="4"/>
  <c r="N497" i="4"/>
  <c r="N498" i="4"/>
  <c r="N499" i="4"/>
  <c r="N500" i="4"/>
  <c r="G469" i="4"/>
  <c r="I469" i="4" s="1"/>
  <c r="G470" i="4"/>
  <c r="I470" i="4" s="1"/>
  <c r="G471" i="4"/>
  <c r="I471" i="4" s="1"/>
  <c r="G472" i="4"/>
  <c r="I472" i="4" s="1"/>
  <c r="S472" i="4" s="1"/>
  <c r="G473" i="4"/>
  <c r="I473" i="4" s="1"/>
  <c r="G474" i="4"/>
  <c r="I474" i="4" s="1"/>
  <c r="G475" i="4"/>
  <c r="I475" i="4" s="1"/>
  <c r="G476" i="4"/>
  <c r="I476" i="4" s="1"/>
  <c r="S476" i="4" s="1"/>
  <c r="G477" i="4"/>
  <c r="I477" i="4" s="1"/>
  <c r="S477" i="4" s="1"/>
  <c r="G478" i="4"/>
  <c r="I478" i="4" s="1"/>
  <c r="G479" i="4"/>
  <c r="I479" i="4" s="1"/>
  <c r="S479" i="4" s="1"/>
  <c r="G480" i="4"/>
  <c r="I480" i="4" s="1"/>
  <c r="G481" i="4"/>
  <c r="I481" i="4" s="1"/>
  <c r="G482" i="4"/>
  <c r="I482" i="4" s="1"/>
  <c r="G483" i="4"/>
  <c r="I483" i="4" s="1"/>
  <c r="G484" i="4"/>
  <c r="I484" i="4" s="1"/>
  <c r="S484" i="4" s="1"/>
  <c r="G485" i="4"/>
  <c r="I485" i="4" s="1"/>
  <c r="G486" i="4"/>
  <c r="I486" i="4" s="1"/>
  <c r="G487" i="4"/>
  <c r="I487" i="4" s="1"/>
  <c r="G488" i="4"/>
  <c r="I488" i="4" s="1"/>
  <c r="S488" i="4" s="1"/>
  <c r="G489" i="4"/>
  <c r="I489" i="4" s="1"/>
  <c r="G490" i="4"/>
  <c r="I490" i="4" s="1"/>
  <c r="G491" i="4"/>
  <c r="I491" i="4" s="1"/>
  <c r="G492" i="4"/>
  <c r="I492" i="4" s="1"/>
  <c r="S492" i="4" s="1"/>
  <c r="G493" i="4"/>
  <c r="I493" i="4" s="1"/>
  <c r="G494" i="4"/>
  <c r="I494" i="4" s="1"/>
  <c r="G495" i="4"/>
  <c r="I495" i="4" s="1"/>
  <c r="G496" i="4"/>
  <c r="I496" i="4" s="1"/>
  <c r="S496" i="4" s="1"/>
  <c r="G497" i="4"/>
  <c r="I497" i="4" s="1"/>
  <c r="G498" i="4"/>
  <c r="I498" i="4" s="1"/>
  <c r="G499" i="4"/>
  <c r="I499" i="4" s="1"/>
  <c r="G500" i="4"/>
  <c r="I500" i="4" s="1"/>
  <c r="S500" i="4" s="1"/>
  <c r="Y467" i="4"/>
  <c r="Y466" i="4"/>
  <c r="Y465" i="4"/>
  <c r="Y464" i="4"/>
  <c r="Y463" i="4"/>
  <c r="Y462" i="4"/>
  <c r="Y461" i="4"/>
  <c r="Y460" i="4"/>
  <c r="Y459" i="4"/>
  <c r="Y458" i="4"/>
  <c r="Y457" i="4"/>
  <c r="Y456" i="4"/>
  <c r="Y455" i="4"/>
  <c r="Y454" i="4"/>
  <c r="Y453" i="4"/>
  <c r="Y452" i="4"/>
  <c r="Y451" i="4"/>
  <c r="Y450" i="4"/>
  <c r="Y449" i="4"/>
  <c r="Y448" i="4"/>
  <c r="Y447" i="4"/>
  <c r="Y446" i="4"/>
  <c r="Y445" i="4"/>
  <c r="Y444" i="4"/>
  <c r="Y443" i="4"/>
  <c r="Y442" i="4"/>
  <c r="Y441" i="4"/>
  <c r="Y440" i="4"/>
  <c r="Y439" i="4"/>
  <c r="Y438" i="4"/>
  <c r="Y437" i="4"/>
  <c r="Y436" i="4"/>
  <c r="Y435" i="4"/>
  <c r="Y434" i="4"/>
  <c r="Y433" i="4"/>
  <c r="Y432" i="4"/>
  <c r="Y431" i="4"/>
  <c r="Y430" i="4"/>
  <c r="Y429" i="4"/>
  <c r="Y428" i="4"/>
  <c r="Y427" i="4"/>
  <c r="Y426" i="4"/>
  <c r="Y425" i="4"/>
  <c r="Y424" i="4"/>
  <c r="Y423" i="4"/>
  <c r="Y422" i="4"/>
  <c r="Y421" i="4"/>
  <c r="Y420" i="4"/>
  <c r="Y419" i="4"/>
  <c r="Y418" i="4"/>
  <c r="Y417" i="4"/>
  <c r="Y416" i="4"/>
  <c r="Y415" i="4"/>
  <c r="Y414" i="4"/>
  <c r="Y413" i="4"/>
  <c r="Y412" i="4"/>
  <c r="Y411" i="4"/>
  <c r="Y410" i="4"/>
  <c r="Y409" i="4"/>
  <c r="Y408" i="4"/>
  <c r="Y407" i="4"/>
  <c r="Y406" i="4"/>
  <c r="Y405" i="4"/>
  <c r="Y404" i="4"/>
  <c r="Y403" i="4"/>
  <c r="Y402" i="4"/>
  <c r="Y401" i="4"/>
  <c r="Y400" i="4"/>
  <c r="Y399" i="4"/>
  <c r="Y398" i="4"/>
  <c r="Y397" i="4"/>
  <c r="Y396" i="4"/>
  <c r="Y395" i="4"/>
  <c r="Y394" i="4"/>
  <c r="Y393" i="4"/>
  <c r="Y392" i="4"/>
  <c r="Y391" i="4"/>
  <c r="Y390" i="4"/>
  <c r="Y389" i="4"/>
  <c r="Y388" i="4"/>
  <c r="Y387" i="4"/>
  <c r="Y386" i="4"/>
  <c r="Y385" i="4"/>
  <c r="Y384" i="4"/>
  <c r="Y383" i="4"/>
  <c r="Y382" i="4"/>
  <c r="Y381" i="4"/>
  <c r="Y380" i="4"/>
  <c r="Y379" i="4"/>
  <c r="Y378" i="4"/>
  <c r="Y377" i="4"/>
  <c r="Y376" i="4"/>
  <c r="Y375" i="4"/>
  <c r="Y374" i="4"/>
  <c r="Y373" i="4"/>
  <c r="Y372" i="4"/>
  <c r="Y371" i="4"/>
  <c r="Y370" i="4"/>
  <c r="Y369" i="4"/>
  <c r="R464" i="4"/>
  <c r="R463" i="4"/>
  <c r="R460" i="4"/>
  <c r="R459" i="4"/>
  <c r="R458" i="4"/>
  <c r="R456" i="4"/>
  <c r="R454" i="4"/>
  <c r="R452" i="4"/>
  <c r="R450" i="4"/>
  <c r="R448" i="4"/>
  <c r="R445" i="4"/>
  <c r="R444" i="4"/>
  <c r="R443" i="4"/>
  <c r="R442" i="4"/>
  <c r="R441" i="4"/>
  <c r="R440" i="4"/>
  <c r="R439" i="4"/>
  <c r="R438" i="4"/>
  <c r="R437" i="4"/>
  <c r="R436" i="4"/>
  <c r="R435" i="4"/>
  <c r="S434" i="4"/>
  <c r="R434" i="4"/>
  <c r="R433" i="4"/>
  <c r="R432" i="4"/>
  <c r="R431" i="4"/>
  <c r="R430" i="4"/>
  <c r="R429" i="4"/>
  <c r="R427" i="4"/>
  <c r="R426" i="4"/>
  <c r="R420" i="4"/>
  <c r="R417" i="4"/>
  <c r="R416" i="4"/>
  <c r="R413" i="4"/>
  <c r="R412" i="4"/>
  <c r="R411" i="4"/>
  <c r="R410" i="4"/>
  <c r="R409" i="4"/>
  <c r="R406" i="4"/>
  <c r="R404" i="4"/>
  <c r="R403" i="4"/>
  <c r="R402" i="4"/>
  <c r="R401" i="4"/>
  <c r="R400" i="4"/>
  <c r="R398" i="4"/>
  <c r="R396" i="4"/>
  <c r="R395" i="4"/>
  <c r="R393" i="4"/>
  <c r="R392" i="4"/>
  <c r="R391" i="4"/>
  <c r="R390" i="4"/>
  <c r="R389" i="4"/>
  <c r="R388" i="4"/>
  <c r="R386" i="4"/>
  <c r="R385" i="4"/>
  <c r="R382" i="4"/>
  <c r="R380" i="4"/>
  <c r="R379" i="4"/>
  <c r="R378" i="4"/>
  <c r="R377" i="4"/>
  <c r="R376" i="4"/>
  <c r="R375" i="4"/>
  <c r="R371" i="4"/>
  <c r="R369" i="4"/>
  <c r="T467" i="4"/>
  <c r="T465" i="4"/>
  <c r="T464" i="4"/>
  <c r="T463" i="4"/>
  <c r="T462" i="4"/>
  <c r="T461" i="4"/>
  <c r="T460" i="4"/>
  <c r="T459" i="4"/>
  <c r="T458" i="4"/>
  <c r="T457" i="4"/>
  <c r="T456" i="4"/>
  <c r="T455" i="4"/>
  <c r="T454" i="4"/>
  <c r="T453" i="4"/>
  <c r="T452" i="4"/>
  <c r="T451" i="4"/>
  <c r="T450" i="4"/>
  <c r="T449" i="4"/>
  <c r="T448" i="4"/>
  <c r="T447" i="4"/>
  <c r="T446" i="4"/>
  <c r="T445" i="4"/>
  <c r="T444" i="4"/>
  <c r="T443" i="4"/>
  <c r="T442" i="4"/>
  <c r="T441" i="4"/>
  <c r="T440" i="4"/>
  <c r="T439" i="4"/>
  <c r="T438" i="4"/>
  <c r="T437" i="4"/>
  <c r="T436" i="4"/>
  <c r="T435" i="4"/>
  <c r="T434" i="4"/>
  <c r="T433" i="4"/>
  <c r="T432" i="4"/>
  <c r="T431" i="4"/>
  <c r="T430" i="4"/>
  <c r="T429" i="4"/>
  <c r="T428" i="4"/>
  <c r="T427" i="4"/>
  <c r="T426" i="4"/>
  <c r="T425" i="4"/>
  <c r="T424" i="4"/>
  <c r="T423" i="4"/>
  <c r="T422" i="4"/>
  <c r="T421" i="4"/>
  <c r="T420" i="4"/>
  <c r="T419" i="4"/>
  <c r="T418" i="4"/>
  <c r="T417" i="4"/>
  <c r="T416" i="4"/>
  <c r="T415" i="4"/>
  <c r="T414" i="4"/>
  <c r="T413" i="4"/>
  <c r="T412" i="4"/>
  <c r="T411" i="4"/>
  <c r="T410" i="4"/>
  <c r="T409" i="4"/>
  <c r="T408" i="4"/>
  <c r="T407" i="4"/>
  <c r="T406" i="4"/>
  <c r="T405" i="4"/>
  <c r="T404" i="4"/>
  <c r="T403" i="4"/>
  <c r="T402" i="4"/>
  <c r="T401" i="4"/>
  <c r="T400" i="4"/>
  <c r="T399" i="4"/>
  <c r="T398" i="4"/>
  <c r="T397" i="4"/>
  <c r="T396" i="4"/>
  <c r="T395" i="4"/>
  <c r="T394" i="4"/>
  <c r="T393" i="4"/>
  <c r="T392" i="4"/>
  <c r="T391" i="4"/>
  <c r="T390" i="4"/>
  <c r="T389" i="4"/>
  <c r="T388" i="4"/>
  <c r="T387" i="4"/>
  <c r="T386" i="4"/>
  <c r="T385" i="4"/>
  <c r="T384" i="4"/>
  <c r="T383" i="4"/>
  <c r="T382" i="4"/>
  <c r="T381" i="4"/>
  <c r="T380" i="4"/>
  <c r="T379" i="4"/>
  <c r="T378" i="4"/>
  <c r="T377" i="4"/>
  <c r="T376" i="4"/>
  <c r="T375" i="4"/>
  <c r="T374" i="4"/>
  <c r="T373" i="4"/>
  <c r="T372" i="4"/>
  <c r="T371" i="4"/>
  <c r="T370" i="4"/>
  <c r="T369" i="4"/>
  <c r="B467" i="4"/>
  <c r="B466" i="4"/>
  <c r="B465" i="4"/>
  <c r="B464" i="4"/>
  <c r="B463" i="4"/>
  <c r="B462" i="4"/>
  <c r="B461" i="4"/>
  <c r="B460" i="4"/>
  <c r="B459" i="4"/>
  <c r="B458" i="4"/>
  <c r="B457" i="4"/>
  <c r="B456" i="4"/>
  <c r="B455" i="4"/>
  <c r="B454" i="4"/>
  <c r="B453" i="4"/>
  <c r="B452" i="4"/>
  <c r="B451" i="4"/>
  <c r="B450" i="4"/>
  <c r="B449" i="4"/>
  <c r="B448" i="4"/>
  <c r="B447" i="4"/>
  <c r="B446" i="4"/>
  <c r="B445" i="4"/>
  <c r="B444" i="4"/>
  <c r="B443" i="4"/>
  <c r="B442" i="4"/>
  <c r="B441" i="4"/>
  <c r="B440" i="4"/>
  <c r="B439" i="4"/>
  <c r="B438" i="4"/>
  <c r="B437" i="4"/>
  <c r="B436" i="4"/>
  <c r="B435" i="4"/>
  <c r="B434" i="4"/>
  <c r="J434" i="4" s="1"/>
  <c r="K434" i="4" s="1"/>
  <c r="B433" i="4"/>
  <c r="B432" i="4"/>
  <c r="B431" i="4"/>
  <c r="B430" i="4"/>
  <c r="B429" i="4"/>
  <c r="B428" i="4"/>
  <c r="B427" i="4"/>
  <c r="B426" i="4"/>
  <c r="B425" i="4"/>
  <c r="B424" i="4"/>
  <c r="B423" i="4"/>
  <c r="B422" i="4"/>
  <c r="B421" i="4"/>
  <c r="B420" i="4"/>
  <c r="B419" i="4"/>
  <c r="B418" i="4"/>
  <c r="B417" i="4"/>
  <c r="B416" i="4"/>
  <c r="B415" i="4"/>
  <c r="B414" i="4"/>
  <c r="B413" i="4"/>
  <c r="B412" i="4"/>
  <c r="B411" i="4"/>
  <c r="B410" i="4"/>
  <c r="B409" i="4"/>
  <c r="B408" i="4"/>
  <c r="B407" i="4"/>
  <c r="B406" i="4"/>
  <c r="B405" i="4"/>
  <c r="B404" i="4"/>
  <c r="B403" i="4"/>
  <c r="B402" i="4"/>
  <c r="B401" i="4"/>
  <c r="B400" i="4"/>
  <c r="B399" i="4"/>
  <c r="B398" i="4"/>
  <c r="B397" i="4"/>
  <c r="B396" i="4"/>
  <c r="B395" i="4"/>
  <c r="B394" i="4"/>
  <c r="B393" i="4"/>
  <c r="B392" i="4"/>
  <c r="B391" i="4"/>
  <c r="B390" i="4"/>
  <c r="B389" i="4"/>
  <c r="B388" i="4"/>
  <c r="B387" i="4"/>
  <c r="B386" i="4"/>
  <c r="B385" i="4"/>
  <c r="B384" i="4"/>
  <c r="B383" i="4"/>
  <c r="B382" i="4"/>
  <c r="B381" i="4"/>
  <c r="B380" i="4"/>
  <c r="B379" i="4"/>
  <c r="B378" i="4"/>
  <c r="B377" i="4"/>
  <c r="B376" i="4"/>
  <c r="B375" i="4"/>
  <c r="B374" i="4"/>
  <c r="B373" i="4"/>
  <c r="B372" i="4"/>
  <c r="B371" i="4"/>
  <c r="B370" i="4"/>
  <c r="B369" i="4"/>
  <c r="J500" i="4" l="1"/>
  <c r="K500" i="4" s="1"/>
  <c r="Z500" i="4" s="1"/>
  <c r="J499" i="4"/>
  <c r="K499" i="4" s="1"/>
  <c r="Z499" i="4" s="1"/>
  <c r="S499" i="4"/>
  <c r="J498" i="4"/>
  <c r="K498" i="4" s="1"/>
  <c r="Z498" i="4" s="1"/>
  <c r="S498" i="4"/>
  <c r="S497" i="4"/>
  <c r="J497" i="4"/>
  <c r="K497" i="4" s="1"/>
  <c r="Z497" i="4" s="1"/>
  <c r="J496" i="4"/>
  <c r="K496" i="4" s="1"/>
  <c r="Z496" i="4" s="1"/>
  <c r="J495" i="4"/>
  <c r="K495" i="4" s="1"/>
  <c r="Z495" i="4" s="1"/>
  <c r="S495" i="4"/>
  <c r="S494" i="4"/>
  <c r="J494" i="4"/>
  <c r="K494" i="4" s="1"/>
  <c r="Z494" i="4" s="1"/>
  <c r="S493" i="4"/>
  <c r="J493" i="4"/>
  <c r="K493" i="4" s="1"/>
  <c r="Z493" i="4" s="1"/>
  <c r="J492" i="4"/>
  <c r="K492" i="4" s="1"/>
  <c r="Z492" i="4" s="1"/>
  <c r="J491" i="4"/>
  <c r="K491" i="4" s="1"/>
  <c r="Z491" i="4" s="1"/>
  <c r="S491" i="4"/>
  <c r="J490" i="4"/>
  <c r="K490" i="4" s="1"/>
  <c r="Z490" i="4" s="1"/>
  <c r="S490" i="4"/>
  <c r="S489" i="4"/>
  <c r="J489" i="4"/>
  <c r="K489" i="4" s="1"/>
  <c r="Z489" i="4" s="1"/>
  <c r="J488" i="4"/>
  <c r="K488" i="4" s="1"/>
  <c r="Z488" i="4" s="1"/>
  <c r="J487" i="4"/>
  <c r="K487" i="4" s="1"/>
  <c r="Z487" i="4" s="1"/>
  <c r="S487" i="4"/>
  <c r="S486" i="4"/>
  <c r="J486" i="4"/>
  <c r="K486" i="4" s="1"/>
  <c r="Z486" i="4" s="1"/>
  <c r="S485" i="4"/>
  <c r="J485" i="4"/>
  <c r="K485" i="4" s="1"/>
  <c r="Z485" i="4" s="1"/>
  <c r="J484" i="4"/>
  <c r="J483" i="4"/>
  <c r="K483" i="4" s="1"/>
  <c r="Z483" i="4" s="1"/>
  <c r="S483" i="4"/>
  <c r="S482" i="4"/>
  <c r="J482" i="4"/>
  <c r="K482" i="4" s="1"/>
  <c r="Z482" i="4" s="1"/>
  <c r="S481" i="4"/>
  <c r="J481" i="4"/>
  <c r="K481" i="4" s="1"/>
  <c r="Z481" i="4" s="1"/>
  <c r="J480" i="4"/>
  <c r="K480" i="4" s="1"/>
  <c r="Z480" i="4" s="1"/>
  <c r="S480" i="4"/>
  <c r="J479" i="4"/>
  <c r="K479" i="4" s="1"/>
  <c r="Z479" i="4" s="1"/>
  <c r="U468" i="4"/>
  <c r="X468" i="4" s="1"/>
  <c r="J478" i="4"/>
  <c r="K478" i="4" s="1"/>
  <c r="Z478" i="4" s="1"/>
  <c r="S478" i="4"/>
  <c r="J476" i="4"/>
  <c r="K476" i="4" s="1"/>
  <c r="Z476" i="4" s="1"/>
  <c r="J477" i="4"/>
  <c r="K477" i="4" s="1"/>
  <c r="Z477" i="4" s="1"/>
  <c r="S475" i="4"/>
  <c r="J475" i="4"/>
  <c r="K475" i="4" s="1"/>
  <c r="Z475" i="4" s="1"/>
  <c r="J474" i="4"/>
  <c r="K474" i="4" s="1"/>
  <c r="Z474" i="4" s="1"/>
  <c r="S474" i="4"/>
  <c r="S473" i="4"/>
  <c r="J473" i="4"/>
  <c r="K473" i="4" s="1"/>
  <c r="Z473" i="4" s="1"/>
  <c r="J472" i="4"/>
  <c r="K472" i="4" s="1"/>
  <c r="Z472" i="4" s="1"/>
  <c r="J471" i="4"/>
  <c r="K471" i="4" s="1"/>
  <c r="Z471" i="4" s="1"/>
  <c r="S471" i="4"/>
  <c r="J470" i="4"/>
  <c r="K470" i="4" s="1"/>
  <c r="Z470" i="4" s="1"/>
  <c r="S470" i="4"/>
  <c r="S469" i="4"/>
  <c r="J469" i="4"/>
  <c r="K469" i="4" s="1"/>
  <c r="Z469" i="4" s="1"/>
  <c r="K484" i="4"/>
  <c r="Z484" i="4" s="1"/>
  <c r="W437" i="4"/>
  <c r="W438" i="4"/>
  <c r="W439" i="4"/>
  <c r="W440" i="4"/>
  <c r="W441" i="4"/>
  <c r="W442" i="4"/>
  <c r="W443" i="4"/>
  <c r="W444" i="4"/>
  <c r="W445" i="4"/>
  <c r="W446" i="4"/>
  <c r="W447" i="4"/>
  <c r="W448" i="4"/>
  <c r="W449" i="4"/>
  <c r="W450" i="4"/>
  <c r="W451" i="4"/>
  <c r="W452" i="4"/>
  <c r="W453" i="4"/>
  <c r="W454" i="4"/>
  <c r="W455" i="4"/>
  <c r="W456" i="4"/>
  <c r="W457" i="4"/>
  <c r="W458" i="4"/>
  <c r="W459" i="4"/>
  <c r="W460" i="4"/>
  <c r="W461" i="4"/>
  <c r="W462" i="4"/>
  <c r="W463" i="4"/>
  <c r="W464" i="4"/>
  <c r="W465" i="4"/>
  <c r="W466" i="4"/>
  <c r="W467" i="4"/>
  <c r="Q437" i="4"/>
  <c r="Q438" i="4"/>
  <c r="Q439" i="4"/>
  <c r="Q440" i="4"/>
  <c r="Q441" i="4"/>
  <c r="Q442" i="4"/>
  <c r="Q443" i="4"/>
  <c r="Q444" i="4"/>
  <c r="Q445" i="4"/>
  <c r="Q446" i="4"/>
  <c r="Q447" i="4"/>
  <c r="Q448" i="4"/>
  <c r="Q449" i="4"/>
  <c r="Q450" i="4"/>
  <c r="Q451" i="4"/>
  <c r="Q452" i="4"/>
  <c r="Q453" i="4"/>
  <c r="Q454" i="4"/>
  <c r="Q455" i="4"/>
  <c r="Q456" i="4"/>
  <c r="Q457" i="4"/>
  <c r="Q458" i="4"/>
  <c r="Q459" i="4"/>
  <c r="Q460" i="4"/>
  <c r="Q461" i="4"/>
  <c r="Q462" i="4"/>
  <c r="Q463" i="4"/>
  <c r="Q464" i="4"/>
  <c r="Q465" i="4"/>
  <c r="Q467" i="4"/>
  <c r="P436" i="4"/>
  <c r="P437" i="4"/>
  <c r="P438" i="4"/>
  <c r="P439" i="4"/>
  <c r="P440" i="4"/>
  <c r="P441" i="4"/>
  <c r="P442" i="4"/>
  <c r="P443" i="4"/>
  <c r="P444" i="4"/>
  <c r="P445" i="4"/>
  <c r="P446" i="4"/>
  <c r="P447" i="4"/>
  <c r="P448" i="4"/>
  <c r="P449" i="4"/>
  <c r="P450" i="4"/>
  <c r="P451" i="4"/>
  <c r="P452" i="4"/>
  <c r="P453" i="4"/>
  <c r="P454" i="4"/>
  <c r="P455" i="4"/>
  <c r="P456" i="4"/>
  <c r="P457" i="4"/>
  <c r="P458" i="4"/>
  <c r="P459" i="4"/>
  <c r="P460" i="4"/>
  <c r="P461" i="4"/>
  <c r="P462" i="4"/>
  <c r="P463" i="4"/>
  <c r="P464" i="4"/>
  <c r="P465" i="4"/>
  <c r="P467" i="4"/>
  <c r="O436" i="4"/>
  <c r="O437" i="4"/>
  <c r="O438" i="4"/>
  <c r="O439" i="4"/>
  <c r="O440" i="4"/>
  <c r="O441" i="4"/>
  <c r="O442" i="4"/>
  <c r="O443" i="4"/>
  <c r="O444" i="4"/>
  <c r="O445" i="4"/>
  <c r="O446" i="4"/>
  <c r="O447" i="4"/>
  <c r="O448" i="4"/>
  <c r="O449" i="4"/>
  <c r="O450" i="4"/>
  <c r="O451" i="4"/>
  <c r="O452" i="4"/>
  <c r="O453" i="4"/>
  <c r="O454" i="4"/>
  <c r="O455" i="4"/>
  <c r="O456" i="4"/>
  <c r="O457" i="4"/>
  <c r="O458" i="4"/>
  <c r="O459" i="4"/>
  <c r="O460" i="4"/>
  <c r="O461" i="4"/>
  <c r="O462" i="4"/>
  <c r="O463" i="4"/>
  <c r="O464" i="4"/>
  <c r="O465" i="4"/>
  <c r="O467" i="4"/>
  <c r="N436" i="4"/>
  <c r="N437" i="4"/>
  <c r="N438" i="4"/>
  <c r="N439" i="4"/>
  <c r="N440" i="4"/>
  <c r="N441" i="4"/>
  <c r="N442" i="4"/>
  <c r="N443" i="4"/>
  <c r="N444" i="4"/>
  <c r="N445" i="4"/>
  <c r="N446" i="4"/>
  <c r="N447" i="4"/>
  <c r="N448" i="4"/>
  <c r="N449" i="4"/>
  <c r="N450" i="4"/>
  <c r="N451" i="4"/>
  <c r="N452" i="4"/>
  <c r="N453" i="4"/>
  <c r="N454" i="4"/>
  <c r="N455" i="4"/>
  <c r="N456" i="4"/>
  <c r="N457" i="4"/>
  <c r="N458" i="4"/>
  <c r="N459" i="4"/>
  <c r="N460" i="4"/>
  <c r="N461" i="4"/>
  <c r="N462" i="4"/>
  <c r="N463" i="4"/>
  <c r="N464" i="4"/>
  <c r="N465" i="4"/>
  <c r="N467" i="4"/>
  <c r="Q436" i="4"/>
  <c r="G436" i="4"/>
  <c r="I436" i="4" s="1"/>
  <c r="S436" i="4" s="1"/>
  <c r="G437" i="4"/>
  <c r="I437" i="4" s="1"/>
  <c r="S437" i="4" s="1"/>
  <c r="G438" i="4"/>
  <c r="I438" i="4" s="1"/>
  <c r="J438" i="4" s="1"/>
  <c r="K438" i="4" s="1"/>
  <c r="G439" i="4"/>
  <c r="I439" i="4" s="1"/>
  <c r="S439" i="4" s="1"/>
  <c r="G440" i="4"/>
  <c r="I440" i="4" s="1"/>
  <c r="S440" i="4" s="1"/>
  <c r="G441" i="4"/>
  <c r="I441" i="4" s="1"/>
  <c r="S441" i="4" s="1"/>
  <c r="G442" i="4"/>
  <c r="I442" i="4" s="1"/>
  <c r="S442" i="4" s="1"/>
  <c r="G443" i="4"/>
  <c r="I443" i="4" s="1"/>
  <c r="S443" i="4" s="1"/>
  <c r="G444" i="4"/>
  <c r="I444" i="4" s="1"/>
  <c r="J444" i="4" s="1"/>
  <c r="K444" i="4" s="1"/>
  <c r="G445" i="4"/>
  <c r="I445" i="4" s="1"/>
  <c r="S445" i="4" s="1"/>
  <c r="G446" i="4"/>
  <c r="I446" i="4" s="1"/>
  <c r="J446" i="4" s="1"/>
  <c r="K446" i="4" s="1"/>
  <c r="G447" i="4"/>
  <c r="I447" i="4" s="1"/>
  <c r="S447" i="4" s="1"/>
  <c r="G448" i="4"/>
  <c r="I448" i="4" s="1"/>
  <c r="S448" i="4" s="1"/>
  <c r="G449" i="4"/>
  <c r="I449" i="4" s="1"/>
  <c r="S449" i="4" s="1"/>
  <c r="G450" i="4"/>
  <c r="I450" i="4" s="1"/>
  <c r="S450" i="4" s="1"/>
  <c r="G451" i="4"/>
  <c r="I451" i="4" s="1"/>
  <c r="S451" i="4" s="1"/>
  <c r="G452" i="4"/>
  <c r="I452" i="4" s="1"/>
  <c r="J452" i="4" s="1"/>
  <c r="K452" i="4" s="1"/>
  <c r="G453" i="4"/>
  <c r="I453" i="4" s="1"/>
  <c r="S453" i="4" s="1"/>
  <c r="G454" i="4"/>
  <c r="I454" i="4" s="1"/>
  <c r="S454" i="4" s="1"/>
  <c r="G455" i="4"/>
  <c r="I455" i="4" s="1"/>
  <c r="S455" i="4" s="1"/>
  <c r="G456" i="4"/>
  <c r="I456" i="4" s="1"/>
  <c r="S456" i="4" s="1"/>
  <c r="G457" i="4"/>
  <c r="I457" i="4" s="1"/>
  <c r="S457" i="4" s="1"/>
  <c r="G458" i="4"/>
  <c r="I458" i="4" s="1"/>
  <c r="J458" i="4" s="1"/>
  <c r="K458" i="4" s="1"/>
  <c r="G459" i="4"/>
  <c r="I459" i="4" s="1"/>
  <c r="S459" i="4" s="1"/>
  <c r="G460" i="4"/>
  <c r="I460" i="4" s="1"/>
  <c r="S460" i="4" s="1"/>
  <c r="G461" i="4"/>
  <c r="I461" i="4" s="1"/>
  <c r="S461" i="4" s="1"/>
  <c r="G462" i="4"/>
  <c r="I462" i="4" s="1"/>
  <c r="S462" i="4" s="1"/>
  <c r="G463" i="4"/>
  <c r="I463" i="4" s="1"/>
  <c r="S463" i="4" s="1"/>
  <c r="G464" i="4"/>
  <c r="I464" i="4" s="1"/>
  <c r="J464" i="4" s="1"/>
  <c r="K464" i="4" s="1"/>
  <c r="G465" i="4"/>
  <c r="I465" i="4" s="1"/>
  <c r="S465" i="4" s="1"/>
  <c r="G467" i="4"/>
  <c r="I467" i="4" s="1"/>
  <c r="J467" i="4" s="1"/>
  <c r="K467" i="4" s="1"/>
  <c r="W436" i="4"/>
  <c r="R11" i="12" l="1"/>
  <c r="R42" i="8"/>
  <c r="U494" i="4"/>
  <c r="X494" i="4" s="1"/>
  <c r="U493" i="4"/>
  <c r="X493" i="4" s="1"/>
  <c r="J459" i="4"/>
  <c r="K459" i="4" s="1"/>
  <c r="Z459" i="4" s="1"/>
  <c r="J451" i="4"/>
  <c r="K451" i="4" s="1"/>
  <c r="Z451" i="4" s="1"/>
  <c r="J443" i="4"/>
  <c r="K443" i="4" s="1"/>
  <c r="S452" i="4"/>
  <c r="J456" i="4"/>
  <c r="K456" i="4" s="1"/>
  <c r="Z456" i="4" s="1"/>
  <c r="J465" i="4"/>
  <c r="K465" i="4" s="1"/>
  <c r="J457" i="4"/>
  <c r="K457" i="4" s="1"/>
  <c r="Z457" i="4" s="1"/>
  <c r="J449" i="4"/>
  <c r="K449" i="4" s="1"/>
  <c r="Z449" i="4" s="1"/>
  <c r="J441" i="4"/>
  <c r="K441" i="4" s="1"/>
  <c r="Z441" i="4" s="1"/>
  <c r="S446" i="4"/>
  <c r="J450" i="4"/>
  <c r="K450" i="4" s="1"/>
  <c r="J460" i="4"/>
  <c r="K460" i="4" s="1"/>
  <c r="J462" i="4"/>
  <c r="K462" i="4" s="1"/>
  <c r="Z462" i="4" s="1"/>
  <c r="S464" i="4"/>
  <c r="J436" i="4"/>
  <c r="K436" i="4" s="1"/>
  <c r="S444" i="4"/>
  <c r="J448" i="4"/>
  <c r="K448" i="4" s="1"/>
  <c r="Z448" i="4" s="1"/>
  <c r="S438" i="4"/>
  <c r="J442" i="4"/>
  <c r="K442" i="4" s="1"/>
  <c r="S467" i="4"/>
  <c r="S458" i="4"/>
  <c r="J463" i="4"/>
  <c r="K463" i="4" s="1"/>
  <c r="Z463" i="4" s="1"/>
  <c r="J455" i="4"/>
  <c r="K455" i="4" s="1"/>
  <c r="Z455" i="4" s="1"/>
  <c r="J447" i="4"/>
  <c r="K447" i="4" s="1"/>
  <c r="Z447" i="4" s="1"/>
  <c r="J439" i="4"/>
  <c r="K439" i="4" s="1"/>
  <c r="Z439" i="4" s="1"/>
  <c r="J440" i="4"/>
  <c r="K440" i="4" s="1"/>
  <c r="Z440" i="4" s="1"/>
  <c r="J461" i="4"/>
  <c r="K461" i="4" s="1"/>
  <c r="Z461" i="4" s="1"/>
  <c r="J453" i="4"/>
  <c r="K453" i="4" s="1"/>
  <c r="Z453" i="4" s="1"/>
  <c r="J445" i="4"/>
  <c r="K445" i="4" s="1"/>
  <c r="Z445" i="4" s="1"/>
  <c r="J437" i="4"/>
  <c r="K437" i="4" s="1"/>
  <c r="Z437" i="4" s="1"/>
  <c r="J454" i="4"/>
  <c r="K454" i="4" s="1"/>
  <c r="Z454" i="4" s="1"/>
  <c r="U490" i="4"/>
  <c r="X490" i="4" s="1"/>
  <c r="U489" i="4"/>
  <c r="X489" i="4" s="1"/>
  <c r="U486" i="4"/>
  <c r="X486" i="4" s="1"/>
  <c r="U485" i="4"/>
  <c r="X485" i="4" s="1"/>
  <c r="U482" i="4"/>
  <c r="X482" i="4" s="1"/>
  <c r="U492" i="4"/>
  <c r="X492" i="4" s="1"/>
  <c r="U478" i="4"/>
  <c r="X478" i="4" s="1"/>
  <c r="U477" i="4"/>
  <c r="X477" i="4" s="1"/>
  <c r="U473" i="4"/>
  <c r="X473" i="4" s="1"/>
  <c r="U496" i="4"/>
  <c r="X496" i="4" s="1"/>
  <c r="U475" i="4"/>
  <c r="X475" i="4" s="1"/>
  <c r="U500" i="4"/>
  <c r="X500" i="4" s="1"/>
  <c r="U472" i="4"/>
  <c r="X472" i="4" s="1"/>
  <c r="U476" i="4"/>
  <c r="X476" i="4" s="1"/>
  <c r="U483" i="4"/>
  <c r="X483" i="4" s="1"/>
  <c r="U491" i="4"/>
  <c r="X491" i="4" s="1"/>
  <c r="U495" i="4"/>
  <c r="X495" i="4" s="1"/>
  <c r="U499" i="4"/>
  <c r="X499" i="4" s="1"/>
  <c r="U484" i="4"/>
  <c r="X484" i="4" s="1"/>
  <c r="Z443" i="4"/>
  <c r="Z467" i="4"/>
  <c r="Z466" i="4"/>
  <c r="Z465" i="4"/>
  <c r="Z464" i="4"/>
  <c r="Z460" i="4"/>
  <c r="Z458" i="4"/>
  <c r="Z452" i="4"/>
  <c r="Z446" i="4"/>
  <c r="Z444" i="4"/>
  <c r="Z442" i="4"/>
  <c r="Z438" i="4"/>
  <c r="U443" i="4" l="1"/>
  <c r="X443" i="4" s="1"/>
  <c r="U464" i="4"/>
  <c r="X464" i="4" s="1"/>
  <c r="X466" i="4"/>
  <c r="U463" i="4"/>
  <c r="X463" i="4" s="1"/>
  <c r="U460" i="4"/>
  <c r="X460" i="4" s="1"/>
  <c r="U459" i="4"/>
  <c r="X459" i="4" s="1"/>
  <c r="U458" i="4"/>
  <c r="X458" i="4" s="1"/>
  <c r="U456" i="4"/>
  <c r="X456" i="4" s="1"/>
  <c r="U454" i="4"/>
  <c r="X454" i="4" s="1"/>
  <c r="U452" i="4"/>
  <c r="X452" i="4" s="1"/>
  <c r="Z450" i="4"/>
  <c r="U450" i="4"/>
  <c r="X450" i="4" s="1"/>
  <c r="Z436" i="4"/>
  <c r="U448" i="4"/>
  <c r="X448" i="4" s="1"/>
  <c r="U445" i="4"/>
  <c r="X445" i="4" s="1"/>
  <c r="U444" i="4"/>
  <c r="X444" i="4" s="1"/>
  <c r="U442" i="4"/>
  <c r="X442" i="4" s="1"/>
  <c r="U441" i="4"/>
  <c r="X441" i="4" s="1"/>
  <c r="U440" i="4"/>
  <c r="X440" i="4" s="1"/>
  <c r="U439" i="4"/>
  <c r="X439" i="4" s="1"/>
  <c r="U438" i="4"/>
  <c r="X438" i="4" s="1"/>
  <c r="U437" i="4"/>
  <c r="X437" i="4" s="1"/>
  <c r="W434" i="4"/>
  <c r="W435" i="4"/>
  <c r="Q435" i="4"/>
  <c r="P435" i="4"/>
  <c r="O435" i="4"/>
  <c r="N435" i="4"/>
  <c r="G435" i="4"/>
  <c r="I435" i="4" s="1"/>
  <c r="G432" i="4"/>
  <c r="G433" i="4"/>
  <c r="I433" i="4" s="1"/>
  <c r="W433" i="4"/>
  <c r="Q434" i="4"/>
  <c r="P433" i="4"/>
  <c r="P434" i="4"/>
  <c r="O433" i="4"/>
  <c r="O434" i="4"/>
  <c r="N433" i="4"/>
  <c r="N434" i="4"/>
  <c r="I432" i="4"/>
  <c r="W422" i="4"/>
  <c r="W423" i="4"/>
  <c r="W424" i="4"/>
  <c r="W425" i="4"/>
  <c r="W426" i="4"/>
  <c r="W427" i="4"/>
  <c r="W428" i="4"/>
  <c r="W429" i="4"/>
  <c r="W430" i="4"/>
  <c r="W431" i="4"/>
  <c r="W432" i="4"/>
  <c r="Q419" i="4"/>
  <c r="Q420" i="4"/>
  <c r="Q421" i="4"/>
  <c r="Q422" i="4"/>
  <c r="Q423" i="4"/>
  <c r="Q424" i="4"/>
  <c r="Q425" i="4"/>
  <c r="Q426" i="4"/>
  <c r="Q427" i="4"/>
  <c r="Q428" i="4"/>
  <c r="Q429" i="4"/>
  <c r="Q430" i="4"/>
  <c r="Q431" i="4"/>
  <c r="Q432" i="4"/>
  <c r="Q433" i="4"/>
  <c r="P419" i="4"/>
  <c r="P420" i="4"/>
  <c r="P421" i="4"/>
  <c r="P422" i="4"/>
  <c r="P423" i="4"/>
  <c r="P424" i="4"/>
  <c r="P425" i="4"/>
  <c r="P426" i="4"/>
  <c r="P427" i="4"/>
  <c r="P428" i="4"/>
  <c r="P429" i="4"/>
  <c r="P430" i="4"/>
  <c r="P431" i="4"/>
  <c r="P432" i="4"/>
  <c r="O419" i="4"/>
  <c r="O420" i="4"/>
  <c r="O421" i="4"/>
  <c r="O422" i="4"/>
  <c r="O423" i="4"/>
  <c r="O424" i="4"/>
  <c r="O425" i="4"/>
  <c r="O426" i="4"/>
  <c r="O427" i="4"/>
  <c r="O428" i="4"/>
  <c r="O429" i="4"/>
  <c r="O430" i="4"/>
  <c r="O431" i="4"/>
  <c r="O432" i="4"/>
  <c r="N419" i="4"/>
  <c r="N420" i="4"/>
  <c r="N421" i="4"/>
  <c r="N422" i="4"/>
  <c r="N423" i="4"/>
  <c r="N424" i="4"/>
  <c r="N425" i="4"/>
  <c r="N426" i="4"/>
  <c r="N427" i="4"/>
  <c r="N428" i="4"/>
  <c r="N429" i="4"/>
  <c r="N430" i="4"/>
  <c r="N431" i="4"/>
  <c r="N432" i="4"/>
  <c r="G423" i="4"/>
  <c r="I423" i="4" s="1"/>
  <c r="G424" i="4"/>
  <c r="I424" i="4" s="1"/>
  <c r="G425" i="4"/>
  <c r="I425" i="4" s="1"/>
  <c r="G426" i="4"/>
  <c r="I426" i="4" s="1"/>
  <c r="G427" i="4"/>
  <c r="I427" i="4" s="1"/>
  <c r="G428" i="4"/>
  <c r="I428" i="4" s="1"/>
  <c r="G429" i="4"/>
  <c r="I429" i="4" s="1"/>
  <c r="G430" i="4"/>
  <c r="I430" i="4" s="1"/>
  <c r="G431" i="4"/>
  <c r="I431" i="4" s="1"/>
  <c r="G407" i="4"/>
  <c r="G408" i="4"/>
  <c r="I408" i="4" s="1"/>
  <c r="G409" i="4"/>
  <c r="G410" i="4"/>
  <c r="G411" i="4"/>
  <c r="I411" i="4" s="1"/>
  <c r="G412" i="4"/>
  <c r="I412" i="4" s="1"/>
  <c r="G413" i="4"/>
  <c r="I413" i="4" s="1"/>
  <c r="G414" i="4"/>
  <c r="I414" i="4" s="1"/>
  <c r="G415" i="4"/>
  <c r="I415" i="4" s="1"/>
  <c r="G416" i="4"/>
  <c r="I416" i="4" s="1"/>
  <c r="G417" i="4"/>
  <c r="I417" i="4" s="1"/>
  <c r="G418" i="4"/>
  <c r="I418" i="4" s="1"/>
  <c r="G419" i="4"/>
  <c r="I419" i="4" s="1"/>
  <c r="G420" i="4"/>
  <c r="I420" i="4" s="1"/>
  <c r="G421" i="4"/>
  <c r="I421" i="4" s="1"/>
  <c r="G422" i="4"/>
  <c r="I422" i="4" s="1"/>
  <c r="G406" i="4"/>
  <c r="I406" i="4" s="1"/>
  <c r="Q406" i="4"/>
  <c r="Q407" i="4"/>
  <c r="Q408" i="4"/>
  <c r="Q409" i="4"/>
  <c r="Q410" i="4"/>
  <c r="Q411" i="4"/>
  <c r="Q412" i="4"/>
  <c r="Q413" i="4"/>
  <c r="Q414" i="4"/>
  <c r="Q415" i="4"/>
  <c r="Q416" i="4"/>
  <c r="Q417" i="4"/>
  <c r="Q418" i="4"/>
  <c r="P405" i="4"/>
  <c r="P406" i="4"/>
  <c r="P407" i="4"/>
  <c r="P408" i="4"/>
  <c r="P409" i="4"/>
  <c r="P410" i="4"/>
  <c r="P411" i="4"/>
  <c r="P412" i="4"/>
  <c r="P413" i="4"/>
  <c r="P414" i="4"/>
  <c r="P415" i="4"/>
  <c r="P416" i="4"/>
  <c r="P417" i="4"/>
  <c r="P418" i="4"/>
  <c r="O405" i="4"/>
  <c r="O406" i="4"/>
  <c r="O407" i="4"/>
  <c r="O408" i="4"/>
  <c r="O409" i="4"/>
  <c r="O410" i="4"/>
  <c r="O411" i="4"/>
  <c r="O412" i="4"/>
  <c r="O413" i="4"/>
  <c r="O414" i="4"/>
  <c r="O415" i="4"/>
  <c r="O416" i="4"/>
  <c r="O417" i="4"/>
  <c r="O418" i="4"/>
  <c r="N405" i="4"/>
  <c r="N406" i="4"/>
  <c r="N407" i="4"/>
  <c r="N408" i="4"/>
  <c r="N409" i="4"/>
  <c r="N410" i="4"/>
  <c r="N411" i="4"/>
  <c r="N412" i="4"/>
  <c r="N413" i="4"/>
  <c r="N414" i="4"/>
  <c r="N415" i="4"/>
  <c r="N416" i="4"/>
  <c r="N417" i="4"/>
  <c r="N418" i="4"/>
  <c r="Q405" i="4"/>
  <c r="G405" i="4"/>
  <c r="I405" i="4" s="1"/>
  <c r="W404" i="4"/>
  <c r="W405" i="4"/>
  <c r="W406" i="4"/>
  <c r="W407" i="4"/>
  <c r="W408" i="4"/>
  <c r="W409" i="4"/>
  <c r="W410" i="4"/>
  <c r="W411" i="4"/>
  <c r="W412" i="4"/>
  <c r="W413" i="4"/>
  <c r="W414" i="4"/>
  <c r="W415" i="4"/>
  <c r="W416" i="4"/>
  <c r="W417" i="4"/>
  <c r="W418" i="4"/>
  <c r="W419" i="4"/>
  <c r="W420" i="4"/>
  <c r="W421" i="4"/>
  <c r="P404" i="4"/>
  <c r="O404" i="4"/>
  <c r="N404" i="4"/>
  <c r="I407" i="4"/>
  <c r="I409" i="4"/>
  <c r="I410" i="4"/>
  <c r="Q404" i="4"/>
  <c r="G404" i="4"/>
  <c r="I404" i="4" s="1"/>
  <c r="P403" i="4"/>
  <c r="O403" i="4"/>
  <c r="N403" i="4"/>
  <c r="G403" i="4"/>
  <c r="I403" i="4" s="1"/>
  <c r="Q403" i="4"/>
  <c r="M2" i="4"/>
  <c r="M3" i="4"/>
  <c r="M4" i="4"/>
  <c r="M5" i="4"/>
  <c r="M6" i="4"/>
  <c r="M7" i="4"/>
  <c r="M8" i="4"/>
  <c r="M9" i="4"/>
  <c r="M10" i="4"/>
  <c r="M12" i="4"/>
  <c r="M13" i="4"/>
  <c r="M14" i="4"/>
  <c r="M15" i="4"/>
  <c r="M16" i="4"/>
  <c r="M17" i="4"/>
  <c r="M18" i="4"/>
  <c r="M20" i="4"/>
  <c r="M21" i="4"/>
  <c r="M22" i="4"/>
  <c r="M23" i="4"/>
  <c r="M24" i="4"/>
  <c r="M26" i="4"/>
  <c r="M27" i="4"/>
  <c r="M28" i="4"/>
  <c r="M29" i="4"/>
  <c r="M30" i="4"/>
  <c r="M31" i="4"/>
  <c r="M33" i="4"/>
  <c r="M34" i="4"/>
  <c r="M35" i="4"/>
  <c r="M36" i="4"/>
  <c r="M37" i="4"/>
  <c r="M38" i="4"/>
  <c r="M40" i="4"/>
  <c r="M42" i="4"/>
  <c r="M43" i="4"/>
  <c r="M44" i="4"/>
  <c r="M45" i="4"/>
  <c r="M47" i="4"/>
  <c r="M48" i="4"/>
  <c r="M50" i="4"/>
  <c r="M51" i="4"/>
  <c r="M52" i="4"/>
  <c r="M53" i="4"/>
  <c r="M56" i="4"/>
  <c r="M57" i="4"/>
  <c r="M59" i="4"/>
  <c r="M61" i="4"/>
  <c r="M62" i="4"/>
  <c r="M63" i="4"/>
  <c r="M66" i="4"/>
  <c r="M67" i="4"/>
  <c r="M68" i="4"/>
  <c r="M69" i="4"/>
  <c r="M70" i="4"/>
  <c r="M71" i="4"/>
  <c r="M73" i="4"/>
  <c r="M74" i="4"/>
  <c r="M75" i="4"/>
  <c r="W403" i="4"/>
  <c r="S403" i="4" l="1"/>
  <c r="J403" i="4"/>
  <c r="K403" i="4" s="1"/>
  <c r="Z403" i="4" s="1"/>
  <c r="J404" i="4"/>
  <c r="K404" i="4" s="1"/>
  <c r="Z404" i="4" s="1"/>
  <c r="S404" i="4"/>
  <c r="S410" i="4"/>
  <c r="J410" i="4"/>
  <c r="K410" i="4" s="1"/>
  <c r="Z410" i="4" s="1"/>
  <c r="S409" i="4"/>
  <c r="J409" i="4"/>
  <c r="K409" i="4" s="1"/>
  <c r="Z409" i="4" s="1"/>
  <c r="S407" i="4"/>
  <c r="J407" i="4"/>
  <c r="K407" i="4" s="1"/>
  <c r="Z407" i="4" s="1"/>
  <c r="S405" i="4"/>
  <c r="J405" i="4"/>
  <c r="K405" i="4" s="1"/>
  <c r="Z405" i="4" s="1"/>
  <c r="J406" i="4"/>
  <c r="K406" i="4" s="1"/>
  <c r="S406" i="4"/>
  <c r="S422" i="4"/>
  <c r="J422" i="4"/>
  <c r="K422" i="4" s="1"/>
  <c r="Z422" i="4" s="1"/>
  <c r="S421" i="4"/>
  <c r="J421" i="4"/>
  <c r="K421" i="4" s="1"/>
  <c r="Z421" i="4" s="1"/>
  <c r="J420" i="4"/>
  <c r="K420" i="4" s="1"/>
  <c r="Z420" i="4" s="1"/>
  <c r="S420" i="4"/>
  <c r="S419" i="4"/>
  <c r="J419" i="4"/>
  <c r="K419" i="4" s="1"/>
  <c r="J418" i="4"/>
  <c r="K418" i="4" s="1"/>
  <c r="Z418" i="4" s="1"/>
  <c r="S418" i="4"/>
  <c r="S417" i="4"/>
  <c r="J417" i="4"/>
  <c r="K417" i="4" s="1"/>
  <c r="Z417" i="4" s="1"/>
  <c r="J416" i="4"/>
  <c r="K416" i="4" s="1"/>
  <c r="Z416" i="4" s="1"/>
  <c r="S416" i="4"/>
  <c r="S415" i="4"/>
  <c r="J415" i="4"/>
  <c r="K415" i="4" s="1"/>
  <c r="Z415" i="4" s="1"/>
  <c r="J414" i="4"/>
  <c r="K414" i="4" s="1"/>
  <c r="Z414" i="4" s="1"/>
  <c r="S414" i="4"/>
  <c r="S413" i="4"/>
  <c r="J413" i="4"/>
  <c r="K413" i="4" s="1"/>
  <c r="J412" i="4"/>
  <c r="K412" i="4" s="1"/>
  <c r="Z412" i="4" s="1"/>
  <c r="S412" i="4"/>
  <c r="S411" i="4"/>
  <c r="J411" i="4"/>
  <c r="K411" i="4" s="1"/>
  <c r="Z411" i="4" s="1"/>
  <c r="J408" i="4"/>
  <c r="K408" i="4" s="1"/>
  <c r="Z408" i="4" s="1"/>
  <c r="S408" i="4"/>
  <c r="S431" i="4"/>
  <c r="J431" i="4"/>
  <c r="K431" i="4" s="1"/>
  <c r="Z431" i="4" s="1"/>
  <c r="J430" i="4"/>
  <c r="K430" i="4" s="1"/>
  <c r="Z430" i="4" s="1"/>
  <c r="S430" i="4"/>
  <c r="S429" i="4"/>
  <c r="J429" i="4"/>
  <c r="K429" i="4" s="1"/>
  <c r="Z429" i="4" s="1"/>
  <c r="J428" i="4"/>
  <c r="K428" i="4" s="1"/>
  <c r="Z428" i="4" s="1"/>
  <c r="S428" i="4"/>
  <c r="S427" i="4"/>
  <c r="J427" i="4"/>
  <c r="K427" i="4" s="1"/>
  <c r="Z427" i="4" s="1"/>
  <c r="J426" i="4"/>
  <c r="K426" i="4" s="1"/>
  <c r="Z426" i="4" s="1"/>
  <c r="S426" i="4"/>
  <c r="S425" i="4"/>
  <c r="J425" i="4"/>
  <c r="K425" i="4" s="1"/>
  <c r="Z425" i="4" s="1"/>
  <c r="S424" i="4"/>
  <c r="J424" i="4"/>
  <c r="K424" i="4" s="1"/>
  <c r="Z424" i="4" s="1"/>
  <c r="S423" i="4"/>
  <c r="J423" i="4"/>
  <c r="K423" i="4" s="1"/>
  <c r="Z423" i="4" s="1"/>
  <c r="J432" i="4"/>
  <c r="K432" i="4" s="1"/>
  <c r="Z432" i="4" s="1"/>
  <c r="S432" i="4"/>
  <c r="S433" i="4"/>
  <c r="J433" i="4"/>
  <c r="K433" i="4" s="1"/>
  <c r="Z433" i="4" s="1"/>
  <c r="S435" i="4"/>
  <c r="J435" i="4"/>
  <c r="K435" i="4" s="1"/>
  <c r="Z435" i="4" s="1"/>
  <c r="U436" i="4"/>
  <c r="X436" i="4" s="1"/>
  <c r="Z419" i="4"/>
  <c r="Z413" i="4"/>
  <c r="W402" i="4"/>
  <c r="P402" i="4"/>
  <c r="O402" i="4"/>
  <c r="N402" i="4"/>
  <c r="Q402" i="4"/>
  <c r="G402" i="4"/>
  <c r="I402" i="4" s="1"/>
  <c r="W401" i="4"/>
  <c r="P401" i="4"/>
  <c r="O401" i="4"/>
  <c r="N401" i="4"/>
  <c r="Q401" i="4"/>
  <c r="G401" i="4"/>
  <c r="I401" i="4" s="1"/>
  <c r="W400" i="4"/>
  <c r="P400" i="4"/>
  <c r="O400" i="4"/>
  <c r="N400" i="4"/>
  <c r="Q400" i="4"/>
  <c r="G400" i="4"/>
  <c r="I400" i="4" s="1"/>
  <c r="U411" i="4" l="1"/>
  <c r="X411" i="4" s="1"/>
  <c r="J400" i="4"/>
  <c r="K400" i="4" s="1"/>
  <c r="S400" i="4"/>
  <c r="S401" i="4"/>
  <c r="J401" i="4"/>
  <c r="K401" i="4" s="1"/>
  <c r="S402" i="4"/>
  <c r="J402" i="4"/>
  <c r="K402" i="4" s="1"/>
  <c r="Z402" i="4" s="1"/>
  <c r="Z434" i="4"/>
  <c r="U435" i="4"/>
  <c r="X435" i="4" s="1"/>
  <c r="U433" i="4"/>
  <c r="X433" i="4" s="1"/>
  <c r="U430" i="4"/>
  <c r="X430" i="4" s="1"/>
  <c r="U432" i="4"/>
  <c r="X432" i="4" s="1"/>
  <c r="U429" i="4"/>
  <c r="X429" i="4" s="1"/>
  <c r="U420" i="4"/>
  <c r="X420" i="4" s="1"/>
  <c r="Z406" i="4"/>
  <c r="U431" i="4"/>
  <c r="X431" i="4" s="1"/>
  <c r="U427" i="4"/>
  <c r="X427" i="4" s="1"/>
  <c r="Z400" i="4"/>
  <c r="U426" i="4"/>
  <c r="X426" i="4" s="1"/>
  <c r="U417" i="4"/>
  <c r="X417" i="4" s="1"/>
  <c r="U416" i="4"/>
  <c r="X416" i="4" s="1"/>
  <c r="U413" i="4"/>
  <c r="X413" i="4" s="1"/>
  <c r="U412" i="4"/>
  <c r="X412" i="4" s="1"/>
  <c r="U410" i="4"/>
  <c r="X410" i="4" s="1"/>
  <c r="U409" i="4"/>
  <c r="X409" i="4" s="1"/>
  <c r="U403" i="4"/>
  <c r="X403" i="4" s="1"/>
  <c r="U404" i="4"/>
  <c r="X404" i="4" s="1"/>
  <c r="W399" i="4"/>
  <c r="P399" i="4"/>
  <c r="O399" i="4"/>
  <c r="N399" i="4"/>
  <c r="G399" i="4"/>
  <c r="I399" i="4" s="1"/>
  <c r="Q399" i="4"/>
  <c r="W398" i="4"/>
  <c r="P398" i="4"/>
  <c r="O398" i="4"/>
  <c r="N398" i="4"/>
  <c r="G398" i="4"/>
  <c r="I398" i="4" s="1"/>
  <c r="Q398" i="4"/>
  <c r="W397" i="4"/>
  <c r="P397" i="4"/>
  <c r="O397" i="4"/>
  <c r="N397" i="4"/>
  <c r="G397" i="4"/>
  <c r="I397" i="4" s="1"/>
  <c r="Q397" i="4"/>
  <c r="W396" i="4"/>
  <c r="P396" i="4"/>
  <c r="O396" i="4"/>
  <c r="N396" i="4"/>
  <c r="G396" i="4"/>
  <c r="I396" i="4" s="1"/>
  <c r="Q396" i="4"/>
  <c r="W395" i="4"/>
  <c r="P395" i="4"/>
  <c r="O395" i="4"/>
  <c r="N395" i="4"/>
  <c r="G395" i="4"/>
  <c r="I395" i="4" s="1"/>
  <c r="Q395" i="4"/>
  <c r="W394" i="4"/>
  <c r="P394" i="4"/>
  <c r="O394" i="4"/>
  <c r="N394" i="4"/>
  <c r="G394" i="4"/>
  <c r="I394" i="4" s="1"/>
  <c r="Q394" i="4"/>
  <c r="W393" i="4"/>
  <c r="P393" i="4"/>
  <c r="O393" i="4"/>
  <c r="N393" i="4"/>
  <c r="G393" i="4"/>
  <c r="I393" i="4" s="1"/>
  <c r="Q393" i="4"/>
  <c r="W392" i="4"/>
  <c r="P392" i="4"/>
  <c r="O392" i="4"/>
  <c r="N392" i="4"/>
  <c r="Q392" i="4"/>
  <c r="G392" i="4"/>
  <c r="I392" i="4" s="1"/>
  <c r="W391" i="4"/>
  <c r="P391" i="4"/>
  <c r="O391" i="4"/>
  <c r="N391" i="4"/>
  <c r="Q391" i="4"/>
  <c r="G391" i="4"/>
  <c r="I391" i="4" s="1"/>
  <c r="W390" i="4"/>
  <c r="P390" i="4"/>
  <c r="O390" i="4"/>
  <c r="N390" i="4"/>
  <c r="G390" i="4"/>
  <c r="I390" i="4" s="1"/>
  <c r="Q390" i="4"/>
  <c r="W389" i="4"/>
  <c r="P389" i="4"/>
  <c r="O389" i="4"/>
  <c r="N389" i="4"/>
  <c r="G389" i="4"/>
  <c r="I389" i="4" s="1"/>
  <c r="Q389" i="4"/>
  <c r="W388" i="4"/>
  <c r="P388" i="4"/>
  <c r="O388" i="4"/>
  <c r="N388" i="4"/>
  <c r="G388" i="4"/>
  <c r="I388" i="4" s="1"/>
  <c r="Q388" i="4"/>
  <c r="U402" i="4" l="1"/>
  <c r="X402" i="4" s="1"/>
  <c r="J388" i="4"/>
  <c r="K388" i="4" s="1"/>
  <c r="Z388" i="4" s="1"/>
  <c r="S388" i="4"/>
  <c r="S389" i="4"/>
  <c r="J389" i="4"/>
  <c r="K389" i="4" s="1"/>
  <c r="S390" i="4"/>
  <c r="J390" i="4"/>
  <c r="K390" i="4" s="1"/>
  <c r="Z390" i="4" s="1"/>
  <c r="S391" i="4"/>
  <c r="J391" i="4"/>
  <c r="K391" i="4" s="1"/>
  <c r="Z391" i="4" s="1"/>
  <c r="J392" i="4"/>
  <c r="K392" i="4" s="1"/>
  <c r="S392" i="4"/>
  <c r="S393" i="4"/>
  <c r="J393" i="4"/>
  <c r="K393" i="4" s="1"/>
  <c r="S394" i="4"/>
  <c r="J394" i="4"/>
  <c r="K394" i="4" s="1"/>
  <c r="Z394" i="4" s="1"/>
  <c r="J395" i="4"/>
  <c r="K395" i="4" s="1"/>
  <c r="Z395" i="4" s="1"/>
  <c r="S395" i="4"/>
  <c r="S396" i="4"/>
  <c r="J396" i="4"/>
  <c r="K396" i="4" s="1"/>
  <c r="J397" i="4"/>
  <c r="K397" i="4" s="1"/>
  <c r="S397" i="4"/>
  <c r="J398" i="4"/>
  <c r="K398" i="4" s="1"/>
  <c r="Z398" i="4" s="1"/>
  <c r="S398" i="4"/>
  <c r="S399" i="4"/>
  <c r="J399" i="4"/>
  <c r="K399" i="4" s="1"/>
  <c r="Z399" i="4" s="1"/>
  <c r="U434" i="4"/>
  <c r="X434" i="4" s="1"/>
  <c r="U406" i="4"/>
  <c r="X406" i="4" s="1"/>
  <c r="Z401" i="4"/>
  <c r="U400" i="4"/>
  <c r="X400" i="4" s="1"/>
  <c r="G387" i="4"/>
  <c r="I387" i="4" s="1"/>
  <c r="N387" i="4"/>
  <c r="O387" i="4"/>
  <c r="P387" i="4"/>
  <c r="Q387" i="4"/>
  <c r="G386" i="4"/>
  <c r="I386" i="4" s="1"/>
  <c r="N386" i="4"/>
  <c r="O386" i="4"/>
  <c r="P386" i="4"/>
  <c r="Q386" i="4"/>
  <c r="W386" i="4"/>
  <c r="W387" i="4"/>
  <c r="W385" i="4"/>
  <c r="P385" i="4"/>
  <c r="O385" i="4"/>
  <c r="N385" i="4"/>
  <c r="G385" i="4"/>
  <c r="I385" i="4" s="1"/>
  <c r="Q385" i="4"/>
  <c r="W384" i="4"/>
  <c r="P384" i="4"/>
  <c r="O384" i="4"/>
  <c r="N384" i="4"/>
  <c r="G384" i="4"/>
  <c r="I384" i="4" s="1"/>
  <c r="Q384" i="4"/>
  <c r="W383" i="4"/>
  <c r="N383" i="4"/>
  <c r="G383" i="4"/>
  <c r="I383" i="4" s="1"/>
  <c r="Q383" i="4"/>
  <c r="W382" i="4"/>
  <c r="N382" i="4"/>
  <c r="G382" i="4"/>
  <c r="I382" i="4" s="1"/>
  <c r="W381" i="4"/>
  <c r="N381" i="4"/>
  <c r="G381" i="4"/>
  <c r="I381" i="4" s="1"/>
  <c r="W380" i="4"/>
  <c r="Q380" i="4"/>
  <c r="Q381" i="4"/>
  <c r="Q382" i="4"/>
  <c r="P380" i="4"/>
  <c r="P381" i="4"/>
  <c r="P382" i="4"/>
  <c r="P383" i="4"/>
  <c r="O380" i="4"/>
  <c r="O381" i="4"/>
  <c r="O382" i="4"/>
  <c r="O383" i="4"/>
  <c r="N380" i="4"/>
  <c r="O379" i="4"/>
  <c r="G380" i="4"/>
  <c r="I380" i="4" s="1"/>
  <c r="W379" i="4"/>
  <c r="P379" i="4"/>
  <c r="N379" i="4"/>
  <c r="Q379" i="4"/>
  <c r="G379" i="4"/>
  <c r="I379" i="4" s="1"/>
  <c r="W378" i="4"/>
  <c r="Q378" i="4"/>
  <c r="P378" i="4"/>
  <c r="O378" i="4"/>
  <c r="N378" i="4"/>
  <c r="G378" i="4"/>
  <c r="I378" i="4" s="1"/>
  <c r="W377" i="4"/>
  <c r="Q377" i="4"/>
  <c r="P377" i="4"/>
  <c r="O377" i="4"/>
  <c r="N377" i="4"/>
  <c r="G377" i="4"/>
  <c r="I377" i="4" s="1"/>
  <c r="W376" i="4"/>
  <c r="Q376" i="4"/>
  <c r="P376" i="4"/>
  <c r="O376" i="4"/>
  <c r="N376" i="4"/>
  <c r="G376" i="4"/>
  <c r="I376" i="4" s="1"/>
  <c r="W375" i="4"/>
  <c r="Q375" i="4"/>
  <c r="P375" i="4"/>
  <c r="O375" i="4"/>
  <c r="N375" i="4"/>
  <c r="G375" i="4"/>
  <c r="I375" i="4" s="1"/>
  <c r="W374" i="4"/>
  <c r="Q374" i="4"/>
  <c r="P374" i="4"/>
  <c r="O374" i="4"/>
  <c r="N374" i="4"/>
  <c r="G374" i="4"/>
  <c r="I374" i="4" s="1"/>
  <c r="W373" i="4"/>
  <c r="Q373" i="4"/>
  <c r="P373" i="4"/>
  <c r="O373" i="4"/>
  <c r="N373" i="4"/>
  <c r="G373" i="4"/>
  <c r="I373" i="4" s="1"/>
  <c r="W372" i="4"/>
  <c r="Q372" i="4"/>
  <c r="P372" i="4"/>
  <c r="O372" i="4"/>
  <c r="N372" i="4"/>
  <c r="G372" i="4"/>
  <c r="I372" i="4" s="1"/>
  <c r="W371" i="4"/>
  <c r="Q371" i="4"/>
  <c r="P371" i="4"/>
  <c r="O371" i="4"/>
  <c r="N371" i="4"/>
  <c r="G371" i="4"/>
  <c r="I371" i="4" s="1"/>
  <c r="W370" i="4"/>
  <c r="Q370" i="4"/>
  <c r="P370" i="4"/>
  <c r="O370" i="4"/>
  <c r="N370" i="4"/>
  <c r="G370" i="4"/>
  <c r="I370" i="4" s="1"/>
  <c r="W369" i="4"/>
  <c r="Q369" i="4"/>
  <c r="P369" i="4"/>
  <c r="O369" i="4"/>
  <c r="N369" i="4"/>
  <c r="G369" i="4"/>
  <c r="I369" i="4" s="1"/>
  <c r="P366" i="4"/>
  <c r="P367" i="4"/>
  <c r="O366" i="4"/>
  <c r="O367" i="4"/>
  <c r="N366" i="4"/>
  <c r="N367" i="4"/>
  <c r="Y368" i="4"/>
  <c r="W368" i="4"/>
  <c r="X366" i="4"/>
  <c r="T366" i="4"/>
  <c r="T367" i="4"/>
  <c r="T368" i="4"/>
  <c r="S366" i="4"/>
  <c r="S367" i="4"/>
  <c r="R366" i="4"/>
  <c r="R367" i="4"/>
  <c r="T4" i="3"/>
  <c r="T5" i="3" s="1"/>
  <c r="T6" i="3" s="1"/>
  <c r="T7" i="3" s="1"/>
  <c r="T8" i="3" s="1"/>
  <c r="T9" i="3" s="1"/>
  <c r="T10" i="3" s="1"/>
  <c r="T11" i="3" s="1"/>
  <c r="T12" i="3" s="1"/>
  <c r="T13" i="3" s="1"/>
  <c r="T14" i="3" s="1"/>
  <c r="T15" i="3" s="1"/>
  <c r="T16" i="3" s="1"/>
  <c r="T17" i="3" s="1"/>
  <c r="T18" i="3" s="1"/>
  <c r="T19" i="3" s="1"/>
  <c r="T20" i="3" s="1"/>
  <c r="Q366" i="4"/>
  <c r="Q367" i="4"/>
  <c r="Q368" i="4"/>
  <c r="P368" i="4"/>
  <c r="O368" i="4"/>
  <c r="N368" i="4"/>
  <c r="G368" i="4"/>
  <c r="I368" i="4" s="1"/>
  <c r="B368" i="4"/>
  <c r="Z367" i="4"/>
  <c r="Y367" i="4"/>
  <c r="X367" i="4"/>
  <c r="B367" i="4"/>
  <c r="W367" i="4"/>
  <c r="B366" i="4"/>
  <c r="Z366" i="4"/>
  <c r="Y366" i="4"/>
  <c r="W366" i="4"/>
  <c r="Y365" i="4"/>
  <c r="W365" i="4"/>
  <c r="T365" i="4"/>
  <c r="P365" i="4"/>
  <c r="O365" i="4"/>
  <c r="N365" i="4"/>
  <c r="G365" i="4"/>
  <c r="I365" i="4" s="1"/>
  <c r="Q365" i="4"/>
  <c r="B365" i="4"/>
  <c r="Y363" i="4"/>
  <c r="Y364" i="4"/>
  <c r="W363" i="4"/>
  <c r="W364" i="4"/>
  <c r="T364" i="4"/>
  <c r="P364" i="4"/>
  <c r="O364" i="4"/>
  <c r="N364" i="4"/>
  <c r="G364" i="4"/>
  <c r="I364" i="4" s="1"/>
  <c r="Q364" i="4"/>
  <c r="B364" i="4"/>
  <c r="T363" i="4"/>
  <c r="P363" i="4"/>
  <c r="O363" i="4"/>
  <c r="N363" i="4"/>
  <c r="G363" i="4"/>
  <c r="I363" i="4" s="1"/>
  <c r="Q363" i="4"/>
  <c r="B363" i="4"/>
  <c r="Y362" i="4"/>
  <c r="W362" i="4"/>
  <c r="T362" i="4"/>
  <c r="R362" i="4"/>
  <c r="P362" i="4"/>
  <c r="O362" i="4"/>
  <c r="N362" i="4"/>
  <c r="Q362" i="4"/>
  <c r="G362" i="4"/>
  <c r="I362" i="4" s="1"/>
  <c r="B362" i="4"/>
  <c r="Y361" i="4"/>
  <c r="W361" i="4"/>
  <c r="T361" i="4"/>
  <c r="R361" i="4"/>
  <c r="P361" i="4"/>
  <c r="O361" i="4"/>
  <c r="N361" i="4"/>
  <c r="G361" i="4"/>
  <c r="I361" i="4" s="1"/>
  <c r="Q361" i="4"/>
  <c r="B361" i="4"/>
  <c r="Y360" i="4"/>
  <c r="W360" i="4"/>
  <c r="T360" i="4"/>
  <c r="R360" i="4"/>
  <c r="P360" i="4"/>
  <c r="O360" i="4"/>
  <c r="N360" i="4"/>
  <c r="G360" i="4"/>
  <c r="I360" i="4" s="1"/>
  <c r="Q360" i="4"/>
  <c r="B360" i="4"/>
  <c r="Y359" i="4"/>
  <c r="W359" i="4"/>
  <c r="T359" i="4"/>
  <c r="R359" i="4"/>
  <c r="Q359" i="4"/>
  <c r="P359" i="4"/>
  <c r="O359" i="4"/>
  <c r="N359" i="4"/>
  <c r="G359" i="4"/>
  <c r="I359" i="4" s="1"/>
  <c r="B359" i="4"/>
  <c r="Y358" i="4"/>
  <c r="W358" i="4"/>
  <c r="T358" i="4"/>
  <c r="Q358" i="4"/>
  <c r="P358" i="4"/>
  <c r="O358" i="4"/>
  <c r="N358" i="4"/>
  <c r="G358" i="4"/>
  <c r="I358" i="4" s="1"/>
  <c r="B358" i="4"/>
  <c r="Y357" i="4"/>
  <c r="W357" i="4"/>
  <c r="T357" i="4"/>
  <c r="R357" i="4"/>
  <c r="P357" i="4"/>
  <c r="O357" i="4"/>
  <c r="N357" i="4"/>
  <c r="G357" i="4"/>
  <c r="I357" i="4" s="1"/>
  <c r="Q357" i="4"/>
  <c r="B357" i="4"/>
  <c r="Y356" i="4"/>
  <c r="W356" i="4"/>
  <c r="T356" i="4"/>
  <c r="R356" i="4"/>
  <c r="P356" i="4"/>
  <c r="O356" i="4"/>
  <c r="N356" i="4"/>
  <c r="G356" i="4"/>
  <c r="I356" i="4" s="1"/>
  <c r="Q356" i="4"/>
  <c r="B356" i="4"/>
  <c r="Y355" i="4"/>
  <c r="W355" i="4"/>
  <c r="T355" i="4"/>
  <c r="R355" i="4"/>
  <c r="P355" i="4"/>
  <c r="O355" i="4"/>
  <c r="N355" i="4"/>
  <c r="G355" i="4"/>
  <c r="I355" i="4" s="1"/>
  <c r="Q355" i="4"/>
  <c r="B355" i="4"/>
  <c r="Y354" i="4"/>
  <c r="W354" i="4"/>
  <c r="T354" i="4"/>
  <c r="P354" i="4"/>
  <c r="O354" i="4"/>
  <c r="N354" i="4"/>
  <c r="G354" i="4"/>
  <c r="I354" i="4" s="1"/>
  <c r="Q354" i="4"/>
  <c r="B354" i="4"/>
  <c r="Y353" i="4"/>
  <c r="W353" i="4"/>
  <c r="T353" i="4"/>
  <c r="R353" i="4"/>
  <c r="P353" i="4"/>
  <c r="O353" i="4"/>
  <c r="N353" i="4"/>
  <c r="G353" i="4"/>
  <c r="I353" i="4" s="1"/>
  <c r="Q353" i="4"/>
  <c r="B353" i="4"/>
  <c r="Y352" i="4"/>
  <c r="W352" i="4"/>
  <c r="T352" i="4"/>
  <c r="R352" i="4"/>
  <c r="P352" i="4"/>
  <c r="O352" i="4"/>
  <c r="N352" i="4"/>
  <c r="G352" i="4"/>
  <c r="I352" i="4" s="1"/>
  <c r="Q352" i="4"/>
  <c r="B352" i="4"/>
  <c r="Y351" i="4"/>
  <c r="W351" i="4"/>
  <c r="T351" i="4"/>
  <c r="P351" i="4"/>
  <c r="O351" i="4"/>
  <c r="N351" i="4"/>
  <c r="G351" i="4"/>
  <c r="I351" i="4" s="1"/>
  <c r="Q351" i="4"/>
  <c r="B351" i="4"/>
  <c r="Y350" i="4"/>
  <c r="W350" i="4"/>
  <c r="T350" i="4"/>
  <c r="P350" i="4"/>
  <c r="O350" i="4"/>
  <c r="N350" i="4"/>
  <c r="G350" i="4"/>
  <c r="I350" i="4" s="1"/>
  <c r="Q350" i="4"/>
  <c r="B350" i="4"/>
  <c r="Y349" i="4"/>
  <c r="W349" i="4"/>
  <c r="T349" i="4"/>
  <c r="P349" i="4"/>
  <c r="O349" i="4"/>
  <c r="N349" i="4"/>
  <c r="G349" i="4"/>
  <c r="I349" i="4" s="1"/>
  <c r="Q349" i="4"/>
  <c r="B349" i="4"/>
  <c r="Y348" i="4"/>
  <c r="W348" i="4"/>
  <c r="T348" i="4"/>
  <c r="R348" i="4"/>
  <c r="Q348" i="4"/>
  <c r="P348" i="4"/>
  <c r="O348" i="4"/>
  <c r="N348" i="4"/>
  <c r="G348" i="4"/>
  <c r="I348" i="4" s="1"/>
  <c r="B348" i="4"/>
  <c r="Y347" i="4"/>
  <c r="W347" i="4"/>
  <c r="T347" i="4"/>
  <c r="P347" i="4"/>
  <c r="O347" i="4"/>
  <c r="N347" i="4"/>
  <c r="G347" i="4"/>
  <c r="I347" i="4" s="1"/>
  <c r="Q347" i="4"/>
  <c r="B347" i="4"/>
  <c r="Y346" i="4"/>
  <c r="W346" i="4"/>
  <c r="T346" i="4"/>
  <c r="R346" i="4"/>
  <c r="P346" i="4"/>
  <c r="O346" i="4"/>
  <c r="N346" i="4"/>
  <c r="G346" i="4"/>
  <c r="I346" i="4" s="1"/>
  <c r="Q346" i="4"/>
  <c r="B346" i="4"/>
  <c r="Y345" i="4"/>
  <c r="W345" i="4"/>
  <c r="T345" i="4"/>
  <c r="P345" i="4"/>
  <c r="O345" i="4"/>
  <c r="N345" i="4"/>
  <c r="Q345" i="4"/>
  <c r="G345" i="4"/>
  <c r="I345" i="4" s="1"/>
  <c r="B345" i="4"/>
  <c r="Y344" i="4"/>
  <c r="W344" i="4"/>
  <c r="T344" i="4"/>
  <c r="R344" i="4"/>
  <c r="P344" i="4"/>
  <c r="O344" i="4"/>
  <c r="N344" i="4"/>
  <c r="G344" i="4"/>
  <c r="I344" i="4" s="1"/>
  <c r="Q344" i="4"/>
  <c r="B344" i="4"/>
  <c r="Y343" i="4"/>
  <c r="W343" i="4"/>
  <c r="T343" i="4"/>
  <c r="R343" i="4"/>
  <c r="P343" i="4"/>
  <c r="O343" i="4"/>
  <c r="N343" i="4"/>
  <c r="G343" i="4"/>
  <c r="I343" i="4" s="1"/>
  <c r="Q343" i="4"/>
  <c r="B343" i="4"/>
  <c r="Y342" i="4"/>
  <c r="W342" i="4"/>
  <c r="T342" i="4"/>
  <c r="R342" i="4"/>
  <c r="P342" i="4"/>
  <c r="O342" i="4"/>
  <c r="N342" i="4"/>
  <c r="G342" i="4"/>
  <c r="I342" i="4" s="1"/>
  <c r="Q342" i="4"/>
  <c r="B342" i="4"/>
  <c r="Y341" i="4"/>
  <c r="W341" i="4"/>
  <c r="T341" i="4"/>
  <c r="P341" i="4"/>
  <c r="O341" i="4"/>
  <c r="N341" i="4"/>
  <c r="G341" i="4"/>
  <c r="I341" i="4" s="1"/>
  <c r="Q341" i="4"/>
  <c r="B341" i="4"/>
  <c r="Y340" i="4"/>
  <c r="W340" i="4"/>
  <c r="T340" i="4"/>
  <c r="R340" i="4"/>
  <c r="P340" i="4"/>
  <c r="O340" i="4"/>
  <c r="N340" i="4"/>
  <c r="G340" i="4"/>
  <c r="I340" i="4" s="1"/>
  <c r="Q340" i="4"/>
  <c r="B340" i="4"/>
  <c r="Y339" i="4"/>
  <c r="W339" i="4"/>
  <c r="T339" i="4"/>
  <c r="R339" i="4"/>
  <c r="P339" i="4"/>
  <c r="O339" i="4"/>
  <c r="N339" i="4"/>
  <c r="Q339" i="4"/>
  <c r="G339" i="4"/>
  <c r="I339" i="4" s="1"/>
  <c r="B339" i="4"/>
  <c r="Y338" i="4"/>
  <c r="W338" i="4"/>
  <c r="T338" i="4"/>
  <c r="R338" i="4"/>
  <c r="P338" i="4"/>
  <c r="O338" i="4"/>
  <c r="N338" i="4"/>
  <c r="Q338" i="4"/>
  <c r="G338" i="4"/>
  <c r="I338" i="4" s="1"/>
  <c r="B338" i="4"/>
  <c r="Y337" i="4"/>
  <c r="W337" i="4"/>
  <c r="T337" i="4"/>
  <c r="P337" i="4"/>
  <c r="O337" i="4"/>
  <c r="N337" i="4"/>
  <c r="G337" i="4"/>
  <c r="I337" i="4" s="1"/>
  <c r="Q337" i="4"/>
  <c r="B337" i="4"/>
  <c r="S363" i="4"/>
  <c r="J363" i="4"/>
  <c r="K363" i="4" s="1"/>
  <c r="Z363" i="4" s="1"/>
  <c r="S365" i="4"/>
  <c r="Y336" i="4"/>
  <c r="W336" i="4"/>
  <c r="T336" i="4"/>
  <c r="R336" i="4"/>
  <c r="P336" i="4"/>
  <c r="O336" i="4"/>
  <c r="N336" i="4"/>
  <c r="Q336" i="4"/>
  <c r="G336" i="4"/>
  <c r="I336" i="4" s="1"/>
  <c r="B336" i="4"/>
  <c r="Y335" i="4"/>
  <c r="W335" i="4"/>
  <c r="T335" i="4"/>
  <c r="R335" i="4"/>
  <c r="Q335" i="4"/>
  <c r="P335" i="4"/>
  <c r="O335" i="4"/>
  <c r="N335" i="4"/>
  <c r="G335" i="4"/>
  <c r="I335" i="4" s="1"/>
  <c r="B335" i="4"/>
  <c r="W334" i="4"/>
  <c r="T334" i="4"/>
  <c r="P333" i="4"/>
  <c r="P334" i="4"/>
  <c r="O333" i="4"/>
  <c r="O334" i="4"/>
  <c r="N333" i="4"/>
  <c r="N334" i="4"/>
  <c r="Q334" i="4"/>
  <c r="G334" i="4"/>
  <c r="I334" i="4" s="1"/>
  <c r="B334" i="4"/>
  <c r="Y333" i="4"/>
  <c r="Y334" i="4"/>
  <c r="T333" i="4"/>
  <c r="Q333" i="4"/>
  <c r="G333" i="4"/>
  <c r="I333" i="4" s="1"/>
  <c r="W333" i="4"/>
  <c r="B333" i="4"/>
  <c r="Y332" i="4"/>
  <c r="W332" i="4"/>
  <c r="T332" i="4"/>
  <c r="R332" i="4"/>
  <c r="P332" i="4"/>
  <c r="O332" i="4"/>
  <c r="N332" i="4"/>
  <c r="Q332" i="4"/>
  <c r="G332" i="4"/>
  <c r="I332" i="4" s="1"/>
  <c r="B332" i="4"/>
  <c r="Y331" i="4"/>
  <c r="W331" i="4"/>
  <c r="T331" i="4"/>
  <c r="R331" i="4"/>
  <c r="P331" i="4"/>
  <c r="O331" i="4"/>
  <c r="N331" i="4"/>
  <c r="Q331" i="4"/>
  <c r="G331" i="4"/>
  <c r="I331" i="4" s="1"/>
  <c r="B331" i="4"/>
  <c r="Y330" i="4"/>
  <c r="W330" i="4"/>
  <c r="T330" i="4"/>
  <c r="R330" i="4"/>
  <c r="P330" i="4"/>
  <c r="O330" i="4"/>
  <c r="N330" i="4"/>
  <c r="Q330" i="4"/>
  <c r="G330" i="4"/>
  <c r="I330" i="4" s="1"/>
  <c r="B330" i="4"/>
  <c r="Y329" i="4"/>
  <c r="W329" i="4"/>
  <c r="T329" i="4"/>
  <c r="R329" i="4"/>
  <c r="P329" i="4"/>
  <c r="O329" i="4"/>
  <c r="N329" i="4"/>
  <c r="Q329" i="4"/>
  <c r="G329" i="4"/>
  <c r="I329" i="4" s="1"/>
  <c r="B329" i="4"/>
  <c r="Y328" i="4"/>
  <c r="W328" i="4"/>
  <c r="T328" i="4"/>
  <c r="R328" i="4"/>
  <c r="P328" i="4"/>
  <c r="O328" i="4"/>
  <c r="N328" i="4"/>
  <c r="Q328" i="4"/>
  <c r="G328" i="4"/>
  <c r="I328" i="4" s="1"/>
  <c r="B328" i="4"/>
  <c r="Y327" i="4"/>
  <c r="W327" i="4"/>
  <c r="T327" i="4"/>
  <c r="R327" i="4"/>
  <c r="Q327" i="4"/>
  <c r="G327" i="4"/>
  <c r="I327" i="4" s="1"/>
  <c r="B327" i="4"/>
  <c r="P327" i="4"/>
  <c r="O327" i="4"/>
  <c r="N327" i="4"/>
  <c r="W326" i="4"/>
  <c r="T326" i="4"/>
  <c r="R326" i="4"/>
  <c r="P326" i="4"/>
  <c r="O326" i="4"/>
  <c r="N326" i="4"/>
  <c r="Q326" i="4"/>
  <c r="G326" i="4"/>
  <c r="I326" i="4" s="1"/>
  <c r="B326" i="4"/>
  <c r="T325" i="4"/>
  <c r="R325" i="4"/>
  <c r="P325" i="4"/>
  <c r="O325" i="4"/>
  <c r="N325" i="4"/>
  <c r="Q325" i="4"/>
  <c r="G325" i="4"/>
  <c r="I325" i="4" s="1"/>
  <c r="B325" i="4"/>
  <c r="T324" i="4"/>
  <c r="R324" i="4"/>
  <c r="P324" i="4"/>
  <c r="O324" i="4"/>
  <c r="N324" i="4"/>
  <c r="G324" i="4"/>
  <c r="I324" i="4" s="1"/>
  <c r="Q324" i="4"/>
  <c r="B324" i="4"/>
  <c r="Y324" i="4"/>
  <c r="Y325" i="4"/>
  <c r="Y326" i="4"/>
  <c r="W323" i="4"/>
  <c r="W324" i="4"/>
  <c r="W325" i="4"/>
  <c r="T323" i="4"/>
  <c r="R323" i="4"/>
  <c r="P323" i="4"/>
  <c r="O323" i="4"/>
  <c r="N323" i="4"/>
  <c r="Q323" i="4"/>
  <c r="G323" i="4"/>
  <c r="I323" i="4" s="1"/>
  <c r="B323" i="4"/>
  <c r="W320" i="4"/>
  <c r="W321" i="4"/>
  <c r="W322" i="4"/>
  <c r="T322" i="4"/>
  <c r="R322" i="4"/>
  <c r="P322" i="4"/>
  <c r="O322" i="4"/>
  <c r="N322" i="4"/>
  <c r="Q322" i="4"/>
  <c r="G322" i="4"/>
  <c r="I322" i="4" s="1"/>
  <c r="B322" i="4"/>
  <c r="T321" i="4"/>
  <c r="P321" i="4"/>
  <c r="O321" i="4"/>
  <c r="N321" i="4"/>
  <c r="Q321" i="4"/>
  <c r="G321" i="4"/>
  <c r="I321" i="4" s="1"/>
  <c r="B321" i="4"/>
  <c r="T320" i="4"/>
  <c r="R320" i="4"/>
  <c r="P320" i="4"/>
  <c r="O320" i="4"/>
  <c r="N320" i="4"/>
  <c r="Q320" i="4"/>
  <c r="G320" i="4"/>
  <c r="I320" i="4" s="1"/>
  <c r="B320" i="4"/>
  <c r="Y319" i="4"/>
  <c r="Y320" i="4"/>
  <c r="Y321" i="4"/>
  <c r="Y322" i="4"/>
  <c r="Y323" i="4"/>
  <c r="W319" i="4"/>
  <c r="T319" i="4"/>
  <c r="R319" i="4"/>
  <c r="P319" i="4"/>
  <c r="O319" i="4"/>
  <c r="N319" i="4"/>
  <c r="Q319" i="4"/>
  <c r="G319" i="4"/>
  <c r="I319" i="4" s="1"/>
  <c r="B319" i="4"/>
  <c r="Y317" i="4"/>
  <c r="Y318" i="4"/>
  <c r="W317" i="4"/>
  <c r="W318" i="4"/>
  <c r="T318" i="4"/>
  <c r="R318" i="4"/>
  <c r="P318" i="4"/>
  <c r="O318" i="4"/>
  <c r="N318" i="4"/>
  <c r="Q318" i="4"/>
  <c r="G318" i="4"/>
  <c r="I318" i="4" s="1"/>
  <c r="B318" i="4"/>
  <c r="T317" i="4"/>
  <c r="R317" i="4"/>
  <c r="P317" i="4"/>
  <c r="O317" i="4"/>
  <c r="N317" i="4"/>
  <c r="Q317" i="4"/>
  <c r="G317" i="4"/>
  <c r="I317" i="4" s="1"/>
  <c r="B317" i="4"/>
  <c r="Y316" i="4"/>
  <c r="T316" i="4"/>
  <c r="R316" i="4"/>
  <c r="Q316" i="4"/>
  <c r="P316" i="4"/>
  <c r="O316" i="4"/>
  <c r="N316" i="4"/>
  <c r="G316" i="4"/>
  <c r="I316" i="4" s="1"/>
  <c r="W316" i="4"/>
  <c r="B316" i="4"/>
  <c r="Y315" i="4"/>
  <c r="W315" i="4"/>
  <c r="T315" i="4"/>
  <c r="R315" i="4"/>
  <c r="P315" i="4"/>
  <c r="O315" i="4"/>
  <c r="N315" i="4"/>
  <c r="Q315" i="4"/>
  <c r="G315" i="4"/>
  <c r="I315" i="4" s="1"/>
  <c r="B315" i="4"/>
  <c r="Y314" i="4"/>
  <c r="W314" i="4"/>
  <c r="T314" i="4"/>
  <c r="R314" i="4"/>
  <c r="P314" i="4"/>
  <c r="O314" i="4"/>
  <c r="N314" i="4"/>
  <c r="Q314" i="4"/>
  <c r="G314" i="4"/>
  <c r="I314" i="4" s="1"/>
  <c r="B314" i="4"/>
  <c r="Y313" i="4"/>
  <c r="W313" i="4"/>
  <c r="T313" i="4"/>
  <c r="R313" i="4"/>
  <c r="P313" i="4"/>
  <c r="O313" i="4"/>
  <c r="N313" i="4"/>
  <c r="Q313" i="4"/>
  <c r="G313" i="4"/>
  <c r="I313" i="4" s="1"/>
  <c r="B313" i="4"/>
  <c r="Y312" i="4"/>
  <c r="W312" i="4"/>
  <c r="T312" i="4"/>
  <c r="R312" i="4"/>
  <c r="P312" i="4"/>
  <c r="O312" i="4"/>
  <c r="N312" i="4"/>
  <c r="Q312" i="4"/>
  <c r="G312" i="4"/>
  <c r="I312" i="4" s="1"/>
  <c r="B312" i="4"/>
  <c r="Y311" i="4"/>
  <c r="W311" i="4"/>
  <c r="T311" i="4"/>
  <c r="R311" i="4"/>
  <c r="P311" i="4"/>
  <c r="O311" i="4"/>
  <c r="N311" i="4"/>
  <c r="G311" i="4"/>
  <c r="I311" i="4" s="1"/>
  <c r="Q311" i="4"/>
  <c r="B311" i="4"/>
  <c r="Y310" i="4"/>
  <c r="W310" i="4"/>
  <c r="T310" i="4"/>
  <c r="R310" i="4"/>
  <c r="P310" i="4"/>
  <c r="O310" i="4"/>
  <c r="N310" i="4"/>
  <c r="Q310" i="4"/>
  <c r="G310" i="4"/>
  <c r="I310" i="4" s="1"/>
  <c r="B310" i="4"/>
  <c r="Y309" i="4"/>
  <c r="W309" i="4"/>
  <c r="T309" i="4"/>
  <c r="R309" i="4"/>
  <c r="P309" i="4"/>
  <c r="O309" i="4"/>
  <c r="N309" i="4"/>
  <c r="Q309" i="4"/>
  <c r="G308" i="4"/>
  <c r="I308" i="4" s="1"/>
  <c r="G309" i="4"/>
  <c r="I309" i="4" s="1"/>
  <c r="B309" i="4"/>
  <c r="Y308" i="4"/>
  <c r="W308" i="4"/>
  <c r="T308" i="4"/>
  <c r="P308" i="4"/>
  <c r="O308" i="4"/>
  <c r="N308" i="4"/>
  <c r="Q308" i="4"/>
  <c r="B308" i="4"/>
  <c r="Y307" i="4"/>
  <c r="W307" i="4"/>
  <c r="T307" i="4"/>
  <c r="P307" i="4"/>
  <c r="O307" i="4"/>
  <c r="N307" i="4"/>
  <c r="Q307" i="4"/>
  <c r="G307" i="4"/>
  <c r="I307" i="4" s="1"/>
  <c r="B307" i="4"/>
  <c r="W306" i="4"/>
  <c r="T306" i="4"/>
  <c r="R306" i="4"/>
  <c r="P306" i="4"/>
  <c r="O306" i="4"/>
  <c r="N306" i="4"/>
  <c r="Q306" i="4"/>
  <c r="G306" i="4"/>
  <c r="I306" i="4" s="1"/>
  <c r="B306" i="4"/>
  <c r="T305" i="4"/>
  <c r="R305" i="4"/>
  <c r="P305" i="4"/>
  <c r="O305" i="4"/>
  <c r="N305" i="4"/>
  <c r="Q305" i="4"/>
  <c r="G305" i="4"/>
  <c r="I305" i="4" s="1"/>
  <c r="B305" i="4"/>
  <c r="T304" i="4"/>
  <c r="P304" i="4"/>
  <c r="O304" i="4"/>
  <c r="N304" i="4"/>
  <c r="Q304" i="4"/>
  <c r="G304" i="4"/>
  <c r="I304" i="4" s="1"/>
  <c r="B304" i="4"/>
  <c r="R303" i="4"/>
  <c r="P303" i="4"/>
  <c r="O303" i="4"/>
  <c r="N303" i="4"/>
  <c r="Q303" i="4"/>
  <c r="G303" i="4"/>
  <c r="I303" i="4" s="1"/>
  <c r="B303" i="4"/>
  <c r="T303" i="4"/>
  <c r="T302" i="4"/>
  <c r="P302" i="4"/>
  <c r="O302" i="4"/>
  <c r="N302" i="4"/>
  <c r="Q302" i="4"/>
  <c r="G302" i="4"/>
  <c r="I302" i="4" s="1"/>
  <c r="B302" i="4"/>
  <c r="T301" i="4"/>
  <c r="R301" i="4"/>
  <c r="P301" i="4"/>
  <c r="O301" i="4"/>
  <c r="N301" i="4"/>
  <c r="G301" i="4"/>
  <c r="I301" i="4" s="1"/>
  <c r="Q301" i="4"/>
  <c r="B301" i="4"/>
  <c r="T300" i="4"/>
  <c r="R300" i="4"/>
  <c r="P300" i="4"/>
  <c r="O300" i="4"/>
  <c r="N300" i="4"/>
  <c r="Q300" i="4"/>
  <c r="G300" i="4"/>
  <c r="I300" i="4" s="1"/>
  <c r="B300" i="4"/>
  <c r="T299" i="4"/>
  <c r="P299" i="4"/>
  <c r="O299" i="4"/>
  <c r="N299" i="4"/>
  <c r="Q299" i="4"/>
  <c r="G299" i="4"/>
  <c r="I299" i="4" s="1"/>
  <c r="B299" i="4"/>
  <c r="W298" i="4"/>
  <c r="W299" i="4"/>
  <c r="W300" i="4"/>
  <c r="W301" i="4"/>
  <c r="W302" i="4"/>
  <c r="W303" i="4"/>
  <c r="W304" i="4"/>
  <c r="W305" i="4"/>
  <c r="T298" i="4"/>
  <c r="R298" i="4"/>
  <c r="P298" i="4"/>
  <c r="O298" i="4"/>
  <c r="N298" i="4"/>
  <c r="Q298" i="4"/>
  <c r="G298" i="4"/>
  <c r="I298" i="4" s="1"/>
  <c r="B298" i="4"/>
  <c r="Y297" i="4"/>
  <c r="Y298" i="4"/>
  <c r="Y299" i="4"/>
  <c r="Y300" i="4"/>
  <c r="Y301" i="4"/>
  <c r="Y302" i="4"/>
  <c r="Y303" i="4"/>
  <c r="Y304" i="4"/>
  <c r="Y305" i="4"/>
  <c r="Y306" i="4"/>
  <c r="T297" i="4"/>
  <c r="R297" i="4"/>
  <c r="P297" i="4"/>
  <c r="O297" i="4"/>
  <c r="N297" i="4"/>
  <c r="Q297" i="4"/>
  <c r="G297" i="4"/>
  <c r="I297" i="4" s="1"/>
  <c r="W297" i="4"/>
  <c r="B297" i="4"/>
  <c r="Y296" i="4"/>
  <c r="W296" i="4"/>
  <c r="T296" i="4"/>
  <c r="P296" i="4"/>
  <c r="O296" i="4"/>
  <c r="N296" i="4"/>
  <c r="Q296" i="4"/>
  <c r="G296" i="4"/>
  <c r="I296" i="4" s="1"/>
  <c r="B296" i="4"/>
  <c r="Y295" i="4"/>
  <c r="W295" i="4"/>
  <c r="T295" i="4"/>
  <c r="R295" i="4"/>
  <c r="P295" i="4"/>
  <c r="O295" i="4"/>
  <c r="N295" i="4"/>
  <c r="G295" i="4"/>
  <c r="I295" i="4" s="1"/>
  <c r="Q295" i="4"/>
  <c r="B295" i="4"/>
  <c r="Y294" i="4"/>
  <c r="W294" i="4"/>
  <c r="T294" i="4"/>
  <c r="R294" i="4"/>
  <c r="P294" i="4"/>
  <c r="O294" i="4"/>
  <c r="N294" i="4"/>
  <c r="G294" i="4"/>
  <c r="I294" i="4" s="1"/>
  <c r="Q294" i="4"/>
  <c r="B294" i="4"/>
  <c r="Y293" i="4"/>
  <c r="W293" i="4"/>
  <c r="T293" i="4"/>
  <c r="R293" i="4"/>
  <c r="P293" i="4"/>
  <c r="O293" i="4"/>
  <c r="N293" i="4"/>
  <c r="G293" i="4"/>
  <c r="I293" i="4" s="1"/>
  <c r="Q293" i="4"/>
  <c r="B293" i="4"/>
  <c r="Y292" i="4"/>
  <c r="W292" i="4"/>
  <c r="T292" i="4"/>
  <c r="P292" i="4"/>
  <c r="O292" i="4"/>
  <c r="N292" i="4"/>
  <c r="G292" i="4"/>
  <c r="I292" i="4" s="1"/>
  <c r="Q292" i="4"/>
  <c r="B292" i="4"/>
  <c r="Y291" i="4"/>
  <c r="W291" i="4"/>
  <c r="T291" i="4"/>
  <c r="R291" i="4"/>
  <c r="P291" i="4"/>
  <c r="O291" i="4"/>
  <c r="N291" i="4"/>
  <c r="G291" i="4"/>
  <c r="I291" i="4" s="1"/>
  <c r="Q291" i="4"/>
  <c r="B291" i="4"/>
  <c r="Y290" i="4"/>
  <c r="W290" i="4"/>
  <c r="T290" i="4"/>
  <c r="R290" i="4"/>
  <c r="P290" i="4"/>
  <c r="O290" i="4"/>
  <c r="N290" i="4"/>
  <c r="G290" i="4"/>
  <c r="I290" i="4" s="1"/>
  <c r="Q290" i="4"/>
  <c r="B290" i="4"/>
  <c r="Y289" i="4"/>
  <c r="W289" i="4"/>
  <c r="T289" i="4"/>
  <c r="P289" i="4"/>
  <c r="O289" i="4"/>
  <c r="N289" i="4"/>
  <c r="G289" i="4"/>
  <c r="I289" i="4" s="1"/>
  <c r="Q289" i="4"/>
  <c r="B289" i="4"/>
  <c r="Y288" i="4"/>
  <c r="W288" i="4"/>
  <c r="T288" i="4"/>
  <c r="R288" i="4"/>
  <c r="P288" i="4"/>
  <c r="O288" i="4"/>
  <c r="N288" i="4"/>
  <c r="G288" i="4"/>
  <c r="I288" i="4" s="1"/>
  <c r="Q288" i="4"/>
  <c r="B288" i="4"/>
  <c r="Y287" i="4"/>
  <c r="W287" i="4"/>
  <c r="T287" i="4"/>
  <c r="R287" i="4"/>
  <c r="P287" i="4"/>
  <c r="O287" i="4"/>
  <c r="N287" i="4"/>
  <c r="G287" i="4"/>
  <c r="I287" i="4" s="1"/>
  <c r="Q287" i="4"/>
  <c r="B287" i="4"/>
  <c r="Y286" i="4"/>
  <c r="W286" i="4"/>
  <c r="T286" i="4"/>
  <c r="R286" i="4"/>
  <c r="P286" i="4"/>
  <c r="O286" i="4"/>
  <c r="N286" i="4"/>
  <c r="G286" i="4"/>
  <c r="I286" i="4" s="1"/>
  <c r="Q286" i="4"/>
  <c r="B286" i="4"/>
  <c r="G285" i="4"/>
  <c r="I285" i="4" s="1"/>
  <c r="Q285" i="4"/>
  <c r="Y284" i="4"/>
  <c r="Y285" i="4"/>
  <c r="W284" i="4"/>
  <c r="W285" i="4"/>
  <c r="T284" i="4"/>
  <c r="T285" i="4"/>
  <c r="R285" i="4"/>
  <c r="P284" i="4"/>
  <c r="P285" i="4"/>
  <c r="O284" i="4"/>
  <c r="O285" i="4"/>
  <c r="N284" i="4"/>
  <c r="N285" i="4"/>
  <c r="B285" i="4"/>
  <c r="G284" i="4"/>
  <c r="I284" i="4" s="1"/>
  <c r="Q284" i="4"/>
  <c r="B284" i="4"/>
  <c r="W283" i="4"/>
  <c r="Y283" i="4"/>
  <c r="T283" i="4"/>
  <c r="R283" i="4"/>
  <c r="P283" i="4"/>
  <c r="N283" i="4"/>
  <c r="O283" i="4"/>
  <c r="Q283" i="4"/>
  <c r="G283" i="4"/>
  <c r="I283" i="4" s="1"/>
  <c r="B283" i="4"/>
  <c r="G282" i="4"/>
  <c r="I282" i="4" s="1"/>
  <c r="Y282" i="4"/>
  <c r="B282" i="4"/>
  <c r="W281" i="4"/>
  <c r="W282" i="4"/>
  <c r="G281" i="4"/>
  <c r="I281" i="4" s="1"/>
  <c r="B281" i="4"/>
  <c r="T280" i="4"/>
  <c r="T281" i="4"/>
  <c r="T282" i="4"/>
  <c r="R280" i="4"/>
  <c r="Q280" i="4"/>
  <c r="Q281" i="4"/>
  <c r="Q282" i="4"/>
  <c r="P280" i="4"/>
  <c r="P281" i="4"/>
  <c r="P282" i="4"/>
  <c r="O280" i="4"/>
  <c r="O281" i="4"/>
  <c r="O282" i="4"/>
  <c r="N280" i="4"/>
  <c r="N281" i="4"/>
  <c r="N282" i="4"/>
  <c r="O279" i="4"/>
  <c r="P279" i="4"/>
  <c r="Q279" i="4"/>
  <c r="T279" i="4"/>
  <c r="G280" i="4"/>
  <c r="I280" i="4" s="1"/>
  <c r="W280" i="4"/>
  <c r="Y279" i="4"/>
  <c r="Y280" i="4"/>
  <c r="Y281" i="4"/>
  <c r="N279" i="4"/>
  <c r="G279" i="4"/>
  <c r="I279" i="4" s="1"/>
  <c r="W279" i="4"/>
  <c r="T278" i="4"/>
  <c r="R278" i="4"/>
  <c r="P278" i="4"/>
  <c r="O278" i="4"/>
  <c r="N278" i="4"/>
  <c r="Q278" i="4"/>
  <c r="G278" i="4"/>
  <c r="I278" i="4" s="1"/>
  <c r="B278" i="4"/>
  <c r="B279" i="4"/>
  <c r="B280" i="4"/>
  <c r="Y277" i="4"/>
  <c r="Y278" i="4"/>
  <c r="W277" i="4"/>
  <c r="W278" i="4"/>
  <c r="T277" i="4"/>
  <c r="P277" i="4"/>
  <c r="O277" i="4"/>
  <c r="N277" i="4"/>
  <c r="Q277" i="4"/>
  <c r="G277" i="4"/>
  <c r="I277" i="4" s="1"/>
  <c r="B277" i="4"/>
  <c r="Y276" i="4"/>
  <c r="W276" i="4"/>
  <c r="T276" i="4"/>
  <c r="R276" i="4"/>
  <c r="P276" i="4"/>
  <c r="O276" i="4"/>
  <c r="N276" i="4"/>
  <c r="Q276" i="4"/>
  <c r="G276" i="4"/>
  <c r="I276" i="4" s="1"/>
  <c r="B276" i="4"/>
  <c r="Y275" i="4"/>
  <c r="W275" i="4"/>
  <c r="T275" i="4"/>
  <c r="R275" i="4"/>
  <c r="P275" i="4"/>
  <c r="O275" i="4"/>
  <c r="N275" i="4"/>
  <c r="Q275" i="4"/>
  <c r="G275" i="4"/>
  <c r="I275" i="4" s="1"/>
  <c r="B275" i="4"/>
  <c r="Y274" i="4"/>
  <c r="W274" i="4"/>
  <c r="T274" i="4"/>
  <c r="R274" i="4"/>
  <c r="P274" i="4"/>
  <c r="O274" i="4"/>
  <c r="N274" i="4"/>
  <c r="Q274" i="4"/>
  <c r="G274" i="4"/>
  <c r="I274" i="4" s="1"/>
  <c r="B274" i="4"/>
  <c r="Y273" i="4"/>
  <c r="W273" i="4"/>
  <c r="T273" i="4"/>
  <c r="R273" i="4"/>
  <c r="P273" i="4"/>
  <c r="O273" i="4"/>
  <c r="N273" i="4"/>
  <c r="Q273" i="4"/>
  <c r="G273" i="4"/>
  <c r="I273" i="4" s="1"/>
  <c r="B273" i="4"/>
  <c r="Y272" i="4"/>
  <c r="W272" i="4"/>
  <c r="T272" i="4"/>
  <c r="P272" i="4"/>
  <c r="O272" i="4"/>
  <c r="N272" i="4"/>
  <c r="Q272" i="4"/>
  <c r="G272" i="4"/>
  <c r="I272" i="4" s="1"/>
  <c r="B272" i="4"/>
  <c r="Y271" i="4"/>
  <c r="T271" i="4"/>
  <c r="R271" i="4"/>
  <c r="P271" i="4"/>
  <c r="O271" i="4"/>
  <c r="N271" i="4"/>
  <c r="Q271" i="4"/>
  <c r="G271" i="4"/>
  <c r="I271" i="4" s="1"/>
  <c r="W271" i="4"/>
  <c r="Y270" i="4"/>
  <c r="T270" i="4"/>
  <c r="P270" i="4"/>
  <c r="O270" i="4"/>
  <c r="N270" i="4"/>
  <c r="Q270" i="4"/>
  <c r="G270" i="4"/>
  <c r="I270" i="4" s="1"/>
  <c r="W270" i="4"/>
  <c r="Y269" i="4"/>
  <c r="T269" i="4"/>
  <c r="R269" i="4"/>
  <c r="P269" i="4"/>
  <c r="O269" i="4"/>
  <c r="N269" i="4"/>
  <c r="Q269" i="4"/>
  <c r="G269" i="4"/>
  <c r="I269" i="4" s="1"/>
  <c r="W269" i="4"/>
  <c r="T268" i="4"/>
  <c r="P268" i="4"/>
  <c r="O268" i="4"/>
  <c r="N268" i="4"/>
  <c r="G268" i="4"/>
  <c r="I268" i="4" s="1"/>
  <c r="Q268" i="4"/>
  <c r="W268" i="4"/>
  <c r="R267" i="4"/>
  <c r="P267" i="4"/>
  <c r="O267" i="4"/>
  <c r="N267" i="4"/>
  <c r="Q267" i="4"/>
  <c r="G267" i="4"/>
  <c r="I267" i="4" s="1"/>
  <c r="W267" i="4"/>
  <c r="T266" i="4"/>
  <c r="T267" i="4"/>
  <c r="R266" i="4"/>
  <c r="P266" i="4"/>
  <c r="O266" i="4"/>
  <c r="N266" i="4"/>
  <c r="Q266" i="4"/>
  <c r="G266" i="4"/>
  <c r="I266" i="4" s="1"/>
  <c r="W266" i="4"/>
  <c r="Y265" i="4"/>
  <c r="Y266" i="4"/>
  <c r="Y267" i="4"/>
  <c r="Y268" i="4"/>
  <c r="W265" i="4"/>
  <c r="T265" i="4"/>
  <c r="P265" i="4"/>
  <c r="O265" i="4"/>
  <c r="N265" i="4"/>
  <c r="Q265" i="4"/>
  <c r="G265" i="4"/>
  <c r="I265" i="4" s="1"/>
  <c r="B265" i="4"/>
  <c r="B266" i="4"/>
  <c r="B267" i="4"/>
  <c r="B268" i="4"/>
  <c r="B269" i="4"/>
  <c r="S269" i="4" s="1"/>
  <c r="B270" i="4"/>
  <c r="B271" i="4"/>
  <c r="T264" i="4"/>
  <c r="R264" i="4"/>
  <c r="P264" i="4"/>
  <c r="O264" i="4"/>
  <c r="N264" i="4"/>
  <c r="Q264" i="4"/>
  <c r="G264" i="4"/>
  <c r="I264" i="4" s="1"/>
  <c r="B264" i="4"/>
  <c r="T263" i="4"/>
  <c r="R263" i="4"/>
  <c r="P263" i="4"/>
  <c r="O263" i="4"/>
  <c r="N263" i="4"/>
  <c r="Q263" i="4"/>
  <c r="G263" i="4"/>
  <c r="I263" i="4" s="1"/>
  <c r="B263" i="4"/>
  <c r="T262" i="4"/>
  <c r="Q262" i="4"/>
  <c r="P262" i="4"/>
  <c r="O262" i="4"/>
  <c r="N262" i="4"/>
  <c r="G262" i="4"/>
  <c r="I262" i="4" s="1"/>
  <c r="B262" i="4"/>
  <c r="Y262" i="4"/>
  <c r="Y263" i="4"/>
  <c r="Y264" i="4"/>
  <c r="Y261" i="4"/>
  <c r="W261" i="4"/>
  <c r="W262" i="4"/>
  <c r="W263" i="4"/>
  <c r="W264" i="4"/>
  <c r="T261" i="4"/>
  <c r="R261" i="4"/>
  <c r="P261" i="4"/>
  <c r="O261" i="4"/>
  <c r="N261" i="4"/>
  <c r="Q261" i="4"/>
  <c r="G261" i="4"/>
  <c r="I261" i="4" s="1"/>
  <c r="B261" i="4"/>
  <c r="Y260" i="4"/>
  <c r="T260" i="4"/>
  <c r="P260" i="4"/>
  <c r="O260" i="4"/>
  <c r="N260" i="4"/>
  <c r="W260" i="4"/>
  <c r="B260" i="4"/>
  <c r="G260" i="4"/>
  <c r="I260" i="4" s="1"/>
  <c r="Q260" i="4"/>
  <c r="Y259" i="4"/>
  <c r="W259" i="4"/>
  <c r="T258" i="4"/>
  <c r="T259" i="4"/>
  <c r="S258" i="4"/>
  <c r="R258" i="4"/>
  <c r="R259" i="4"/>
  <c r="Q258" i="4"/>
  <c r="Q259" i="4"/>
  <c r="P258" i="4"/>
  <c r="P259" i="4"/>
  <c r="O258" i="4"/>
  <c r="O259" i="4"/>
  <c r="N258" i="4"/>
  <c r="N259" i="4"/>
  <c r="G259" i="4"/>
  <c r="I259" i="4" s="1"/>
  <c r="B259" i="4"/>
  <c r="N5" i="13"/>
  <c r="P5" i="13"/>
  <c r="Q5" i="13"/>
  <c r="V5" i="13"/>
  <c r="S5" i="13" s="1"/>
  <c r="Q2" i="13"/>
  <c r="V2" i="13"/>
  <c r="S2" i="13" s="1"/>
  <c r="M3" i="13"/>
  <c r="N3" i="13"/>
  <c r="O3" i="13"/>
  <c r="Q3" i="13"/>
  <c r="V3" i="13"/>
  <c r="S3" i="13" s="1"/>
  <c r="Q6" i="13"/>
  <c r="V6" i="13"/>
  <c r="S6" i="13" s="1"/>
  <c r="O7" i="13"/>
  <c r="Q7" i="13"/>
  <c r="V7" i="13"/>
  <c r="S7" i="13" s="1"/>
  <c r="P10" i="13"/>
  <c r="Q10" i="13"/>
  <c r="V10" i="13"/>
  <c r="S10" i="13" s="1"/>
  <c r="O11" i="13"/>
  <c r="P11" i="13"/>
  <c r="Q11" i="13"/>
  <c r="V11" i="13"/>
  <c r="S11" i="13" s="1"/>
  <c r="O9" i="13"/>
  <c r="Q9" i="13"/>
  <c r="V9" i="13"/>
  <c r="S9" i="13" s="1"/>
  <c r="K22" i="13"/>
  <c r="L22" i="13"/>
  <c r="M22" i="13"/>
  <c r="O22" i="13"/>
  <c r="P22" i="13"/>
  <c r="Q22" i="13"/>
  <c r="V22" i="13"/>
  <c r="S22" i="13" s="1"/>
  <c r="N8" i="13"/>
  <c r="P8" i="13"/>
  <c r="Q8" i="13"/>
  <c r="V8" i="13"/>
  <c r="S8" i="13" s="1"/>
  <c r="O15" i="13"/>
  <c r="P15" i="13"/>
  <c r="Q15" i="13"/>
  <c r="V15" i="13"/>
  <c r="S15" i="13" s="1"/>
  <c r="C21" i="13"/>
  <c r="N21" i="13"/>
  <c r="O21" i="13"/>
  <c r="P21" i="13"/>
  <c r="Q21" i="13"/>
  <c r="V21" i="13"/>
  <c r="S21" i="13" s="1"/>
  <c r="N14" i="13"/>
  <c r="O14" i="13"/>
  <c r="Q14" i="13"/>
  <c r="V14" i="13"/>
  <c r="S14" i="13" s="1"/>
  <c r="N12" i="13"/>
  <c r="O12" i="13"/>
  <c r="P12" i="13"/>
  <c r="Q12" i="13"/>
  <c r="V12" i="13"/>
  <c r="S12" i="13" s="1"/>
  <c r="I31" i="13"/>
  <c r="J31" i="13"/>
  <c r="K31" i="13"/>
  <c r="L31" i="13"/>
  <c r="M31" i="13"/>
  <c r="N31" i="13"/>
  <c r="O31" i="13"/>
  <c r="P31" i="13"/>
  <c r="Q31" i="13"/>
  <c r="V31" i="13"/>
  <c r="S31" i="13" s="1"/>
  <c r="O17" i="13"/>
  <c r="P17" i="13"/>
  <c r="Q17" i="13"/>
  <c r="V17" i="13"/>
  <c r="S17" i="13" s="1"/>
  <c r="L16" i="13"/>
  <c r="N16" i="13"/>
  <c r="Q16" i="13"/>
  <c r="V16" i="13"/>
  <c r="S16" i="13" s="1"/>
  <c r="Q18" i="13"/>
  <c r="V18" i="13"/>
  <c r="S18" i="13" s="1"/>
  <c r="N23" i="13"/>
  <c r="O23" i="13"/>
  <c r="P23" i="13"/>
  <c r="Q23" i="13"/>
  <c r="V23" i="13"/>
  <c r="S23" i="13" s="1"/>
  <c r="C13" i="13"/>
  <c r="N13" i="13"/>
  <c r="O13" i="13"/>
  <c r="P13" i="13"/>
  <c r="Q13" i="13"/>
  <c r="V13" i="13"/>
  <c r="S13" i="13" s="1"/>
  <c r="I27" i="13"/>
  <c r="M27" i="13"/>
  <c r="N27" i="13"/>
  <c r="O27" i="13"/>
  <c r="P27" i="13"/>
  <c r="Q27" i="13"/>
  <c r="V27" i="13"/>
  <c r="S27" i="13" s="1"/>
  <c r="M20" i="13"/>
  <c r="N20" i="13"/>
  <c r="O20" i="13"/>
  <c r="P20" i="13"/>
  <c r="Q20" i="13"/>
  <c r="V20" i="13"/>
  <c r="S20" i="13" s="1"/>
  <c r="L24" i="13"/>
  <c r="M24" i="13"/>
  <c r="N24" i="13"/>
  <c r="O24" i="13"/>
  <c r="P24" i="13"/>
  <c r="Q24" i="13"/>
  <c r="V24" i="13"/>
  <c r="S24" i="13" s="1"/>
  <c r="O19" i="13"/>
  <c r="P19" i="13"/>
  <c r="Q19" i="13"/>
  <c r="V19" i="13"/>
  <c r="S19" i="13" s="1"/>
  <c r="F25" i="13"/>
  <c r="I25" i="13"/>
  <c r="N25" i="13"/>
  <c r="O25" i="13"/>
  <c r="P25" i="13"/>
  <c r="Q25" i="13"/>
  <c r="V25" i="13"/>
  <c r="S25" i="13" s="1"/>
  <c r="F26" i="13"/>
  <c r="N26" i="13"/>
  <c r="O26" i="13"/>
  <c r="P26" i="13"/>
  <c r="Q26" i="13"/>
  <c r="V26" i="13"/>
  <c r="S26" i="13" s="1"/>
  <c r="C29" i="13"/>
  <c r="D29" i="13"/>
  <c r="E29" i="13"/>
  <c r="N29" i="13"/>
  <c r="O29" i="13"/>
  <c r="P29" i="13"/>
  <c r="Q29" i="13"/>
  <c r="V29" i="13"/>
  <c r="S29" i="13" s="1"/>
  <c r="E28" i="13"/>
  <c r="F28" i="13"/>
  <c r="G28" i="13"/>
  <c r="N28" i="13"/>
  <c r="O28" i="13"/>
  <c r="P28" i="13"/>
  <c r="Q28" i="13"/>
  <c r="V28" i="13"/>
  <c r="S28" i="13" s="1"/>
  <c r="E30" i="13"/>
  <c r="G30" i="13"/>
  <c r="H30" i="13"/>
  <c r="N30" i="13"/>
  <c r="O30" i="13"/>
  <c r="P30" i="13"/>
  <c r="Q30" i="13"/>
  <c r="V30" i="13"/>
  <c r="S30" i="13" s="1"/>
  <c r="D32" i="13"/>
  <c r="E32" i="13"/>
  <c r="F32" i="13"/>
  <c r="G32" i="13"/>
  <c r="H32" i="13"/>
  <c r="I32" i="13"/>
  <c r="J32" i="13"/>
  <c r="K32" i="13"/>
  <c r="L32" i="13"/>
  <c r="M32" i="13"/>
  <c r="N32" i="13"/>
  <c r="O32" i="13"/>
  <c r="P32" i="13"/>
  <c r="Q32" i="13"/>
  <c r="V32" i="13"/>
  <c r="S32" i="13" s="1"/>
  <c r="N3" i="12"/>
  <c r="O3" i="12"/>
  <c r="P3" i="12"/>
  <c r="Q3" i="12"/>
  <c r="N4" i="12"/>
  <c r="O4" i="12"/>
  <c r="P4" i="12"/>
  <c r="Q4" i="12"/>
  <c r="N5" i="12"/>
  <c r="P5" i="12"/>
  <c r="Q5" i="12"/>
  <c r="N6" i="12"/>
  <c r="O6" i="12"/>
  <c r="P6" i="12"/>
  <c r="Q6" i="12"/>
  <c r="F7" i="12"/>
  <c r="N7" i="12"/>
  <c r="O7" i="12"/>
  <c r="P7" i="12"/>
  <c r="Q7" i="12"/>
  <c r="F9" i="12"/>
  <c r="H9" i="12"/>
  <c r="J9" i="12"/>
  <c r="K9" i="12"/>
  <c r="L9" i="12"/>
  <c r="M9" i="12"/>
  <c r="N9" i="12"/>
  <c r="O9" i="12"/>
  <c r="P9" i="12"/>
  <c r="Q9" i="12"/>
  <c r="C8" i="12"/>
  <c r="D8" i="12"/>
  <c r="E8" i="12"/>
  <c r="N8" i="12"/>
  <c r="O8" i="12"/>
  <c r="P8" i="12"/>
  <c r="Q8" i="12"/>
  <c r="D10" i="12"/>
  <c r="F10" i="12"/>
  <c r="H10" i="12"/>
  <c r="I10" i="12"/>
  <c r="J10" i="12"/>
  <c r="K10" i="12"/>
  <c r="L10" i="12"/>
  <c r="M10" i="12"/>
  <c r="N10" i="12"/>
  <c r="O10" i="12"/>
  <c r="P10" i="12"/>
  <c r="Q10" i="12"/>
  <c r="E12" i="12"/>
  <c r="F12" i="12"/>
  <c r="G12" i="12"/>
  <c r="H12" i="12"/>
  <c r="I12" i="12"/>
  <c r="J12" i="12"/>
  <c r="K12" i="12"/>
  <c r="L12" i="12"/>
  <c r="M12" i="12"/>
  <c r="N12" i="12"/>
  <c r="O12" i="12"/>
  <c r="P12" i="12"/>
  <c r="Q12" i="12"/>
  <c r="N5" i="8"/>
  <c r="P5" i="8"/>
  <c r="Q5" i="8"/>
  <c r="W3" i="8"/>
  <c r="Q2" i="8"/>
  <c r="W6" i="8"/>
  <c r="M3" i="8"/>
  <c r="N3" i="8"/>
  <c r="O3" i="8"/>
  <c r="Q3" i="8"/>
  <c r="W4" i="8"/>
  <c r="Q6" i="8"/>
  <c r="W9" i="8"/>
  <c r="O7" i="8"/>
  <c r="Q7" i="8"/>
  <c r="W5" i="8"/>
  <c r="P11" i="8"/>
  <c r="Q11" i="8"/>
  <c r="W7" i="8"/>
  <c r="O13" i="8"/>
  <c r="P13" i="8"/>
  <c r="Q13" i="8"/>
  <c r="W8" i="8"/>
  <c r="N8" i="8"/>
  <c r="P8" i="8"/>
  <c r="Q8" i="8"/>
  <c r="W12" i="8"/>
  <c r="O10" i="8"/>
  <c r="Q10" i="8"/>
  <c r="W11" i="8"/>
  <c r="K26" i="8"/>
  <c r="L26" i="8"/>
  <c r="M26" i="8"/>
  <c r="O26" i="8"/>
  <c r="P26" i="8"/>
  <c r="Q26" i="8"/>
  <c r="W13" i="8"/>
  <c r="N9" i="8"/>
  <c r="P9" i="8"/>
  <c r="Q9" i="8"/>
  <c r="W14" i="8"/>
  <c r="O17" i="8"/>
  <c r="P17" i="8"/>
  <c r="Q17" i="8"/>
  <c r="W19" i="8"/>
  <c r="C24" i="8"/>
  <c r="N24" i="8"/>
  <c r="O24" i="8"/>
  <c r="P24" i="8"/>
  <c r="Q24" i="8"/>
  <c r="W10" i="8"/>
  <c r="N12" i="8"/>
  <c r="O12" i="8"/>
  <c r="P12" i="8"/>
  <c r="Q12" i="8"/>
  <c r="W16" i="8"/>
  <c r="N16" i="8"/>
  <c r="O16" i="8"/>
  <c r="Q16" i="8"/>
  <c r="W17" i="8"/>
  <c r="N14" i="8"/>
  <c r="O14" i="8"/>
  <c r="P14" i="8"/>
  <c r="Q14" i="8"/>
  <c r="W15" i="8"/>
  <c r="I38" i="8"/>
  <c r="J38" i="8"/>
  <c r="K38" i="8"/>
  <c r="L38" i="8"/>
  <c r="M38" i="8"/>
  <c r="N38" i="8"/>
  <c r="O38" i="8"/>
  <c r="P38" i="8"/>
  <c r="Q38" i="8"/>
  <c r="W18" i="8"/>
  <c r="O19" i="8"/>
  <c r="P19" i="8"/>
  <c r="Q19" i="8"/>
  <c r="W20" i="8"/>
  <c r="L18" i="8"/>
  <c r="N18" i="8"/>
  <c r="Q18" i="8"/>
  <c r="W21" i="8"/>
  <c r="N21" i="8"/>
  <c r="O21" i="8"/>
  <c r="P21" i="8"/>
  <c r="Q21" i="8"/>
  <c r="W23" i="8"/>
  <c r="Q20" i="8"/>
  <c r="W22" i="8"/>
  <c r="N28" i="8"/>
  <c r="O28" i="8"/>
  <c r="P28" i="8"/>
  <c r="Q28" i="8"/>
  <c r="W27" i="8"/>
  <c r="C15" i="8"/>
  <c r="N15" i="8"/>
  <c r="O15" i="8"/>
  <c r="P15" i="8"/>
  <c r="Q15" i="8"/>
  <c r="W24" i="8"/>
  <c r="N25" i="8"/>
  <c r="P25" i="8"/>
  <c r="Q25" i="8"/>
  <c r="W25" i="8"/>
  <c r="I34" i="8"/>
  <c r="M34" i="8"/>
  <c r="N34" i="8"/>
  <c r="O34" i="8"/>
  <c r="P34" i="8"/>
  <c r="Q34" i="8"/>
  <c r="W29" i="8"/>
  <c r="M23" i="8"/>
  <c r="N23" i="8"/>
  <c r="O23" i="8"/>
  <c r="P23" i="8"/>
  <c r="Q23" i="8"/>
  <c r="W26" i="8"/>
  <c r="L30" i="8"/>
  <c r="M30" i="8"/>
  <c r="N30" i="8"/>
  <c r="O30" i="8"/>
  <c r="P30" i="8"/>
  <c r="Q30" i="8"/>
  <c r="W28" i="8"/>
  <c r="O22" i="8"/>
  <c r="P22" i="8"/>
  <c r="Q22" i="8"/>
  <c r="W31" i="8"/>
  <c r="N27" i="8"/>
  <c r="O27" i="8"/>
  <c r="P27" i="8"/>
  <c r="Q27" i="8"/>
  <c r="W36" i="8"/>
  <c r="F32" i="8"/>
  <c r="I32" i="8"/>
  <c r="N32" i="8"/>
  <c r="O32" i="8"/>
  <c r="P32" i="8"/>
  <c r="Q32" i="8"/>
  <c r="W30" i="8"/>
  <c r="F33" i="8"/>
  <c r="N33" i="8"/>
  <c r="O33" i="8"/>
  <c r="P33" i="8"/>
  <c r="Q33" i="8"/>
  <c r="W32" i="8"/>
  <c r="C36" i="8"/>
  <c r="D36" i="8"/>
  <c r="E36" i="8"/>
  <c r="N36" i="8"/>
  <c r="O36" i="8"/>
  <c r="P36" i="8"/>
  <c r="Q36" i="8"/>
  <c r="W34" i="8"/>
  <c r="F29" i="8"/>
  <c r="N29" i="8"/>
  <c r="O29" i="8"/>
  <c r="P29" i="8"/>
  <c r="Q29" i="8"/>
  <c r="W33" i="8"/>
  <c r="F39" i="8"/>
  <c r="H39" i="8"/>
  <c r="J39" i="8"/>
  <c r="K39" i="8"/>
  <c r="L39" i="8"/>
  <c r="M39" i="8"/>
  <c r="N39" i="8"/>
  <c r="O39" i="8"/>
  <c r="P39" i="8"/>
  <c r="Q39" i="8"/>
  <c r="W35" i="8"/>
  <c r="C31" i="8"/>
  <c r="D31" i="8"/>
  <c r="E31" i="8"/>
  <c r="N31" i="8"/>
  <c r="O31" i="8"/>
  <c r="P31" i="8"/>
  <c r="Q31" i="8"/>
  <c r="W37" i="8"/>
  <c r="E35" i="8"/>
  <c r="F35" i="8"/>
  <c r="G35" i="8"/>
  <c r="N35" i="8"/>
  <c r="O35" i="8"/>
  <c r="P35" i="8"/>
  <c r="Q35" i="8"/>
  <c r="W38" i="8"/>
  <c r="E37" i="8"/>
  <c r="G37" i="8"/>
  <c r="H37" i="8"/>
  <c r="N37" i="8"/>
  <c r="O37" i="8"/>
  <c r="P37" i="8"/>
  <c r="Q37" i="8"/>
  <c r="W39" i="8"/>
  <c r="D40" i="8"/>
  <c r="F40" i="8"/>
  <c r="H40" i="8"/>
  <c r="I40" i="8"/>
  <c r="J40" i="8"/>
  <c r="K40" i="8"/>
  <c r="L40" i="8"/>
  <c r="M40" i="8"/>
  <c r="N40" i="8"/>
  <c r="O40" i="8"/>
  <c r="P40" i="8"/>
  <c r="Q40" i="8"/>
  <c r="W40" i="8"/>
  <c r="E42" i="8"/>
  <c r="F42" i="8"/>
  <c r="G42" i="8"/>
  <c r="H42" i="8"/>
  <c r="I42" i="8"/>
  <c r="J42" i="8"/>
  <c r="K42" i="8"/>
  <c r="L42" i="8"/>
  <c r="M42" i="8"/>
  <c r="N42" i="8"/>
  <c r="O42" i="8"/>
  <c r="P42" i="8"/>
  <c r="Q42" i="8"/>
  <c r="D43" i="8"/>
  <c r="Q43" i="8"/>
  <c r="W42" i="8"/>
  <c r="Y258" i="4"/>
  <c r="Z258" i="4"/>
  <c r="X258" i="4"/>
  <c r="W258" i="4"/>
  <c r="B258" i="4"/>
  <c r="Y257" i="4"/>
  <c r="W257" i="4"/>
  <c r="T257" i="4"/>
  <c r="R257" i="4"/>
  <c r="P257" i="4"/>
  <c r="O257" i="4"/>
  <c r="N257" i="4"/>
  <c r="Q257" i="4"/>
  <c r="G257" i="4"/>
  <c r="I257" i="4" s="1"/>
  <c r="B257" i="4"/>
  <c r="Y256" i="4"/>
  <c r="W256" i="4"/>
  <c r="T256" i="4"/>
  <c r="P256" i="4"/>
  <c r="O256" i="4"/>
  <c r="N256" i="4"/>
  <c r="Q256" i="4"/>
  <c r="G256" i="4"/>
  <c r="I256" i="4" s="1"/>
  <c r="B256" i="4"/>
  <c r="Y255" i="4"/>
  <c r="W255" i="4"/>
  <c r="T255" i="4"/>
  <c r="R255" i="4"/>
  <c r="P255" i="4"/>
  <c r="O255" i="4"/>
  <c r="N255" i="4"/>
  <c r="G255" i="4"/>
  <c r="I255" i="4" s="1"/>
  <c r="Q255" i="4"/>
  <c r="B255" i="4"/>
  <c r="Y254" i="4"/>
  <c r="W254" i="4"/>
  <c r="T254" i="4"/>
  <c r="R254" i="4"/>
  <c r="P254" i="4"/>
  <c r="O254" i="4"/>
  <c r="N254" i="4"/>
  <c r="G254" i="4"/>
  <c r="I254" i="4" s="1"/>
  <c r="Q254" i="4"/>
  <c r="B254" i="4"/>
  <c r="Y253" i="4"/>
  <c r="W253" i="4"/>
  <c r="T253" i="4"/>
  <c r="R253" i="4"/>
  <c r="P253" i="4"/>
  <c r="O253" i="4"/>
  <c r="N253" i="4"/>
  <c r="G253" i="4"/>
  <c r="I253" i="4" s="1"/>
  <c r="Q253" i="4"/>
  <c r="B253" i="4"/>
  <c r="Y252" i="4"/>
  <c r="W252" i="4"/>
  <c r="T252" i="4"/>
  <c r="R252" i="4"/>
  <c r="P252" i="4"/>
  <c r="O252" i="4"/>
  <c r="N252" i="4"/>
  <c r="G252" i="4"/>
  <c r="I252" i="4" s="1"/>
  <c r="Q252" i="4"/>
  <c r="B252" i="4"/>
  <c r="Y251" i="4"/>
  <c r="W251" i="4"/>
  <c r="T251" i="4"/>
  <c r="R251" i="4"/>
  <c r="P251" i="4"/>
  <c r="O251" i="4"/>
  <c r="N251" i="4"/>
  <c r="G251" i="4"/>
  <c r="I251" i="4" s="1"/>
  <c r="Q251" i="4"/>
  <c r="B251" i="4"/>
  <c r="Y250" i="4"/>
  <c r="W250" i="4"/>
  <c r="T250" i="4"/>
  <c r="P250" i="4"/>
  <c r="O250" i="4"/>
  <c r="N250" i="4"/>
  <c r="G250" i="4"/>
  <c r="I250" i="4" s="1"/>
  <c r="Q250" i="4"/>
  <c r="B250" i="4"/>
  <c r="Y249" i="4"/>
  <c r="W249" i="4"/>
  <c r="T249" i="4"/>
  <c r="R249" i="4"/>
  <c r="P249" i="4"/>
  <c r="O249" i="4"/>
  <c r="N249" i="4"/>
  <c r="G249" i="4"/>
  <c r="I249" i="4" s="1"/>
  <c r="Q249" i="4"/>
  <c r="B249" i="4"/>
  <c r="Y248" i="4"/>
  <c r="W248" i="4"/>
  <c r="T248" i="4"/>
  <c r="R248" i="4"/>
  <c r="P248" i="4"/>
  <c r="O248" i="4"/>
  <c r="N248" i="4"/>
  <c r="G248" i="4"/>
  <c r="I248" i="4" s="1"/>
  <c r="Q248" i="4"/>
  <c r="B248" i="4"/>
  <c r="Y247" i="4"/>
  <c r="W247" i="4"/>
  <c r="T247" i="4"/>
  <c r="R247" i="4"/>
  <c r="P247" i="4"/>
  <c r="O247" i="4"/>
  <c r="N247" i="4"/>
  <c r="G247" i="4"/>
  <c r="I247" i="4" s="1"/>
  <c r="Q247" i="4"/>
  <c r="B247" i="4"/>
  <c r="Y246" i="4"/>
  <c r="W246" i="4"/>
  <c r="T246" i="4"/>
  <c r="P246" i="4"/>
  <c r="O246" i="4"/>
  <c r="N246" i="4"/>
  <c r="G246" i="4"/>
  <c r="I246" i="4" s="1"/>
  <c r="Q246" i="4"/>
  <c r="B246" i="4"/>
  <c r="Y245" i="4"/>
  <c r="W245" i="4"/>
  <c r="T245" i="4"/>
  <c r="P245" i="4"/>
  <c r="O245" i="4"/>
  <c r="N245" i="4"/>
  <c r="G245" i="4"/>
  <c r="I245" i="4" s="1"/>
  <c r="Q245" i="4"/>
  <c r="B245" i="4"/>
  <c r="Y244" i="4"/>
  <c r="W244" i="4"/>
  <c r="T244" i="4"/>
  <c r="P244" i="4"/>
  <c r="O244" i="4"/>
  <c r="N244" i="4"/>
  <c r="G244" i="4"/>
  <c r="I244" i="4" s="1"/>
  <c r="Q244" i="4"/>
  <c r="B244" i="4"/>
  <c r="Y243" i="4"/>
  <c r="W243" i="4"/>
  <c r="T243" i="4"/>
  <c r="R243" i="4"/>
  <c r="P243" i="4"/>
  <c r="O243" i="4"/>
  <c r="N243" i="4"/>
  <c r="G243" i="4"/>
  <c r="I243" i="4" s="1"/>
  <c r="Q243" i="4"/>
  <c r="B243" i="4"/>
  <c r="Y242" i="4"/>
  <c r="W242" i="4"/>
  <c r="T242" i="4"/>
  <c r="R242" i="4"/>
  <c r="P242" i="4"/>
  <c r="O242" i="4"/>
  <c r="N242" i="4"/>
  <c r="G242" i="4"/>
  <c r="I242" i="4" s="1"/>
  <c r="Q242" i="4"/>
  <c r="B242" i="4"/>
  <c r="Y241" i="4"/>
  <c r="W241" i="4"/>
  <c r="T241" i="4"/>
  <c r="R241" i="4"/>
  <c r="P241" i="4"/>
  <c r="O241" i="4"/>
  <c r="N241" i="4"/>
  <c r="G241" i="4"/>
  <c r="I241" i="4" s="1"/>
  <c r="Q241" i="4"/>
  <c r="B241" i="4"/>
  <c r="Y240" i="4"/>
  <c r="W240" i="4"/>
  <c r="T240" i="4"/>
  <c r="P240" i="4"/>
  <c r="O240" i="4"/>
  <c r="N240" i="4"/>
  <c r="Q240" i="4"/>
  <c r="G240" i="4"/>
  <c r="I240" i="4" s="1"/>
  <c r="B240" i="4"/>
  <c r="Y239" i="4"/>
  <c r="W239" i="4"/>
  <c r="T239" i="4"/>
  <c r="R239" i="4"/>
  <c r="P239" i="4"/>
  <c r="O239" i="4"/>
  <c r="N239" i="4"/>
  <c r="G239" i="4"/>
  <c r="I239" i="4" s="1"/>
  <c r="Q239" i="4"/>
  <c r="B239" i="4"/>
  <c r="Y238" i="4"/>
  <c r="W238" i="4"/>
  <c r="T238" i="4"/>
  <c r="P238" i="4"/>
  <c r="O238" i="4"/>
  <c r="N238" i="4"/>
  <c r="G238" i="4"/>
  <c r="I238" i="4" s="1"/>
  <c r="Q238" i="4"/>
  <c r="B238" i="4"/>
  <c r="Y237" i="4"/>
  <c r="W237" i="4"/>
  <c r="T237" i="4"/>
  <c r="R237" i="4"/>
  <c r="P237" i="4"/>
  <c r="O237" i="4"/>
  <c r="N237" i="4"/>
  <c r="G237" i="4"/>
  <c r="I237" i="4" s="1"/>
  <c r="Q237" i="4"/>
  <c r="B237" i="4"/>
  <c r="Y236" i="4"/>
  <c r="W236" i="4"/>
  <c r="T236" i="4"/>
  <c r="R236" i="4"/>
  <c r="P236" i="4"/>
  <c r="O236" i="4"/>
  <c r="N236" i="4"/>
  <c r="G236" i="4"/>
  <c r="I236" i="4" s="1"/>
  <c r="Q236" i="4"/>
  <c r="B236" i="4"/>
  <c r="Y235" i="4"/>
  <c r="W235" i="4"/>
  <c r="T235" i="4"/>
  <c r="R235" i="4"/>
  <c r="P235" i="4"/>
  <c r="O235" i="4"/>
  <c r="N235" i="4"/>
  <c r="G235" i="4"/>
  <c r="I235" i="4" s="1"/>
  <c r="Q235" i="4"/>
  <c r="B235" i="4"/>
  <c r="Y234" i="4"/>
  <c r="W234" i="4"/>
  <c r="T234" i="4"/>
  <c r="P234" i="4"/>
  <c r="O234" i="4"/>
  <c r="N234" i="4"/>
  <c r="G234" i="4"/>
  <c r="I234" i="4" s="1"/>
  <c r="Q234" i="4"/>
  <c r="B234" i="4"/>
  <c r="Y233" i="4"/>
  <c r="W233" i="4"/>
  <c r="T233" i="4"/>
  <c r="R233" i="4"/>
  <c r="P233" i="4"/>
  <c r="O233" i="4"/>
  <c r="N233" i="4"/>
  <c r="G233" i="4"/>
  <c r="I233" i="4" s="1"/>
  <c r="Q233" i="4"/>
  <c r="B233" i="4"/>
  <c r="Y232" i="4"/>
  <c r="W232" i="4"/>
  <c r="T232" i="4"/>
  <c r="R232" i="4"/>
  <c r="P232" i="4"/>
  <c r="O232" i="4"/>
  <c r="N232" i="4"/>
  <c r="Q232" i="4"/>
  <c r="G232" i="4"/>
  <c r="I232" i="4" s="1"/>
  <c r="B232" i="4"/>
  <c r="Y231" i="4"/>
  <c r="W231" i="4"/>
  <c r="T231" i="4"/>
  <c r="R231" i="4"/>
  <c r="Q231" i="4"/>
  <c r="P231" i="4"/>
  <c r="O231" i="4"/>
  <c r="N231" i="4"/>
  <c r="G231" i="4"/>
  <c r="I231" i="4" s="1"/>
  <c r="B231" i="4"/>
  <c r="Y230" i="4"/>
  <c r="W230" i="4"/>
  <c r="T230" i="4"/>
  <c r="R230" i="4"/>
  <c r="P230" i="4"/>
  <c r="O230" i="4"/>
  <c r="N230" i="4"/>
  <c r="Q230" i="4"/>
  <c r="G230" i="4"/>
  <c r="I230" i="4" s="1"/>
  <c r="B230" i="4"/>
  <c r="Y229" i="4"/>
  <c r="W229" i="4"/>
  <c r="T229" i="4"/>
  <c r="P229" i="4"/>
  <c r="O229" i="4"/>
  <c r="N229" i="4"/>
  <c r="Q229" i="4"/>
  <c r="G229" i="4"/>
  <c r="I229" i="4" s="1"/>
  <c r="B229" i="4"/>
  <c r="Y228" i="4"/>
  <c r="W228" i="4"/>
  <c r="T228" i="4"/>
  <c r="R228" i="4"/>
  <c r="P228" i="4"/>
  <c r="O228" i="4"/>
  <c r="N228" i="4"/>
  <c r="Q228" i="4"/>
  <c r="G228" i="4"/>
  <c r="I228" i="4" s="1"/>
  <c r="B228" i="4"/>
  <c r="W227" i="4"/>
  <c r="T227" i="4"/>
  <c r="R227" i="4"/>
  <c r="P227" i="4"/>
  <c r="O227" i="4"/>
  <c r="N227" i="4"/>
  <c r="Q227" i="4"/>
  <c r="G227" i="4"/>
  <c r="I227" i="4" s="1"/>
  <c r="B227" i="4"/>
  <c r="Y225" i="4"/>
  <c r="Y226" i="4"/>
  <c r="Y227" i="4"/>
  <c r="W225" i="4"/>
  <c r="W226" i="4"/>
  <c r="T226" i="4"/>
  <c r="P226" i="4"/>
  <c r="O226" i="4"/>
  <c r="N226" i="4"/>
  <c r="Q226" i="4"/>
  <c r="G226" i="4"/>
  <c r="I226" i="4" s="1"/>
  <c r="B226" i="4"/>
  <c r="T225" i="4"/>
  <c r="R225" i="4"/>
  <c r="P225" i="4"/>
  <c r="O225" i="4"/>
  <c r="N225" i="4"/>
  <c r="Q225" i="4"/>
  <c r="G225" i="4"/>
  <c r="I225" i="4" s="1"/>
  <c r="B225" i="4"/>
  <c r="Y224" i="4"/>
  <c r="W224" i="4"/>
  <c r="T224" i="4"/>
  <c r="P224" i="4"/>
  <c r="O224" i="4"/>
  <c r="N224" i="4"/>
  <c r="Q224" i="4"/>
  <c r="G224" i="4"/>
  <c r="I224" i="4" s="1"/>
  <c r="B224" i="4"/>
  <c r="Y223" i="4"/>
  <c r="T223" i="4"/>
  <c r="R223" i="4"/>
  <c r="P223" i="4"/>
  <c r="O223" i="4"/>
  <c r="N223" i="4"/>
  <c r="Q223" i="4"/>
  <c r="G223" i="4"/>
  <c r="I223" i="4" s="1"/>
  <c r="W223" i="4"/>
  <c r="B223" i="4"/>
  <c r="Q4" i="13"/>
  <c r="V4" i="13"/>
  <c r="S4" i="13" s="1"/>
  <c r="Y222" i="4"/>
  <c r="W222" i="4"/>
  <c r="T222" i="4"/>
  <c r="R222" i="4"/>
  <c r="P222" i="4"/>
  <c r="O222" i="4"/>
  <c r="N222" i="4"/>
  <c r="Q222" i="4"/>
  <c r="G222" i="4"/>
  <c r="I222" i="4" s="1"/>
  <c r="B222" i="4"/>
  <c r="Y221" i="4"/>
  <c r="W221" i="4"/>
  <c r="T221" i="4"/>
  <c r="R221" i="4"/>
  <c r="Q221" i="4"/>
  <c r="P221" i="4"/>
  <c r="O221" i="4"/>
  <c r="N221" i="4"/>
  <c r="G221" i="4"/>
  <c r="I221" i="4" s="1"/>
  <c r="B221" i="4"/>
  <c r="Y220" i="4"/>
  <c r="W220" i="4"/>
  <c r="T220" i="4"/>
  <c r="P220" i="4"/>
  <c r="O220" i="4"/>
  <c r="N220" i="4"/>
  <c r="Q220" i="4"/>
  <c r="G220" i="4"/>
  <c r="I220" i="4" s="1"/>
  <c r="B220" i="4"/>
  <c r="Y219" i="4"/>
  <c r="W219" i="4"/>
  <c r="T219" i="4"/>
  <c r="P219" i="4"/>
  <c r="O219" i="4"/>
  <c r="N219" i="4"/>
  <c r="Q219" i="4"/>
  <c r="G219" i="4"/>
  <c r="I219" i="4" s="1"/>
  <c r="B219" i="4"/>
  <c r="Y218" i="4"/>
  <c r="W218" i="4"/>
  <c r="T218" i="4"/>
  <c r="P218" i="4"/>
  <c r="O218" i="4"/>
  <c r="N218" i="4"/>
  <c r="Q218" i="4"/>
  <c r="G218" i="4"/>
  <c r="I218" i="4" s="1"/>
  <c r="B218" i="4"/>
  <c r="Y217" i="4"/>
  <c r="W217" i="4"/>
  <c r="T217" i="4"/>
  <c r="R217" i="4"/>
  <c r="P217" i="4"/>
  <c r="O217" i="4"/>
  <c r="N217" i="4"/>
  <c r="Q217" i="4"/>
  <c r="G217" i="4"/>
  <c r="I217" i="4" s="1"/>
  <c r="B217" i="4"/>
  <c r="Y216" i="4"/>
  <c r="W216" i="4"/>
  <c r="T216" i="4"/>
  <c r="R216" i="4"/>
  <c r="P216" i="4"/>
  <c r="O216" i="4"/>
  <c r="N216" i="4"/>
  <c r="Q216" i="4"/>
  <c r="G216" i="4"/>
  <c r="I216" i="4" s="1"/>
  <c r="B216" i="4"/>
  <c r="Y215" i="4"/>
  <c r="W215" i="4"/>
  <c r="T215" i="4"/>
  <c r="P215" i="4"/>
  <c r="O215" i="4"/>
  <c r="N215" i="4"/>
  <c r="Q215" i="4"/>
  <c r="G215" i="4"/>
  <c r="I215" i="4" s="1"/>
  <c r="B215" i="4"/>
  <c r="Y214" i="4"/>
  <c r="W214" i="4"/>
  <c r="T214" i="4"/>
  <c r="R214" i="4"/>
  <c r="P214" i="4"/>
  <c r="O214" i="4"/>
  <c r="N214" i="4"/>
  <c r="Q214" i="4"/>
  <c r="G214" i="4"/>
  <c r="I214" i="4" s="1"/>
  <c r="B214" i="4"/>
  <c r="Y213" i="4"/>
  <c r="W213" i="4"/>
  <c r="T213" i="4"/>
  <c r="R213" i="4"/>
  <c r="Q213" i="4"/>
  <c r="P213" i="4"/>
  <c r="O213" i="4"/>
  <c r="N213" i="4"/>
  <c r="G213" i="4"/>
  <c r="I213" i="4" s="1"/>
  <c r="B213" i="4"/>
  <c r="Y212" i="4"/>
  <c r="T212" i="4"/>
  <c r="R212" i="4"/>
  <c r="Q212" i="4"/>
  <c r="P212" i="4"/>
  <c r="O212" i="4"/>
  <c r="N212" i="4"/>
  <c r="G212" i="4"/>
  <c r="I212" i="4" s="1"/>
  <c r="W212" i="4"/>
  <c r="B212" i="4"/>
  <c r="Y211" i="4"/>
  <c r="W211" i="4"/>
  <c r="T211" i="4"/>
  <c r="R211" i="4"/>
  <c r="P211" i="4"/>
  <c r="O211" i="4"/>
  <c r="N211" i="4"/>
  <c r="Q211" i="4"/>
  <c r="G211" i="4"/>
  <c r="I211" i="4" s="1"/>
  <c r="B211" i="4"/>
  <c r="Y210" i="4"/>
  <c r="W210" i="4"/>
  <c r="T210" i="4"/>
  <c r="R210" i="4"/>
  <c r="P210" i="4"/>
  <c r="O210" i="4"/>
  <c r="N210" i="4"/>
  <c r="Q210" i="4"/>
  <c r="G210" i="4"/>
  <c r="I210" i="4" s="1"/>
  <c r="B210" i="4"/>
  <c r="Y209" i="4"/>
  <c r="W209" i="4"/>
  <c r="T209" i="4"/>
  <c r="P209" i="4"/>
  <c r="O209" i="4"/>
  <c r="N209" i="4"/>
  <c r="Q209" i="4"/>
  <c r="G209" i="4"/>
  <c r="I209" i="4" s="1"/>
  <c r="B209" i="4"/>
  <c r="Y208" i="4"/>
  <c r="W208" i="4"/>
  <c r="T208" i="4"/>
  <c r="P208" i="4"/>
  <c r="O208" i="4"/>
  <c r="N208" i="4"/>
  <c r="Q208" i="4"/>
  <c r="G208" i="4"/>
  <c r="I208" i="4" s="1"/>
  <c r="B208" i="4"/>
  <c r="Y207" i="4"/>
  <c r="W207" i="4"/>
  <c r="T207" i="4"/>
  <c r="R207" i="4"/>
  <c r="P207" i="4"/>
  <c r="O207" i="4"/>
  <c r="N207" i="4"/>
  <c r="Q207" i="4"/>
  <c r="G207" i="4"/>
  <c r="I207" i="4" s="1"/>
  <c r="B207" i="4"/>
  <c r="Y206" i="4"/>
  <c r="W206" i="4"/>
  <c r="T206" i="4"/>
  <c r="P206" i="4"/>
  <c r="O206" i="4"/>
  <c r="N206" i="4"/>
  <c r="Q206" i="4"/>
  <c r="G206" i="4"/>
  <c r="I206" i="4" s="1"/>
  <c r="B206" i="4"/>
  <c r="Y205" i="4"/>
  <c r="W205" i="4"/>
  <c r="T205" i="4"/>
  <c r="R205" i="4"/>
  <c r="P205" i="4"/>
  <c r="O205" i="4"/>
  <c r="N205" i="4"/>
  <c r="Q205" i="4"/>
  <c r="G205" i="4"/>
  <c r="I205" i="4" s="1"/>
  <c r="B205" i="4"/>
  <c r="Y204" i="4"/>
  <c r="W204" i="4"/>
  <c r="T204" i="4"/>
  <c r="P204" i="4"/>
  <c r="O204" i="4"/>
  <c r="N204" i="4"/>
  <c r="Q204" i="4"/>
  <c r="G204" i="4"/>
  <c r="I204" i="4" s="1"/>
  <c r="B204" i="4"/>
  <c r="Y203" i="4"/>
  <c r="W203" i="4"/>
  <c r="T203" i="4"/>
  <c r="R203" i="4"/>
  <c r="P203" i="4"/>
  <c r="O203" i="4"/>
  <c r="N203" i="4"/>
  <c r="Q203" i="4"/>
  <c r="G203" i="4"/>
  <c r="I203" i="4" s="1"/>
  <c r="B203" i="4"/>
  <c r="Y202" i="4"/>
  <c r="W202" i="4"/>
  <c r="T202" i="4"/>
  <c r="R202" i="4"/>
  <c r="P202" i="4"/>
  <c r="O202" i="4"/>
  <c r="N202" i="4"/>
  <c r="Q202" i="4"/>
  <c r="G202" i="4"/>
  <c r="I202" i="4" s="1"/>
  <c r="B202" i="4"/>
  <c r="Y201" i="4"/>
  <c r="W201" i="4"/>
  <c r="T201" i="4"/>
  <c r="P201" i="4"/>
  <c r="O201" i="4"/>
  <c r="N201" i="4"/>
  <c r="Q201" i="4"/>
  <c r="G201" i="4"/>
  <c r="I201" i="4" s="1"/>
  <c r="B201" i="4"/>
  <c r="Y200" i="4"/>
  <c r="W200" i="4"/>
  <c r="T200" i="4"/>
  <c r="P200" i="4"/>
  <c r="O200" i="4"/>
  <c r="N200" i="4"/>
  <c r="Q200" i="4"/>
  <c r="G200" i="4"/>
  <c r="I200" i="4" s="1"/>
  <c r="B200" i="4"/>
  <c r="Y199" i="4"/>
  <c r="W199" i="4"/>
  <c r="T199" i="4"/>
  <c r="Q199" i="4"/>
  <c r="P199" i="4"/>
  <c r="O199" i="4"/>
  <c r="N199" i="4"/>
  <c r="G199" i="4"/>
  <c r="I199" i="4" s="1"/>
  <c r="B199" i="4"/>
  <c r="Y198" i="4"/>
  <c r="W198" i="4"/>
  <c r="T198" i="4"/>
  <c r="R198" i="4"/>
  <c r="P198" i="4"/>
  <c r="O198" i="4"/>
  <c r="N198" i="4"/>
  <c r="Q198" i="4"/>
  <c r="G198" i="4"/>
  <c r="I198" i="4" s="1"/>
  <c r="B198" i="4"/>
  <c r="Y197" i="4"/>
  <c r="W197" i="4"/>
  <c r="T197" i="4"/>
  <c r="R197" i="4"/>
  <c r="P197" i="4"/>
  <c r="O197" i="4"/>
  <c r="N197" i="4"/>
  <c r="Q197" i="4"/>
  <c r="G197" i="4"/>
  <c r="I197" i="4" s="1"/>
  <c r="B197" i="4"/>
  <c r="Y196" i="4"/>
  <c r="W196" i="4"/>
  <c r="T196" i="4"/>
  <c r="R196" i="4"/>
  <c r="P196" i="4"/>
  <c r="O196" i="4"/>
  <c r="N196" i="4"/>
  <c r="Q196" i="4"/>
  <c r="G196" i="4"/>
  <c r="I196" i="4" s="1"/>
  <c r="B196" i="4"/>
  <c r="Y195" i="4"/>
  <c r="W195" i="4"/>
  <c r="T195" i="4"/>
  <c r="P195" i="4"/>
  <c r="O195" i="4"/>
  <c r="N195" i="4"/>
  <c r="Q195" i="4"/>
  <c r="G195" i="4"/>
  <c r="I195" i="4" s="1"/>
  <c r="B195" i="4"/>
  <c r="Y194" i="4"/>
  <c r="W194" i="4"/>
  <c r="T194" i="4"/>
  <c r="R194" i="4"/>
  <c r="P194" i="4"/>
  <c r="O194" i="4"/>
  <c r="N194" i="4"/>
  <c r="Q194" i="4"/>
  <c r="G194" i="4"/>
  <c r="I194" i="4" s="1"/>
  <c r="B194" i="4"/>
  <c r="Y193" i="4"/>
  <c r="W193" i="4"/>
  <c r="T193" i="4"/>
  <c r="R193" i="4"/>
  <c r="P193" i="4"/>
  <c r="O193" i="4"/>
  <c r="N193" i="4"/>
  <c r="Q193" i="4"/>
  <c r="G193" i="4"/>
  <c r="I193" i="4" s="1"/>
  <c r="B193" i="4"/>
  <c r="Y192" i="4"/>
  <c r="W192" i="4"/>
  <c r="T192" i="4"/>
  <c r="P192" i="4"/>
  <c r="O192" i="4"/>
  <c r="N192" i="4"/>
  <c r="Q192" i="4"/>
  <c r="G192" i="4"/>
  <c r="I192" i="4" s="1"/>
  <c r="B192" i="4"/>
  <c r="Y191" i="4"/>
  <c r="W191" i="4"/>
  <c r="T191" i="4"/>
  <c r="R191" i="4"/>
  <c r="P191" i="4"/>
  <c r="O191" i="4"/>
  <c r="N191" i="4"/>
  <c r="Q191" i="4"/>
  <c r="G191" i="4"/>
  <c r="I191" i="4" s="1"/>
  <c r="B191" i="4"/>
  <c r="Y190" i="4"/>
  <c r="W190" i="4"/>
  <c r="T190" i="4"/>
  <c r="P190" i="4"/>
  <c r="O190" i="4"/>
  <c r="N190" i="4"/>
  <c r="Q190" i="4"/>
  <c r="G190" i="4"/>
  <c r="I190" i="4" s="1"/>
  <c r="B190" i="4"/>
  <c r="Y189" i="4"/>
  <c r="W189" i="4"/>
  <c r="T189" i="4"/>
  <c r="R189" i="4"/>
  <c r="P189" i="4"/>
  <c r="O189" i="4"/>
  <c r="N189" i="4"/>
  <c r="Q189" i="4"/>
  <c r="G189" i="4"/>
  <c r="I189" i="4" s="1"/>
  <c r="B189" i="4"/>
  <c r="Y188" i="4"/>
  <c r="W188" i="4"/>
  <c r="T188" i="4"/>
  <c r="P188" i="4"/>
  <c r="O188" i="4"/>
  <c r="N188" i="4"/>
  <c r="Q188" i="4"/>
  <c r="G188" i="4"/>
  <c r="I188" i="4" s="1"/>
  <c r="B188" i="4"/>
  <c r="Y187" i="4"/>
  <c r="W187" i="4"/>
  <c r="T187" i="4"/>
  <c r="R187" i="4"/>
  <c r="P187" i="4"/>
  <c r="O187" i="4"/>
  <c r="N187" i="4"/>
  <c r="Q187" i="4"/>
  <c r="G187" i="4"/>
  <c r="I187" i="4" s="1"/>
  <c r="B187" i="4"/>
  <c r="Y186" i="4"/>
  <c r="T186" i="4"/>
  <c r="R186" i="4"/>
  <c r="P186" i="4"/>
  <c r="O186" i="4"/>
  <c r="N186" i="4"/>
  <c r="Q186" i="4"/>
  <c r="G186" i="4"/>
  <c r="I186" i="4" s="1"/>
  <c r="W186" i="4"/>
  <c r="B186" i="4"/>
  <c r="Y185" i="4"/>
  <c r="W185" i="4"/>
  <c r="G185" i="4"/>
  <c r="I185" i="4" s="1"/>
  <c r="T185" i="4"/>
  <c r="Q185" i="4"/>
  <c r="R184" i="4"/>
  <c r="T184" i="4"/>
  <c r="N185" i="4"/>
  <c r="O185" i="4"/>
  <c r="P185" i="4"/>
  <c r="O184" i="4"/>
  <c r="P184" i="4"/>
  <c r="B185" i="4"/>
  <c r="Y184" i="4"/>
  <c r="W184" i="4"/>
  <c r="N184" i="4"/>
  <c r="Q184" i="4"/>
  <c r="G184" i="4"/>
  <c r="I184" i="4" s="1"/>
  <c r="B184" i="4"/>
  <c r="Y183" i="4"/>
  <c r="W183" i="4"/>
  <c r="T183" i="4"/>
  <c r="R183" i="4"/>
  <c r="P183" i="4"/>
  <c r="O183" i="4"/>
  <c r="N183" i="4"/>
  <c r="Q183" i="4"/>
  <c r="G183" i="4"/>
  <c r="I183" i="4" s="1"/>
  <c r="B183" i="4"/>
  <c r="Y182" i="4"/>
  <c r="W182" i="4"/>
  <c r="T182" i="4"/>
  <c r="R182" i="4"/>
  <c r="P182" i="4"/>
  <c r="O182" i="4"/>
  <c r="N182" i="4"/>
  <c r="Q182" i="4"/>
  <c r="G182" i="4"/>
  <c r="I182" i="4" s="1"/>
  <c r="B182" i="4"/>
  <c r="Y180" i="4"/>
  <c r="Y181" i="4"/>
  <c r="W180" i="4"/>
  <c r="W181" i="4"/>
  <c r="T180" i="4"/>
  <c r="T181" i="4"/>
  <c r="Q180" i="4"/>
  <c r="Q181" i="4"/>
  <c r="P180" i="4"/>
  <c r="P181" i="4"/>
  <c r="O180" i="4"/>
  <c r="O181" i="4"/>
  <c r="N180" i="4"/>
  <c r="N181" i="4"/>
  <c r="G180" i="4"/>
  <c r="I180" i="4" s="1"/>
  <c r="G181" i="4"/>
  <c r="I181" i="4" s="1"/>
  <c r="B181" i="4"/>
  <c r="B180" i="4"/>
  <c r="Y179" i="4"/>
  <c r="W179" i="4"/>
  <c r="R179" i="4"/>
  <c r="P179" i="4"/>
  <c r="O179" i="4"/>
  <c r="N179" i="4"/>
  <c r="Q179" i="4"/>
  <c r="G179" i="4"/>
  <c r="I179" i="4" s="1"/>
  <c r="B179" i="4"/>
  <c r="Y178" i="4"/>
  <c r="W178" i="4"/>
  <c r="T178" i="4"/>
  <c r="T179" i="4"/>
  <c r="P178" i="4"/>
  <c r="O178" i="4"/>
  <c r="N178" i="4"/>
  <c r="Q178" i="4"/>
  <c r="G178" i="4"/>
  <c r="I178" i="4" s="1"/>
  <c r="B178" i="4"/>
  <c r="Y177" i="4"/>
  <c r="G177" i="4"/>
  <c r="I177" i="4" s="1"/>
  <c r="W177" i="4"/>
  <c r="T177" i="4"/>
  <c r="R177" i="4"/>
  <c r="P177" i="4"/>
  <c r="O177" i="4"/>
  <c r="N177" i="4"/>
  <c r="Q177" i="4"/>
  <c r="B177" i="4"/>
  <c r="Y176" i="4"/>
  <c r="W176" i="4"/>
  <c r="T176" i="4"/>
  <c r="P176" i="4"/>
  <c r="O176" i="4"/>
  <c r="N176" i="4"/>
  <c r="Q176" i="4"/>
  <c r="G176" i="4"/>
  <c r="I176" i="4" s="1"/>
  <c r="B176" i="4"/>
  <c r="Y175" i="4"/>
  <c r="W175" i="4"/>
  <c r="T175" i="4"/>
  <c r="R175" i="4"/>
  <c r="P175" i="4"/>
  <c r="O175" i="4"/>
  <c r="N175" i="4"/>
  <c r="Q175" i="4"/>
  <c r="G175" i="4"/>
  <c r="I175" i="4" s="1"/>
  <c r="B175" i="4"/>
  <c r="Y174" i="4"/>
  <c r="W174" i="4"/>
  <c r="T174" i="4"/>
  <c r="R174" i="4"/>
  <c r="P174" i="4"/>
  <c r="O174" i="4"/>
  <c r="N174" i="4"/>
  <c r="Q174" i="4"/>
  <c r="G174" i="4"/>
  <c r="I174" i="4" s="1"/>
  <c r="B174" i="4"/>
  <c r="Y173" i="4"/>
  <c r="W173" i="4"/>
  <c r="T173" i="4"/>
  <c r="R173" i="4"/>
  <c r="P173" i="4"/>
  <c r="O173" i="4"/>
  <c r="N173" i="4"/>
  <c r="G173" i="4"/>
  <c r="I173" i="4" s="1"/>
  <c r="Q173" i="4"/>
  <c r="B173" i="4"/>
  <c r="Y172" i="4"/>
  <c r="W172" i="4"/>
  <c r="T172" i="4"/>
  <c r="R172" i="4"/>
  <c r="P172" i="4"/>
  <c r="O172" i="4"/>
  <c r="N172" i="4"/>
  <c r="G172" i="4"/>
  <c r="I172" i="4" s="1"/>
  <c r="Q172" i="4"/>
  <c r="B172" i="4"/>
  <c r="Y171" i="4"/>
  <c r="W171" i="4"/>
  <c r="T171" i="4"/>
  <c r="R171" i="4"/>
  <c r="Q171" i="4"/>
  <c r="P171" i="4"/>
  <c r="O171" i="4"/>
  <c r="N171" i="4"/>
  <c r="G171" i="4"/>
  <c r="I171" i="4" s="1"/>
  <c r="B171" i="4"/>
  <c r="Y170" i="4"/>
  <c r="W170" i="4"/>
  <c r="T170" i="4"/>
  <c r="P170" i="4"/>
  <c r="O170" i="4"/>
  <c r="N170" i="4"/>
  <c r="Q170" i="4"/>
  <c r="G170" i="4"/>
  <c r="I170" i="4" s="1"/>
  <c r="B170" i="4"/>
  <c r="Y169" i="4"/>
  <c r="W169" i="4"/>
  <c r="T169" i="4"/>
  <c r="R169" i="4"/>
  <c r="P169" i="4"/>
  <c r="O169" i="4"/>
  <c r="N169" i="4"/>
  <c r="G169" i="4"/>
  <c r="I169" i="4" s="1"/>
  <c r="Q169" i="4"/>
  <c r="B169" i="4"/>
  <c r="Y168" i="4"/>
  <c r="W168" i="4"/>
  <c r="T168" i="4"/>
  <c r="R168" i="4"/>
  <c r="P168" i="4"/>
  <c r="O168" i="4"/>
  <c r="N168" i="4"/>
  <c r="G168" i="4"/>
  <c r="I168" i="4" s="1"/>
  <c r="Q168" i="4"/>
  <c r="B168" i="4"/>
  <c r="Y167" i="4"/>
  <c r="W167" i="4"/>
  <c r="T167" i="4"/>
  <c r="P167" i="4"/>
  <c r="O167" i="4"/>
  <c r="N167" i="4"/>
  <c r="G167" i="4"/>
  <c r="I167" i="4" s="1"/>
  <c r="Q167" i="4"/>
  <c r="B167" i="4"/>
  <c r="Y166" i="4"/>
  <c r="W166" i="4"/>
  <c r="T166" i="4"/>
  <c r="R166" i="4"/>
  <c r="P166" i="4"/>
  <c r="O166" i="4"/>
  <c r="N166" i="4"/>
  <c r="G166" i="4"/>
  <c r="I166" i="4" s="1"/>
  <c r="Q166" i="4"/>
  <c r="B166" i="4"/>
  <c r="Y165" i="4"/>
  <c r="W165" i="4"/>
  <c r="T165" i="4"/>
  <c r="R165" i="4"/>
  <c r="P165" i="4"/>
  <c r="O165" i="4"/>
  <c r="N165" i="4"/>
  <c r="G165" i="4"/>
  <c r="I165" i="4" s="1"/>
  <c r="Q165" i="4"/>
  <c r="B165" i="4"/>
  <c r="Y164" i="4"/>
  <c r="W164" i="4"/>
  <c r="T164" i="4"/>
  <c r="P164" i="4"/>
  <c r="O164" i="4"/>
  <c r="N164" i="4"/>
  <c r="Q164" i="4"/>
  <c r="G164" i="4"/>
  <c r="I164" i="4" s="1"/>
  <c r="B164" i="4"/>
  <c r="Y163" i="4"/>
  <c r="W163" i="4"/>
  <c r="T163" i="4"/>
  <c r="R163" i="4"/>
  <c r="P163" i="4"/>
  <c r="O163" i="4"/>
  <c r="N163" i="4"/>
  <c r="Q163" i="4"/>
  <c r="G163" i="4"/>
  <c r="I163" i="4" s="1"/>
  <c r="B163" i="4"/>
  <c r="Y162" i="4"/>
  <c r="W162" i="4"/>
  <c r="T162" i="4"/>
  <c r="P162" i="4"/>
  <c r="O162" i="4"/>
  <c r="N162" i="4"/>
  <c r="G162" i="4"/>
  <c r="I162" i="4" s="1"/>
  <c r="Q162" i="4"/>
  <c r="B162" i="4"/>
  <c r="Y161" i="4"/>
  <c r="W161" i="4"/>
  <c r="T161" i="4"/>
  <c r="P161" i="4"/>
  <c r="O161" i="4"/>
  <c r="N161" i="4"/>
  <c r="Q161" i="4"/>
  <c r="G161" i="4"/>
  <c r="I161" i="4" s="1"/>
  <c r="B161" i="4"/>
  <c r="Y160" i="4"/>
  <c r="W160" i="4"/>
  <c r="T160" i="4"/>
  <c r="R160" i="4"/>
  <c r="P160" i="4"/>
  <c r="O160" i="4"/>
  <c r="N160" i="4"/>
  <c r="Q160" i="4"/>
  <c r="G160" i="4"/>
  <c r="I160" i="4" s="1"/>
  <c r="B160" i="4"/>
  <c r="Y159" i="4"/>
  <c r="W159" i="4"/>
  <c r="T159" i="4"/>
  <c r="P159" i="4"/>
  <c r="O159" i="4"/>
  <c r="N159" i="4"/>
  <c r="Q159" i="4"/>
  <c r="G159" i="4"/>
  <c r="I159" i="4" s="1"/>
  <c r="B159" i="4"/>
  <c r="Y158" i="4"/>
  <c r="W158" i="4"/>
  <c r="T158" i="4"/>
  <c r="R158" i="4"/>
  <c r="P158" i="4"/>
  <c r="O158" i="4"/>
  <c r="N158" i="4"/>
  <c r="Q158" i="4"/>
  <c r="G158" i="4"/>
  <c r="I158" i="4" s="1"/>
  <c r="B158" i="4"/>
  <c r="Y157" i="4"/>
  <c r="W157" i="4"/>
  <c r="T157" i="4"/>
  <c r="R157" i="4"/>
  <c r="Q157" i="4"/>
  <c r="P157" i="4"/>
  <c r="O157" i="4"/>
  <c r="N157" i="4"/>
  <c r="G157" i="4"/>
  <c r="I157" i="4" s="1"/>
  <c r="B157" i="4"/>
  <c r="Y156" i="4"/>
  <c r="W156" i="4"/>
  <c r="T156" i="4"/>
  <c r="Q156" i="4"/>
  <c r="P156" i="4"/>
  <c r="O156" i="4"/>
  <c r="N156" i="4"/>
  <c r="G156" i="4"/>
  <c r="I156" i="4" s="1"/>
  <c r="B156" i="4"/>
  <c r="Y155" i="4"/>
  <c r="W155" i="4"/>
  <c r="T155" i="4"/>
  <c r="R155" i="4"/>
  <c r="Q155" i="4"/>
  <c r="P155" i="4"/>
  <c r="O155" i="4"/>
  <c r="N155" i="4"/>
  <c r="G155" i="4"/>
  <c r="I155" i="4" s="1"/>
  <c r="B155" i="4"/>
  <c r="Y154" i="4"/>
  <c r="W154" i="4"/>
  <c r="T154" i="4"/>
  <c r="Q154" i="4"/>
  <c r="P154" i="4"/>
  <c r="O154" i="4"/>
  <c r="N154" i="4"/>
  <c r="G154" i="4"/>
  <c r="I154" i="4" s="1"/>
  <c r="B154" i="4"/>
  <c r="Y153" i="4"/>
  <c r="W153" i="4"/>
  <c r="T153" i="4"/>
  <c r="R153" i="4"/>
  <c r="Q153" i="4"/>
  <c r="P153" i="4"/>
  <c r="O153" i="4"/>
  <c r="N153" i="4"/>
  <c r="G153" i="4"/>
  <c r="I153" i="4" s="1"/>
  <c r="B153" i="4"/>
  <c r="Y152" i="4"/>
  <c r="W152" i="4"/>
  <c r="W151" i="4"/>
  <c r="T152" i="4"/>
  <c r="R152" i="4"/>
  <c r="Q152" i="4"/>
  <c r="P152" i="4"/>
  <c r="O152" i="4"/>
  <c r="N152" i="4"/>
  <c r="G152" i="4"/>
  <c r="I152" i="4" s="1"/>
  <c r="B152" i="4"/>
  <c r="Y151" i="4"/>
  <c r="T151" i="4"/>
  <c r="R151" i="4"/>
  <c r="Q151" i="4"/>
  <c r="P151" i="4"/>
  <c r="O151" i="4"/>
  <c r="N151" i="4"/>
  <c r="G151" i="4"/>
  <c r="I151" i="4" s="1"/>
  <c r="B150" i="4"/>
  <c r="B151" i="4"/>
  <c r="Y150" i="4"/>
  <c r="W150" i="4"/>
  <c r="T150" i="4"/>
  <c r="R150" i="4"/>
  <c r="Q150" i="4"/>
  <c r="P150" i="4"/>
  <c r="O150" i="4"/>
  <c r="N150" i="4"/>
  <c r="G150" i="4"/>
  <c r="I150" i="4" s="1"/>
  <c r="Y149" i="4"/>
  <c r="W149" i="4"/>
  <c r="T149" i="4"/>
  <c r="R149" i="4"/>
  <c r="Q149" i="4"/>
  <c r="P149" i="4"/>
  <c r="O149" i="4"/>
  <c r="N149" i="4"/>
  <c r="G149" i="4"/>
  <c r="I149" i="4" s="1"/>
  <c r="B149" i="4"/>
  <c r="Y148" i="4"/>
  <c r="T148" i="4"/>
  <c r="Q148" i="4"/>
  <c r="P148" i="4"/>
  <c r="O148" i="4"/>
  <c r="N148" i="4"/>
  <c r="G148" i="4"/>
  <c r="I148" i="4" s="1"/>
  <c r="W148" i="4"/>
  <c r="B148" i="4"/>
  <c r="Q4" i="8"/>
  <c r="W2" i="8"/>
  <c r="G143" i="4"/>
  <c r="G133" i="4"/>
  <c r="I133" i="4" s="1"/>
  <c r="G141" i="4"/>
  <c r="I141" i="4" s="1"/>
  <c r="B147" i="4"/>
  <c r="Y147" i="4"/>
  <c r="W147" i="4"/>
  <c r="T147" i="4"/>
  <c r="Q147" i="4"/>
  <c r="P147" i="4"/>
  <c r="O147" i="4"/>
  <c r="N147" i="4"/>
  <c r="G147" i="4"/>
  <c r="I147" i="4" s="1"/>
  <c r="Z146" i="4"/>
  <c r="Y146" i="4"/>
  <c r="X146" i="4"/>
  <c r="B146" i="4"/>
  <c r="W146" i="4"/>
  <c r="Z145" i="4"/>
  <c r="Y145" i="4"/>
  <c r="X145" i="4"/>
  <c r="W145" i="4"/>
  <c r="B145" i="4"/>
  <c r="Y144" i="4"/>
  <c r="W144" i="4"/>
  <c r="T144" i="4"/>
  <c r="R144" i="4"/>
  <c r="P144" i="4"/>
  <c r="O144" i="4"/>
  <c r="N144" i="4"/>
  <c r="Q144" i="4"/>
  <c r="G144" i="4"/>
  <c r="I144" i="4" s="1"/>
  <c r="B144" i="4"/>
  <c r="Y143" i="4"/>
  <c r="W143" i="4"/>
  <c r="T143" i="4"/>
  <c r="R143" i="4"/>
  <c r="P143" i="4"/>
  <c r="O143" i="4"/>
  <c r="N143" i="4"/>
  <c r="Q143" i="4"/>
  <c r="I143" i="4"/>
  <c r="B143" i="4"/>
  <c r="Y142" i="4"/>
  <c r="W142" i="4"/>
  <c r="T142" i="4"/>
  <c r="R142" i="4"/>
  <c r="P142" i="4"/>
  <c r="N142" i="4"/>
  <c r="Q142" i="4"/>
  <c r="G142" i="4"/>
  <c r="I142" i="4" s="1"/>
  <c r="B142" i="4"/>
  <c r="B10" i="17"/>
  <c r="C10" i="17"/>
  <c r="D10" i="17"/>
  <c r="M10" i="17"/>
  <c r="N10" i="17"/>
  <c r="O10" i="17"/>
  <c r="P10" i="17"/>
  <c r="M9" i="17"/>
  <c r="N9" i="17"/>
  <c r="O9" i="17"/>
  <c r="P9" i="17"/>
  <c r="W141" i="4"/>
  <c r="T141" i="4"/>
  <c r="R141" i="4"/>
  <c r="P141" i="4"/>
  <c r="O141" i="4"/>
  <c r="O142" i="4"/>
  <c r="N141" i="4"/>
  <c r="Q141" i="4"/>
  <c r="B141" i="4"/>
  <c r="Y140" i="4"/>
  <c r="Y141" i="4"/>
  <c r="W140" i="4"/>
  <c r="R140" i="4"/>
  <c r="P140" i="4"/>
  <c r="O140" i="4"/>
  <c r="N140" i="4"/>
  <c r="Q140" i="4"/>
  <c r="B140" i="4"/>
  <c r="Y139" i="4"/>
  <c r="W139" i="4"/>
  <c r="T139" i="4"/>
  <c r="T140" i="4"/>
  <c r="R139" i="4"/>
  <c r="P139" i="4"/>
  <c r="O139" i="4"/>
  <c r="N139" i="4"/>
  <c r="Q139" i="4"/>
  <c r="G139" i="4"/>
  <c r="I139" i="4" s="1"/>
  <c r="G140" i="4"/>
  <c r="I140" i="4" s="1"/>
  <c r="B139" i="4"/>
  <c r="Y138" i="4"/>
  <c r="W138" i="4"/>
  <c r="T138" i="4"/>
  <c r="R138" i="4"/>
  <c r="P138" i="4"/>
  <c r="O138" i="4"/>
  <c r="N138" i="4"/>
  <c r="Q138" i="4"/>
  <c r="G138" i="4"/>
  <c r="I138" i="4" s="1"/>
  <c r="B138" i="4"/>
  <c r="Y137" i="4"/>
  <c r="W137" i="4"/>
  <c r="W136" i="4"/>
  <c r="T137" i="4"/>
  <c r="R137" i="4"/>
  <c r="P137" i="4"/>
  <c r="O137" i="4"/>
  <c r="N137" i="4"/>
  <c r="Q137" i="4"/>
  <c r="G137" i="4"/>
  <c r="I137" i="4" s="1"/>
  <c r="B137" i="4"/>
  <c r="Y136" i="4"/>
  <c r="T136" i="4"/>
  <c r="R136" i="4"/>
  <c r="P136" i="4"/>
  <c r="O136" i="4"/>
  <c r="N136" i="4"/>
  <c r="Q136" i="4"/>
  <c r="G136" i="4"/>
  <c r="I136" i="4" s="1"/>
  <c r="B136" i="4"/>
  <c r="Y135" i="4"/>
  <c r="W135" i="4"/>
  <c r="T135" i="4"/>
  <c r="R135" i="4"/>
  <c r="P135" i="4"/>
  <c r="O135" i="4"/>
  <c r="N135" i="4"/>
  <c r="Q135" i="4"/>
  <c r="G135" i="4"/>
  <c r="I135" i="4" s="1"/>
  <c r="B135" i="4"/>
  <c r="Y134" i="4"/>
  <c r="W134" i="4"/>
  <c r="T134" i="4"/>
  <c r="R134" i="4"/>
  <c r="P134" i="4"/>
  <c r="O134" i="4"/>
  <c r="N134" i="4"/>
  <c r="Q134" i="4"/>
  <c r="G134" i="4"/>
  <c r="I134" i="4" s="1"/>
  <c r="B134" i="4"/>
  <c r="Y133" i="4"/>
  <c r="W133" i="4"/>
  <c r="T133" i="4"/>
  <c r="R133" i="4"/>
  <c r="Q133" i="4"/>
  <c r="P133" i="4"/>
  <c r="O133" i="4"/>
  <c r="N133" i="4"/>
  <c r="B133" i="4"/>
  <c r="Y132" i="4"/>
  <c r="W132" i="4"/>
  <c r="T132" i="4"/>
  <c r="P132" i="4"/>
  <c r="O132" i="4"/>
  <c r="N132" i="4"/>
  <c r="Q132" i="4"/>
  <c r="G132" i="4"/>
  <c r="I132" i="4" s="1"/>
  <c r="B132" i="4"/>
  <c r="S132" i="4" s="1"/>
  <c r="Y131" i="4"/>
  <c r="W131" i="4"/>
  <c r="T131" i="4"/>
  <c r="R131" i="4"/>
  <c r="P131" i="4"/>
  <c r="O131" i="4"/>
  <c r="N131" i="4"/>
  <c r="Q131" i="4"/>
  <c r="G131" i="4"/>
  <c r="I131" i="4" s="1"/>
  <c r="B131" i="4"/>
  <c r="S131" i="4" s="1"/>
  <c r="Y130" i="4"/>
  <c r="W130" i="4"/>
  <c r="T130" i="4"/>
  <c r="R130" i="4"/>
  <c r="P130" i="4"/>
  <c r="O130" i="4"/>
  <c r="N130" i="4"/>
  <c r="Q130" i="4"/>
  <c r="G130" i="4"/>
  <c r="I130" i="4" s="1"/>
  <c r="B130" i="4"/>
  <c r="Y128" i="4"/>
  <c r="Y129" i="4"/>
  <c r="W128" i="4"/>
  <c r="W129" i="4"/>
  <c r="T129" i="4"/>
  <c r="R129" i="4"/>
  <c r="P129" i="4"/>
  <c r="O129" i="4"/>
  <c r="N129" i="4"/>
  <c r="Q129" i="4"/>
  <c r="G129" i="4"/>
  <c r="I129" i="4" s="1"/>
  <c r="B129" i="4"/>
  <c r="T128" i="4"/>
  <c r="P128" i="4"/>
  <c r="O128" i="4"/>
  <c r="N128" i="4"/>
  <c r="Q128" i="4"/>
  <c r="G128" i="4"/>
  <c r="I128" i="4" s="1"/>
  <c r="B128" i="4"/>
  <c r="Y127" i="4"/>
  <c r="W127" i="4"/>
  <c r="T127" i="4"/>
  <c r="Q127" i="4"/>
  <c r="P127" i="4"/>
  <c r="O127" i="4"/>
  <c r="N127" i="4"/>
  <c r="G127" i="4"/>
  <c r="I127" i="4" s="1"/>
  <c r="B127" i="4"/>
  <c r="W126" i="4"/>
  <c r="T126" i="4"/>
  <c r="P126" i="4"/>
  <c r="O126" i="4"/>
  <c r="N126" i="4"/>
  <c r="Q126" i="4"/>
  <c r="G126" i="4"/>
  <c r="I126" i="4" s="1"/>
  <c r="B126" i="4"/>
  <c r="S126" i="4" s="1"/>
  <c r="Y125" i="4"/>
  <c r="Y126" i="4"/>
  <c r="W125" i="4"/>
  <c r="T125" i="4"/>
  <c r="P125" i="4"/>
  <c r="O125" i="4"/>
  <c r="N125" i="4"/>
  <c r="Q125" i="4"/>
  <c r="G125" i="4"/>
  <c r="I125" i="4" s="1"/>
  <c r="B125" i="4"/>
  <c r="Y124" i="4"/>
  <c r="W124" i="4"/>
  <c r="T124" i="4"/>
  <c r="R124" i="4"/>
  <c r="P124" i="4"/>
  <c r="O124" i="4"/>
  <c r="N124" i="4"/>
  <c r="Q124" i="4"/>
  <c r="G124" i="4"/>
  <c r="I124" i="4" s="1"/>
  <c r="B123" i="4"/>
  <c r="B124" i="4"/>
  <c r="Y123" i="4"/>
  <c r="W123" i="4"/>
  <c r="T123" i="4"/>
  <c r="Q123" i="4"/>
  <c r="P123" i="4"/>
  <c r="O123" i="4"/>
  <c r="N123" i="4"/>
  <c r="G123" i="4"/>
  <c r="I123" i="4" s="1"/>
  <c r="Y111" i="4"/>
  <c r="Y112" i="4"/>
  <c r="Y113" i="4"/>
  <c r="Y114" i="4"/>
  <c r="Y115" i="4"/>
  <c r="Y116" i="4"/>
  <c r="Y117" i="4"/>
  <c r="Y118" i="4"/>
  <c r="Y119" i="4"/>
  <c r="Y120" i="4"/>
  <c r="Y121" i="4"/>
  <c r="Y122" i="4"/>
  <c r="W111" i="4"/>
  <c r="W112" i="4"/>
  <c r="W113" i="4"/>
  <c r="W114" i="4"/>
  <c r="W115" i="4"/>
  <c r="W116" i="4"/>
  <c r="W117" i="4"/>
  <c r="W118" i="4"/>
  <c r="W119" i="4"/>
  <c r="W120" i="4"/>
  <c r="W121" i="4"/>
  <c r="W122" i="4"/>
  <c r="T111" i="4"/>
  <c r="T112" i="4"/>
  <c r="T113" i="4"/>
  <c r="T114" i="4"/>
  <c r="T115" i="4"/>
  <c r="T116" i="4"/>
  <c r="T117" i="4"/>
  <c r="T118" i="4"/>
  <c r="T119" i="4"/>
  <c r="T120" i="4"/>
  <c r="T121" i="4"/>
  <c r="T122" i="4"/>
  <c r="R111" i="4"/>
  <c r="R114" i="4"/>
  <c r="R115" i="4"/>
  <c r="R116" i="4"/>
  <c r="R117" i="4"/>
  <c r="R119" i="4"/>
  <c r="R120" i="4"/>
  <c r="R121" i="4"/>
  <c r="Q111" i="4"/>
  <c r="Q112" i="4"/>
  <c r="Q113" i="4"/>
  <c r="Q114" i="4"/>
  <c r="Q115" i="4"/>
  <c r="Q116" i="4"/>
  <c r="Q117" i="4"/>
  <c r="Q118" i="4"/>
  <c r="Q119" i="4"/>
  <c r="Q120" i="4"/>
  <c r="Q121" i="4"/>
  <c r="Q122" i="4"/>
  <c r="R110" i="4"/>
  <c r="T110" i="4"/>
  <c r="N111" i="4"/>
  <c r="O111" i="4"/>
  <c r="P111" i="4"/>
  <c r="N112" i="4"/>
  <c r="O112" i="4"/>
  <c r="P112" i="4"/>
  <c r="N113" i="4"/>
  <c r="O113" i="4"/>
  <c r="P113" i="4"/>
  <c r="N114" i="4"/>
  <c r="O114" i="4"/>
  <c r="P114" i="4"/>
  <c r="N115" i="4"/>
  <c r="O115" i="4"/>
  <c r="P115" i="4"/>
  <c r="N116" i="4"/>
  <c r="O116" i="4"/>
  <c r="P116" i="4"/>
  <c r="N117" i="4"/>
  <c r="O117" i="4"/>
  <c r="P117" i="4"/>
  <c r="N118" i="4"/>
  <c r="O118" i="4"/>
  <c r="P118" i="4"/>
  <c r="N119" i="4"/>
  <c r="O119" i="4"/>
  <c r="P119" i="4"/>
  <c r="N120" i="4"/>
  <c r="O120" i="4"/>
  <c r="P120" i="4"/>
  <c r="N121" i="4"/>
  <c r="O121" i="4"/>
  <c r="P121" i="4"/>
  <c r="N122" i="4"/>
  <c r="O122" i="4"/>
  <c r="P122" i="4"/>
  <c r="O110" i="4"/>
  <c r="P110" i="4"/>
  <c r="G111" i="4"/>
  <c r="I111" i="4" s="1"/>
  <c r="G112" i="4"/>
  <c r="I112" i="4" s="1"/>
  <c r="G113" i="4"/>
  <c r="I113" i="4" s="1"/>
  <c r="G114" i="4"/>
  <c r="I114" i="4" s="1"/>
  <c r="G115" i="4"/>
  <c r="I115" i="4" s="1"/>
  <c r="G116" i="4"/>
  <c r="I116" i="4" s="1"/>
  <c r="G117" i="4"/>
  <c r="I117" i="4" s="1"/>
  <c r="G118" i="4"/>
  <c r="I118" i="4" s="1"/>
  <c r="G119" i="4"/>
  <c r="I119" i="4" s="1"/>
  <c r="G120" i="4"/>
  <c r="I120" i="4" s="1"/>
  <c r="G121" i="4"/>
  <c r="I121" i="4" s="1"/>
  <c r="G122" i="4"/>
  <c r="I122" i="4" s="1"/>
  <c r="B31" i="17"/>
  <c r="C31" i="17"/>
  <c r="D31" i="17"/>
  <c r="M31" i="17"/>
  <c r="N31" i="17"/>
  <c r="O31" i="17"/>
  <c r="P31" i="17"/>
  <c r="E30" i="17"/>
  <c r="M30" i="17"/>
  <c r="N30" i="17"/>
  <c r="O30" i="17"/>
  <c r="P30" i="17"/>
  <c r="B111" i="4"/>
  <c r="B112" i="4"/>
  <c r="B113" i="4"/>
  <c r="B114" i="4"/>
  <c r="J114" i="4" s="1"/>
  <c r="K114" i="4" s="1"/>
  <c r="B115" i="4"/>
  <c r="B116" i="4"/>
  <c r="B117" i="4"/>
  <c r="S117" i="4" s="1"/>
  <c r="B118" i="4"/>
  <c r="J118" i="4" s="1"/>
  <c r="B119" i="4"/>
  <c r="S119" i="4" s="1"/>
  <c r="B120" i="4"/>
  <c r="B121" i="4"/>
  <c r="S121" i="4" s="1"/>
  <c r="B122" i="4"/>
  <c r="Y76" i="4"/>
  <c r="Y77" i="4"/>
  <c r="Y78" i="4"/>
  <c r="Y79" i="4"/>
  <c r="Y80" i="4"/>
  <c r="Y81" i="4"/>
  <c r="Y82" i="4"/>
  <c r="Y83" i="4"/>
  <c r="Y84" i="4"/>
  <c r="Y85" i="4"/>
  <c r="Y86" i="4"/>
  <c r="Y87" i="4"/>
  <c r="Y88" i="4"/>
  <c r="Y89" i="4"/>
  <c r="Y90" i="4"/>
  <c r="Y91" i="4"/>
  <c r="Y92" i="4"/>
  <c r="Y93" i="4"/>
  <c r="Y94" i="4"/>
  <c r="Y95" i="4"/>
  <c r="Y96" i="4"/>
  <c r="Y97" i="4"/>
  <c r="Y98" i="4"/>
  <c r="Y99" i="4"/>
  <c r="Y100" i="4"/>
  <c r="Y101" i="4"/>
  <c r="Y102" i="4"/>
  <c r="Y103" i="4"/>
  <c r="Y104" i="4"/>
  <c r="Y105" i="4"/>
  <c r="Y106" i="4"/>
  <c r="Y107" i="4"/>
  <c r="Y108" i="4"/>
  <c r="Y109" i="4"/>
  <c r="Y110" i="4"/>
  <c r="W76" i="4"/>
  <c r="W77" i="4"/>
  <c r="W78" i="4"/>
  <c r="W79" i="4"/>
  <c r="W80" i="4"/>
  <c r="W81" i="4"/>
  <c r="W82" i="4"/>
  <c r="W83" i="4"/>
  <c r="W84" i="4"/>
  <c r="W85" i="4"/>
  <c r="W86" i="4"/>
  <c r="W87" i="4"/>
  <c r="W88" i="4"/>
  <c r="W89" i="4"/>
  <c r="W90" i="4"/>
  <c r="W91" i="4"/>
  <c r="W92" i="4"/>
  <c r="W93" i="4"/>
  <c r="W94" i="4"/>
  <c r="W95" i="4"/>
  <c r="W96" i="4"/>
  <c r="W97" i="4"/>
  <c r="W98" i="4"/>
  <c r="W99" i="4"/>
  <c r="W100" i="4"/>
  <c r="W101" i="4"/>
  <c r="W102" i="4"/>
  <c r="W103" i="4"/>
  <c r="W104" i="4"/>
  <c r="W105" i="4"/>
  <c r="W106" i="4"/>
  <c r="W107" i="4"/>
  <c r="W108" i="4"/>
  <c r="W109" i="4"/>
  <c r="W110" i="4"/>
  <c r="T76" i="4"/>
  <c r="T77" i="4"/>
  <c r="T78" i="4"/>
  <c r="T79" i="4"/>
  <c r="T80" i="4"/>
  <c r="T81" i="4"/>
  <c r="T82" i="4"/>
  <c r="T83" i="4"/>
  <c r="T84" i="4"/>
  <c r="T85" i="4"/>
  <c r="T86" i="4"/>
  <c r="T87" i="4"/>
  <c r="T88" i="4"/>
  <c r="T89" i="4"/>
  <c r="T90" i="4"/>
  <c r="T91" i="4"/>
  <c r="T92" i="4"/>
  <c r="T93" i="4"/>
  <c r="T94" i="4"/>
  <c r="T95" i="4"/>
  <c r="T96" i="4"/>
  <c r="T97" i="4"/>
  <c r="T98" i="4"/>
  <c r="T99" i="4"/>
  <c r="T100" i="4"/>
  <c r="T101" i="4"/>
  <c r="T102" i="4"/>
  <c r="T103" i="4"/>
  <c r="T104" i="4"/>
  <c r="T105" i="4"/>
  <c r="T106" i="4"/>
  <c r="T107" i="4"/>
  <c r="T108" i="4"/>
  <c r="T109" i="4"/>
  <c r="R76" i="4"/>
  <c r="R78" i="4"/>
  <c r="R79" i="4"/>
  <c r="R81" i="4"/>
  <c r="R82" i="4"/>
  <c r="R84" i="4"/>
  <c r="R86" i="4"/>
  <c r="R93" i="4"/>
  <c r="R95" i="4"/>
  <c r="R97" i="4"/>
  <c r="R98" i="4"/>
  <c r="R99" i="4"/>
  <c r="R100" i="4"/>
  <c r="R101" i="4"/>
  <c r="R102" i="4"/>
  <c r="R103" i="4"/>
  <c r="R105" i="4"/>
  <c r="R106" i="4"/>
  <c r="R107" i="4"/>
  <c r="R108" i="4"/>
  <c r="Q99" i="4"/>
  <c r="Q100" i="4"/>
  <c r="Q101" i="4"/>
  <c r="Q102" i="4"/>
  <c r="Q103" i="4"/>
  <c r="Q104" i="4"/>
  <c r="Q105" i="4"/>
  <c r="Q106" i="4"/>
  <c r="Q107" i="4"/>
  <c r="Q108" i="4"/>
  <c r="Q109" i="4"/>
  <c r="Q110" i="4"/>
  <c r="Q76" i="4"/>
  <c r="Q77" i="4"/>
  <c r="Q78" i="4"/>
  <c r="Q79" i="4"/>
  <c r="Q80" i="4"/>
  <c r="Q81" i="4"/>
  <c r="Q82" i="4"/>
  <c r="Q83" i="4"/>
  <c r="Q84" i="4"/>
  <c r="Q85" i="4"/>
  <c r="Q86" i="4"/>
  <c r="Q87" i="4"/>
  <c r="Q88" i="4"/>
  <c r="Q89" i="4"/>
  <c r="Q90" i="4"/>
  <c r="Q91" i="4"/>
  <c r="Q92" i="4"/>
  <c r="Q93" i="4"/>
  <c r="Q94" i="4"/>
  <c r="Q95" i="4"/>
  <c r="Q96" i="4"/>
  <c r="Q97" i="4"/>
  <c r="Q98" i="4"/>
  <c r="P76" i="4"/>
  <c r="P77" i="4"/>
  <c r="P78" i="4"/>
  <c r="P79" i="4"/>
  <c r="P80" i="4"/>
  <c r="P81" i="4"/>
  <c r="P82" i="4"/>
  <c r="P83" i="4"/>
  <c r="P84" i="4"/>
  <c r="P85" i="4"/>
  <c r="P86" i="4"/>
  <c r="P87" i="4"/>
  <c r="P88" i="4"/>
  <c r="P89" i="4"/>
  <c r="P90" i="4"/>
  <c r="P91" i="4"/>
  <c r="P92" i="4"/>
  <c r="P93" i="4"/>
  <c r="P94" i="4"/>
  <c r="P95" i="4"/>
  <c r="P96" i="4"/>
  <c r="P97" i="4"/>
  <c r="P98" i="4"/>
  <c r="P99" i="4"/>
  <c r="P100" i="4"/>
  <c r="P101" i="4"/>
  <c r="P102" i="4"/>
  <c r="P103" i="4"/>
  <c r="P104" i="4"/>
  <c r="P105" i="4"/>
  <c r="P106" i="4"/>
  <c r="P107" i="4"/>
  <c r="P108" i="4"/>
  <c r="P109" i="4"/>
  <c r="O76" i="4"/>
  <c r="O77" i="4"/>
  <c r="O78" i="4"/>
  <c r="O79" i="4"/>
  <c r="O80" i="4"/>
  <c r="O81" i="4"/>
  <c r="O82" i="4"/>
  <c r="O83" i="4"/>
  <c r="O84" i="4"/>
  <c r="O85" i="4"/>
  <c r="O86" i="4"/>
  <c r="O87" i="4"/>
  <c r="O88" i="4"/>
  <c r="O89" i="4"/>
  <c r="O90" i="4"/>
  <c r="O91" i="4"/>
  <c r="O92" i="4"/>
  <c r="O93" i="4"/>
  <c r="O94" i="4"/>
  <c r="O95" i="4"/>
  <c r="O96" i="4"/>
  <c r="O97" i="4"/>
  <c r="O98" i="4"/>
  <c r="O99" i="4"/>
  <c r="O100" i="4"/>
  <c r="O101" i="4"/>
  <c r="O102" i="4"/>
  <c r="O103" i="4"/>
  <c r="O104" i="4"/>
  <c r="O105" i="4"/>
  <c r="O106" i="4"/>
  <c r="O107" i="4"/>
  <c r="O108" i="4"/>
  <c r="O109" i="4"/>
  <c r="N76" i="4"/>
  <c r="N77" i="4"/>
  <c r="N78" i="4"/>
  <c r="N79" i="4"/>
  <c r="N80" i="4"/>
  <c r="N81" i="4"/>
  <c r="N82" i="4"/>
  <c r="N83" i="4"/>
  <c r="N84" i="4"/>
  <c r="N85" i="4"/>
  <c r="N86" i="4"/>
  <c r="N87" i="4"/>
  <c r="N88" i="4"/>
  <c r="N89" i="4"/>
  <c r="N90" i="4"/>
  <c r="N91" i="4"/>
  <c r="N92" i="4"/>
  <c r="N93" i="4"/>
  <c r="N94" i="4"/>
  <c r="N95" i="4"/>
  <c r="N96" i="4"/>
  <c r="N97" i="4"/>
  <c r="N98" i="4"/>
  <c r="N99" i="4"/>
  <c r="N100" i="4"/>
  <c r="N101" i="4"/>
  <c r="N102" i="4"/>
  <c r="N103" i="4"/>
  <c r="N104" i="4"/>
  <c r="N105" i="4"/>
  <c r="N106" i="4"/>
  <c r="N107" i="4"/>
  <c r="N108" i="4"/>
  <c r="N109" i="4"/>
  <c r="N110" i="4"/>
  <c r="G79" i="4"/>
  <c r="I79" i="4" s="1"/>
  <c r="G80" i="4"/>
  <c r="I80" i="4" s="1"/>
  <c r="G81" i="4"/>
  <c r="I81" i="4" s="1"/>
  <c r="G82" i="4"/>
  <c r="I82" i="4" s="1"/>
  <c r="G83" i="4"/>
  <c r="I83" i="4" s="1"/>
  <c r="G84" i="4"/>
  <c r="I84" i="4" s="1"/>
  <c r="G85" i="4"/>
  <c r="I85" i="4" s="1"/>
  <c r="G86" i="4"/>
  <c r="I86" i="4" s="1"/>
  <c r="G87" i="4"/>
  <c r="I87" i="4" s="1"/>
  <c r="G88" i="4"/>
  <c r="I88" i="4" s="1"/>
  <c r="G89" i="4"/>
  <c r="I89" i="4" s="1"/>
  <c r="G90" i="4"/>
  <c r="I90" i="4" s="1"/>
  <c r="G91" i="4"/>
  <c r="I91" i="4" s="1"/>
  <c r="G92" i="4"/>
  <c r="I92" i="4" s="1"/>
  <c r="G93" i="4"/>
  <c r="I93" i="4" s="1"/>
  <c r="G94" i="4"/>
  <c r="I94" i="4" s="1"/>
  <c r="G95" i="4"/>
  <c r="I95" i="4" s="1"/>
  <c r="G96" i="4"/>
  <c r="I96" i="4" s="1"/>
  <c r="G97" i="4"/>
  <c r="I97" i="4" s="1"/>
  <c r="G98" i="4"/>
  <c r="I98" i="4" s="1"/>
  <c r="G99" i="4"/>
  <c r="I99" i="4" s="1"/>
  <c r="G100" i="4"/>
  <c r="I100" i="4" s="1"/>
  <c r="G101" i="4"/>
  <c r="I101" i="4" s="1"/>
  <c r="G102" i="4"/>
  <c r="I102" i="4" s="1"/>
  <c r="G103" i="4"/>
  <c r="I103" i="4" s="1"/>
  <c r="G104" i="4"/>
  <c r="I104" i="4" s="1"/>
  <c r="G105" i="4"/>
  <c r="I105" i="4" s="1"/>
  <c r="G106" i="4"/>
  <c r="I106" i="4" s="1"/>
  <c r="G107" i="4"/>
  <c r="I107" i="4" s="1"/>
  <c r="G108" i="4"/>
  <c r="I108" i="4" s="1"/>
  <c r="G109" i="4"/>
  <c r="I109" i="4" s="1"/>
  <c r="G110" i="4"/>
  <c r="I110" i="4" s="1"/>
  <c r="G76" i="4"/>
  <c r="I76" i="4" s="1"/>
  <c r="G77" i="4"/>
  <c r="I77" i="4" s="1"/>
  <c r="G78" i="4"/>
  <c r="I78" i="4" s="1"/>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76" i="4"/>
  <c r="S130" i="4"/>
  <c r="S120" i="4"/>
  <c r="S116" i="4"/>
  <c r="S112" i="4"/>
  <c r="J135" i="4"/>
  <c r="K135" i="4" s="1"/>
  <c r="J130" i="4"/>
  <c r="K130" i="4" s="1"/>
  <c r="Z130" i="4" s="1"/>
  <c r="J116" i="4"/>
  <c r="K116" i="4" s="1"/>
  <c r="G65" i="4"/>
  <c r="G64" i="4"/>
  <c r="I64" i="4" s="1"/>
  <c r="G54" i="4"/>
  <c r="I54" i="4" s="1"/>
  <c r="G49" i="4"/>
  <c r="I49" i="4" s="1"/>
  <c r="G46" i="4"/>
  <c r="I46" i="4" s="1"/>
  <c r="G41" i="4"/>
  <c r="I41" i="4" s="1"/>
  <c r="G39" i="4"/>
  <c r="I39" i="4" s="1"/>
  <c r="G34" i="4"/>
  <c r="I34" i="4" s="1"/>
  <c r="G14" i="4"/>
  <c r="I14" i="4" s="1"/>
  <c r="G75" i="4"/>
  <c r="I75" i="4" s="1"/>
  <c r="Y75" i="4"/>
  <c r="W75" i="4"/>
  <c r="T75" i="4"/>
  <c r="Q75" i="4"/>
  <c r="O75" i="4"/>
  <c r="B75" i="4"/>
  <c r="G60" i="4"/>
  <c r="I60" i="4" s="1"/>
  <c r="G18" i="4"/>
  <c r="N75" i="4"/>
  <c r="G23" i="4"/>
  <c r="I23" i="4" s="1"/>
  <c r="G44" i="4"/>
  <c r="I44" i="4" s="1"/>
  <c r="G4" i="4"/>
  <c r="G59" i="4"/>
  <c r="I59" i="4" s="1"/>
  <c r="G25" i="4"/>
  <c r="G61" i="4"/>
  <c r="I61" i="4" s="1"/>
  <c r="G28" i="4"/>
  <c r="I28" i="4" s="1"/>
  <c r="G33" i="4"/>
  <c r="I33" i="4" s="1"/>
  <c r="G48" i="4"/>
  <c r="I48" i="4" s="1"/>
  <c r="G8" i="4"/>
  <c r="G72" i="4"/>
  <c r="I72" i="4" s="1"/>
  <c r="G35" i="4"/>
  <c r="I35" i="4" s="1"/>
  <c r="G47" i="4"/>
  <c r="I47" i="4" s="1"/>
  <c r="G5" i="4"/>
  <c r="I5" i="4" s="1"/>
  <c r="G43" i="4"/>
  <c r="I43" i="4" s="1"/>
  <c r="G6" i="4"/>
  <c r="I6" i="4" s="1"/>
  <c r="G21" i="4"/>
  <c r="I21" i="4" s="1"/>
  <c r="G36" i="4"/>
  <c r="I36" i="4" s="1"/>
  <c r="G73" i="4"/>
  <c r="I73" i="4" s="1"/>
  <c r="G68" i="4"/>
  <c r="I68" i="4" s="1"/>
  <c r="G9" i="4"/>
  <c r="I9" i="4" s="1"/>
  <c r="G66" i="4"/>
  <c r="I66" i="4" s="1"/>
  <c r="G29" i="4"/>
  <c r="G3" i="4"/>
  <c r="G7" i="4"/>
  <c r="I7" i="4" s="1"/>
  <c r="G57" i="4"/>
  <c r="I57" i="4" s="1"/>
  <c r="G38" i="4"/>
  <c r="I38" i="4" s="1"/>
  <c r="G42" i="4"/>
  <c r="I42" i="4" s="1"/>
  <c r="G45" i="4"/>
  <c r="I45" i="4" s="1"/>
  <c r="G13" i="4"/>
  <c r="G30" i="4"/>
  <c r="G26" i="4"/>
  <c r="G70" i="4"/>
  <c r="I70" i="4" s="1"/>
  <c r="G51" i="4"/>
  <c r="I51" i="4" s="1"/>
  <c r="G27" i="4"/>
  <c r="I27" i="4" s="1"/>
  <c r="G69" i="4"/>
  <c r="I69" i="4" s="1"/>
  <c r="G10" i="4"/>
  <c r="I10" i="4" s="1"/>
  <c r="G2" i="4"/>
  <c r="G67" i="4"/>
  <c r="I67" i="4" s="1"/>
  <c r="G24" i="4"/>
  <c r="I24" i="4" s="1"/>
  <c r="G52" i="4"/>
  <c r="I52" i="4" s="1"/>
  <c r="G31" i="4"/>
  <c r="G50" i="4"/>
  <c r="I50" i="4" s="1"/>
  <c r="G17" i="4"/>
  <c r="G62" i="4"/>
  <c r="I62" i="4" s="1"/>
  <c r="G32" i="4"/>
  <c r="G55" i="4"/>
  <c r="I55" i="4" s="1"/>
  <c r="G22" i="4"/>
  <c r="G71" i="4"/>
  <c r="I71" i="4" s="1"/>
  <c r="G53" i="4"/>
  <c r="I53" i="4" s="1"/>
  <c r="G74" i="4"/>
  <c r="I74" i="4" s="1"/>
  <c r="Y74" i="4"/>
  <c r="W74" i="4"/>
  <c r="T74" i="4"/>
  <c r="Q74" i="4"/>
  <c r="N74" i="4"/>
  <c r="B74" i="4"/>
  <c r="G12" i="4"/>
  <c r="I12" i="4" s="1"/>
  <c r="Y73" i="22"/>
  <c r="W73" i="22"/>
  <c r="T73" i="22"/>
  <c r="R73" i="22"/>
  <c r="Q73" i="22"/>
  <c r="M73" i="22"/>
  <c r="P73" i="22" s="1"/>
  <c r="I73" i="22"/>
  <c r="B73" i="22"/>
  <c r="Y72" i="22"/>
  <c r="W72" i="22"/>
  <c r="T72" i="22"/>
  <c r="R72" i="22"/>
  <c r="Q72" i="22"/>
  <c r="P72" i="22"/>
  <c r="O72" i="22"/>
  <c r="N72" i="22"/>
  <c r="I72" i="22"/>
  <c r="B72" i="22"/>
  <c r="Y71" i="22"/>
  <c r="W71" i="22"/>
  <c r="T71" i="22"/>
  <c r="R71" i="22"/>
  <c r="Q71" i="22"/>
  <c r="M71" i="22"/>
  <c r="O71" i="22" s="1"/>
  <c r="I71" i="22"/>
  <c r="B71" i="22"/>
  <c r="Y70" i="22"/>
  <c r="W70" i="22"/>
  <c r="T70" i="22"/>
  <c r="Q70" i="22"/>
  <c r="M70" i="22"/>
  <c r="O70" i="22" s="1"/>
  <c r="I70" i="22"/>
  <c r="B70" i="22"/>
  <c r="Y69" i="22"/>
  <c r="W69" i="22"/>
  <c r="T69" i="22"/>
  <c r="R69" i="22"/>
  <c r="Q69" i="22"/>
  <c r="M69" i="22"/>
  <c r="O69" i="22" s="1"/>
  <c r="I69" i="22"/>
  <c r="B69" i="22"/>
  <c r="Y68" i="22"/>
  <c r="W68" i="22"/>
  <c r="T68" i="22"/>
  <c r="R68" i="22"/>
  <c r="Q68" i="22"/>
  <c r="M68" i="22"/>
  <c r="O68" i="22" s="1"/>
  <c r="I68" i="22"/>
  <c r="B68" i="22"/>
  <c r="Y67" i="22"/>
  <c r="W67" i="22"/>
  <c r="T67" i="22"/>
  <c r="Q67" i="22"/>
  <c r="M67" i="22"/>
  <c r="O67" i="22" s="1"/>
  <c r="I67" i="22"/>
  <c r="B67" i="22"/>
  <c r="Y66" i="22"/>
  <c r="W66" i="22"/>
  <c r="T66" i="22"/>
  <c r="Q66" i="22"/>
  <c r="M66" i="22"/>
  <c r="O66" i="22" s="1"/>
  <c r="I66" i="22"/>
  <c r="B66" i="22"/>
  <c r="Y65" i="22"/>
  <c r="W65" i="22"/>
  <c r="T65" i="22"/>
  <c r="R65" i="22"/>
  <c r="Q65" i="22"/>
  <c r="P65" i="22"/>
  <c r="O65" i="22"/>
  <c r="N65" i="22"/>
  <c r="I65" i="22"/>
  <c r="B65" i="22"/>
  <c r="Y64" i="22"/>
  <c r="W64" i="22"/>
  <c r="T64" i="22"/>
  <c r="R64" i="22"/>
  <c r="Q64" i="22"/>
  <c r="P64" i="22"/>
  <c r="O64" i="22"/>
  <c r="N64" i="22"/>
  <c r="I64" i="22"/>
  <c r="B64" i="22"/>
  <c r="Y63" i="22"/>
  <c r="W63" i="22"/>
  <c r="T63" i="22"/>
  <c r="Q63" i="22"/>
  <c r="M63" i="22"/>
  <c r="P63" i="22" s="1"/>
  <c r="I63" i="22"/>
  <c r="B63" i="22"/>
  <c r="Y62" i="22"/>
  <c r="W62" i="22"/>
  <c r="T62" i="22"/>
  <c r="Q62" i="22"/>
  <c r="M62" i="22"/>
  <c r="P62" i="22" s="1"/>
  <c r="I62" i="22"/>
  <c r="B62" i="22"/>
  <c r="Y61" i="22"/>
  <c r="W61" i="22"/>
  <c r="T61" i="22"/>
  <c r="Q61" i="22"/>
  <c r="M61" i="22"/>
  <c r="O61" i="22" s="1"/>
  <c r="I61" i="22"/>
  <c r="B61" i="22"/>
  <c r="Y60" i="22"/>
  <c r="W60" i="22"/>
  <c r="T60" i="22"/>
  <c r="R60" i="22"/>
  <c r="Q60" i="22"/>
  <c r="M60" i="22"/>
  <c r="P60" i="22" s="1"/>
  <c r="I60" i="22"/>
  <c r="B60" i="22"/>
  <c r="Y59" i="22"/>
  <c r="W59" i="22"/>
  <c r="T59" i="22"/>
  <c r="Q59" i="22"/>
  <c r="M59" i="22"/>
  <c r="O59" i="22" s="1"/>
  <c r="I59" i="22"/>
  <c r="B59" i="22"/>
  <c r="Y58" i="22"/>
  <c r="W58" i="22"/>
  <c r="T58" i="22"/>
  <c r="R58" i="22"/>
  <c r="Q58" i="22"/>
  <c r="P58" i="22"/>
  <c r="O58" i="22"/>
  <c r="N58" i="22"/>
  <c r="I58" i="22"/>
  <c r="B58" i="22"/>
  <c r="Y57" i="22"/>
  <c r="W57" i="22"/>
  <c r="T57" i="22"/>
  <c r="Q57" i="22"/>
  <c r="M57" i="22"/>
  <c r="P57" i="22" s="1"/>
  <c r="I57" i="22"/>
  <c r="B57" i="22"/>
  <c r="Y56" i="22"/>
  <c r="W56" i="22"/>
  <c r="T56" i="22"/>
  <c r="R56" i="22"/>
  <c r="Q56" i="22"/>
  <c r="M56" i="22"/>
  <c r="O56" i="22" s="1"/>
  <c r="I56" i="22"/>
  <c r="B56" i="22"/>
  <c r="Y55" i="22"/>
  <c r="W55" i="22"/>
  <c r="T55" i="22"/>
  <c r="R55" i="22"/>
  <c r="Q55" i="22"/>
  <c r="P55" i="22"/>
  <c r="O55" i="22"/>
  <c r="N55" i="22"/>
  <c r="I55" i="22"/>
  <c r="B55" i="22"/>
  <c r="Y54" i="22"/>
  <c r="W54" i="22"/>
  <c r="T54" i="22"/>
  <c r="R54" i="22"/>
  <c r="Q54" i="22"/>
  <c r="P54" i="22"/>
  <c r="O54" i="22"/>
  <c r="N54" i="22"/>
  <c r="I54" i="22"/>
  <c r="B54" i="22"/>
  <c r="Y53" i="22"/>
  <c r="W53" i="22"/>
  <c r="T53" i="22"/>
  <c r="Q53" i="22"/>
  <c r="M53" i="22"/>
  <c r="O53" i="22" s="1"/>
  <c r="I53" i="22"/>
  <c r="B53" i="22"/>
  <c r="Y52" i="22"/>
  <c r="W52" i="22"/>
  <c r="T52" i="22"/>
  <c r="Q52" i="22"/>
  <c r="M52" i="22"/>
  <c r="N52" i="22" s="1"/>
  <c r="I52" i="22"/>
  <c r="B52" i="22"/>
  <c r="Y51" i="22"/>
  <c r="W51" i="22"/>
  <c r="T51" i="22"/>
  <c r="Q51" i="22"/>
  <c r="M51" i="22"/>
  <c r="O51" i="22" s="1"/>
  <c r="I51" i="22"/>
  <c r="B51" i="22"/>
  <c r="Y50" i="22"/>
  <c r="W50" i="22"/>
  <c r="T50" i="22"/>
  <c r="Q50" i="22"/>
  <c r="M50" i="22"/>
  <c r="P50" i="22" s="1"/>
  <c r="I50" i="22"/>
  <c r="B50" i="22"/>
  <c r="Y49" i="22"/>
  <c r="W49" i="22"/>
  <c r="T49" i="22"/>
  <c r="R49" i="22"/>
  <c r="Q49" i="22"/>
  <c r="P49" i="22"/>
  <c r="O49" i="22"/>
  <c r="N49" i="22"/>
  <c r="I49" i="22"/>
  <c r="B49" i="22"/>
  <c r="Y48" i="22"/>
  <c r="W48" i="22"/>
  <c r="T48" i="22"/>
  <c r="Q48" i="22"/>
  <c r="M48" i="22"/>
  <c r="O48" i="22" s="1"/>
  <c r="I48" i="22"/>
  <c r="B48" i="22"/>
  <c r="Y47" i="22"/>
  <c r="W47" i="22"/>
  <c r="T47" i="22"/>
  <c r="Q47" i="22"/>
  <c r="M47" i="22"/>
  <c r="N47" i="22" s="1"/>
  <c r="I47" i="22"/>
  <c r="B47" i="22"/>
  <c r="Y46" i="22"/>
  <c r="W46" i="22"/>
  <c r="T46" i="22"/>
  <c r="R46" i="22"/>
  <c r="Q46" i="22"/>
  <c r="P46" i="22"/>
  <c r="O46" i="22"/>
  <c r="N46" i="22"/>
  <c r="I46" i="22"/>
  <c r="B46" i="22"/>
  <c r="Y45" i="22"/>
  <c r="W45" i="22"/>
  <c r="T45" i="22"/>
  <c r="R45" i="22"/>
  <c r="Q45" i="22"/>
  <c r="M45" i="22"/>
  <c r="N45" i="22" s="1"/>
  <c r="I45" i="22"/>
  <c r="B45" i="22"/>
  <c r="Y44" i="22"/>
  <c r="W44" i="22"/>
  <c r="T44" i="22"/>
  <c r="R44" i="22"/>
  <c r="Q44" i="22"/>
  <c r="M44" i="22"/>
  <c r="P44" i="22" s="1"/>
  <c r="I44" i="22"/>
  <c r="B44" i="22"/>
  <c r="Y43" i="22"/>
  <c r="W43" i="22"/>
  <c r="T43" i="22"/>
  <c r="Q43" i="22"/>
  <c r="M43" i="22"/>
  <c r="O43" i="22" s="1"/>
  <c r="I43" i="22"/>
  <c r="B43" i="22"/>
  <c r="Y42" i="22"/>
  <c r="W42" i="22"/>
  <c r="T42" i="22"/>
  <c r="R42" i="22"/>
  <c r="Q42" i="22"/>
  <c r="M42" i="22"/>
  <c r="N42" i="22" s="1"/>
  <c r="I42" i="22"/>
  <c r="B42" i="22"/>
  <c r="Y41" i="22"/>
  <c r="W41" i="22"/>
  <c r="T41" i="22"/>
  <c r="R41" i="22"/>
  <c r="Q41" i="22"/>
  <c r="P41" i="22"/>
  <c r="O41" i="22"/>
  <c r="N41" i="22"/>
  <c r="I41" i="22"/>
  <c r="B41" i="22"/>
  <c r="Y40" i="22"/>
  <c r="W40" i="22"/>
  <c r="T40" i="22"/>
  <c r="R40" i="22"/>
  <c r="Q40" i="22"/>
  <c r="M40" i="22"/>
  <c r="O40" i="22" s="1"/>
  <c r="I40" i="22"/>
  <c r="B40" i="22"/>
  <c r="Y39" i="22"/>
  <c r="W39" i="22"/>
  <c r="T39" i="22"/>
  <c r="R39" i="22"/>
  <c r="Q39" i="22"/>
  <c r="P39" i="22"/>
  <c r="O39" i="22"/>
  <c r="N39" i="22"/>
  <c r="I39" i="22"/>
  <c r="B39" i="22"/>
  <c r="Y38" i="22"/>
  <c r="W38" i="22"/>
  <c r="T38" i="22"/>
  <c r="Q38" i="22"/>
  <c r="M38" i="22"/>
  <c r="P38" i="22" s="1"/>
  <c r="I38" i="22"/>
  <c r="B38" i="22"/>
  <c r="Y37" i="22"/>
  <c r="W37" i="22"/>
  <c r="T37" i="22"/>
  <c r="R37" i="22"/>
  <c r="Q37" i="22"/>
  <c r="M37" i="22"/>
  <c r="O37" i="22" s="1"/>
  <c r="I37" i="22"/>
  <c r="B37" i="22"/>
  <c r="Y36" i="22"/>
  <c r="W36" i="22"/>
  <c r="T36" i="22"/>
  <c r="R36" i="22"/>
  <c r="Q36" i="22"/>
  <c r="M36" i="22"/>
  <c r="N36" i="22" s="1"/>
  <c r="I36" i="22"/>
  <c r="B36" i="22"/>
  <c r="Y35" i="22"/>
  <c r="W35" i="22"/>
  <c r="T35" i="22"/>
  <c r="R35" i="22"/>
  <c r="Q35" i="22"/>
  <c r="M35" i="22"/>
  <c r="P35" i="22" s="1"/>
  <c r="I35" i="22"/>
  <c r="B35" i="22"/>
  <c r="Y34" i="22"/>
  <c r="W34" i="22"/>
  <c r="T34" i="22"/>
  <c r="Q34" i="22"/>
  <c r="M34" i="22"/>
  <c r="P34" i="22" s="1"/>
  <c r="I34" i="22"/>
  <c r="B34" i="22"/>
  <c r="Y33" i="22"/>
  <c r="W33" i="22"/>
  <c r="T33" i="22"/>
  <c r="R33" i="22"/>
  <c r="Q33" i="22"/>
  <c r="M33" i="22"/>
  <c r="O33" i="22" s="1"/>
  <c r="I33" i="22"/>
  <c r="B33" i="22"/>
  <c r="Y32" i="22"/>
  <c r="W32" i="22"/>
  <c r="T32" i="22"/>
  <c r="Q32" i="22"/>
  <c r="P32" i="22"/>
  <c r="O32" i="22"/>
  <c r="N32" i="22"/>
  <c r="I32" i="22"/>
  <c r="B32" i="22"/>
  <c r="Y31" i="22"/>
  <c r="W31" i="22"/>
  <c r="T31" i="22"/>
  <c r="Q31" i="22"/>
  <c r="M31" i="22"/>
  <c r="O31" i="22" s="1"/>
  <c r="I31" i="22"/>
  <c r="B31" i="22"/>
  <c r="Y30" i="22"/>
  <c r="W30" i="22"/>
  <c r="T30" i="22"/>
  <c r="R30" i="22"/>
  <c r="Q30" i="22"/>
  <c r="M30" i="22"/>
  <c r="P30" i="22" s="1"/>
  <c r="I30" i="22"/>
  <c r="B30" i="22"/>
  <c r="Y29" i="22"/>
  <c r="W29" i="22"/>
  <c r="T29" i="22"/>
  <c r="R29" i="22"/>
  <c r="Q29" i="22"/>
  <c r="M29" i="22"/>
  <c r="O29" i="22" s="1"/>
  <c r="I29" i="22"/>
  <c r="B29" i="22"/>
  <c r="Y28" i="22"/>
  <c r="W28" i="22"/>
  <c r="T28" i="22"/>
  <c r="Q28" i="22"/>
  <c r="M28" i="22"/>
  <c r="O28" i="22" s="1"/>
  <c r="I28" i="22"/>
  <c r="B28" i="22"/>
  <c r="Y27" i="22"/>
  <c r="W27" i="22"/>
  <c r="T27" i="22"/>
  <c r="Q27" i="22"/>
  <c r="M27" i="22"/>
  <c r="P27" i="22" s="1"/>
  <c r="I27" i="22"/>
  <c r="B27" i="22"/>
  <c r="Y26" i="22"/>
  <c r="W26" i="22"/>
  <c r="T26" i="22"/>
  <c r="R26" i="22"/>
  <c r="Q26" i="22"/>
  <c r="M26" i="22"/>
  <c r="P26" i="22" s="1"/>
  <c r="I26" i="22"/>
  <c r="B26" i="22"/>
  <c r="Y25" i="22"/>
  <c r="W25" i="22"/>
  <c r="T25" i="22"/>
  <c r="Q25" i="22"/>
  <c r="P25" i="22"/>
  <c r="O25" i="22"/>
  <c r="N25" i="22"/>
  <c r="I25" i="22"/>
  <c r="B25" i="22"/>
  <c r="Y24" i="22"/>
  <c r="W24" i="22"/>
  <c r="T24" i="22"/>
  <c r="R24" i="22"/>
  <c r="Q24" i="22"/>
  <c r="M24" i="22"/>
  <c r="O24" i="22" s="1"/>
  <c r="I24" i="22"/>
  <c r="B24" i="22"/>
  <c r="Y23" i="22"/>
  <c r="W23" i="22"/>
  <c r="T23" i="22"/>
  <c r="R23" i="22"/>
  <c r="Q23" i="22"/>
  <c r="M23" i="22"/>
  <c r="O23" i="22" s="1"/>
  <c r="I23" i="22"/>
  <c r="B23" i="22"/>
  <c r="Y22" i="22"/>
  <c r="W22" i="22"/>
  <c r="T22" i="22"/>
  <c r="R22" i="22"/>
  <c r="Q22" i="22"/>
  <c r="M22" i="22"/>
  <c r="O22" i="22" s="1"/>
  <c r="I22" i="22"/>
  <c r="B22" i="22"/>
  <c r="Y21" i="22"/>
  <c r="W21" i="22"/>
  <c r="T21" i="22"/>
  <c r="Q21" i="22"/>
  <c r="M21" i="22"/>
  <c r="P21" i="22" s="1"/>
  <c r="I21" i="22"/>
  <c r="B21" i="22"/>
  <c r="Y20" i="22"/>
  <c r="W20" i="22"/>
  <c r="T20" i="22"/>
  <c r="R20" i="22"/>
  <c r="Q20" i="22"/>
  <c r="M20" i="22"/>
  <c r="N20" i="22" s="1"/>
  <c r="I20" i="22"/>
  <c r="B20" i="22"/>
  <c r="Y19" i="22"/>
  <c r="W19" i="22"/>
  <c r="T19" i="22"/>
  <c r="Q19" i="22"/>
  <c r="P19" i="22"/>
  <c r="O19" i="22"/>
  <c r="N19" i="22"/>
  <c r="I19" i="22"/>
  <c r="B19" i="22"/>
  <c r="Y18" i="22"/>
  <c r="W18" i="22"/>
  <c r="T18" i="22"/>
  <c r="Q18" i="22"/>
  <c r="M18" i="22"/>
  <c r="N18" i="22" s="1"/>
  <c r="I18" i="22"/>
  <c r="B18" i="22"/>
  <c r="Y17" i="22"/>
  <c r="W17" i="22"/>
  <c r="T17" i="22"/>
  <c r="R17" i="22"/>
  <c r="Q17" i="22"/>
  <c r="M17" i="22"/>
  <c r="N17" i="22" s="1"/>
  <c r="I17" i="22"/>
  <c r="B17" i="22"/>
  <c r="Y16" i="22"/>
  <c r="W16" i="22"/>
  <c r="T16" i="22"/>
  <c r="R16" i="22"/>
  <c r="Q16" i="22"/>
  <c r="M16" i="22"/>
  <c r="O16" i="22" s="1"/>
  <c r="I16" i="22"/>
  <c r="B16" i="22"/>
  <c r="Y15" i="22"/>
  <c r="W15" i="22"/>
  <c r="T15" i="22"/>
  <c r="R15" i="22"/>
  <c r="Q15" i="22"/>
  <c r="M15" i="22"/>
  <c r="N15" i="22" s="1"/>
  <c r="I15" i="22"/>
  <c r="B15" i="22"/>
  <c r="Y14" i="22"/>
  <c r="W14" i="22"/>
  <c r="T14" i="22"/>
  <c r="R14" i="22"/>
  <c r="Q14" i="22"/>
  <c r="M14" i="22"/>
  <c r="P14" i="22" s="1"/>
  <c r="I14" i="22"/>
  <c r="B14" i="22"/>
  <c r="Y13" i="22"/>
  <c r="W13" i="22"/>
  <c r="T13" i="22"/>
  <c r="R13" i="22"/>
  <c r="Q13" i="22"/>
  <c r="M13" i="22"/>
  <c r="P13" i="22" s="1"/>
  <c r="I13" i="22"/>
  <c r="B13" i="22"/>
  <c r="Y12" i="22"/>
  <c r="W12" i="22"/>
  <c r="T12" i="22"/>
  <c r="R12" i="22"/>
  <c r="Q12" i="22"/>
  <c r="M12" i="22"/>
  <c r="P12" i="22" s="1"/>
  <c r="I12" i="22"/>
  <c r="B12" i="22"/>
  <c r="Y11" i="22"/>
  <c r="W11" i="22"/>
  <c r="T11" i="22"/>
  <c r="Q11" i="22"/>
  <c r="P11" i="22"/>
  <c r="O11" i="22"/>
  <c r="N11" i="22"/>
  <c r="I11" i="22"/>
  <c r="B11" i="22"/>
  <c r="Y10" i="22"/>
  <c r="W10" i="22"/>
  <c r="T10" i="22"/>
  <c r="R10" i="22"/>
  <c r="Q10" i="22"/>
  <c r="M10" i="22"/>
  <c r="O10" i="22" s="1"/>
  <c r="I10" i="22"/>
  <c r="B10" i="22"/>
  <c r="Y9" i="22"/>
  <c r="W9" i="22"/>
  <c r="T9" i="22"/>
  <c r="R9" i="22"/>
  <c r="Q9" i="22"/>
  <c r="M9" i="22"/>
  <c r="O9" i="22" s="1"/>
  <c r="I9" i="22"/>
  <c r="B9" i="22"/>
  <c r="Y8" i="22"/>
  <c r="W8" i="22"/>
  <c r="T8" i="22"/>
  <c r="R8" i="22"/>
  <c r="Q8" i="22"/>
  <c r="M8" i="22"/>
  <c r="P8" i="22" s="1"/>
  <c r="I8" i="22"/>
  <c r="B8" i="22"/>
  <c r="Y7" i="22"/>
  <c r="W7" i="22"/>
  <c r="T7" i="22"/>
  <c r="R7" i="22"/>
  <c r="Q7" i="22"/>
  <c r="M7" i="22"/>
  <c r="P7" i="22" s="1"/>
  <c r="I7" i="22"/>
  <c r="B7" i="22"/>
  <c r="Y6" i="22"/>
  <c r="W6" i="22"/>
  <c r="T6" i="22"/>
  <c r="Q6" i="22"/>
  <c r="M6" i="22"/>
  <c r="N6" i="22" s="1"/>
  <c r="I6" i="22"/>
  <c r="B6" i="22"/>
  <c r="Y5" i="22"/>
  <c r="W5" i="22"/>
  <c r="T5" i="22"/>
  <c r="Q5" i="22"/>
  <c r="M5" i="22"/>
  <c r="O5" i="22" s="1"/>
  <c r="I5" i="22"/>
  <c r="B5" i="22"/>
  <c r="Y4" i="22"/>
  <c r="W4" i="22"/>
  <c r="T4" i="22"/>
  <c r="R4" i="22"/>
  <c r="Q4" i="22"/>
  <c r="M4" i="22"/>
  <c r="O4" i="22" s="1"/>
  <c r="I4" i="22"/>
  <c r="B4" i="22"/>
  <c r="Y3" i="22"/>
  <c r="W3" i="22"/>
  <c r="T3" i="22"/>
  <c r="R3" i="22"/>
  <c r="Q3" i="22"/>
  <c r="M3" i="22"/>
  <c r="N3" i="22" s="1"/>
  <c r="I3" i="22"/>
  <c r="J3" i="22" s="1"/>
  <c r="B3" i="22"/>
  <c r="Y2" i="22"/>
  <c r="W2" i="22"/>
  <c r="T2" i="22"/>
  <c r="Q2" i="22"/>
  <c r="M2" i="22"/>
  <c r="O2" i="22" s="1"/>
  <c r="I2" i="22"/>
  <c r="B2" i="22"/>
  <c r="P40" i="22"/>
  <c r="N59" i="22"/>
  <c r="S68" i="22"/>
  <c r="P33" i="22"/>
  <c r="P61" i="22"/>
  <c r="P59" i="22"/>
  <c r="N61" i="22"/>
  <c r="S62" i="22"/>
  <c r="N69" i="22"/>
  <c r="S70" i="22"/>
  <c r="N73" i="22"/>
  <c r="O34" i="22"/>
  <c r="N48" i="22"/>
  <c r="O62" i="22"/>
  <c r="O63" i="22"/>
  <c r="S73" i="22"/>
  <c r="N30" i="22"/>
  <c r="N34" i="22"/>
  <c r="N60" i="22"/>
  <c r="N62" i="22"/>
  <c r="N63" i="22"/>
  <c r="N66" i="22"/>
  <c r="N68" i="22"/>
  <c r="S69" i="22"/>
  <c r="N40" i="22"/>
  <c r="O50" i="22"/>
  <c r="N53" i="22"/>
  <c r="P53" i="22"/>
  <c r="O57" i="22"/>
  <c r="S65" i="22"/>
  <c r="P66" i="22"/>
  <c r="P68" i="22"/>
  <c r="P69" i="22"/>
  <c r="P70" i="22"/>
  <c r="P71" i="22"/>
  <c r="N70" i="22"/>
  <c r="N71" i="22"/>
  <c r="O73" i="22"/>
  <c r="J68" i="22"/>
  <c r="K68" i="22" s="1"/>
  <c r="J70" i="22"/>
  <c r="K70" i="22" s="1"/>
  <c r="N2" i="12"/>
  <c r="P2" i="12"/>
  <c r="Q2" i="12"/>
  <c r="V2" i="12"/>
  <c r="S2" i="12" s="1"/>
  <c r="P46" i="17"/>
  <c r="P47" i="17"/>
  <c r="E48" i="17"/>
  <c r="H48" i="17"/>
  <c r="M48" i="17"/>
  <c r="N48" i="17"/>
  <c r="O48" i="17"/>
  <c r="P48" i="17"/>
  <c r="M49" i="17"/>
  <c r="N49" i="17"/>
  <c r="O49" i="17"/>
  <c r="P49" i="17"/>
  <c r="H50" i="17"/>
  <c r="L50" i="17"/>
  <c r="M50" i="17"/>
  <c r="N50" i="17"/>
  <c r="O50" i="17"/>
  <c r="P50" i="17"/>
  <c r="M51" i="17"/>
  <c r="O51" i="17"/>
  <c r="P51" i="17"/>
  <c r="N52" i="17"/>
  <c r="O52" i="17"/>
  <c r="P52" i="17"/>
  <c r="N35" i="17"/>
  <c r="P35" i="17"/>
  <c r="M36" i="17"/>
  <c r="N36" i="17"/>
  <c r="O36" i="17"/>
  <c r="P36" i="17"/>
  <c r="M37" i="17"/>
  <c r="N37" i="17"/>
  <c r="P37" i="17"/>
  <c r="C38" i="17"/>
  <c r="D38" i="17"/>
  <c r="E38" i="17"/>
  <c r="F38" i="17"/>
  <c r="G38" i="17"/>
  <c r="H38" i="17"/>
  <c r="I38" i="17"/>
  <c r="J38" i="17"/>
  <c r="K38" i="17"/>
  <c r="L38" i="17"/>
  <c r="M38" i="17"/>
  <c r="N38" i="17"/>
  <c r="O38" i="17"/>
  <c r="P38" i="17"/>
  <c r="E39" i="17"/>
  <c r="G39" i="17"/>
  <c r="I39" i="17"/>
  <c r="J39" i="17"/>
  <c r="K39" i="17"/>
  <c r="L39" i="17"/>
  <c r="M39" i="17"/>
  <c r="N39" i="17"/>
  <c r="O39" i="17"/>
  <c r="P39" i="17"/>
  <c r="D40" i="17"/>
  <c r="F40" i="17"/>
  <c r="G40" i="17"/>
  <c r="M40" i="17"/>
  <c r="N40" i="17"/>
  <c r="O40" i="17"/>
  <c r="P40" i="17"/>
  <c r="N41" i="17"/>
  <c r="O41" i="17"/>
  <c r="P41" i="17"/>
  <c r="P42" i="17"/>
  <c r="D24" i="17"/>
  <c r="E24" i="17"/>
  <c r="F24" i="17"/>
  <c r="G24" i="17"/>
  <c r="H24" i="17"/>
  <c r="I24" i="17"/>
  <c r="J24" i="17"/>
  <c r="K24" i="17"/>
  <c r="L24" i="17"/>
  <c r="M24" i="17"/>
  <c r="N24" i="17"/>
  <c r="O24" i="17"/>
  <c r="P24" i="17"/>
  <c r="P25" i="17"/>
  <c r="H26" i="17"/>
  <c r="I26" i="17"/>
  <c r="J26" i="17"/>
  <c r="K26" i="17"/>
  <c r="L26" i="17"/>
  <c r="M26" i="17"/>
  <c r="N26" i="17"/>
  <c r="O26" i="17"/>
  <c r="P26" i="17"/>
  <c r="O27" i="17"/>
  <c r="P27" i="17"/>
  <c r="L28" i="17"/>
  <c r="M28" i="17"/>
  <c r="N28" i="17"/>
  <c r="O28" i="17"/>
  <c r="P28" i="17"/>
  <c r="C29" i="17"/>
  <c r="D29" i="17"/>
  <c r="P29" i="17"/>
  <c r="B29" i="17"/>
  <c r="L13" i="17"/>
  <c r="M13" i="17"/>
  <c r="N13" i="17"/>
  <c r="P13" i="17"/>
  <c r="M14" i="17"/>
  <c r="N14" i="17"/>
  <c r="O14" i="17"/>
  <c r="P14" i="17"/>
  <c r="N15" i="17"/>
  <c r="P15" i="17"/>
  <c r="K16" i="17"/>
  <c r="L16" i="17"/>
  <c r="M16" i="17"/>
  <c r="N16" i="17"/>
  <c r="O16" i="17"/>
  <c r="P16" i="17"/>
  <c r="D17" i="17"/>
  <c r="E17" i="17"/>
  <c r="F17" i="17"/>
  <c r="M17" i="17"/>
  <c r="N17" i="17"/>
  <c r="O17" i="17"/>
  <c r="P17" i="17"/>
  <c r="M18" i="17"/>
  <c r="N18" i="17"/>
  <c r="O18" i="17"/>
  <c r="P18" i="17"/>
  <c r="K19" i="17"/>
  <c r="M19" i="17"/>
  <c r="P19" i="17"/>
  <c r="M20" i="17"/>
  <c r="N20" i="17"/>
  <c r="O20" i="17"/>
  <c r="P20" i="17"/>
  <c r="B20" i="17"/>
  <c r="M3" i="17"/>
  <c r="O3" i="17"/>
  <c r="P3" i="17"/>
  <c r="N4" i="17"/>
  <c r="O4" i="17"/>
  <c r="P4" i="17"/>
  <c r="J5" i="17"/>
  <c r="K5" i="17"/>
  <c r="L5" i="17"/>
  <c r="N5" i="17"/>
  <c r="O5" i="17"/>
  <c r="P5" i="17"/>
  <c r="M6" i="17"/>
  <c r="O6" i="17"/>
  <c r="P6" i="17"/>
  <c r="M7" i="17"/>
  <c r="N7" i="17"/>
  <c r="O7" i="17"/>
  <c r="P7" i="17"/>
  <c r="M8" i="17"/>
  <c r="O8" i="17"/>
  <c r="P8" i="17"/>
  <c r="B7" i="17"/>
  <c r="B38" i="17"/>
  <c r="Y73" i="4"/>
  <c r="T73" i="4"/>
  <c r="R73" i="4"/>
  <c r="O73" i="4"/>
  <c r="P73" i="4"/>
  <c r="Q73" i="4"/>
  <c r="W73" i="4"/>
  <c r="B73" i="4"/>
  <c r="N73" i="4"/>
  <c r="Y72" i="4"/>
  <c r="T72" i="4"/>
  <c r="R72" i="4"/>
  <c r="P72" i="4"/>
  <c r="O72" i="4"/>
  <c r="N72" i="4"/>
  <c r="Q72" i="4"/>
  <c r="W72" i="4"/>
  <c r="B72" i="4"/>
  <c r="Y71" i="4"/>
  <c r="T71" i="4"/>
  <c r="R71" i="4"/>
  <c r="N71" i="4"/>
  <c r="O71" i="4"/>
  <c r="Q71" i="4"/>
  <c r="W71" i="4"/>
  <c r="B71" i="4"/>
  <c r="Y70" i="4"/>
  <c r="T70" i="4"/>
  <c r="O70" i="4"/>
  <c r="Q70" i="4"/>
  <c r="W70" i="4"/>
  <c r="B70" i="4"/>
  <c r="Y69" i="4"/>
  <c r="T69" i="4"/>
  <c r="R69" i="4"/>
  <c r="Q69" i="4"/>
  <c r="N69" i="4"/>
  <c r="W69" i="4"/>
  <c r="B69" i="4"/>
  <c r="Y68" i="4"/>
  <c r="T68" i="4"/>
  <c r="R68" i="4"/>
  <c r="Q68" i="4"/>
  <c r="N68" i="4"/>
  <c r="W68" i="4"/>
  <c r="B68" i="4"/>
  <c r="Y67" i="4"/>
  <c r="T67" i="4"/>
  <c r="P67" i="4"/>
  <c r="Q67" i="4"/>
  <c r="W67" i="4"/>
  <c r="B67" i="4"/>
  <c r="Y66" i="4"/>
  <c r="T66" i="4"/>
  <c r="O66" i="4"/>
  <c r="Q66" i="4"/>
  <c r="W66" i="4"/>
  <c r="B66" i="4"/>
  <c r="Y65" i="4"/>
  <c r="T65" i="4"/>
  <c r="R65" i="4"/>
  <c r="P65" i="4"/>
  <c r="O65" i="4"/>
  <c r="N65" i="4"/>
  <c r="I65" i="4"/>
  <c r="Q65" i="4"/>
  <c r="W65" i="4"/>
  <c r="B65" i="4"/>
  <c r="Y64" i="4"/>
  <c r="T64" i="4"/>
  <c r="R64" i="4"/>
  <c r="P64" i="4"/>
  <c r="O64" i="4"/>
  <c r="N64" i="4"/>
  <c r="Q64" i="4"/>
  <c r="W64" i="4"/>
  <c r="B64" i="4"/>
  <c r="Y63" i="4"/>
  <c r="T63" i="4"/>
  <c r="Q63" i="4"/>
  <c r="O63" i="4"/>
  <c r="I63" i="4"/>
  <c r="W63" i="4"/>
  <c r="B63" i="4"/>
  <c r="Y62" i="4"/>
  <c r="T62" i="4"/>
  <c r="P62" i="4"/>
  <c r="Q62" i="4"/>
  <c r="W62" i="4"/>
  <c r="B62" i="4"/>
  <c r="Y61" i="4"/>
  <c r="T61" i="4"/>
  <c r="P61" i="4"/>
  <c r="Q61" i="4"/>
  <c r="W61" i="4"/>
  <c r="B61" i="4"/>
  <c r="Y60" i="4"/>
  <c r="T60" i="4"/>
  <c r="R60" i="4"/>
  <c r="Q60" i="4"/>
  <c r="O60" i="4"/>
  <c r="W60" i="4"/>
  <c r="B60" i="4"/>
  <c r="Y59" i="4"/>
  <c r="T59" i="4"/>
  <c r="P59" i="4"/>
  <c r="Q59" i="4"/>
  <c r="W59" i="4"/>
  <c r="B59" i="4"/>
  <c r="Y58" i="4"/>
  <c r="T58" i="4"/>
  <c r="R58" i="4"/>
  <c r="Q58" i="4"/>
  <c r="P58" i="4"/>
  <c r="O58" i="4"/>
  <c r="N58" i="4"/>
  <c r="I58" i="4"/>
  <c r="W58" i="4"/>
  <c r="B58" i="4"/>
  <c r="Y57" i="4"/>
  <c r="T57" i="4"/>
  <c r="P57" i="4"/>
  <c r="Q57" i="4"/>
  <c r="W57" i="4"/>
  <c r="B57" i="4"/>
  <c r="Y56" i="4"/>
  <c r="T56" i="4"/>
  <c r="R56" i="4"/>
  <c r="Q56" i="4"/>
  <c r="P56" i="4"/>
  <c r="I56" i="4"/>
  <c r="W56" i="4"/>
  <c r="B56" i="4"/>
  <c r="Y55" i="4"/>
  <c r="T55" i="4"/>
  <c r="R55" i="4"/>
  <c r="P55" i="4"/>
  <c r="O55" i="4"/>
  <c r="N55" i="4"/>
  <c r="Q55" i="4"/>
  <c r="W55" i="4"/>
  <c r="B55" i="4"/>
  <c r="Y54" i="4"/>
  <c r="T54" i="4"/>
  <c r="R54" i="4"/>
  <c r="P54" i="4"/>
  <c r="O54" i="4"/>
  <c r="N54" i="4"/>
  <c r="Q54" i="4"/>
  <c r="W54" i="4"/>
  <c r="B54" i="4"/>
  <c r="Y53" i="4"/>
  <c r="T53" i="4"/>
  <c r="Q53" i="4"/>
  <c r="W53" i="4"/>
  <c r="B45" i="4"/>
  <c r="B46" i="4"/>
  <c r="B47" i="4"/>
  <c r="B48" i="4"/>
  <c r="B49" i="4"/>
  <c r="B50" i="4"/>
  <c r="B51" i="4"/>
  <c r="B52" i="4"/>
  <c r="B53" i="4"/>
  <c r="Y52" i="4"/>
  <c r="T52" i="4"/>
  <c r="Q52" i="4"/>
  <c r="W52" i="4"/>
  <c r="Y51" i="4"/>
  <c r="T51" i="4"/>
  <c r="P51" i="4"/>
  <c r="Q51" i="4"/>
  <c r="W51" i="4"/>
  <c r="Y50" i="4"/>
  <c r="T50" i="4"/>
  <c r="Q50" i="4"/>
  <c r="O50" i="4"/>
  <c r="W50" i="4"/>
  <c r="Y49" i="4"/>
  <c r="T49" i="4"/>
  <c r="R49" i="4"/>
  <c r="Q49" i="4"/>
  <c r="P49" i="4"/>
  <c r="O49" i="4"/>
  <c r="N49" i="4"/>
  <c r="W49" i="4"/>
  <c r="Y48" i="4"/>
  <c r="T48" i="4"/>
  <c r="N48" i="4"/>
  <c r="P48" i="4"/>
  <c r="Q48" i="4"/>
  <c r="W48" i="4"/>
  <c r="Y47" i="4"/>
  <c r="T47" i="4"/>
  <c r="O47" i="4"/>
  <c r="Q47" i="4"/>
  <c r="W47" i="4"/>
  <c r="Y46" i="4"/>
  <c r="T46" i="4"/>
  <c r="R46" i="4"/>
  <c r="Q46" i="4"/>
  <c r="P46" i="4"/>
  <c r="O46" i="4"/>
  <c r="N46" i="4"/>
  <c r="W46" i="4"/>
  <c r="Y45" i="4"/>
  <c r="T45" i="4"/>
  <c r="R45" i="4"/>
  <c r="Q45" i="4"/>
  <c r="N45" i="4"/>
  <c r="W45" i="4"/>
  <c r="Y44" i="4"/>
  <c r="T44" i="4"/>
  <c r="R44" i="4"/>
  <c r="Q44" i="4"/>
  <c r="P44" i="4"/>
  <c r="W44" i="4"/>
  <c r="B44" i="4"/>
  <c r="O48" i="4"/>
  <c r="Y43" i="4"/>
  <c r="T43" i="4"/>
  <c r="Q43" i="4"/>
  <c r="W43" i="4"/>
  <c r="B43" i="4"/>
  <c r="Y42" i="4"/>
  <c r="T42" i="4"/>
  <c r="R42" i="4"/>
  <c r="Q42" i="4"/>
  <c r="O42" i="4"/>
  <c r="W42" i="4"/>
  <c r="B42" i="4"/>
  <c r="Y41" i="4"/>
  <c r="T41" i="4"/>
  <c r="R41" i="4"/>
  <c r="P41" i="4"/>
  <c r="O41" i="4"/>
  <c r="N41" i="4"/>
  <c r="Q41" i="4"/>
  <c r="W41" i="4"/>
  <c r="B41" i="4"/>
  <c r="Y40" i="4"/>
  <c r="T40" i="4"/>
  <c r="R40" i="4"/>
  <c r="Q40" i="4"/>
  <c r="N40" i="4"/>
  <c r="I40" i="4"/>
  <c r="W40" i="4"/>
  <c r="B40" i="4"/>
  <c r="Y39" i="4"/>
  <c r="T39" i="4"/>
  <c r="R39" i="4"/>
  <c r="Q39" i="4"/>
  <c r="P39" i="4"/>
  <c r="O39" i="4"/>
  <c r="N39" i="4"/>
  <c r="W39" i="4"/>
  <c r="B39" i="4"/>
  <c r="Y38" i="4"/>
  <c r="T38" i="4"/>
  <c r="O38" i="4"/>
  <c r="Q38" i="4"/>
  <c r="W38" i="4"/>
  <c r="B38" i="4"/>
  <c r="Q37" i="4"/>
  <c r="R37" i="4"/>
  <c r="T37" i="4"/>
  <c r="I37" i="4"/>
  <c r="O37" i="4"/>
  <c r="Y37" i="4"/>
  <c r="B37" i="4"/>
  <c r="W37" i="4"/>
  <c r="Y3" i="4"/>
  <c r="Y4" i="4"/>
  <c r="Y5" i="4"/>
  <c r="Y6" i="4"/>
  <c r="Y7" i="4"/>
  <c r="Y8" i="4"/>
  <c r="Y9" i="4"/>
  <c r="Y10" i="4"/>
  <c r="Y11" i="4"/>
  <c r="Y12" i="4"/>
  <c r="Y13" i="4"/>
  <c r="Y14" i="4"/>
  <c r="Y15" i="4"/>
  <c r="Y16" i="4"/>
  <c r="Y17" i="4"/>
  <c r="Y18" i="4"/>
  <c r="Y19" i="4"/>
  <c r="Y20" i="4"/>
  <c r="Y21" i="4"/>
  <c r="Y22" i="4"/>
  <c r="Y23" i="4"/>
  <c r="Y24" i="4"/>
  <c r="Y25" i="4"/>
  <c r="Y26" i="4"/>
  <c r="Y27" i="4"/>
  <c r="Y28" i="4"/>
  <c r="Y29" i="4"/>
  <c r="Y30" i="4"/>
  <c r="Y31" i="4"/>
  <c r="Y32" i="4"/>
  <c r="Y33" i="4"/>
  <c r="Y34" i="4"/>
  <c r="Y35" i="4"/>
  <c r="Y36" i="4"/>
  <c r="Y2" i="4"/>
  <c r="P34" i="4"/>
  <c r="N36" i="4"/>
  <c r="O31" i="4"/>
  <c r="O33" i="4"/>
  <c r="O27" i="4"/>
  <c r="P28" i="4"/>
  <c r="P30" i="4"/>
  <c r="N26" i="4"/>
  <c r="O21" i="4"/>
  <c r="O22" i="4"/>
  <c r="P23" i="4"/>
  <c r="O24" i="4"/>
  <c r="P20" i="4"/>
  <c r="O15" i="4"/>
  <c r="P16" i="4"/>
  <c r="P13" i="4"/>
  <c r="N12" i="4"/>
  <c r="P8" i="4"/>
  <c r="N9" i="4"/>
  <c r="N10" i="4"/>
  <c r="O7" i="4"/>
  <c r="P5" i="4"/>
  <c r="P4" i="4"/>
  <c r="O3" i="4"/>
  <c r="B3" i="4"/>
  <c r="B4" i="4"/>
  <c r="B5" i="4"/>
  <c r="B6" i="4"/>
  <c r="B7" i="4"/>
  <c r="B8" i="4"/>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T36" i="4"/>
  <c r="R36" i="4"/>
  <c r="Q36" i="4"/>
  <c r="W36" i="4"/>
  <c r="T35" i="4"/>
  <c r="R35" i="4"/>
  <c r="Q35" i="4"/>
  <c r="W35" i="4"/>
  <c r="T34" i="4"/>
  <c r="Q34" i="4"/>
  <c r="W34" i="4"/>
  <c r="W6" i="4"/>
  <c r="W7" i="4"/>
  <c r="W8" i="4"/>
  <c r="W9" i="4"/>
  <c r="W10" i="4"/>
  <c r="W11" i="4"/>
  <c r="W12" i="4"/>
  <c r="W13" i="4"/>
  <c r="W14" i="4"/>
  <c r="W15" i="4"/>
  <c r="W16" i="4"/>
  <c r="W17" i="4"/>
  <c r="W18" i="4"/>
  <c r="W19" i="4"/>
  <c r="W20" i="4"/>
  <c r="W21" i="4"/>
  <c r="W22" i="4"/>
  <c r="W23" i="4"/>
  <c r="W24" i="4"/>
  <c r="W25" i="4"/>
  <c r="W26" i="4"/>
  <c r="W27" i="4"/>
  <c r="W28" i="4"/>
  <c r="W29" i="4"/>
  <c r="W30" i="4"/>
  <c r="W31" i="4"/>
  <c r="W32" i="4"/>
  <c r="W33" i="4"/>
  <c r="T33" i="4"/>
  <c r="R33" i="4"/>
  <c r="P33" i="4"/>
  <c r="Q33" i="4"/>
  <c r="T32" i="4"/>
  <c r="P32" i="4"/>
  <c r="O32" i="4"/>
  <c r="N32" i="4"/>
  <c r="I32" i="4"/>
  <c r="Q32" i="4"/>
  <c r="T31" i="4"/>
  <c r="P31" i="4"/>
  <c r="N31" i="4"/>
  <c r="I31" i="4"/>
  <c r="Q31" i="4"/>
  <c r="T30" i="4"/>
  <c r="R30" i="4"/>
  <c r="O30" i="4"/>
  <c r="I30" i="4"/>
  <c r="J30" i="4" s="1"/>
  <c r="Q30" i="4"/>
  <c r="T29" i="4"/>
  <c r="R29" i="4"/>
  <c r="Q29" i="4"/>
  <c r="P29" i="4"/>
  <c r="O29" i="4"/>
  <c r="N29" i="4"/>
  <c r="I29" i="4"/>
  <c r="T28" i="4"/>
  <c r="R26" i="4"/>
  <c r="O28" i="4"/>
  <c r="N28" i="4"/>
  <c r="Q28" i="4"/>
  <c r="Q27" i="4"/>
  <c r="T27" i="4"/>
  <c r="T26" i="4"/>
  <c r="I3" i="4"/>
  <c r="J3" i="4" s="1"/>
  <c r="K3" i="4" s="1"/>
  <c r="Z3" i="4" s="1"/>
  <c r="I4" i="4"/>
  <c r="I8" i="4"/>
  <c r="I11" i="4"/>
  <c r="I13" i="4"/>
  <c r="I15" i="4"/>
  <c r="I16" i="4"/>
  <c r="I17" i="4"/>
  <c r="I18" i="4"/>
  <c r="I19" i="4"/>
  <c r="I20" i="4"/>
  <c r="I22" i="4"/>
  <c r="I25" i="4"/>
  <c r="I26" i="4"/>
  <c r="Q26" i="4"/>
  <c r="P25" i="4"/>
  <c r="O25" i="4"/>
  <c r="N25" i="4"/>
  <c r="T25" i="4"/>
  <c r="Q25" i="4"/>
  <c r="T24" i="4"/>
  <c r="R24" i="4"/>
  <c r="Q24" i="4"/>
  <c r="R23" i="4"/>
  <c r="T23" i="4"/>
  <c r="O23" i="4"/>
  <c r="N23" i="4"/>
  <c r="Q23" i="4"/>
  <c r="T22" i="4"/>
  <c r="R22" i="4"/>
  <c r="N22" i="4"/>
  <c r="Q22" i="4"/>
  <c r="T21" i="4"/>
  <c r="P21" i="4"/>
  <c r="Q21" i="4"/>
  <c r="T20" i="4"/>
  <c r="R20" i="4"/>
  <c r="Q20" i="4"/>
  <c r="T19" i="4"/>
  <c r="P19" i="4"/>
  <c r="O19" i="4"/>
  <c r="N19" i="4"/>
  <c r="Q19" i="4"/>
  <c r="T18" i="4"/>
  <c r="O18" i="4"/>
  <c r="Q18" i="4"/>
  <c r="T17" i="4"/>
  <c r="R17" i="4"/>
  <c r="P17" i="4"/>
  <c r="O17" i="4"/>
  <c r="N17" i="4"/>
  <c r="Q17" i="4"/>
  <c r="T16" i="4"/>
  <c r="R16" i="4"/>
  <c r="Q16" i="4"/>
  <c r="T15" i="4"/>
  <c r="R15" i="4"/>
  <c r="P15" i="4"/>
  <c r="Q15" i="4"/>
  <c r="T14" i="4"/>
  <c r="R14" i="4"/>
  <c r="P14" i="4"/>
  <c r="O14" i="4"/>
  <c r="N14" i="4"/>
  <c r="Q14" i="4"/>
  <c r="T13" i="4"/>
  <c r="R13" i="4"/>
  <c r="Q13" i="4"/>
  <c r="T12" i="4"/>
  <c r="R12" i="4"/>
  <c r="P12" i="4"/>
  <c r="Q12" i="4"/>
  <c r="T11" i="4"/>
  <c r="Q11" i="4"/>
  <c r="P11" i="4"/>
  <c r="O11" i="4"/>
  <c r="N11" i="4"/>
  <c r="T3" i="4"/>
  <c r="T4" i="4"/>
  <c r="T5" i="4"/>
  <c r="T6" i="4"/>
  <c r="T7" i="4"/>
  <c r="T8" i="4"/>
  <c r="T9" i="4"/>
  <c r="T10" i="4"/>
  <c r="R3" i="4"/>
  <c r="R4" i="4"/>
  <c r="R7" i="4"/>
  <c r="R8" i="4"/>
  <c r="R9" i="4"/>
  <c r="R10" i="4"/>
  <c r="Q7" i="4"/>
  <c r="Q8" i="4"/>
  <c r="Q9" i="4"/>
  <c r="Q10" i="4"/>
  <c r="P10" i="4"/>
  <c r="O10" i="4"/>
  <c r="P9" i="4"/>
  <c r="O8" i="4"/>
  <c r="O9" i="4"/>
  <c r="N8" i="4"/>
  <c r="Q3" i="4"/>
  <c r="Q4" i="4"/>
  <c r="Q5" i="4"/>
  <c r="Q6" i="4"/>
  <c r="P6" i="4"/>
  <c r="O6" i="4"/>
  <c r="N6" i="4"/>
  <c r="W5" i="4"/>
  <c r="W4" i="4"/>
  <c r="O4" i="4"/>
  <c r="N4" i="4"/>
  <c r="W3" i="4"/>
  <c r="M3" i="3"/>
  <c r="M4" i="3" s="1"/>
  <c r="M5" i="3" s="1"/>
  <c r="M6" i="3" s="1"/>
  <c r="M7" i="3" s="1"/>
  <c r="M8" i="3" s="1"/>
  <c r="M9" i="3" s="1"/>
  <c r="M10" i="3" s="1"/>
  <c r="M11" i="3" s="1"/>
  <c r="M12" i="3" s="1"/>
  <c r="M13" i="3" s="1"/>
  <c r="M14" i="3" s="1"/>
  <c r="M15" i="3" s="1"/>
  <c r="M16" i="3" s="1"/>
  <c r="R364" i="4"/>
  <c r="R363" i="4"/>
  <c r="U363" i="4" s="1"/>
  <c r="K46" i="17" s="1"/>
  <c r="R351" i="4"/>
  <c r="R347" i="4"/>
  <c r="R358" i="4"/>
  <c r="R354" i="4"/>
  <c r="R350" i="4"/>
  <c r="R345" i="4"/>
  <c r="R365" i="4"/>
  <c r="R349" i="4"/>
  <c r="R341" i="4"/>
  <c r="R337" i="4"/>
  <c r="R333" i="4"/>
  <c r="R334" i="4"/>
  <c r="R321" i="4"/>
  <c r="R308" i="4"/>
  <c r="R307" i="4"/>
  <c r="R304" i="4"/>
  <c r="R302" i="4"/>
  <c r="R299" i="4"/>
  <c r="R296" i="4"/>
  <c r="R256" i="4"/>
  <c r="R292" i="4"/>
  <c r="R284" i="4"/>
  <c r="R289" i="4"/>
  <c r="R281" i="4"/>
  <c r="R282" i="4"/>
  <c r="R279" i="4"/>
  <c r="R277" i="4"/>
  <c r="R272" i="4"/>
  <c r="R270" i="4"/>
  <c r="R268" i="4"/>
  <c r="R262" i="4"/>
  <c r="R265" i="4"/>
  <c r="R260" i="4"/>
  <c r="R240" i="4"/>
  <c r="R238" i="4"/>
  <c r="R234" i="4"/>
  <c r="R245" i="4"/>
  <c r="R250" i="4"/>
  <c r="R246" i="4"/>
  <c r="R244" i="4"/>
  <c r="R229" i="4"/>
  <c r="R226" i="4"/>
  <c r="R224" i="4"/>
  <c r="R219" i="4"/>
  <c r="R220" i="4"/>
  <c r="R218" i="4"/>
  <c r="R208" i="4"/>
  <c r="R206" i="4"/>
  <c r="R204" i="4"/>
  <c r="R201" i="4"/>
  <c r="R200" i="4"/>
  <c r="R195" i="4"/>
  <c r="R192" i="4"/>
  <c r="R215" i="4"/>
  <c r="R185" i="4"/>
  <c r="R209" i="4"/>
  <c r="R199" i="4"/>
  <c r="R190" i="4"/>
  <c r="R188" i="4"/>
  <c r="R180" i="4"/>
  <c r="R181" i="4"/>
  <c r="R178" i="4"/>
  <c r="R176" i="4"/>
  <c r="R148" i="4"/>
  <c r="R164" i="4"/>
  <c r="R167" i="4"/>
  <c r="R161" i="4"/>
  <c r="R170" i="4"/>
  <c r="R156" i="4"/>
  <c r="R162" i="4"/>
  <c r="R159" i="4"/>
  <c r="R154" i="4"/>
  <c r="R126" i="4"/>
  <c r="R123" i="4"/>
  <c r="R113" i="4"/>
  <c r="R80" i="4"/>
  <c r="R88" i="4"/>
  <c r="R90" i="4"/>
  <c r="R92" i="4"/>
  <c r="R94" i="4"/>
  <c r="R96" i="4"/>
  <c r="R104" i="4"/>
  <c r="R132" i="4"/>
  <c r="R128" i="4"/>
  <c r="R127" i="4"/>
  <c r="R125" i="4"/>
  <c r="R112" i="4"/>
  <c r="R118" i="4"/>
  <c r="R122" i="4"/>
  <c r="R77" i="4"/>
  <c r="R83" i="4"/>
  <c r="R85" i="4"/>
  <c r="R87" i="4"/>
  <c r="R89" i="4"/>
  <c r="R91" i="4"/>
  <c r="R109" i="4"/>
  <c r="R75" i="4"/>
  <c r="R74" i="4"/>
  <c r="R63" i="22"/>
  <c r="R53" i="22"/>
  <c r="R51" i="22"/>
  <c r="R50" i="22"/>
  <c r="R47" i="22"/>
  <c r="R43" i="22"/>
  <c r="R28" i="22"/>
  <c r="R27" i="22"/>
  <c r="R21" i="22"/>
  <c r="R19" i="22"/>
  <c r="R18" i="22"/>
  <c r="R11" i="22"/>
  <c r="R70" i="22"/>
  <c r="R67" i="22"/>
  <c r="R61" i="22"/>
  <c r="R59" i="22"/>
  <c r="R57" i="22"/>
  <c r="R48" i="22"/>
  <c r="R38" i="22"/>
  <c r="R34" i="22"/>
  <c r="R32" i="22"/>
  <c r="R31" i="22"/>
  <c r="R25" i="22"/>
  <c r="R5" i="22"/>
  <c r="R6" i="22"/>
  <c r="R2" i="22"/>
  <c r="R70" i="4"/>
  <c r="R67" i="4"/>
  <c r="R63" i="4"/>
  <c r="R57" i="4"/>
  <c r="R61" i="4"/>
  <c r="R59" i="4"/>
  <c r="R50" i="4"/>
  <c r="R51" i="4"/>
  <c r="R53" i="4"/>
  <c r="R47" i="4"/>
  <c r="R48" i="4"/>
  <c r="R38" i="4"/>
  <c r="R43" i="4"/>
  <c r="T21" i="3"/>
  <c r="T22" i="3" s="1"/>
  <c r="T23" i="3" s="1"/>
  <c r="T24" i="3" s="1"/>
  <c r="T25" i="3" s="1"/>
  <c r="T26" i="3" s="1"/>
  <c r="T27" i="3" s="1"/>
  <c r="T28" i="3" s="1"/>
  <c r="T29" i="3" s="1"/>
  <c r="T30" i="3" s="1"/>
  <c r="R32" i="4"/>
  <c r="R28" i="4"/>
  <c r="R21" i="4"/>
  <c r="R34" i="4"/>
  <c r="R31" i="4"/>
  <c r="R27" i="4"/>
  <c r="R25" i="4"/>
  <c r="R19" i="4"/>
  <c r="R18" i="4"/>
  <c r="R5" i="4"/>
  <c r="R11" i="4"/>
  <c r="R6" i="4"/>
  <c r="Q2" i="4"/>
  <c r="N2" i="4"/>
  <c r="O2" i="4"/>
  <c r="P2" i="4"/>
  <c r="Y3" i="8"/>
  <c r="Y4" i="8"/>
  <c r="Y5" i="8"/>
  <c r="Y6" i="8"/>
  <c r="Y7" i="8"/>
  <c r="Y8" i="8"/>
  <c r="Y9" i="8"/>
  <c r="Y10" i="8"/>
  <c r="Y11" i="8"/>
  <c r="Y12" i="8"/>
  <c r="Y13" i="8"/>
  <c r="Y14" i="8"/>
  <c r="Y15" i="8"/>
  <c r="Y16" i="8"/>
  <c r="Y17" i="8"/>
  <c r="Y18" i="8"/>
  <c r="Y19" i="8"/>
  <c r="Y20" i="8"/>
  <c r="Y21" i="8"/>
  <c r="Y22" i="8"/>
  <c r="Y23" i="8"/>
  <c r="Y24" i="8"/>
  <c r="Y25" i="8"/>
  <c r="Y26" i="8"/>
  <c r="Y27" i="8"/>
  <c r="Y28" i="8"/>
  <c r="Y29" i="8"/>
  <c r="Y30" i="8"/>
  <c r="Y31" i="8"/>
  <c r="Y32" i="8"/>
  <c r="Y33" i="8"/>
  <c r="Y34" i="8"/>
  <c r="Y35" i="8"/>
  <c r="Y36" i="8"/>
  <c r="Y37" i="8"/>
  <c r="Y38" i="8"/>
  <c r="Y39" i="8"/>
  <c r="Y40" i="8"/>
  <c r="Y41" i="8"/>
  <c r="Y2" i="8"/>
  <c r="N2" i="3"/>
  <c r="N3" i="3" s="1"/>
  <c r="N4" i="3" s="1"/>
  <c r="N5" i="3" s="1"/>
  <c r="N6" i="3" s="1"/>
  <c r="N7" i="3" s="1"/>
  <c r="N8" i="3" s="1"/>
  <c r="N9" i="3" s="1"/>
  <c r="N10" i="3" s="1"/>
  <c r="N11" i="3" s="1"/>
  <c r="N12" i="3" s="1"/>
  <c r="N13" i="3" s="1"/>
  <c r="N14" i="3" s="1"/>
  <c r="N15" i="3" s="1"/>
  <c r="N16" i="3" s="1"/>
  <c r="I2" i="4"/>
  <c r="B2" i="4"/>
  <c r="W2" i="4"/>
  <c r="T2" i="4"/>
  <c r="R2" i="4"/>
  <c r="N33" i="22" l="1"/>
  <c r="S71" i="22"/>
  <c r="J72" i="22"/>
  <c r="K72" i="22" s="1"/>
  <c r="S43" i="22"/>
  <c r="P51" i="22"/>
  <c r="O30" i="22"/>
  <c r="N51" i="22"/>
  <c r="N43" i="22"/>
  <c r="J19" i="22"/>
  <c r="K19" i="22" s="1"/>
  <c r="Z19" i="22" s="1"/>
  <c r="J22" i="22"/>
  <c r="K22" i="22" s="1"/>
  <c r="Z22" i="22" s="1"/>
  <c r="S23" i="22"/>
  <c r="S25" i="22"/>
  <c r="S28" i="22"/>
  <c r="J29" i="22"/>
  <c r="J30" i="22"/>
  <c r="K30" i="22" s="1"/>
  <c r="Z30" i="22" s="1"/>
  <c r="J33" i="22"/>
  <c r="S41" i="22"/>
  <c r="J44" i="22"/>
  <c r="K44" i="22" s="1"/>
  <c r="Z44" i="22" s="1"/>
  <c r="S45" i="22"/>
  <c r="S46" i="22"/>
  <c r="S49" i="22"/>
  <c r="S52" i="22"/>
  <c r="J55" i="22"/>
  <c r="K55" i="22" s="1"/>
  <c r="J59" i="22"/>
  <c r="K59" i="22" s="1"/>
  <c r="J67" i="22"/>
  <c r="K67" i="22" s="1"/>
  <c r="J73" i="22"/>
  <c r="K73" i="22" s="1"/>
  <c r="O17" i="22"/>
  <c r="S26" i="22"/>
  <c r="J27" i="22"/>
  <c r="K27" i="22" s="1"/>
  <c r="Z27" i="22" s="1"/>
  <c r="J32" i="22"/>
  <c r="K32" i="22" s="1"/>
  <c r="Z32" i="22" s="1"/>
  <c r="J36" i="22"/>
  <c r="K36" i="22" s="1"/>
  <c r="S38" i="22"/>
  <c r="S47" i="22"/>
  <c r="J50" i="22"/>
  <c r="K50" i="22" s="1"/>
  <c r="Z50" i="22" s="1"/>
  <c r="J51" i="22"/>
  <c r="K51" i="22" s="1"/>
  <c r="Z51" i="22" s="1"/>
  <c r="S54" i="22"/>
  <c r="J56" i="22"/>
  <c r="K56" i="22" s="1"/>
  <c r="J57" i="22"/>
  <c r="K57" i="22" s="1"/>
  <c r="S61" i="22"/>
  <c r="S63" i="22"/>
  <c r="J64" i="22"/>
  <c r="K64" i="22" s="1"/>
  <c r="S66" i="22"/>
  <c r="J162" i="4"/>
  <c r="K162" i="4" s="1"/>
  <c r="Z162" i="4" s="1"/>
  <c r="J173" i="4"/>
  <c r="K173" i="4" s="1"/>
  <c r="Z173" i="4" s="1"/>
  <c r="J61" i="22"/>
  <c r="K61" i="22" s="1"/>
  <c r="S57" i="22"/>
  <c r="P17" i="22"/>
  <c r="O60" i="22"/>
  <c r="O3" i="22"/>
  <c r="U70" i="22"/>
  <c r="X70" i="22" s="1"/>
  <c r="S72" i="22"/>
  <c r="U72" i="22" s="1"/>
  <c r="X72" i="22" s="1"/>
  <c r="P67" i="22"/>
  <c r="N57" i="22"/>
  <c r="P36" i="22"/>
  <c r="O52" i="22"/>
  <c r="P52" i="22"/>
  <c r="P18" i="22"/>
  <c r="J26" i="22"/>
  <c r="K26" i="22" s="1"/>
  <c r="Z26" i="22" s="1"/>
  <c r="N21" i="22"/>
  <c r="P20" i="22"/>
  <c r="O38" i="22"/>
  <c r="S50" i="22"/>
  <c r="S55" i="22"/>
  <c r="U55" i="22" s="1"/>
  <c r="X55" i="22" s="1"/>
  <c r="N38" i="22"/>
  <c r="P56" i="22"/>
  <c r="O18" i="22"/>
  <c r="J52" i="22"/>
  <c r="K52" i="22" s="1"/>
  <c r="O26" i="22"/>
  <c r="J63" i="22"/>
  <c r="K63" i="22" s="1"/>
  <c r="P37" i="22"/>
  <c r="N26" i="22"/>
  <c r="S64" i="22"/>
  <c r="U64" i="22" s="1"/>
  <c r="X64" i="22" s="1"/>
  <c r="S56" i="22"/>
  <c r="J28" i="22"/>
  <c r="K28" i="22" s="1"/>
  <c r="Z28" i="22" s="1"/>
  <c r="N35" i="22"/>
  <c r="O47" i="22"/>
  <c r="P23" i="22"/>
  <c r="J46" i="22"/>
  <c r="K46" i="22" s="1"/>
  <c r="Z46" i="22" s="1"/>
  <c r="O21" i="22"/>
  <c r="S44" i="22"/>
  <c r="S33" i="22"/>
  <c r="P22" i="22"/>
  <c r="J35" i="22"/>
  <c r="K35" i="22" s="1"/>
  <c r="Z35" i="22" s="1"/>
  <c r="O44" i="22"/>
  <c r="N44" i="22"/>
  <c r="S32" i="22"/>
  <c r="U32" i="22" s="1"/>
  <c r="X32" i="22" s="1"/>
  <c r="N56" i="22"/>
  <c r="U56" i="22" s="1"/>
  <c r="X56" i="22" s="1"/>
  <c r="O36" i="22"/>
  <c r="N2" i="22"/>
  <c r="N22" i="22"/>
  <c r="J49" i="22"/>
  <c r="K49" i="22" s="1"/>
  <c r="Z49" i="22" s="1"/>
  <c r="N37" i="22"/>
  <c r="N16" i="22"/>
  <c r="O12" i="22"/>
  <c r="J16" i="22"/>
  <c r="K16" i="22" s="1"/>
  <c r="Z16" i="22" s="1"/>
  <c r="S18" i="22"/>
  <c r="J20" i="22"/>
  <c r="K20" i="22" s="1"/>
  <c r="Z20" i="22" s="1"/>
  <c r="S27" i="22"/>
  <c r="O35" i="22"/>
  <c r="S36" i="22"/>
  <c r="J37" i="22"/>
  <c r="K37" i="22" s="1"/>
  <c r="Z37" i="22" s="1"/>
  <c r="J38" i="22"/>
  <c r="K38" i="22" s="1"/>
  <c r="Z38" i="22" s="1"/>
  <c r="J40" i="22"/>
  <c r="K40" i="22" s="1"/>
  <c r="Z40" i="22" s="1"/>
  <c r="J41" i="22"/>
  <c r="K41" i="22" s="1"/>
  <c r="Z41" i="22" s="1"/>
  <c r="J47" i="22"/>
  <c r="K47" i="22" s="1"/>
  <c r="S53" i="22"/>
  <c r="S59" i="22"/>
  <c r="J62" i="22"/>
  <c r="K62" i="22" s="1"/>
  <c r="J54" i="22"/>
  <c r="K54" i="22" s="1"/>
  <c r="P47" i="22"/>
  <c r="N23" i="22"/>
  <c r="J45" i="22"/>
  <c r="K45" i="22" s="1"/>
  <c r="Z45" i="22" s="1"/>
  <c r="N50" i="22"/>
  <c r="N67" i="22"/>
  <c r="N29" i="22"/>
  <c r="P42" i="22"/>
  <c r="S7" i="22"/>
  <c r="J8" i="22"/>
  <c r="K8" i="22" s="1"/>
  <c r="Z8" i="22" s="1"/>
  <c r="S48" i="22"/>
  <c r="S51" i="22"/>
  <c r="U51" i="22" s="1"/>
  <c r="X51" i="22" s="1"/>
  <c r="S58" i="22"/>
  <c r="S311" i="4"/>
  <c r="U61" i="22"/>
  <c r="X61" i="22" s="1"/>
  <c r="P24" i="22"/>
  <c r="N24" i="22"/>
  <c r="S20" i="22"/>
  <c r="S3" i="22"/>
  <c r="J65" i="22"/>
  <c r="K65" i="22" s="1"/>
  <c r="J69" i="22"/>
  <c r="K69" i="22" s="1"/>
  <c r="J362" i="4"/>
  <c r="K362" i="4" s="1"/>
  <c r="Z362" i="4" s="1"/>
  <c r="J66" i="22"/>
  <c r="K66" i="22" s="1"/>
  <c r="N28" i="22"/>
  <c r="P28" i="22"/>
  <c r="P48" i="22"/>
  <c r="P29" i="22"/>
  <c r="N5" i="22"/>
  <c r="N12" i="22"/>
  <c r="S6" i="22"/>
  <c r="S29" i="22"/>
  <c r="S31" i="22"/>
  <c r="S34" i="22"/>
  <c r="S35" i="22"/>
  <c r="J39" i="22"/>
  <c r="K39" i="22" s="1"/>
  <c r="Z39" i="22" s="1"/>
  <c r="J42" i="22"/>
  <c r="K42" i="22" s="1"/>
  <c r="Z42" i="22" s="1"/>
  <c r="R368" i="4"/>
  <c r="R471" i="4"/>
  <c r="U471" i="4" s="1"/>
  <c r="R479" i="4"/>
  <c r="U479" i="4" s="1"/>
  <c r="R487" i="4"/>
  <c r="U487" i="4" s="1"/>
  <c r="P6" i="8" s="1"/>
  <c r="R465" i="4"/>
  <c r="U465" i="4" s="1"/>
  <c r="R461" i="4"/>
  <c r="U461" i="4" s="1"/>
  <c r="R457" i="4"/>
  <c r="U457" i="4" s="1"/>
  <c r="R453" i="4"/>
  <c r="U453" i="4" s="1"/>
  <c r="R449" i="4"/>
  <c r="U449" i="4" s="1"/>
  <c r="R422" i="4"/>
  <c r="U422" i="4" s="1"/>
  <c r="R418" i="4"/>
  <c r="U418" i="4" s="1"/>
  <c r="R414" i="4"/>
  <c r="U414" i="4" s="1"/>
  <c r="R394" i="4"/>
  <c r="R374" i="4"/>
  <c r="R370" i="4"/>
  <c r="R480" i="4"/>
  <c r="U480" i="4" s="1"/>
  <c r="R488" i="4"/>
  <c r="U488" i="4" s="1"/>
  <c r="R425" i="4"/>
  <c r="U425" i="4" s="1"/>
  <c r="R421" i="4"/>
  <c r="U421" i="4" s="1"/>
  <c r="R405" i="4"/>
  <c r="U405" i="4" s="1"/>
  <c r="R397" i="4"/>
  <c r="R381" i="4"/>
  <c r="R373" i="4"/>
  <c r="R469" i="4"/>
  <c r="U469" i="4" s="1"/>
  <c r="R481" i="4"/>
  <c r="U481" i="4" s="1"/>
  <c r="R497" i="4"/>
  <c r="U497" i="4" s="1"/>
  <c r="R455" i="4"/>
  <c r="U455" i="4" s="1"/>
  <c r="R451" i="4"/>
  <c r="U451" i="4" s="1"/>
  <c r="R447" i="4"/>
  <c r="U447" i="4" s="1"/>
  <c r="R428" i="4"/>
  <c r="U428" i="4" s="1"/>
  <c r="R424" i="4"/>
  <c r="U424" i="4" s="1"/>
  <c r="R408" i="4"/>
  <c r="U408" i="4" s="1"/>
  <c r="R384" i="4"/>
  <c r="R372" i="4"/>
  <c r="R470" i="4"/>
  <c r="U470" i="4" s="1"/>
  <c r="R474" i="4"/>
  <c r="U474" i="4" s="1"/>
  <c r="R498" i="4"/>
  <c r="U498" i="4" s="1"/>
  <c r="R467" i="4"/>
  <c r="U467" i="4" s="1"/>
  <c r="R462" i="4"/>
  <c r="U462" i="4" s="1"/>
  <c r="R446" i="4"/>
  <c r="U446" i="4" s="1"/>
  <c r="R423" i="4"/>
  <c r="U423" i="4" s="1"/>
  <c r="R419" i="4"/>
  <c r="U419" i="4" s="1"/>
  <c r="R415" i="4"/>
  <c r="U415" i="4" s="1"/>
  <c r="R407" i="4"/>
  <c r="U407" i="4" s="1"/>
  <c r="R399" i="4"/>
  <c r="R387" i="4"/>
  <c r="R383" i="4"/>
  <c r="O27" i="22"/>
  <c r="O42" i="22"/>
  <c r="N13" i="22"/>
  <c r="N10" i="22"/>
  <c r="P4" i="22"/>
  <c r="P43" i="22"/>
  <c r="N27" i="22"/>
  <c r="N31" i="22"/>
  <c r="N9" i="22"/>
  <c r="S4" i="22"/>
  <c r="S5" i="22"/>
  <c r="P9" i="22"/>
  <c r="J12" i="22"/>
  <c r="K12" i="22" s="1"/>
  <c r="Z12" i="22" s="1"/>
  <c r="J13" i="22"/>
  <c r="K13" i="22" s="1"/>
  <c r="Z13" i="22" s="1"/>
  <c r="J14" i="22"/>
  <c r="K14" i="22" s="1"/>
  <c r="Z14" i="22" s="1"/>
  <c r="J15" i="22"/>
  <c r="K15" i="22" s="1"/>
  <c r="Z15" i="22" s="1"/>
  <c r="S37" i="22"/>
  <c r="J344" i="4"/>
  <c r="K344" i="4" s="1"/>
  <c r="J11" i="4"/>
  <c r="K11" i="4" s="1"/>
  <c r="Z11" i="4" s="1"/>
  <c r="S347" i="4"/>
  <c r="J33" i="4"/>
  <c r="K33" i="4" s="1"/>
  <c r="Z33" i="4" s="1"/>
  <c r="J31" i="4"/>
  <c r="K31" i="4" s="1"/>
  <c r="Z31" i="4" s="1"/>
  <c r="J143" i="4"/>
  <c r="K143" i="4" s="1"/>
  <c r="Z143" i="4" s="1"/>
  <c r="J19" i="4"/>
  <c r="K19" i="4" s="1"/>
  <c r="Z19" i="4" s="1"/>
  <c r="S30" i="4"/>
  <c r="S369" i="4"/>
  <c r="J369" i="4"/>
  <c r="K369" i="4" s="1"/>
  <c r="Z369" i="4" s="1"/>
  <c r="S370" i="4"/>
  <c r="J370" i="4"/>
  <c r="K370" i="4" s="1"/>
  <c r="J371" i="4"/>
  <c r="K371" i="4" s="1"/>
  <c r="S371" i="4"/>
  <c r="J372" i="4"/>
  <c r="K372" i="4" s="1"/>
  <c r="S372" i="4"/>
  <c r="S373" i="4"/>
  <c r="J373" i="4"/>
  <c r="K373" i="4" s="1"/>
  <c r="Z373" i="4" s="1"/>
  <c r="J374" i="4"/>
  <c r="K374" i="4" s="1"/>
  <c r="S374" i="4"/>
  <c r="S375" i="4"/>
  <c r="J375" i="4"/>
  <c r="K375" i="4" s="1"/>
  <c r="Z375" i="4" s="1"/>
  <c r="S376" i="4"/>
  <c r="J376" i="4"/>
  <c r="K376" i="4" s="1"/>
  <c r="S377" i="4"/>
  <c r="J377" i="4"/>
  <c r="K377" i="4" s="1"/>
  <c r="S378" i="4"/>
  <c r="J378" i="4"/>
  <c r="K378" i="4" s="1"/>
  <c r="S379" i="4"/>
  <c r="J379" i="4"/>
  <c r="K379" i="4" s="1"/>
  <c r="Z379" i="4" s="1"/>
  <c r="J380" i="4"/>
  <c r="K380" i="4" s="1"/>
  <c r="Z380" i="4" s="1"/>
  <c r="S380" i="4"/>
  <c r="J381" i="4"/>
  <c r="K381" i="4" s="1"/>
  <c r="S381" i="4"/>
  <c r="J382" i="4"/>
  <c r="K382" i="4" s="1"/>
  <c r="Z382" i="4" s="1"/>
  <c r="S382" i="4"/>
  <c r="J383" i="4"/>
  <c r="K383" i="4" s="1"/>
  <c r="Z383" i="4" s="1"/>
  <c r="S383" i="4"/>
  <c r="J384" i="4"/>
  <c r="K384" i="4" s="1"/>
  <c r="Z384" i="4" s="1"/>
  <c r="S384" i="4"/>
  <c r="S385" i="4"/>
  <c r="J385" i="4"/>
  <c r="K385" i="4" s="1"/>
  <c r="Z385" i="4" s="1"/>
  <c r="S386" i="4"/>
  <c r="J386" i="4"/>
  <c r="K386" i="4" s="1"/>
  <c r="J387" i="4"/>
  <c r="K387" i="4" s="1"/>
  <c r="S387" i="4"/>
  <c r="J31" i="22"/>
  <c r="K31" i="22" s="1"/>
  <c r="Z31" i="22" s="1"/>
  <c r="J53" i="22"/>
  <c r="K53" i="22" s="1"/>
  <c r="S40" i="22"/>
  <c r="J25" i="22"/>
  <c r="K25" i="22" s="1"/>
  <c r="Z25" i="22" s="1"/>
  <c r="J71" i="22"/>
  <c r="K71" i="22" s="1"/>
  <c r="U63" i="22"/>
  <c r="X63" i="22" s="1"/>
  <c r="J48" i="22"/>
  <c r="K48" i="22" s="1"/>
  <c r="Z48" i="22" s="1"/>
  <c r="S13" i="22"/>
  <c r="S67" i="22"/>
  <c r="J34" i="22"/>
  <c r="K34" i="22" s="1"/>
  <c r="Z34" i="22" s="1"/>
  <c r="S2" i="22"/>
  <c r="S21" i="22"/>
  <c r="J119" i="4"/>
  <c r="J159" i="4"/>
  <c r="K159" i="4" s="1"/>
  <c r="Z159" i="4" s="1"/>
  <c r="J178" i="4"/>
  <c r="K178" i="4" s="1"/>
  <c r="Z178" i="4" s="1"/>
  <c r="J181" i="4"/>
  <c r="K181" i="4" s="1"/>
  <c r="Z181" i="4" s="1"/>
  <c r="S227" i="4"/>
  <c r="S229" i="4"/>
  <c r="S334" i="4"/>
  <c r="S111" i="4"/>
  <c r="S39" i="22"/>
  <c r="S42" i="22"/>
  <c r="S10" i="22"/>
  <c r="J199" i="4"/>
  <c r="K199" i="4" s="1"/>
  <c r="Z199" i="4" s="1"/>
  <c r="S298" i="4"/>
  <c r="J308" i="4"/>
  <c r="K308" i="4" s="1"/>
  <c r="Z308" i="4" s="1"/>
  <c r="S352" i="4"/>
  <c r="K3" i="22"/>
  <c r="Z3" i="22" s="1"/>
  <c r="Z36" i="22"/>
  <c r="Z47" i="22"/>
  <c r="J2" i="22"/>
  <c r="U68" i="22"/>
  <c r="X68" i="22" s="1"/>
  <c r="S15" i="22"/>
  <c r="P5" i="22"/>
  <c r="O6" i="22"/>
  <c r="N7" i="22"/>
  <c r="S8" i="22"/>
  <c r="J9" i="22"/>
  <c r="K9" i="22" s="1"/>
  <c r="Z9" i="22" s="1"/>
  <c r="O15" i="22"/>
  <c r="S16" i="22"/>
  <c r="S17" i="22"/>
  <c r="S19" i="22"/>
  <c r="U19" i="22" s="1"/>
  <c r="X19" i="22" s="1"/>
  <c r="P31" i="22"/>
  <c r="J27" i="4"/>
  <c r="K27" i="4" s="1"/>
  <c r="Z27" i="4" s="1"/>
  <c r="J28" i="4"/>
  <c r="K28" i="4" s="1"/>
  <c r="Z28" i="4" s="1"/>
  <c r="J128" i="4"/>
  <c r="K128" i="4" s="1"/>
  <c r="Z128" i="4" s="1"/>
  <c r="J279" i="4"/>
  <c r="K279" i="4" s="1"/>
  <c r="Z279" i="4" s="1"/>
  <c r="S15" i="4"/>
  <c r="J7" i="4"/>
  <c r="K7" i="4" s="1"/>
  <c r="Z7" i="4" s="1"/>
  <c r="S14" i="22"/>
  <c r="P2" i="22"/>
  <c r="J21" i="22"/>
  <c r="J4" i="22"/>
  <c r="K4" i="22" s="1"/>
  <c r="Z4" i="22" s="1"/>
  <c r="O8" i="22"/>
  <c r="J10" i="22"/>
  <c r="K10" i="22" s="1"/>
  <c r="Z10" i="22" s="1"/>
  <c r="J11" i="22"/>
  <c r="K11" i="22" s="1"/>
  <c r="Z11" i="22" s="1"/>
  <c r="P16" i="22"/>
  <c r="J18" i="22"/>
  <c r="S22" i="22"/>
  <c r="S30" i="22"/>
  <c r="J282" i="4"/>
  <c r="K282" i="4" s="1"/>
  <c r="Z282" i="4" s="1"/>
  <c r="S356" i="4"/>
  <c r="S18" i="4"/>
  <c r="J58" i="22"/>
  <c r="S125" i="4"/>
  <c r="S136" i="4"/>
  <c r="J234" i="4"/>
  <c r="K234" i="4" s="1"/>
  <c r="Z234" i="4" s="1"/>
  <c r="J249" i="4"/>
  <c r="K249" i="4" s="1"/>
  <c r="Z249" i="4" s="1"/>
  <c r="J6" i="22"/>
  <c r="K6" i="22" s="1"/>
  <c r="Z6" i="22" s="1"/>
  <c r="J7" i="22"/>
  <c r="K7" i="22" s="1"/>
  <c r="Z7" i="22" s="1"/>
  <c r="P3" i="22"/>
  <c r="N8" i="22"/>
  <c r="S12" i="22"/>
  <c r="J43" i="22"/>
  <c r="K43" i="22" s="1"/>
  <c r="Z43" i="22" s="1"/>
  <c r="S60" i="22"/>
  <c r="S42" i="4"/>
  <c r="S135" i="4"/>
  <c r="U135" i="4" s="1"/>
  <c r="J277" i="4"/>
  <c r="K277" i="4" s="1"/>
  <c r="Z277" i="4" s="1"/>
  <c r="S310" i="4"/>
  <c r="J43" i="4"/>
  <c r="K43" i="4" s="1"/>
  <c r="Z43" i="4" s="1"/>
  <c r="S346" i="4"/>
  <c r="J361" i="4"/>
  <c r="K361" i="4" s="1"/>
  <c r="Z361" i="4" s="1"/>
  <c r="S313" i="4"/>
  <c r="S316" i="4"/>
  <c r="J358" i="4"/>
  <c r="K358" i="4" s="1"/>
  <c r="Z358" i="4" s="1"/>
  <c r="S364" i="4"/>
  <c r="S68" i="4"/>
  <c r="J74" i="4"/>
  <c r="K74" i="4" s="1"/>
  <c r="S168" i="4"/>
  <c r="J200" i="4"/>
  <c r="K200" i="4" s="1"/>
  <c r="Z200" i="4" s="1"/>
  <c r="S360" i="4"/>
  <c r="J172" i="4"/>
  <c r="K172" i="4" s="1"/>
  <c r="Z172" i="4" s="1"/>
  <c r="S306" i="4"/>
  <c r="J323" i="4"/>
  <c r="K323" i="4" s="1"/>
  <c r="Z323" i="4" s="1"/>
  <c r="S349" i="4"/>
  <c r="J102" i="4"/>
  <c r="K102" i="4" s="1"/>
  <c r="Z102" i="4" s="1"/>
  <c r="S247" i="4"/>
  <c r="J294" i="4"/>
  <c r="K294" i="4" s="1"/>
  <c r="Z294" i="4" s="1"/>
  <c r="S20" i="4"/>
  <c r="J134" i="4"/>
  <c r="K134" i="4" s="1"/>
  <c r="Z134" i="4" s="1"/>
  <c r="J138" i="4"/>
  <c r="K138" i="4" s="1"/>
  <c r="Z138" i="4" s="1"/>
  <c r="S271" i="4"/>
  <c r="J285" i="4"/>
  <c r="K285" i="4" s="1"/>
  <c r="Z285" i="4" s="1"/>
  <c r="J312" i="4"/>
  <c r="K312" i="4" s="1"/>
  <c r="Z312" i="4" s="1"/>
  <c r="S115" i="4"/>
  <c r="S97" i="4"/>
  <c r="S11" i="4"/>
  <c r="J104" i="4"/>
  <c r="K104" i="4" s="1"/>
  <c r="Z104" i="4" s="1"/>
  <c r="S331" i="4"/>
  <c r="J39" i="4"/>
  <c r="K39" i="4" s="1"/>
  <c r="Z39" i="4" s="1"/>
  <c r="J100" i="4"/>
  <c r="K100" i="4" s="1"/>
  <c r="Z100" i="4" s="1"/>
  <c r="S78" i="4"/>
  <c r="S14" i="4"/>
  <c r="S150" i="4"/>
  <c r="J315" i="4"/>
  <c r="K315" i="4" s="1"/>
  <c r="Z315" i="4" s="1"/>
  <c r="J338" i="4"/>
  <c r="K338" i="4" s="1"/>
  <c r="Z338" i="4" s="1"/>
  <c r="S362" i="4"/>
  <c r="J10" i="4"/>
  <c r="K10" i="4" s="1"/>
  <c r="Z10" i="4" s="1"/>
  <c r="J251" i="4"/>
  <c r="K251" i="4" s="1"/>
  <c r="Z251" i="4" s="1"/>
  <c r="J29" i="4"/>
  <c r="K29" i="4" s="1"/>
  <c r="Z29" i="4" s="1"/>
  <c r="J86" i="4"/>
  <c r="K86" i="4" s="1"/>
  <c r="Z86" i="4" s="1"/>
  <c r="J131" i="4"/>
  <c r="K131" i="4" s="1"/>
  <c r="Z131" i="4" s="1"/>
  <c r="S233" i="4"/>
  <c r="J247" i="4"/>
  <c r="K247" i="4" s="1"/>
  <c r="Z247" i="4" s="1"/>
  <c r="S309" i="4"/>
  <c r="J353" i="4"/>
  <c r="K353" i="4" s="1"/>
  <c r="Z353" i="4" s="1"/>
  <c r="J13" i="4"/>
  <c r="K13" i="4" s="1"/>
  <c r="Z13" i="4" s="1"/>
  <c r="R41" i="8" s="1"/>
  <c r="S7" i="4"/>
  <c r="S27" i="4"/>
  <c r="J6" i="4"/>
  <c r="K6" i="4" s="1"/>
  <c r="Z6" i="4" s="1"/>
  <c r="S50" i="4"/>
  <c r="J117" i="4"/>
  <c r="K117" i="4" s="1"/>
  <c r="Z117" i="4" s="1"/>
  <c r="J126" i="4"/>
  <c r="K126" i="4" s="1"/>
  <c r="Z126" i="4" s="1"/>
  <c r="S148" i="4"/>
  <c r="S161" i="4"/>
  <c r="S257" i="4"/>
  <c r="J327" i="4"/>
  <c r="K327" i="4" s="1"/>
  <c r="Z327" i="4" s="1"/>
  <c r="S355" i="4"/>
  <c r="J359" i="4"/>
  <c r="K359" i="4" s="1"/>
  <c r="Z359" i="4" s="1"/>
  <c r="J15" i="4"/>
  <c r="K15" i="4" s="1"/>
  <c r="Z15" i="4" s="1"/>
  <c r="S71" i="4"/>
  <c r="S163" i="4"/>
  <c r="J276" i="4"/>
  <c r="K276" i="4" s="1"/>
  <c r="Z276" i="4" s="1"/>
  <c r="S37" i="4"/>
  <c r="J53" i="4"/>
  <c r="K53" i="4" s="1"/>
  <c r="J115" i="4"/>
  <c r="K115" i="4" s="1"/>
  <c r="Z115" i="4" s="1"/>
  <c r="S123" i="4"/>
  <c r="J197" i="4"/>
  <c r="K197" i="4" s="1"/>
  <c r="Z197" i="4" s="1"/>
  <c r="S222" i="4"/>
  <c r="J240" i="4"/>
  <c r="K240" i="4" s="1"/>
  <c r="Z240" i="4" s="1"/>
  <c r="S245" i="4"/>
  <c r="S250" i="4"/>
  <c r="S340" i="4"/>
  <c r="S139" i="4"/>
  <c r="S174" i="4"/>
  <c r="J217" i="4"/>
  <c r="K217" i="4" s="1"/>
  <c r="Z217" i="4" s="1"/>
  <c r="J325" i="4"/>
  <c r="K325" i="4" s="1"/>
  <c r="Z325" i="4" s="1"/>
  <c r="S326" i="4"/>
  <c r="J368" i="4"/>
  <c r="K368" i="4" s="1"/>
  <c r="Z368" i="4" s="1"/>
  <c r="K118" i="4"/>
  <c r="Z118" i="4" s="1"/>
  <c r="S39" i="4"/>
  <c r="S55" i="4"/>
  <c r="J21" i="4"/>
  <c r="K21" i="4" s="1"/>
  <c r="Z21" i="4" s="1"/>
  <c r="J60" i="4"/>
  <c r="K60" i="4" s="1"/>
  <c r="N5" i="4"/>
  <c r="O13" i="4"/>
  <c r="N16" i="4"/>
  <c r="J36" i="4"/>
  <c r="K36" i="4" s="1"/>
  <c r="Z36" i="4" s="1"/>
  <c r="N50" i="4"/>
  <c r="J123" i="4"/>
  <c r="K123" i="4" s="1"/>
  <c r="Z123" i="4" s="1"/>
  <c r="S103" i="4"/>
  <c r="S79" i="4"/>
  <c r="J113" i="4"/>
  <c r="K113" i="4" s="1"/>
  <c r="Z113" i="4" s="1"/>
  <c r="J168" i="4"/>
  <c r="K168" i="4" s="1"/>
  <c r="Z168" i="4" s="1"/>
  <c r="S191" i="4"/>
  <c r="J195" i="4"/>
  <c r="K195" i="4" s="1"/>
  <c r="Z195" i="4" s="1"/>
  <c r="J211" i="4"/>
  <c r="K211" i="4" s="1"/>
  <c r="Z211" i="4" s="1"/>
  <c r="S230" i="4"/>
  <c r="J250" i="4"/>
  <c r="K250" i="4" s="1"/>
  <c r="Z250" i="4" s="1"/>
  <c r="S240" i="4"/>
  <c r="S279" i="4"/>
  <c r="J305" i="4"/>
  <c r="K305" i="4" s="1"/>
  <c r="Z305" i="4" s="1"/>
  <c r="J346" i="4"/>
  <c r="K346" i="4" s="1"/>
  <c r="Z346" i="4" s="1"/>
  <c r="N13" i="4"/>
  <c r="P22" i="4"/>
  <c r="O45" i="4"/>
  <c r="J51" i="4"/>
  <c r="K51" i="4" s="1"/>
  <c r="Z51" i="4" s="1"/>
  <c r="J72" i="4"/>
  <c r="K72" i="4" s="1"/>
  <c r="S110" i="4"/>
  <c r="S284" i="4"/>
  <c r="O5" i="4"/>
  <c r="N21" i="4"/>
  <c r="N24" i="4"/>
  <c r="N33" i="4"/>
  <c r="J2" i="4"/>
  <c r="K2" i="4" s="1"/>
  <c r="Z2" i="4" s="1"/>
  <c r="O12" i="4"/>
  <c r="P24" i="4"/>
  <c r="S19" i="4"/>
  <c r="J34" i="4"/>
  <c r="K34" i="4" s="1"/>
  <c r="Z34" i="4" s="1"/>
  <c r="J26" i="4"/>
  <c r="K26" i="4" s="1"/>
  <c r="Z26" i="4" s="1"/>
  <c r="J18" i="4"/>
  <c r="K18" i="4" s="1"/>
  <c r="Z18" i="4" s="1"/>
  <c r="S10" i="4"/>
  <c r="S46" i="4"/>
  <c r="P71" i="4"/>
  <c r="J110" i="4"/>
  <c r="K110" i="4" s="1"/>
  <c r="Z110" i="4" s="1"/>
  <c r="S118" i="4"/>
  <c r="S92" i="4"/>
  <c r="S182" i="4"/>
  <c r="J187" i="4"/>
  <c r="K187" i="4" s="1"/>
  <c r="Z187" i="4" s="1"/>
  <c r="S197" i="4"/>
  <c r="J206" i="4"/>
  <c r="K206" i="4" s="1"/>
  <c r="Z206" i="4" s="1"/>
  <c r="S207" i="4"/>
  <c r="S251" i="4"/>
  <c r="S259" i="4"/>
  <c r="J266" i="4"/>
  <c r="K266" i="4" s="1"/>
  <c r="Z266" i="4" s="1"/>
  <c r="J267" i="4"/>
  <c r="K267" i="4" s="1"/>
  <c r="Z267" i="4" s="1"/>
  <c r="J301" i="4"/>
  <c r="K301" i="4" s="1"/>
  <c r="Z301" i="4" s="1"/>
  <c r="S303" i="4"/>
  <c r="S315" i="4"/>
  <c r="J331" i="4"/>
  <c r="K331" i="4" s="1"/>
  <c r="Z331" i="4" s="1"/>
  <c r="J329" i="4"/>
  <c r="K329" i="4" s="1"/>
  <c r="Z329" i="4" s="1"/>
  <c r="J355" i="4"/>
  <c r="K355" i="4" s="1"/>
  <c r="Z355" i="4" s="1"/>
  <c r="J71" i="4"/>
  <c r="K71" i="4" s="1"/>
  <c r="S241" i="4"/>
  <c r="J242" i="4"/>
  <c r="K242" i="4" s="1"/>
  <c r="Z242" i="4" s="1"/>
  <c r="J348" i="4"/>
  <c r="K348" i="4" s="1"/>
  <c r="Z348" i="4" s="1"/>
  <c r="S70" i="4"/>
  <c r="S183" i="4"/>
  <c r="S232" i="4"/>
  <c r="J272" i="4"/>
  <c r="K272" i="4" s="1"/>
  <c r="Z272" i="4" s="1"/>
  <c r="S287" i="4"/>
  <c r="S327" i="4"/>
  <c r="S330" i="4"/>
  <c r="J347" i="4"/>
  <c r="K347" i="4" s="1"/>
  <c r="Z347" i="4" s="1"/>
  <c r="U401" i="4"/>
  <c r="J24" i="4"/>
  <c r="K24" i="4" s="1"/>
  <c r="Z24" i="4" s="1"/>
  <c r="S17" i="4"/>
  <c r="P45" i="4"/>
  <c r="J132" i="4"/>
  <c r="K132" i="4" s="1"/>
  <c r="Z132" i="4" s="1"/>
  <c r="J189" i="4"/>
  <c r="K189" i="4" s="1"/>
  <c r="Z189" i="4" s="1"/>
  <c r="S214" i="4"/>
  <c r="S263" i="4"/>
  <c r="J264" i="4"/>
  <c r="K264" i="4" s="1"/>
  <c r="Z264" i="4" s="1"/>
  <c r="J270" i="4"/>
  <c r="K270" i="4" s="1"/>
  <c r="Z270" i="4" s="1"/>
  <c r="S317" i="4"/>
  <c r="J318" i="4"/>
  <c r="K318" i="4" s="1"/>
  <c r="Z318" i="4" s="1"/>
  <c r="S354" i="4"/>
  <c r="S56" i="4"/>
  <c r="S167" i="4"/>
  <c r="J235" i="4"/>
  <c r="K235" i="4" s="1"/>
  <c r="Z235" i="4" s="1"/>
  <c r="J335" i="4"/>
  <c r="K335" i="4" s="1"/>
  <c r="Z335" i="4" s="1"/>
  <c r="S344" i="4"/>
  <c r="J345" i="4"/>
  <c r="K345" i="4" s="1"/>
  <c r="Z345" i="4" s="1"/>
  <c r="J133" i="4"/>
  <c r="K133" i="4" s="1"/>
  <c r="Z133" i="4" s="1"/>
  <c r="S133" i="4"/>
  <c r="J202" i="4"/>
  <c r="S202" i="4"/>
  <c r="S127" i="4"/>
  <c r="J127" i="4"/>
  <c r="K127" i="4" s="1"/>
  <c r="Z127" i="4" s="1"/>
  <c r="J230" i="4"/>
  <c r="K230" i="4" s="1"/>
  <c r="Z230" i="4" s="1"/>
  <c r="S280" i="4"/>
  <c r="J280" i="4"/>
  <c r="K280" i="4" s="1"/>
  <c r="Z280" i="4" s="1"/>
  <c r="S244" i="4"/>
  <c r="J244" i="4"/>
  <c r="K244" i="4" s="1"/>
  <c r="Z244" i="4" s="1"/>
  <c r="S24" i="4"/>
  <c r="J14" i="4"/>
  <c r="K14" i="4" s="1"/>
  <c r="Z14" i="4" s="1"/>
  <c r="S29" i="4"/>
  <c r="J37" i="4"/>
  <c r="K37" i="4" s="1"/>
  <c r="Z37" i="4" s="1"/>
  <c r="N61" i="4"/>
  <c r="P74" i="4"/>
  <c r="S113" i="4"/>
  <c r="J103" i="4"/>
  <c r="K103" i="4" s="1"/>
  <c r="Z103" i="4" s="1"/>
  <c r="J167" i="4"/>
  <c r="K167" i="4" s="1"/>
  <c r="Z167" i="4" s="1"/>
  <c r="S243" i="4"/>
  <c r="S256" i="4"/>
  <c r="S288" i="4"/>
  <c r="S338" i="4"/>
  <c r="S353" i="4"/>
  <c r="J364" i="4"/>
  <c r="K364" i="4" s="1"/>
  <c r="Z364" i="4" s="1"/>
  <c r="S43" i="4"/>
  <c r="J59" i="4"/>
  <c r="K59" i="4" s="1"/>
  <c r="S65" i="4"/>
  <c r="O74" i="4"/>
  <c r="J97" i="4"/>
  <c r="K97" i="4" s="1"/>
  <c r="Z97" i="4" s="1"/>
  <c r="J121" i="4"/>
  <c r="K121" i="4" s="1"/>
  <c r="Z121" i="4" s="1"/>
  <c r="S104" i="4"/>
  <c r="S96" i="4"/>
  <c r="J80" i="4"/>
  <c r="K80" i="4" s="1"/>
  <c r="Z80" i="4" s="1"/>
  <c r="J109" i="4"/>
  <c r="K109" i="4" s="1"/>
  <c r="Z109" i="4" s="1"/>
  <c r="S95" i="4"/>
  <c r="J129" i="4"/>
  <c r="K129" i="4" s="1"/>
  <c r="Z129" i="4" s="1"/>
  <c r="J136" i="4"/>
  <c r="S137" i="4"/>
  <c r="J163" i="4"/>
  <c r="K163" i="4" s="1"/>
  <c r="Z163" i="4" s="1"/>
  <c r="J207" i="4"/>
  <c r="K207" i="4" s="1"/>
  <c r="Z207" i="4" s="1"/>
  <c r="S249" i="4"/>
  <c r="S252" i="4"/>
  <c r="S253" i="4"/>
  <c r="S267" i="4"/>
  <c r="J269" i="4"/>
  <c r="S307" i="4"/>
  <c r="J124" i="4"/>
  <c r="K124" i="4" s="1"/>
  <c r="Z124" i="4" s="1"/>
  <c r="J232" i="4"/>
  <c r="K232" i="4" s="1"/>
  <c r="Z232" i="4" s="1"/>
  <c r="S268" i="4"/>
  <c r="S275" i="4"/>
  <c r="J311" i="4"/>
  <c r="K311" i="4" s="1"/>
  <c r="Z311" i="4" s="1"/>
  <c r="J340" i="4"/>
  <c r="K340" i="4" s="1"/>
  <c r="Z340" i="4" s="1"/>
  <c r="S348" i="4"/>
  <c r="S36" i="4"/>
  <c r="O26" i="4"/>
  <c r="N30" i="4"/>
  <c r="S34" i="4"/>
  <c r="P42" i="4"/>
  <c r="O51" i="4"/>
  <c r="P50" i="4"/>
  <c r="N51" i="4"/>
  <c r="S61" i="4"/>
  <c r="J62" i="4"/>
  <c r="K62" i="4" s="1"/>
  <c r="J66" i="4"/>
  <c r="K66" i="4" s="1"/>
  <c r="S72" i="4"/>
  <c r="S100" i="4"/>
  <c r="J94" i="4"/>
  <c r="K94" i="4" s="1"/>
  <c r="Z94" i="4" s="1"/>
  <c r="S93" i="4"/>
  <c r="S86" i="4"/>
  <c r="S114" i="4"/>
  <c r="U114" i="4" s="1"/>
  <c r="X114" i="4" s="1"/>
  <c r="S128" i="4"/>
  <c r="J191" i="4"/>
  <c r="K191" i="4" s="1"/>
  <c r="Z191" i="4" s="1"/>
  <c r="J204" i="4"/>
  <c r="K204" i="4" s="1"/>
  <c r="Z204" i="4" s="1"/>
  <c r="S264" i="4"/>
  <c r="J298" i="4"/>
  <c r="K298" i="4" s="1"/>
  <c r="Z298" i="4" s="1"/>
  <c r="J316" i="4"/>
  <c r="K316" i="4" s="1"/>
  <c r="Z316" i="4" s="1"/>
  <c r="J337" i="4"/>
  <c r="K337" i="4" s="1"/>
  <c r="Z337" i="4" s="1"/>
  <c r="J356" i="4"/>
  <c r="K356" i="4" s="1"/>
  <c r="Z356" i="4" s="1"/>
  <c r="J365" i="4"/>
  <c r="K365" i="4" s="1"/>
  <c r="Z365" i="4" s="1"/>
  <c r="S368" i="4"/>
  <c r="S201" i="4"/>
  <c r="J226" i="4"/>
  <c r="K226" i="4" s="1"/>
  <c r="Z226" i="4" s="1"/>
  <c r="O34" i="4"/>
  <c r="S44" i="4"/>
  <c r="J46" i="4"/>
  <c r="K46" i="4" s="1"/>
  <c r="Z46" i="4" s="1"/>
  <c r="N60" i="4"/>
  <c r="S53" i="4"/>
  <c r="J73" i="4"/>
  <c r="K73" i="4" s="1"/>
  <c r="J108" i="4"/>
  <c r="K108" i="4" s="1"/>
  <c r="Z108" i="4" s="1"/>
  <c r="J120" i="4"/>
  <c r="K120" i="4" s="1"/>
  <c r="Z120" i="4" s="1"/>
  <c r="J125" i="4"/>
  <c r="K125" i="4" s="1"/>
  <c r="Z125" i="4" s="1"/>
  <c r="J141" i="4"/>
  <c r="K141" i="4" s="1"/>
  <c r="Z141" i="4" s="1"/>
  <c r="J179" i="4"/>
  <c r="K179" i="4" s="1"/>
  <c r="Z179" i="4" s="1"/>
  <c r="J214" i="4"/>
  <c r="K214" i="4" s="1"/>
  <c r="Z214" i="4" s="1"/>
  <c r="J231" i="4"/>
  <c r="K231" i="4" s="1"/>
  <c r="Z231" i="4" s="1"/>
  <c r="S239" i="4"/>
  <c r="J260" i="4"/>
  <c r="K260" i="4" s="1"/>
  <c r="Z260" i="4" s="1"/>
  <c r="J261" i="4"/>
  <c r="K261" i="4" s="1"/>
  <c r="Z261" i="4" s="1"/>
  <c r="S318" i="4"/>
  <c r="S333" i="4"/>
  <c r="J334" i="4"/>
  <c r="K334" i="4" s="1"/>
  <c r="Z334" i="4" s="1"/>
  <c r="S336" i="4"/>
  <c r="O16" i="4"/>
  <c r="N20" i="4"/>
  <c r="S26" i="4"/>
  <c r="J40" i="4"/>
  <c r="K40" i="4" s="1"/>
  <c r="Z40" i="4" s="1"/>
  <c r="O57" i="4"/>
  <c r="O68" i="4"/>
  <c r="J165" i="4"/>
  <c r="K165" i="4" s="1"/>
  <c r="Z165" i="4" s="1"/>
  <c r="J314" i="4"/>
  <c r="K314" i="4" s="1"/>
  <c r="Z314" i="4" s="1"/>
  <c r="S358" i="4"/>
  <c r="S359" i="4"/>
  <c r="S3" i="4"/>
  <c r="N15" i="4"/>
  <c r="O20" i="4"/>
  <c r="J20" i="4"/>
  <c r="K20" i="4" s="1"/>
  <c r="Z20" i="4" s="1"/>
  <c r="S5" i="4"/>
  <c r="O36" i="4"/>
  <c r="S31" i="4"/>
  <c r="U31" i="4" s="1"/>
  <c r="N57" i="4"/>
  <c r="N63" i="4"/>
  <c r="J64" i="4"/>
  <c r="K64" i="4" s="1"/>
  <c r="S106" i="4"/>
  <c r="J76" i="4"/>
  <c r="K76" i="4" s="1"/>
  <c r="Z76" i="4" s="1"/>
  <c r="J170" i="4"/>
  <c r="K170" i="4" s="1"/>
  <c r="Z170" i="4" s="1"/>
  <c r="S171" i="4"/>
  <c r="S173" i="4"/>
  <c r="J174" i="4"/>
  <c r="J184" i="4"/>
  <c r="K184" i="4" s="1"/>
  <c r="Z184" i="4" s="1"/>
  <c r="J188" i="4"/>
  <c r="K188" i="4" s="1"/>
  <c r="Z188" i="4" s="1"/>
  <c r="J216" i="4"/>
  <c r="K216" i="4" s="1"/>
  <c r="Z216" i="4" s="1"/>
  <c r="J221" i="4"/>
  <c r="K221" i="4" s="1"/>
  <c r="Z221" i="4" s="1"/>
  <c r="J256" i="4"/>
  <c r="J262" i="4"/>
  <c r="K262" i="4" s="1"/>
  <c r="Z262" i="4" s="1"/>
  <c r="J304" i="4"/>
  <c r="K304" i="4" s="1"/>
  <c r="Z304" i="4" s="1"/>
  <c r="S305" i="4"/>
  <c r="S323" i="4"/>
  <c r="S345" i="4"/>
  <c r="S339" i="4"/>
  <c r="J350" i="4"/>
  <c r="K350" i="4" s="1"/>
  <c r="Z350" i="4" s="1"/>
  <c r="U398" i="4"/>
  <c r="R66" i="4"/>
  <c r="T31" i="3"/>
  <c r="T32" i="3" s="1"/>
  <c r="T33" i="3" s="1"/>
  <c r="T34" i="3" s="1"/>
  <c r="T35" i="3" s="1"/>
  <c r="T36" i="3" s="1"/>
  <c r="T37" i="3" s="1"/>
  <c r="T38" i="3" s="1"/>
  <c r="T39" i="3" s="1"/>
  <c r="R66" i="22"/>
  <c r="J35" i="4"/>
  <c r="S35" i="4"/>
  <c r="X363" i="4"/>
  <c r="L6" i="8"/>
  <c r="L6" i="13"/>
  <c r="J22" i="4"/>
  <c r="K22" i="4" s="1"/>
  <c r="Z22" i="4" s="1"/>
  <c r="S22" i="4"/>
  <c r="J17" i="4"/>
  <c r="K17" i="4" s="1"/>
  <c r="Z17" i="4" s="1"/>
  <c r="J5" i="4"/>
  <c r="K5" i="4" s="1"/>
  <c r="Z5" i="4" s="1"/>
  <c r="K30" i="4"/>
  <c r="Z30" i="4" s="1"/>
  <c r="S6" i="4"/>
  <c r="S21" i="4"/>
  <c r="S13" i="4"/>
  <c r="P7" i="4"/>
  <c r="N7" i="4"/>
  <c r="P35" i="4"/>
  <c r="O35" i="4"/>
  <c r="N35" i="4"/>
  <c r="P26" i="4"/>
  <c r="J44" i="4"/>
  <c r="K44" i="4" s="1"/>
  <c r="Z44" i="4" s="1"/>
  <c r="N38" i="4"/>
  <c r="P38" i="4"/>
  <c r="O40" i="4"/>
  <c r="P40" i="4"/>
  <c r="J55" i="4"/>
  <c r="K55" i="4" s="1"/>
  <c r="S28" i="4"/>
  <c r="N37" i="4"/>
  <c r="P37" i="4"/>
  <c r="P47" i="4"/>
  <c r="N47" i="4"/>
  <c r="S33" i="4"/>
  <c r="P3" i="4"/>
  <c r="N3" i="4"/>
  <c r="N27" i="4"/>
  <c r="P27" i="4"/>
  <c r="S49" i="4"/>
  <c r="J49" i="4"/>
  <c r="P18" i="4"/>
  <c r="N18" i="4"/>
  <c r="J45" i="4"/>
  <c r="K45" i="4" s="1"/>
  <c r="Z45" i="4" s="1"/>
  <c r="P68" i="4"/>
  <c r="S64" i="4"/>
  <c r="K33" i="22"/>
  <c r="Z33" i="22" s="1"/>
  <c r="J17" i="22"/>
  <c r="N14" i="22"/>
  <c r="Z114" i="4"/>
  <c r="S87" i="4"/>
  <c r="J87" i="4"/>
  <c r="S59" i="4"/>
  <c r="N42" i="4"/>
  <c r="P60" i="4"/>
  <c r="N66" i="4"/>
  <c r="O14" i="22"/>
  <c r="O59" i="4"/>
  <c r="S51" i="4"/>
  <c r="J58" i="4"/>
  <c r="K58" i="4" s="1"/>
  <c r="N62" i="4"/>
  <c r="S66" i="4"/>
  <c r="P70" i="4"/>
  <c r="J5" i="22"/>
  <c r="S9" i="22"/>
  <c r="N34" i="4"/>
  <c r="J42" i="4"/>
  <c r="K42" i="4" s="1"/>
  <c r="Z42" i="4" s="1"/>
  <c r="O44" i="4"/>
  <c r="J56" i="4"/>
  <c r="K56" i="4" s="1"/>
  <c r="S57" i="4"/>
  <c r="J61" i="4"/>
  <c r="K61" i="4" s="1"/>
  <c r="O67" i="4"/>
  <c r="K29" i="22"/>
  <c r="Z29" i="22" s="1"/>
  <c r="O7" i="22"/>
  <c r="P10" i="22"/>
  <c r="S11" i="22"/>
  <c r="O20" i="22"/>
  <c r="J23" i="22"/>
  <c r="O45" i="22"/>
  <c r="P45" i="22"/>
  <c r="S63" i="4"/>
  <c r="S24" i="22"/>
  <c r="J24" i="22"/>
  <c r="P36" i="4"/>
  <c r="J65" i="4"/>
  <c r="K65" i="4" s="1"/>
  <c r="J69" i="4"/>
  <c r="K69" i="4" s="1"/>
  <c r="S69" i="4"/>
  <c r="N70" i="4"/>
  <c r="J70" i="4"/>
  <c r="P6" i="22"/>
  <c r="P15" i="22"/>
  <c r="N4" i="22"/>
  <c r="O13" i="22"/>
  <c r="J54" i="4"/>
  <c r="K54" i="4" s="1"/>
  <c r="S62" i="4"/>
  <c r="J60" i="22"/>
  <c r="S94" i="4"/>
  <c r="S190" i="4"/>
  <c r="J190" i="4"/>
  <c r="S203" i="4"/>
  <c r="J203" i="4"/>
  <c r="K203" i="4" s="1"/>
  <c r="Z203" i="4" s="1"/>
  <c r="S236" i="4"/>
  <c r="J236" i="4"/>
  <c r="J96" i="4"/>
  <c r="K96" i="4" s="1"/>
  <c r="Z96" i="4" s="1"/>
  <c r="U130" i="4"/>
  <c r="F10" i="13" s="1"/>
  <c r="J92" i="4"/>
  <c r="K92" i="4" s="1"/>
  <c r="Z92" i="4" s="1"/>
  <c r="J84" i="4"/>
  <c r="S84" i="4"/>
  <c r="S107" i="4"/>
  <c r="S80" i="4"/>
  <c r="S140" i="4"/>
  <c r="J140" i="4"/>
  <c r="S99" i="4"/>
  <c r="S122" i="4"/>
  <c r="J122" i="4"/>
  <c r="S162" i="4"/>
  <c r="S164" i="4"/>
  <c r="J164" i="4"/>
  <c r="J224" i="4"/>
  <c r="S224" i="4"/>
  <c r="S237" i="4"/>
  <c r="J237" i="4"/>
  <c r="K237" i="4" s="1"/>
  <c r="Z237" i="4" s="1"/>
  <c r="S98" i="4"/>
  <c r="S91" i="4"/>
  <c r="J148" i="4"/>
  <c r="K148" i="4" s="1"/>
  <c r="Z148" i="4" s="1"/>
  <c r="S180" i="4"/>
  <c r="J254" i="4"/>
  <c r="S254" i="4"/>
  <c r="J291" i="4"/>
  <c r="J106" i="4"/>
  <c r="K106" i="4" s="1"/>
  <c r="Z106" i="4" s="1"/>
  <c r="S105" i="4"/>
  <c r="S89" i="4"/>
  <c r="S160" i="4"/>
  <c r="J160" i="4"/>
  <c r="K160" i="4" s="1"/>
  <c r="Z160" i="4" s="1"/>
  <c r="S166" i="4"/>
  <c r="S170" i="4"/>
  <c r="S281" i="4"/>
  <c r="J281" i="4"/>
  <c r="K281" i="4" s="1"/>
  <c r="Z281" i="4" s="1"/>
  <c r="J322" i="4"/>
  <c r="K322" i="4" s="1"/>
  <c r="Z322" i="4" s="1"/>
  <c r="S322" i="4"/>
  <c r="S83" i="4"/>
  <c r="J111" i="4"/>
  <c r="K111" i="4" s="1"/>
  <c r="Z111" i="4" s="1"/>
  <c r="S149" i="4"/>
  <c r="J149" i="4"/>
  <c r="J255" i="4"/>
  <c r="K255" i="4" s="1"/>
  <c r="Z255" i="4" s="1"/>
  <c r="S255" i="4"/>
  <c r="J263" i="4"/>
  <c r="K263" i="4" s="1"/>
  <c r="Z263" i="4" s="1"/>
  <c r="J321" i="4"/>
  <c r="K321" i="4" s="1"/>
  <c r="Z321" i="4" s="1"/>
  <c r="S321" i="4"/>
  <c r="S108" i="4"/>
  <c r="S194" i="4"/>
  <c r="J194" i="4"/>
  <c r="K194" i="4" s="1"/>
  <c r="Z194" i="4" s="1"/>
  <c r="J228" i="4"/>
  <c r="K228" i="4" s="1"/>
  <c r="Z228" i="4" s="1"/>
  <c r="S228" i="4"/>
  <c r="S350" i="4"/>
  <c r="J78" i="4"/>
  <c r="K78" i="4" s="1"/>
  <c r="Z78" i="4" s="1"/>
  <c r="S88" i="4"/>
  <c r="S248" i="4"/>
  <c r="J248" i="4"/>
  <c r="K248" i="4" s="1"/>
  <c r="Z248" i="4" s="1"/>
  <c r="S277" i="4"/>
  <c r="S319" i="4"/>
  <c r="J319" i="4"/>
  <c r="J75" i="4"/>
  <c r="K75" i="4" s="1"/>
  <c r="Z75" i="4" s="1"/>
  <c r="S90" i="4"/>
  <c r="J112" i="4"/>
  <c r="S134" i="4"/>
  <c r="J150" i="4"/>
  <c r="K150" i="4" s="1"/>
  <c r="Z150" i="4" s="1"/>
  <c r="S157" i="4"/>
  <c r="S179" i="4"/>
  <c r="J183" i="4"/>
  <c r="K183" i="4" s="1"/>
  <c r="Z183" i="4" s="1"/>
  <c r="J201" i="4"/>
  <c r="S186" i="4"/>
  <c r="J198" i="4"/>
  <c r="K198" i="4" s="1"/>
  <c r="Z198" i="4" s="1"/>
  <c r="S204" i="4"/>
  <c r="J227" i="4"/>
  <c r="K227" i="4" s="1"/>
  <c r="Z227" i="4" s="1"/>
  <c r="J252" i="4"/>
  <c r="S296" i="4"/>
  <c r="J306" i="4"/>
  <c r="K306" i="4" s="1"/>
  <c r="Z306" i="4" s="1"/>
  <c r="S324" i="4"/>
  <c r="S165" i="4"/>
  <c r="S172" i="4"/>
  <c r="S181" i="4"/>
  <c r="J180" i="4"/>
  <c r="S206" i="4"/>
  <c r="S187" i="4"/>
  <c r="J241" i="4"/>
  <c r="K241" i="4" s="1"/>
  <c r="Z241" i="4" s="1"/>
  <c r="J271" i="4"/>
  <c r="J275" i="4"/>
  <c r="K275" i="4" s="1"/>
  <c r="Z275" i="4" s="1"/>
  <c r="S314" i="4"/>
  <c r="J333" i="4"/>
  <c r="K333" i="4" s="1"/>
  <c r="Z333" i="4" s="1"/>
  <c r="J349" i="4"/>
  <c r="Z397" i="4"/>
  <c r="U395" i="4"/>
  <c r="S109" i="4"/>
  <c r="J101" i="4"/>
  <c r="K101" i="4" s="1"/>
  <c r="Z101" i="4" s="1"/>
  <c r="J93" i="4"/>
  <c r="K93" i="4" s="1"/>
  <c r="Z93" i="4" s="1"/>
  <c r="S85" i="4"/>
  <c r="S77" i="4"/>
  <c r="S102" i="4"/>
  <c r="J82" i="4"/>
  <c r="K82" i="4" s="1"/>
  <c r="Z82" i="4" s="1"/>
  <c r="S138" i="4"/>
  <c r="J166" i="4"/>
  <c r="K166" i="4" s="1"/>
  <c r="Z166" i="4" s="1"/>
  <c r="J223" i="4"/>
  <c r="K223" i="4" s="1"/>
  <c r="Z223" i="4" s="1"/>
  <c r="J245" i="4"/>
  <c r="S242" i="4"/>
  <c r="S286" i="4"/>
  <c r="S304" i="4"/>
  <c r="J313" i="4"/>
  <c r="S329" i="4"/>
  <c r="J354" i="4"/>
  <c r="S301" i="4"/>
  <c r="J310" i="4"/>
  <c r="K310" i="4" s="1"/>
  <c r="Z310" i="4" s="1"/>
  <c r="J360" i="4"/>
  <c r="K360" i="4" s="1"/>
  <c r="Z360" i="4" s="1"/>
  <c r="U399" i="4"/>
  <c r="Z393" i="4"/>
  <c r="S129" i="4"/>
  <c r="S159" i="4"/>
  <c r="J151" i="4"/>
  <c r="K151" i="4" s="1"/>
  <c r="Z151" i="4" s="1"/>
  <c r="J154" i="4"/>
  <c r="K154" i="4" s="1"/>
  <c r="Z154" i="4" s="1"/>
  <c r="S188" i="4"/>
  <c r="S211" i="4"/>
  <c r="S221" i="4"/>
  <c r="S231" i="4"/>
  <c r="S266" i="4"/>
  <c r="J339" i="4"/>
  <c r="K339" i="4" s="1"/>
  <c r="Z339" i="4" s="1"/>
  <c r="J343" i="4"/>
  <c r="K343" i="4" s="1"/>
  <c r="Z343" i="4" s="1"/>
  <c r="U388" i="4"/>
  <c r="S124" i="4"/>
  <c r="S141" i="4"/>
  <c r="S143" i="4"/>
  <c r="J171" i="4"/>
  <c r="K171" i="4" s="1"/>
  <c r="Z171" i="4" s="1"/>
  <c r="S217" i="4"/>
  <c r="J229" i="4"/>
  <c r="J253" i="4"/>
  <c r="K253" i="4" s="1"/>
  <c r="Z253" i="4" s="1"/>
  <c r="S291" i="4"/>
  <c r="S295" i="4"/>
  <c r="S328" i="4"/>
  <c r="S361" i="4"/>
  <c r="U391" i="4"/>
  <c r="J239" i="4"/>
  <c r="J243" i="4"/>
  <c r="J233" i="4"/>
  <c r="K233" i="4" s="1"/>
  <c r="Z233" i="4" s="1"/>
  <c r="J268" i="4"/>
  <c r="S262" i="4"/>
  <c r="J303" i="4"/>
  <c r="K303" i="4" s="1"/>
  <c r="Z303" i="4" s="1"/>
  <c r="S337" i="4"/>
  <c r="S343" i="4"/>
  <c r="Z392" i="4"/>
  <c r="Z396" i="4"/>
  <c r="J137" i="4"/>
  <c r="J176" i="4"/>
  <c r="K176" i="4" s="1"/>
  <c r="Z176" i="4" s="1"/>
  <c r="S178" i="4"/>
  <c r="S226" i="4"/>
  <c r="J259" i="4"/>
  <c r="K259" i="4" s="1"/>
  <c r="Z259" i="4" s="1"/>
  <c r="J287" i="4"/>
  <c r="K287" i="4" s="1"/>
  <c r="Z287" i="4" s="1"/>
  <c r="J288" i="4"/>
  <c r="K288" i="4" s="1"/>
  <c r="Z288" i="4" s="1"/>
  <c r="S302" i="4"/>
  <c r="J309" i="4"/>
  <c r="K309" i="4" s="1"/>
  <c r="Z309" i="4" s="1"/>
  <c r="J352" i="4"/>
  <c r="U390" i="4"/>
  <c r="Z389" i="4"/>
  <c r="U394" i="4"/>
  <c r="P2" i="17"/>
  <c r="P23" i="17"/>
  <c r="P45" i="17"/>
  <c r="O2" i="17"/>
  <c r="P12" i="17"/>
  <c r="P34" i="17"/>
  <c r="J9" i="4"/>
  <c r="S9" i="4"/>
  <c r="J12" i="4"/>
  <c r="S12" i="4"/>
  <c r="J8" i="4"/>
  <c r="S8" i="4"/>
  <c r="S2" i="4"/>
  <c r="S25" i="4"/>
  <c r="J25" i="4"/>
  <c r="J4" i="4"/>
  <c r="S4" i="4"/>
  <c r="J32" i="4"/>
  <c r="S32" i="4"/>
  <c r="S23" i="4"/>
  <c r="J23" i="4"/>
  <c r="J16" i="4"/>
  <c r="S16" i="4"/>
  <c r="S41" i="4"/>
  <c r="J41" i="4"/>
  <c r="N52" i="4"/>
  <c r="O52" i="4"/>
  <c r="P52" i="4"/>
  <c r="S52" i="4"/>
  <c r="J52" i="4"/>
  <c r="J48" i="4"/>
  <c r="S48" i="4"/>
  <c r="J67" i="4"/>
  <c r="S67" i="4"/>
  <c r="J38" i="4"/>
  <c r="S38" i="4"/>
  <c r="Z116" i="4"/>
  <c r="U116" i="4"/>
  <c r="S47" i="4"/>
  <c r="J47" i="4"/>
  <c r="Z135" i="4"/>
  <c r="O43" i="4"/>
  <c r="P43" i="4"/>
  <c r="N43" i="4"/>
  <c r="S45" i="4"/>
  <c r="P53" i="4"/>
  <c r="N53" i="4"/>
  <c r="O53" i="4"/>
  <c r="S58" i="4"/>
  <c r="S60" i="4"/>
  <c r="O61" i="4"/>
  <c r="O62" i="4"/>
  <c r="J68" i="4"/>
  <c r="J79" i="4"/>
  <c r="J85" i="4"/>
  <c r="J95" i="4"/>
  <c r="J105" i="4"/>
  <c r="S82" i="4"/>
  <c r="S101" i="4"/>
  <c r="S76" i="4"/>
  <c r="S142" i="4"/>
  <c r="J142" i="4"/>
  <c r="K119" i="4"/>
  <c r="Z119" i="4" s="1"/>
  <c r="S81" i="4"/>
  <c r="J81" i="4"/>
  <c r="J155" i="4"/>
  <c r="S155" i="4"/>
  <c r="S40" i="4"/>
  <c r="N44" i="4"/>
  <c r="J50" i="4"/>
  <c r="S54" i="4"/>
  <c r="J57" i="4"/>
  <c r="N59" i="4"/>
  <c r="J63" i="4"/>
  <c r="P63" i="4"/>
  <c r="N67" i="4"/>
  <c r="O69" i="4"/>
  <c r="S73" i="4"/>
  <c r="S74" i="4"/>
  <c r="P75" i="4"/>
  <c r="J88" i="4"/>
  <c r="J98" i="4"/>
  <c r="J89" i="4"/>
  <c r="J77" i="4"/>
  <c r="J147" i="4"/>
  <c r="S147" i="4"/>
  <c r="J153" i="4"/>
  <c r="S153" i="4"/>
  <c r="N56" i="4"/>
  <c r="O56" i="4"/>
  <c r="P69" i="4"/>
  <c r="P66" i="4"/>
  <c r="S75" i="4"/>
  <c r="J90" i="4"/>
  <c r="J107" i="4"/>
  <c r="J99" i="4"/>
  <c r="J91" i="4"/>
  <c r="J83" i="4"/>
  <c r="J144" i="4"/>
  <c r="S144" i="4"/>
  <c r="S152" i="4"/>
  <c r="J152" i="4"/>
  <c r="J156" i="4"/>
  <c r="S156" i="4"/>
  <c r="S151" i="4"/>
  <c r="S154" i="4"/>
  <c r="J157" i="4"/>
  <c r="J158" i="4"/>
  <c r="S158" i="4"/>
  <c r="J161" i="4"/>
  <c r="S176" i="4"/>
  <c r="S189" i="4"/>
  <c r="J192" i="4"/>
  <c r="S192" i="4"/>
  <c r="K202" i="4"/>
  <c r="Z202" i="4" s="1"/>
  <c r="J205" i="4"/>
  <c r="S205" i="4"/>
  <c r="J209" i="4"/>
  <c r="S209" i="4"/>
  <c r="S215" i="4"/>
  <c r="J215" i="4"/>
  <c r="J218" i="4"/>
  <c r="S218" i="4"/>
  <c r="S219" i="4"/>
  <c r="J177" i="4"/>
  <c r="S177" i="4"/>
  <c r="J186" i="4"/>
  <c r="S193" i="4"/>
  <c r="J193" i="4"/>
  <c r="S195" i="4"/>
  <c r="S210" i="4"/>
  <c r="J210" i="4"/>
  <c r="S220" i="4"/>
  <c r="J139" i="4"/>
  <c r="S185" i="4"/>
  <c r="J185" i="4"/>
  <c r="S212" i="4"/>
  <c r="J212" i="4"/>
  <c r="S225" i="4"/>
  <c r="J225" i="4"/>
  <c r="J169" i="4"/>
  <c r="S169" i="4"/>
  <c r="J175" i="4"/>
  <c r="S175" i="4"/>
  <c r="J196" i="4"/>
  <c r="S196" i="4"/>
  <c r="J208" i="4"/>
  <c r="S208" i="4"/>
  <c r="J213" i="4"/>
  <c r="S213" i="4"/>
  <c r="S184" i="4"/>
  <c r="S216" i="4"/>
  <c r="J222" i="4"/>
  <c r="J220" i="4"/>
  <c r="J219" i="4"/>
  <c r="J182" i="4"/>
  <c r="S238" i="4"/>
  <c r="J238" i="4"/>
  <c r="S199" i="4"/>
  <c r="S198" i="4"/>
  <c r="S200" i="4"/>
  <c r="S223" i="4"/>
  <c r="S235" i="4"/>
  <c r="S234" i="4"/>
  <c r="S246" i="4"/>
  <c r="J246" i="4"/>
  <c r="K269" i="4"/>
  <c r="Z269" i="4" s="1"/>
  <c r="S270" i="4"/>
  <c r="S260" i="4"/>
  <c r="S274" i="4"/>
  <c r="J274" i="4"/>
  <c r="S278" i="4"/>
  <c r="J278" i="4"/>
  <c r="S289" i="4"/>
  <c r="J289" i="4"/>
  <c r="J299" i="4"/>
  <c r="S299" i="4"/>
  <c r="S283" i="4"/>
  <c r="J283" i="4"/>
  <c r="J290" i="4"/>
  <c r="S290" i="4"/>
  <c r="J257" i="4"/>
  <c r="J265" i="4"/>
  <c r="S265" i="4"/>
  <c r="S273" i="4"/>
  <c r="J273" i="4"/>
  <c r="J284" i="4"/>
  <c r="S292" i="4"/>
  <c r="J292" i="4"/>
  <c r="J297" i="4"/>
  <c r="S297" i="4"/>
  <c r="S261" i="4"/>
  <c r="S272" i="4"/>
  <c r="S276" i="4"/>
  <c r="S293" i="4"/>
  <c r="J293" i="4"/>
  <c r="J300" i="4"/>
  <c r="S300" i="4"/>
  <c r="S308" i="4"/>
  <c r="S332" i="4"/>
  <c r="J332" i="4"/>
  <c r="S282" i="4"/>
  <c r="J286" i="4"/>
  <c r="J295" i="4"/>
  <c r="S312" i="4"/>
  <c r="J307" i="4"/>
  <c r="J320" i="4"/>
  <c r="S320" i="4"/>
  <c r="S285" i="4"/>
  <c r="J330" i="4"/>
  <c r="S294" i="4"/>
  <c r="J296" i="4"/>
  <c r="J302" i="4"/>
  <c r="J317" i="4"/>
  <c r="Z344" i="4"/>
  <c r="J341" i="4"/>
  <c r="S341" i="4"/>
  <c r="J328" i="4"/>
  <c r="S335" i="4"/>
  <c r="J336" i="4"/>
  <c r="J324" i="4"/>
  <c r="J326" i="4"/>
  <c r="S351" i="4"/>
  <c r="J351" i="4"/>
  <c r="S342" i="4"/>
  <c r="J342" i="4"/>
  <c r="Z371" i="4"/>
  <c r="S325" i="4"/>
  <c r="S357" i="4"/>
  <c r="J357" i="4"/>
  <c r="Z381" i="4"/>
  <c r="R40" i="8" l="1"/>
  <c r="U226" i="4"/>
  <c r="U325" i="4"/>
  <c r="U162" i="4"/>
  <c r="X480" i="4"/>
  <c r="P41" i="8"/>
  <c r="P11" i="12"/>
  <c r="U54" i="22"/>
  <c r="X54" i="22" s="1"/>
  <c r="U308" i="4"/>
  <c r="K20" i="8" s="1"/>
  <c r="U73" i="22"/>
  <c r="X73" i="22" s="1"/>
  <c r="U66" i="22"/>
  <c r="X66" i="22" s="1"/>
  <c r="U30" i="22"/>
  <c r="X30" i="22" s="1"/>
  <c r="U59" i="22"/>
  <c r="X59" i="22" s="1"/>
  <c r="U50" i="22"/>
  <c r="X50" i="22" s="1"/>
  <c r="U11" i="4"/>
  <c r="C10" i="12" s="1"/>
  <c r="U44" i="22"/>
  <c r="X44" i="22" s="1"/>
  <c r="U356" i="4"/>
  <c r="L14" i="13" s="1"/>
  <c r="U35" i="22"/>
  <c r="X35" i="22" s="1"/>
  <c r="U57" i="22"/>
  <c r="X57" i="22" s="1"/>
  <c r="U28" i="22"/>
  <c r="X28" i="22" s="1"/>
  <c r="U260" i="4"/>
  <c r="J2" i="8" s="1"/>
  <c r="U128" i="4"/>
  <c r="F4" i="13" s="1"/>
  <c r="U6" i="22"/>
  <c r="X6" i="22" s="1"/>
  <c r="U143" i="4"/>
  <c r="F38" i="8" s="1"/>
  <c r="U20" i="22"/>
  <c r="X20" i="22" s="1"/>
  <c r="U36" i="22"/>
  <c r="X36" i="22" s="1"/>
  <c r="U4" i="22"/>
  <c r="X4" i="22" s="1"/>
  <c r="U16" i="22"/>
  <c r="X16" i="22" s="1"/>
  <c r="U9" i="22"/>
  <c r="X9" i="22" s="1"/>
  <c r="U41" i="22"/>
  <c r="X41" i="22" s="1"/>
  <c r="U31" i="22"/>
  <c r="X31" i="22" s="1"/>
  <c r="U71" i="22"/>
  <c r="X71" i="22" s="1"/>
  <c r="U37" i="22"/>
  <c r="X37" i="22" s="1"/>
  <c r="U235" i="4"/>
  <c r="U34" i="22"/>
  <c r="X34" i="22" s="1"/>
  <c r="U318" i="4"/>
  <c r="U277" i="4"/>
  <c r="I47" i="17" s="1"/>
  <c r="U86" i="4"/>
  <c r="U344" i="4"/>
  <c r="L5" i="8" s="1"/>
  <c r="U48" i="22"/>
  <c r="X48" i="22" s="1"/>
  <c r="U42" i="22"/>
  <c r="X42" i="22" s="1"/>
  <c r="U47" i="22"/>
  <c r="X47" i="22" s="1"/>
  <c r="U26" i="22"/>
  <c r="X26" i="22" s="1"/>
  <c r="U40" i="22"/>
  <c r="X40" i="22" s="1"/>
  <c r="U67" i="22"/>
  <c r="X67" i="22" s="1"/>
  <c r="U104" i="4"/>
  <c r="X104" i="4" s="1"/>
  <c r="U69" i="22"/>
  <c r="X69" i="22" s="1"/>
  <c r="U46" i="22"/>
  <c r="X46" i="22" s="1"/>
  <c r="U27" i="22"/>
  <c r="X27" i="22" s="1"/>
  <c r="U270" i="4"/>
  <c r="U189" i="4"/>
  <c r="X189" i="4" s="1"/>
  <c r="U362" i="4"/>
  <c r="U49" i="22"/>
  <c r="X49" i="22" s="1"/>
  <c r="U53" i="22"/>
  <c r="X53" i="22" s="1"/>
  <c r="U12" i="22"/>
  <c r="X12" i="22" s="1"/>
  <c r="U22" i="22"/>
  <c r="X22" i="22" s="1"/>
  <c r="U65" i="22"/>
  <c r="X65" i="22" s="1"/>
  <c r="U13" i="22"/>
  <c r="X13" i="22" s="1"/>
  <c r="U15" i="22"/>
  <c r="X15" i="22" s="1"/>
  <c r="U7" i="22"/>
  <c r="X7" i="22" s="1"/>
  <c r="U38" i="22"/>
  <c r="X38" i="22" s="1"/>
  <c r="U39" i="22"/>
  <c r="X39" i="22" s="1"/>
  <c r="U45" i="22"/>
  <c r="X45" i="22" s="1"/>
  <c r="U348" i="4"/>
  <c r="X423" i="4"/>
  <c r="M15" i="17"/>
  <c r="M12" i="17" s="1"/>
  <c r="N9" i="13"/>
  <c r="N10" i="8"/>
  <c r="X498" i="4"/>
  <c r="P18" i="8"/>
  <c r="O19" i="17"/>
  <c r="P16" i="13"/>
  <c r="X447" i="4"/>
  <c r="O5" i="12"/>
  <c r="O25" i="8"/>
  <c r="N8" i="17"/>
  <c r="X481" i="4"/>
  <c r="O29" i="17"/>
  <c r="X488" i="4"/>
  <c r="O37" i="17"/>
  <c r="P14" i="13"/>
  <c r="P16" i="8"/>
  <c r="X449" i="4"/>
  <c r="N3" i="17"/>
  <c r="O5" i="13"/>
  <c r="O5" i="8"/>
  <c r="X465" i="4"/>
  <c r="O16" i="13"/>
  <c r="O18" i="8"/>
  <c r="N19" i="17"/>
  <c r="N12" i="17" s="1"/>
  <c r="U33" i="22"/>
  <c r="X33" i="22" s="1"/>
  <c r="X407" i="4"/>
  <c r="N19" i="8"/>
  <c r="M41" i="17"/>
  <c r="N17" i="13"/>
  <c r="X446" i="4"/>
  <c r="N27" i="17"/>
  <c r="O10" i="13"/>
  <c r="O11" i="8"/>
  <c r="X474" i="4"/>
  <c r="P2" i="13"/>
  <c r="P2" i="8"/>
  <c r="O42" i="17"/>
  <c r="X408" i="4"/>
  <c r="N6" i="13"/>
  <c r="N6" i="8"/>
  <c r="M46" i="17"/>
  <c r="X451" i="4"/>
  <c r="O2" i="13"/>
  <c r="O2" i="8"/>
  <c r="N42" i="17"/>
  <c r="N34" i="17" s="1"/>
  <c r="X469" i="4"/>
  <c r="O13" i="17"/>
  <c r="P3" i="13"/>
  <c r="P3" i="8"/>
  <c r="X405" i="4"/>
  <c r="N20" i="8"/>
  <c r="N18" i="13"/>
  <c r="M25" i="17"/>
  <c r="X414" i="4"/>
  <c r="M42" i="17"/>
  <c r="N2" i="13"/>
  <c r="N2" i="8"/>
  <c r="X453" i="4"/>
  <c r="N29" i="17"/>
  <c r="X487" i="4"/>
  <c r="P6" i="13"/>
  <c r="O46" i="17"/>
  <c r="U121" i="4"/>
  <c r="F14" i="13" s="1"/>
  <c r="R12" i="12"/>
  <c r="U8" i="22"/>
  <c r="X8" i="22" s="1"/>
  <c r="R10" i="12"/>
  <c r="X415" i="4"/>
  <c r="M29" i="17"/>
  <c r="X462" i="4"/>
  <c r="O20" i="8"/>
  <c r="O18" i="13"/>
  <c r="N25" i="17"/>
  <c r="X470" i="4"/>
  <c r="P9" i="13"/>
  <c r="P10" i="8"/>
  <c r="O15" i="17"/>
  <c r="X424" i="4"/>
  <c r="N10" i="13"/>
  <c r="N11" i="8"/>
  <c r="M27" i="17"/>
  <c r="X455" i="4"/>
  <c r="O6" i="13"/>
  <c r="O6" i="8"/>
  <c r="N46" i="17"/>
  <c r="X421" i="4"/>
  <c r="N22" i="8"/>
  <c r="N19" i="13"/>
  <c r="M52" i="17"/>
  <c r="X418" i="4"/>
  <c r="N15" i="13"/>
  <c r="N17" i="8"/>
  <c r="X457" i="4"/>
  <c r="O8" i="8"/>
  <c r="O2" i="12"/>
  <c r="N51" i="17"/>
  <c r="X479" i="4"/>
  <c r="P18" i="13"/>
  <c r="O25" i="17"/>
  <c r="O23" i="17" s="1"/>
  <c r="P20" i="8"/>
  <c r="X419" i="4"/>
  <c r="N22" i="13"/>
  <c r="N26" i="8"/>
  <c r="M5" i="17"/>
  <c r="X467" i="4"/>
  <c r="O4" i="13"/>
  <c r="O4" i="8"/>
  <c r="N47" i="17"/>
  <c r="X428" i="4"/>
  <c r="N11" i="13"/>
  <c r="N13" i="8"/>
  <c r="M4" i="17"/>
  <c r="M2" i="17" s="1"/>
  <c r="X497" i="4"/>
  <c r="P4" i="8"/>
  <c r="O47" i="17"/>
  <c r="P4" i="13"/>
  <c r="X425" i="4"/>
  <c r="M35" i="17"/>
  <c r="N7" i="13"/>
  <c r="N7" i="8"/>
  <c r="X422" i="4"/>
  <c r="N4" i="8"/>
  <c r="M47" i="17"/>
  <c r="N4" i="13"/>
  <c r="X461" i="4"/>
  <c r="O8" i="13"/>
  <c r="O9" i="8"/>
  <c r="N6" i="17"/>
  <c r="X471" i="4"/>
  <c r="O35" i="17"/>
  <c r="P7" i="13"/>
  <c r="P7" i="8"/>
  <c r="U39" i="4"/>
  <c r="D27" i="8" s="1"/>
  <c r="U353" i="4"/>
  <c r="K4" i="17" s="1"/>
  <c r="U126" i="4"/>
  <c r="F6" i="8" s="1"/>
  <c r="U200" i="4"/>
  <c r="H29" i="13" s="1"/>
  <c r="U10" i="4"/>
  <c r="C9" i="12" s="1"/>
  <c r="U159" i="4"/>
  <c r="G18" i="13" s="1"/>
  <c r="U138" i="4"/>
  <c r="F17" i="8" s="1"/>
  <c r="U113" i="4"/>
  <c r="F13" i="8" s="1"/>
  <c r="U272" i="4"/>
  <c r="J10" i="8" s="1"/>
  <c r="U316" i="4"/>
  <c r="U195" i="4"/>
  <c r="X195" i="4" s="1"/>
  <c r="U335" i="4"/>
  <c r="L4" i="12" s="1"/>
  <c r="E2" i="8"/>
  <c r="U337" i="4"/>
  <c r="L7" i="8" s="1"/>
  <c r="U102" i="4"/>
  <c r="E14" i="13" s="1"/>
  <c r="U263" i="4"/>
  <c r="X263" i="4" s="1"/>
  <c r="U282" i="4"/>
  <c r="J11" i="13" s="1"/>
  <c r="D42" i="17"/>
  <c r="U134" i="4"/>
  <c r="F5" i="12" s="1"/>
  <c r="U338" i="4"/>
  <c r="L15" i="13" s="1"/>
  <c r="U160" i="4"/>
  <c r="G9" i="13" s="1"/>
  <c r="E2" i="13"/>
  <c r="U172" i="4"/>
  <c r="X172" i="4" s="1"/>
  <c r="U170" i="4"/>
  <c r="G4" i="8" s="1"/>
  <c r="U249" i="4"/>
  <c r="H6" i="17" s="1"/>
  <c r="U380" i="4"/>
  <c r="X380" i="4" s="1"/>
  <c r="U197" i="4"/>
  <c r="G37" i="17" s="1"/>
  <c r="U163" i="4"/>
  <c r="G16" i="8" s="1"/>
  <c r="U181" i="4"/>
  <c r="F19" i="17" s="1"/>
  <c r="U74" i="4"/>
  <c r="C8" i="8" s="1"/>
  <c r="F6" i="13"/>
  <c r="U124" i="4"/>
  <c r="F19" i="8" s="1"/>
  <c r="U94" i="4"/>
  <c r="D6" i="17" s="1"/>
  <c r="U15" i="4"/>
  <c r="C28" i="13" s="1"/>
  <c r="U3" i="4"/>
  <c r="C6" i="12" s="1"/>
  <c r="U247" i="4"/>
  <c r="X247" i="4" s="1"/>
  <c r="U168" i="4"/>
  <c r="G15" i="13" s="1"/>
  <c r="U346" i="4"/>
  <c r="K9" i="17" s="1"/>
  <c r="X126" i="4"/>
  <c r="U109" i="4"/>
  <c r="E18" i="13" s="1"/>
  <c r="U204" i="4"/>
  <c r="H3" i="8" s="1"/>
  <c r="U72" i="4"/>
  <c r="X72" i="4" s="1"/>
  <c r="U327" i="4"/>
  <c r="K23" i="8" s="1"/>
  <c r="U279" i="4"/>
  <c r="I25" i="17" s="1"/>
  <c r="U33" i="4"/>
  <c r="X33" i="4" s="1"/>
  <c r="U78" i="4"/>
  <c r="E27" i="17"/>
  <c r="U178" i="4"/>
  <c r="G31" i="8" s="1"/>
  <c r="U171" i="4"/>
  <c r="G19" i="13" s="1"/>
  <c r="X130" i="4"/>
  <c r="X143" i="4"/>
  <c r="U106" i="4"/>
  <c r="E21" i="8" s="1"/>
  <c r="U45" i="4"/>
  <c r="X45" i="4" s="1"/>
  <c r="U25" i="22"/>
  <c r="X25" i="22" s="1"/>
  <c r="U359" i="4"/>
  <c r="X359" i="4" s="1"/>
  <c r="U129" i="4"/>
  <c r="E40" i="17" s="1"/>
  <c r="U11" i="22"/>
  <c r="X11" i="22" s="1"/>
  <c r="U28" i="4"/>
  <c r="U345" i="4"/>
  <c r="X345" i="4" s="1"/>
  <c r="U315" i="4"/>
  <c r="K13" i="13" s="1"/>
  <c r="U360" i="4"/>
  <c r="L28" i="8" s="1"/>
  <c r="U234" i="4"/>
  <c r="U340" i="4"/>
  <c r="K36" i="17" s="1"/>
  <c r="U199" i="4"/>
  <c r="X199" i="4" s="1"/>
  <c r="U194" i="4"/>
  <c r="H17" i="13" s="1"/>
  <c r="U55" i="4"/>
  <c r="K58" i="22"/>
  <c r="U58" i="22" s="1"/>
  <c r="X58" i="22" s="1"/>
  <c r="R52" i="22"/>
  <c r="U52" i="22" s="1"/>
  <c r="X52" i="22" s="1"/>
  <c r="U264" i="4"/>
  <c r="I7" i="17" s="1"/>
  <c r="K21" i="22"/>
  <c r="Z21" i="22" s="1"/>
  <c r="K2" i="22"/>
  <c r="Z2" i="22" s="1"/>
  <c r="U14" i="22"/>
  <c r="X14" i="22" s="1"/>
  <c r="U10" i="22"/>
  <c r="X10" i="22" s="1"/>
  <c r="R147" i="4"/>
  <c r="U43" i="22"/>
  <c r="X43" i="22" s="1"/>
  <c r="U3" i="22"/>
  <c r="X3" i="22" s="1"/>
  <c r="K18" i="22"/>
  <c r="Z18" i="22" s="1"/>
  <c r="U131" i="4"/>
  <c r="F18" i="8" s="1"/>
  <c r="U60" i="4"/>
  <c r="C19" i="17" s="1"/>
  <c r="U165" i="4"/>
  <c r="G5" i="13" s="1"/>
  <c r="U58" i="4"/>
  <c r="D14" i="8" s="1"/>
  <c r="U6" i="4"/>
  <c r="U358" i="4"/>
  <c r="K25" i="17" s="1"/>
  <c r="U154" i="4"/>
  <c r="G5" i="12" s="1"/>
  <c r="U253" i="4"/>
  <c r="U132" i="4"/>
  <c r="F3" i="13" s="1"/>
  <c r="U133" i="4"/>
  <c r="F7" i="8" s="1"/>
  <c r="U231" i="4"/>
  <c r="I28" i="13" s="1"/>
  <c r="U65" i="4"/>
  <c r="D20" i="13" s="1"/>
  <c r="U232" i="4"/>
  <c r="H19" i="17" s="1"/>
  <c r="U123" i="4"/>
  <c r="E15" i="17" s="1"/>
  <c r="U266" i="4"/>
  <c r="I48" i="17" s="1"/>
  <c r="U21" i="4"/>
  <c r="B27" i="17" s="1"/>
  <c r="U61" i="4"/>
  <c r="C14" i="17" s="1"/>
  <c r="U166" i="4"/>
  <c r="X166" i="4" s="1"/>
  <c r="U51" i="4"/>
  <c r="D19" i="13" s="1"/>
  <c r="U306" i="4"/>
  <c r="X306" i="4" s="1"/>
  <c r="U176" i="4"/>
  <c r="U71" i="4"/>
  <c r="D26" i="13" s="1"/>
  <c r="U237" i="4"/>
  <c r="X237" i="4" s="1"/>
  <c r="U309" i="4"/>
  <c r="K2" i="12" s="1"/>
  <c r="U305" i="4"/>
  <c r="K21" i="8" s="1"/>
  <c r="U227" i="4"/>
  <c r="I22" i="8" s="1"/>
  <c r="F11" i="8"/>
  <c r="U29" i="4"/>
  <c r="C9" i="13" s="1"/>
  <c r="U244" i="4"/>
  <c r="H25" i="17" s="1"/>
  <c r="U127" i="4"/>
  <c r="F22" i="8" s="1"/>
  <c r="U151" i="4"/>
  <c r="F36" i="17" s="1"/>
  <c r="U40" i="4"/>
  <c r="X40" i="4" s="1"/>
  <c r="E47" i="17"/>
  <c r="U262" i="4"/>
  <c r="I52" i="17" s="1"/>
  <c r="U125" i="4"/>
  <c r="U24" i="4"/>
  <c r="C17" i="8" s="1"/>
  <c r="U382" i="4"/>
  <c r="M3" i="12" s="1"/>
  <c r="U207" i="4"/>
  <c r="X207" i="4" s="1"/>
  <c r="F4" i="8"/>
  <c r="U141" i="4"/>
  <c r="E6" i="17" s="1"/>
  <c r="X128" i="4"/>
  <c r="U248" i="4"/>
  <c r="I5" i="12" s="1"/>
  <c r="U59" i="4"/>
  <c r="X59" i="4" s="1"/>
  <c r="U304" i="4"/>
  <c r="K31" i="8" s="1"/>
  <c r="U111" i="4"/>
  <c r="U331" i="4"/>
  <c r="X331" i="4" s="1"/>
  <c r="U42" i="4"/>
  <c r="D28" i="8" s="1"/>
  <c r="U54" i="4"/>
  <c r="X54" i="4" s="1"/>
  <c r="U364" i="4"/>
  <c r="K50" i="17" s="1"/>
  <c r="U350" i="4"/>
  <c r="X350" i="4" s="1"/>
  <c r="U110" i="4"/>
  <c r="U66" i="4"/>
  <c r="D10" i="8" s="1"/>
  <c r="U188" i="4"/>
  <c r="G47" i="17" s="1"/>
  <c r="U76" i="4"/>
  <c r="X76" i="4" s="1"/>
  <c r="U329" i="4"/>
  <c r="K3" i="12" s="1"/>
  <c r="U120" i="4"/>
  <c r="E29" i="17"/>
  <c r="U150" i="4"/>
  <c r="U361" i="4"/>
  <c r="X361" i="4" s="1"/>
  <c r="U241" i="4"/>
  <c r="U206" i="4"/>
  <c r="H6" i="8" s="1"/>
  <c r="U368" i="4"/>
  <c r="X368" i="4" s="1"/>
  <c r="U36" i="4"/>
  <c r="X36" i="4" s="1"/>
  <c r="U64" i="4"/>
  <c r="D42" i="8" s="1"/>
  <c r="U27" i="4"/>
  <c r="C19" i="13" s="1"/>
  <c r="U26" i="4"/>
  <c r="X26" i="4" s="1"/>
  <c r="U7" i="4"/>
  <c r="U34" i="4"/>
  <c r="B46" i="17" s="1"/>
  <c r="U167" i="4"/>
  <c r="X167" i="4" s="1"/>
  <c r="U365" i="4"/>
  <c r="U250" i="4"/>
  <c r="X250" i="4" s="1"/>
  <c r="U103" i="4"/>
  <c r="D27" i="17" s="1"/>
  <c r="U80" i="4"/>
  <c r="D7" i="17" s="1"/>
  <c r="U37" i="4"/>
  <c r="C28" i="8" s="1"/>
  <c r="U17" i="4"/>
  <c r="B3" i="17" s="1"/>
  <c r="U347" i="4"/>
  <c r="U118" i="4"/>
  <c r="U230" i="4"/>
  <c r="H14" i="17" s="1"/>
  <c r="U267" i="4"/>
  <c r="J22" i="13" s="1"/>
  <c r="U183" i="4"/>
  <c r="G40" i="8" s="1"/>
  <c r="U73" i="4"/>
  <c r="D29" i="8" s="1"/>
  <c r="X401" i="4"/>
  <c r="M29" i="8"/>
  <c r="M7" i="12"/>
  <c r="X362" i="4"/>
  <c r="L25" i="13"/>
  <c r="L32" i="8"/>
  <c r="K48" i="17"/>
  <c r="C11" i="13"/>
  <c r="B4" i="17"/>
  <c r="X31" i="4"/>
  <c r="C13" i="8"/>
  <c r="U343" i="4"/>
  <c r="L23" i="8" s="1"/>
  <c r="U314" i="4"/>
  <c r="K19" i="8" s="1"/>
  <c r="U240" i="4"/>
  <c r="C11" i="8"/>
  <c r="U203" i="4"/>
  <c r="G14" i="17" s="1"/>
  <c r="U221" i="4"/>
  <c r="H25" i="8" s="1"/>
  <c r="U101" i="4"/>
  <c r="E10" i="8" s="1"/>
  <c r="U321" i="4"/>
  <c r="K8" i="13" s="1"/>
  <c r="U355" i="4"/>
  <c r="X355" i="4" s="1"/>
  <c r="U298" i="4"/>
  <c r="J35" i="17" s="1"/>
  <c r="K174" i="4"/>
  <c r="Z174" i="4" s="1"/>
  <c r="U334" i="4"/>
  <c r="U119" i="4"/>
  <c r="F31" i="8" s="1"/>
  <c r="K256" i="4"/>
  <c r="Z256" i="4" s="1"/>
  <c r="K136" i="4"/>
  <c r="Z136" i="4" s="1"/>
  <c r="U92" i="4"/>
  <c r="U115" i="4"/>
  <c r="U385" i="4"/>
  <c r="M18" i="13" s="1"/>
  <c r="U392" i="4"/>
  <c r="X392" i="4" s="1"/>
  <c r="U383" i="4"/>
  <c r="X398" i="4"/>
  <c r="M28" i="8"/>
  <c r="L49" i="17"/>
  <c r="M23" i="13"/>
  <c r="X226" i="4"/>
  <c r="H29" i="17"/>
  <c r="X94" i="4"/>
  <c r="X159" i="4"/>
  <c r="U191" i="4"/>
  <c r="U93" i="4"/>
  <c r="E34" i="8" s="1"/>
  <c r="U389" i="4"/>
  <c r="U396" i="4"/>
  <c r="U393" i="4"/>
  <c r="K349" i="4"/>
  <c r="Z349" i="4" s="1"/>
  <c r="R30" i="8" s="1"/>
  <c r="K201" i="4"/>
  <c r="Z201" i="4" s="1"/>
  <c r="U214" i="4"/>
  <c r="K236" i="4"/>
  <c r="Z236" i="4" s="1"/>
  <c r="K60" i="22"/>
  <c r="U60" i="22" s="1"/>
  <c r="X60" i="22" s="1"/>
  <c r="K87" i="4"/>
  <c r="Z87" i="4" s="1"/>
  <c r="U96" i="4"/>
  <c r="K243" i="4"/>
  <c r="Z243" i="4" s="1"/>
  <c r="X399" i="4"/>
  <c r="M16" i="13"/>
  <c r="M18" i="8"/>
  <c r="L19" i="17"/>
  <c r="K354" i="4"/>
  <c r="Z354" i="4" s="1"/>
  <c r="K245" i="4"/>
  <c r="Z245" i="4" s="1"/>
  <c r="K84" i="4"/>
  <c r="Z84" i="4" s="1"/>
  <c r="K23" i="22"/>
  <c r="Z23" i="22" s="1"/>
  <c r="K5" i="22"/>
  <c r="Z5" i="22" s="1"/>
  <c r="K35" i="4"/>
  <c r="Z35" i="4" s="1"/>
  <c r="U228" i="4"/>
  <c r="H18" i="17" s="1"/>
  <c r="U22" i="4"/>
  <c r="B30" i="17" s="1"/>
  <c r="X390" i="4"/>
  <c r="M15" i="13"/>
  <c r="M17" i="8"/>
  <c r="K239" i="4"/>
  <c r="Z239" i="4" s="1"/>
  <c r="K229" i="4"/>
  <c r="Z229" i="4" s="1"/>
  <c r="X388" i="4"/>
  <c r="M8" i="13"/>
  <c r="M9" i="8"/>
  <c r="L6" i="17"/>
  <c r="K180" i="4"/>
  <c r="Z180" i="4" s="1"/>
  <c r="K252" i="4"/>
  <c r="Z252" i="4" s="1"/>
  <c r="K319" i="4"/>
  <c r="Z319" i="4" s="1"/>
  <c r="U255" i="4"/>
  <c r="U173" i="4"/>
  <c r="K24" i="22"/>
  <c r="Z24" i="22" s="1"/>
  <c r="U29" i="22"/>
  <c r="X29" i="22" s="1"/>
  <c r="U216" i="4"/>
  <c r="H27" i="13" s="1"/>
  <c r="U198" i="4"/>
  <c r="G27" i="17" s="1"/>
  <c r="Z374" i="4"/>
  <c r="X391" i="4"/>
  <c r="M27" i="8"/>
  <c r="M6" i="12"/>
  <c r="L9" i="17"/>
  <c r="K313" i="4"/>
  <c r="Z313" i="4" s="1"/>
  <c r="U323" i="4"/>
  <c r="K224" i="4"/>
  <c r="Z224" i="4" s="1"/>
  <c r="U100" i="4"/>
  <c r="U18" i="4"/>
  <c r="U333" i="4"/>
  <c r="K352" i="4"/>
  <c r="Z352" i="4" s="1"/>
  <c r="X395" i="4"/>
  <c r="M21" i="13"/>
  <c r="M24" i="8"/>
  <c r="L7" i="17"/>
  <c r="J4" i="8"/>
  <c r="K149" i="4"/>
  <c r="Z149" i="4" s="1"/>
  <c r="F47" i="17"/>
  <c r="K291" i="4"/>
  <c r="Z291" i="4" s="1"/>
  <c r="K164" i="4"/>
  <c r="Z164" i="4" s="1"/>
  <c r="K140" i="4"/>
  <c r="Z140" i="4" s="1"/>
  <c r="K190" i="4"/>
  <c r="Z190" i="4" s="1"/>
  <c r="K70" i="4"/>
  <c r="U70" i="4" s="1"/>
  <c r="R52" i="4"/>
  <c r="U56" i="4"/>
  <c r="D17" i="13" s="1"/>
  <c r="U397" i="4"/>
  <c r="K271" i="4"/>
  <c r="Z271" i="4" s="1"/>
  <c r="U117" i="4"/>
  <c r="K49" i="4"/>
  <c r="Z49" i="4" s="1"/>
  <c r="U148" i="4"/>
  <c r="U281" i="4"/>
  <c r="R62" i="22"/>
  <c r="U62" i="22" s="1"/>
  <c r="X62" i="22" s="1"/>
  <c r="U261" i="4"/>
  <c r="X261" i="4" s="1"/>
  <c r="U223" i="4"/>
  <c r="H5" i="17" s="1"/>
  <c r="U251" i="4"/>
  <c r="H3" i="17" s="1"/>
  <c r="U312" i="4"/>
  <c r="J29" i="17" s="1"/>
  <c r="U285" i="4"/>
  <c r="I35" i="17" s="1"/>
  <c r="U269" i="4"/>
  <c r="J2" i="12" s="1"/>
  <c r="U69" i="4"/>
  <c r="C39" i="17" s="1"/>
  <c r="U44" i="4"/>
  <c r="D21" i="8" s="1"/>
  <c r="K137" i="4"/>
  <c r="Z137" i="4" s="1"/>
  <c r="K112" i="4"/>
  <c r="Z112" i="4" s="1"/>
  <c r="K254" i="4"/>
  <c r="Z254" i="4" s="1"/>
  <c r="G6" i="13"/>
  <c r="G6" i="8"/>
  <c r="F46" i="17"/>
  <c r="X162" i="4"/>
  <c r="K17" i="22"/>
  <c r="Z17" i="22" s="1"/>
  <c r="U30" i="4"/>
  <c r="U301" i="4"/>
  <c r="K32" i="8" s="1"/>
  <c r="U187" i="4"/>
  <c r="H14" i="8" s="1"/>
  <c r="U20" i="4"/>
  <c r="C12" i="13" s="1"/>
  <c r="X394" i="4"/>
  <c r="M4" i="8"/>
  <c r="M4" i="13"/>
  <c r="L47" i="17"/>
  <c r="K268" i="4"/>
  <c r="Z268" i="4" s="1"/>
  <c r="F31" i="13"/>
  <c r="E26" i="17"/>
  <c r="I18" i="8"/>
  <c r="U242" i="4"/>
  <c r="K122" i="4"/>
  <c r="Z122" i="4" s="1"/>
  <c r="X121" i="4"/>
  <c r="F16" i="8"/>
  <c r="E37" i="17"/>
  <c r="R62" i="4"/>
  <c r="U62" i="4" s="1"/>
  <c r="D6" i="13"/>
  <c r="X325" i="4"/>
  <c r="K37" i="8"/>
  <c r="K30" i="13"/>
  <c r="J40" i="17"/>
  <c r="H15" i="13"/>
  <c r="X74" i="4"/>
  <c r="B51" i="17"/>
  <c r="X65" i="4"/>
  <c r="C36" i="17"/>
  <c r="Z377" i="4"/>
  <c r="K342" i="4"/>
  <c r="Z342" i="4" s="1"/>
  <c r="K324" i="4"/>
  <c r="Z324" i="4" s="1"/>
  <c r="M21" i="8"/>
  <c r="M4" i="12"/>
  <c r="L18" i="17"/>
  <c r="Z370" i="4"/>
  <c r="X346" i="4"/>
  <c r="L27" i="8"/>
  <c r="L6" i="12"/>
  <c r="K330" i="4"/>
  <c r="Z330" i="4" s="1"/>
  <c r="K307" i="4"/>
  <c r="Z307" i="4" s="1"/>
  <c r="U310" i="4"/>
  <c r="K293" i="4"/>
  <c r="Z293" i="4" s="1"/>
  <c r="J5" i="12"/>
  <c r="K283" i="4"/>
  <c r="Z283" i="4" s="1"/>
  <c r="X318" i="4"/>
  <c r="K3" i="13"/>
  <c r="K3" i="8"/>
  <c r="J13" i="17"/>
  <c r="K299" i="4"/>
  <c r="Z299" i="4" s="1"/>
  <c r="I46" i="17"/>
  <c r="X270" i="4"/>
  <c r="J6" i="13"/>
  <c r="J6" i="8"/>
  <c r="X267" i="4"/>
  <c r="I24" i="13"/>
  <c r="I30" i="8"/>
  <c r="X235" i="4"/>
  <c r="H16" i="17"/>
  <c r="K196" i="4"/>
  <c r="Z196" i="4" s="1"/>
  <c r="K351" i="4"/>
  <c r="Z351" i="4" s="1"/>
  <c r="M12" i="8"/>
  <c r="L14" i="17"/>
  <c r="Z378" i="4"/>
  <c r="X335" i="4"/>
  <c r="K3" i="17"/>
  <c r="J25" i="17"/>
  <c r="K18" i="13"/>
  <c r="K284" i="4"/>
  <c r="Z284" i="4" s="1"/>
  <c r="R15" i="13" s="1"/>
  <c r="K265" i="4"/>
  <c r="Z265" i="4" s="1"/>
  <c r="U280" i="4"/>
  <c r="K289" i="4"/>
  <c r="Z289" i="4" s="1"/>
  <c r="K278" i="4"/>
  <c r="Z278" i="4" s="1"/>
  <c r="K274" i="4"/>
  <c r="Z274" i="4" s="1"/>
  <c r="K246" i="4"/>
  <c r="Z246" i="4" s="1"/>
  <c r="Z386" i="4"/>
  <c r="U381" i="4"/>
  <c r="K336" i="4"/>
  <c r="Z336" i="4" s="1"/>
  <c r="X305" i="4"/>
  <c r="K4" i="12"/>
  <c r="J18" i="17"/>
  <c r="K6" i="13"/>
  <c r="X316" i="4"/>
  <c r="K6" i="8"/>
  <c r="J46" i="17"/>
  <c r="J32" i="8"/>
  <c r="K297" i="4"/>
  <c r="Z297" i="4" s="1"/>
  <c r="K273" i="4"/>
  <c r="Z273" i="4" s="1"/>
  <c r="X264" i="4"/>
  <c r="U259" i="4"/>
  <c r="X248" i="4"/>
  <c r="H36" i="8"/>
  <c r="I5" i="13"/>
  <c r="K219" i="4"/>
  <c r="Z219" i="4" s="1"/>
  <c r="K213" i="4"/>
  <c r="Z213" i="4" s="1"/>
  <c r="X197" i="4"/>
  <c r="K193" i="4"/>
  <c r="Z193" i="4" s="1"/>
  <c r="K186" i="4"/>
  <c r="Z186" i="4" s="1"/>
  <c r="K177" i="4"/>
  <c r="Z177" i="4" s="1"/>
  <c r="K215" i="4"/>
  <c r="Z215" i="4" s="1"/>
  <c r="K158" i="4"/>
  <c r="Z158" i="4" s="1"/>
  <c r="K156" i="4"/>
  <c r="Z156" i="4" s="1"/>
  <c r="K83" i="4"/>
  <c r="Z83" i="4" s="1"/>
  <c r="R22" i="8" s="1"/>
  <c r="F16" i="13"/>
  <c r="X131" i="4"/>
  <c r="E19" i="17"/>
  <c r="X102" i="4"/>
  <c r="K153" i="4"/>
  <c r="Z153" i="4" s="1"/>
  <c r="K147" i="4"/>
  <c r="Z147" i="4" s="1"/>
  <c r="R24" i="8" s="1"/>
  <c r="K98" i="4"/>
  <c r="Z98" i="4" s="1"/>
  <c r="X138" i="4"/>
  <c r="K63" i="4"/>
  <c r="U63" i="4" s="1"/>
  <c r="K50" i="4"/>
  <c r="Z50" i="4" s="1"/>
  <c r="E41" i="17"/>
  <c r="K79" i="4"/>
  <c r="Z79" i="4" s="1"/>
  <c r="X61" i="4"/>
  <c r="D12" i="8"/>
  <c r="D3" i="12"/>
  <c r="U43" i="4"/>
  <c r="F12" i="13"/>
  <c r="F14" i="8"/>
  <c r="X135" i="4"/>
  <c r="E36" i="17"/>
  <c r="E32" i="8"/>
  <c r="X86" i="4"/>
  <c r="E25" i="13"/>
  <c r="D48" i="17"/>
  <c r="K41" i="4"/>
  <c r="Z41" i="4" s="1"/>
  <c r="K23" i="4"/>
  <c r="Z23" i="4" s="1"/>
  <c r="R23" i="8" s="1"/>
  <c r="K32" i="4"/>
  <c r="Z32" i="4" s="1"/>
  <c r="U13" i="4"/>
  <c r="B52" i="17"/>
  <c r="C39" i="8"/>
  <c r="C25" i="13"/>
  <c r="K8" i="4"/>
  <c r="Z8" i="4" s="1"/>
  <c r="C10" i="8"/>
  <c r="Z376" i="4"/>
  <c r="K341" i="4"/>
  <c r="Z341" i="4" s="1"/>
  <c r="K296" i="4"/>
  <c r="Z296" i="4" s="1"/>
  <c r="J13" i="8"/>
  <c r="K182" i="4"/>
  <c r="Z182" i="4" s="1"/>
  <c r="Z372" i="4"/>
  <c r="K328" i="4"/>
  <c r="Z328" i="4" s="1"/>
  <c r="X340" i="4"/>
  <c r="U322" i="4"/>
  <c r="K295" i="4"/>
  <c r="Z295" i="4" s="1"/>
  <c r="K257" i="4"/>
  <c r="Z257" i="4" s="1"/>
  <c r="Z387" i="4"/>
  <c r="K357" i="4"/>
  <c r="Z357" i="4" s="1"/>
  <c r="U379" i="4"/>
  <c r="U371" i="4"/>
  <c r="U369" i="4"/>
  <c r="K326" i="4"/>
  <c r="Z326" i="4" s="1"/>
  <c r="U384" i="4"/>
  <c r="U375" i="4"/>
  <c r="K49" i="17"/>
  <c r="K317" i="4"/>
  <c r="Z317" i="4" s="1"/>
  <c r="X356" i="4"/>
  <c r="L16" i="8"/>
  <c r="K14" i="8"/>
  <c r="K320" i="4"/>
  <c r="Z320" i="4" s="1"/>
  <c r="K286" i="4"/>
  <c r="Z286" i="4" s="1"/>
  <c r="U339" i="4"/>
  <c r="J51" i="17"/>
  <c r="U294" i="4"/>
  <c r="U288" i="4"/>
  <c r="I15" i="17"/>
  <c r="U303" i="4"/>
  <c r="K292" i="4"/>
  <c r="Z292" i="4" s="1"/>
  <c r="K290" i="4"/>
  <c r="Z290" i="4" s="1"/>
  <c r="U275" i="4"/>
  <c r="U311" i="4"/>
  <c r="U276" i="4"/>
  <c r="X260" i="4"/>
  <c r="J2" i="13"/>
  <c r="I21" i="13"/>
  <c r="H7" i="17"/>
  <c r="I24" i="8"/>
  <c r="X234" i="4"/>
  <c r="X227" i="4"/>
  <c r="K238" i="4"/>
  <c r="Z238" i="4" s="1"/>
  <c r="K220" i="4"/>
  <c r="Z220" i="4" s="1"/>
  <c r="K175" i="4"/>
  <c r="Z175" i="4" s="1"/>
  <c r="K225" i="4"/>
  <c r="Z225" i="4" s="1"/>
  <c r="U211" i="4"/>
  <c r="U184" i="4"/>
  <c r="F6" i="17"/>
  <c r="K210" i="4"/>
  <c r="Z210" i="4" s="1"/>
  <c r="H6" i="12"/>
  <c r="K205" i="4"/>
  <c r="Z205" i="4" s="1"/>
  <c r="K192" i="4"/>
  <c r="Z192" i="4" s="1"/>
  <c r="X194" i="4"/>
  <c r="G7" i="13"/>
  <c r="F35" i="17"/>
  <c r="G7" i="8"/>
  <c r="X176" i="4"/>
  <c r="K157" i="4"/>
  <c r="Z157" i="4" s="1"/>
  <c r="G14" i="13"/>
  <c r="K152" i="4"/>
  <c r="Z152" i="4" s="1"/>
  <c r="K91" i="4"/>
  <c r="Z91" i="4" s="1"/>
  <c r="K90" i="4"/>
  <c r="Z90" i="4" s="1"/>
  <c r="R14" i="8" s="1"/>
  <c r="U108" i="4"/>
  <c r="K88" i="4"/>
  <c r="Z88" i="4" s="1"/>
  <c r="R7" i="8" s="1"/>
  <c r="X78" i="4"/>
  <c r="E39" i="8"/>
  <c r="E9" i="12"/>
  <c r="D39" i="17"/>
  <c r="K155" i="4"/>
  <c r="Z155" i="4" s="1"/>
  <c r="R26" i="8" s="1"/>
  <c r="K105" i="4"/>
  <c r="Z105" i="4" s="1"/>
  <c r="R29" i="8" s="1"/>
  <c r="K68" i="4"/>
  <c r="U68" i="4" s="1"/>
  <c r="U53" i="4"/>
  <c r="U46" i="4"/>
  <c r="K38" i="4"/>
  <c r="Z38" i="4" s="1"/>
  <c r="K25" i="4"/>
  <c r="Z25" i="4" s="1"/>
  <c r="R3" i="8" s="1"/>
  <c r="K139" i="4"/>
  <c r="Z139" i="4" s="1"/>
  <c r="X191" i="4"/>
  <c r="H19" i="13"/>
  <c r="H22" i="8"/>
  <c r="G52" i="17"/>
  <c r="F15" i="17"/>
  <c r="H23" i="8"/>
  <c r="K161" i="4"/>
  <c r="Z161" i="4" s="1"/>
  <c r="K99" i="4"/>
  <c r="Z99" i="4" s="1"/>
  <c r="G27" i="8"/>
  <c r="X134" i="4"/>
  <c r="K57" i="4"/>
  <c r="U57" i="4" s="1"/>
  <c r="K81" i="4"/>
  <c r="Z81" i="4" s="1"/>
  <c r="U97" i="4"/>
  <c r="K95" i="4"/>
  <c r="Z95" i="4" s="1"/>
  <c r="R12" i="8" s="1"/>
  <c r="D14" i="13"/>
  <c r="C37" i="17"/>
  <c r="X55" i="4"/>
  <c r="D16" i="8"/>
  <c r="X116" i="4"/>
  <c r="E18" i="17"/>
  <c r="F4" i="12"/>
  <c r="F21" i="8"/>
  <c r="K48" i="4"/>
  <c r="Z48" i="4" s="1"/>
  <c r="K4" i="4"/>
  <c r="Z4" i="4" s="1"/>
  <c r="C12" i="8"/>
  <c r="X28" i="4"/>
  <c r="C3" i="12"/>
  <c r="B14" i="17"/>
  <c r="K12" i="4"/>
  <c r="Z12" i="4" s="1"/>
  <c r="R43" i="8" s="1"/>
  <c r="K9" i="4"/>
  <c r="Z9" i="4" s="1"/>
  <c r="R37" i="8" s="1"/>
  <c r="K222" i="4"/>
  <c r="Z222" i="4" s="1"/>
  <c r="K208" i="4"/>
  <c r="Z208" i="4" s="1"/>
  <c r="U373" i="4"/>
  <c r="K302" i="4"/>
  <c r="Z302" i="4" s="1"/>
  <c r="X348" i="4"/>
  <c r="L25" i="8"/>
  <c r="L5" i="12"/>
  <c r="K8" i="17"/>
  <c r="K332" i="4"/>
  <c r="Z332" i="4" s="1"/>
  <c r="K300" i="4"/>
  <c r="Z300" i="4" s="1"/>
  <c r="U287" i="4"/>
  <c r="X314" i="4"/>
  <c r="K169" i="4"/>
  <c r="Z169" i="4" s="1"/>
  <c r="R9" i="12" s="1"/>
  <c r="K212" i="4"/>
  <c r="Z212" i="4" s="1"/>
  <c r="K185" i="4"/>
  <c r="Z185" i="4" s="1"/>
  <c r="U233" i="4"/>
  <c r="U217" i="4"/>
  <c r="K218" i="4"/>
  <c r="Z218" i="4" s="1"/>
  <c r="K209" i="4"/>
  <c r="Z209" i="4" s="1"/>
  <c r="R10" i="8" s="1"/>
  <c r="U202" i="4"/>
  <c r="U179" i="4"/>
  <c r="F52" i="17"/>
  <c r="K144" i="4"/>
  <c r="Z144" i="4" s="1"/>
  <c r="K107" i="4"/>
  <c r="Z107" i="4" s="1"/>
  <c r="R9" i="8" s="1"/>
  <c r="X66" i="4"/>
  <c r="K77" i="4"/>
  <c r="Z77" i="4" s="1"/>
  <c r="K89" i="4"/>
  <c r="Z89" i="4" s="1"/>
  <c r="R8" i="8" s="1"/>
  <c r="U75" i="4"/>
  <c r="D6" i="12"/>
  <c r="K142" i="4"/>
  <c r="Z142" i="4" s="1"/>
  <c r="R36" i="8" s="1"/>
  <c r="K85" i="4"/>
  <c r="Z85" i="4" s="1"/>
  <c r="F8" i="8"/>
  <c r="F2" i="12"/>
  <c r="E51" i="17"/>
  <c r="X111" i="4"/>
  <c r="K47" i="4"/>
  <c r="Z47" i="4" s="1"/>
  <c r="R20" i="8" s="1"/>
  <c r="U82" i="4"/>
  <c r="K67" i="4"/>
  <c r="U67" i="4" s="1"/>
  <c r="K52" i="4"/>
  <c r="U52" i="4" s="1"/>
  <c r="K16" i="4"/>
  <c r="Z16" i="4" s="1"/>
  <c r="C27" i="8"/>
  <c r="C31" i="13"/>
  <c r="B26" i="17"/>
  <c r="C38" i="8"/>
  <c r="X6" i="4"/>
  <c r="C15" i="13"/>
  <c r="C14" i="8"/>
  <c r="U14" i="4"/>
  <c r="U19" i="4"/>
  <c r="U5" i="4"/>
  <c r="U2" i="4"/>
  <c r="R5" i="8" l="1"/>
  <c r="R38" i="8"/>
  <c r="R33" i="8"/>
  <c r="R6" i="8"/>
  <c r="R32" i="8"/>
  <c r="R13" i="8"/>
  <c r="R35" i="8"/>
  <c r="R19" i="8"/>
  <c r="R27" i="8"/>
  <c r="R4" i="8"/>
  <c r="R21" i="8"/>
  <c r="R28" i="8"/>
  <c r="R25" i="8"/>
  <c r="R31" i="8"/>
  <c r="R18" i="8"/>
  <c r="R11" i="8"/>
  <c r="R16" i="8"/>
  <c r="R39" i="8"/>
  <c r="R15" i="8"/>
  <c r="R34" i="8"/>
  <c r="R17" i="8"/>
  <c r="T41" i="8"/>
  <c r="U41" i="8" s="1"/>
  <c r="K17" i="13"/>
  <c r="X298" i="4"/>
  <c r="X221" i="4"/>
  <c r="X231" i="4"/>
  <c r="H10" i="13"/>
  <c r="F37" i="17"/>
  <c r="X151" i="4"/>
  <c r="F17" i="13"/>
  <c r="G10" i="17"/>
  <c r="J20" i="17"/>
  <c r="X338" i="4"/>
  <c r="L21" i="8"/>
  <c r="I5" i="17"/>
  <c r="I8" i="17"/>
  <c r="X154" i="4"/>
  <c r="X124" i="4"/>
  <c r="X200" i="4"/>
  <c r="L17" i="8"/>
  <c r="K18" i="17"/>
  <c r="J25" i="8"/>
  <c r="G4" i="13"/>
  <c r="D18" i="17"/>
  <c r="D3" i="8"/>
  <c r="X163" i="4"/>
  <c r="D23" i="13"/>
  <c r="X165" i="4"/>
  <c r="H21" i="13"/>
  <c r="D15" i="17"/>
  <c r="X343" i="4"/>
  <c r="X382" i="4"/>
  <c r="J41" i="17"/>
  <c r="K7" i="13"/>
  <c r="H5" i="12"/>
  <c r="K7" i="8"/>
  <c r="G8" i="17"/>
  <c r="B16" i="17"/>
  <c r="X119" i="4"/>
  <c r="X251" i="4"/>
  <c r="T11" i="12"/>
  <c r="U11" i="12" s="1"/>
  <c r="I5" i="8"/>
  <c r="N23" i="17"/>
  <c r="X24" i="4"/>
  <c r="C9" i="17"/>
  <c r="C15" i="17"/>
  <c r="X171" i="4"/>
  <c r="X160" i="4"/>
  <c r="K8" i="8"/>
  <c r="K12" i="13"/>
  <c r="I4" i="17"/>
  <c r="B15" i="17"/>
  <c r="B48" i="17"/>
  <c r="X10" i="4"/>
  <c r="J24" i="8"/>
  <c r="D12" i="13"/>
  <c r="D35" i="8"/>
  <c r="C46" i="17"/>
  <c r="J4" i="13"/>
  <c r="H19" i="8"/>
  <c r="X272" i="4"/>
  <c r="L23" i="13"/>
  <c r="X39" i="4"/>
  <c r="D9" i="13"/>
  <c r="G22" i="8"/>
  <c r="G10" i="8"/>
  <c r="G41" i="17"/>
  <c r="I42" i="17"/>
  <c r="J9" i="13"/>
  <c r="X309" i="4"/>
  <c r="J36" i="17"/>
  <c r="K37" i="17"/>
  <c r="X360" i="4"/>
  <c r="X282" i="4"/>
  <c r="X29" i="4"/>
  <c r="C32" i="8"/>
  <c r="B39" i="17"/>
  <c r="J21" i="13"/>
  <c r="X308" i="4"/>
  <c r="X58" i="4"/>
  <c r="C28" i="17"/>
  <c r="C17" i="17"/>
  <c r="D6" i="8"/>
  <c r="X277" i="4"/>
  <c r="G16" i="13"/>
  <c r="C33" i="8"/>
  <c r="E10" i="13"/>
  <c r="D23" i="8"/>
  <c r="K40" i="17"/>
  <c r="F9" i="8"/>
  <c r="H3" i="13"/>
  <c r="D19" i="17"/>
  <c r="L37" i="8"/>
  <c r="I3" i="12"/>
  <c r="E21" i="13"/>
  <c r="K12" i="8"/>
  <c r="X3" i="4"/>
  <c r="G6" i="12"/>
  <c r="G28" i="17"/>
  <c r="B9" i="17"/>
  <c r="E8" i="17"/>
  <c r="F9" i="17"/>
  <c r="H20" i="13"/>
  <c r="H27" i="8"/>
  <c r="G8" i="13"/>
  <c r="H52" i="17"/>
  <c r="L14" i="8"/>
  <c r="X103" i="4"/>
  <c r="F15" i="13"/>
  <c r="E16" i="8"/>
  <c r="H16" i="8"/>
  <c r="H8" i="17"/>
  <c r="X269" i="4"/>
  <c r="L5" i="13"/>
  <c r="D18" i="8"/>
  <c r="X11" i="4"/>
  <c r="H12" i="13"/>
  <c r="F25" i="8"/>
  <c r="G9" i="17"/>
  <c r="G9" i="8"/>
  <c r="I19" i="13"/>
  <c r="L12" i="13"/>
  <c r="E11" i="8"/>
  <c r="D37" i="17"/>
  <c r="H14" i="13"/>
  <c r="I25" i="8"/>
  <c r="X344" i="4"/>
  <c r="D16" i="13"/>
  <c r="H17" i="8"/>
  <c r="C40" i="8"/>
  <c r="E27" i="13"/>
  <c r="G10" i="12"/>
  <c r="X60" i="4"/>
  <c r="O34" i="17"/>
  <c r="G50" i="17"/>
  <c r="J19" i="13"/>
  <c r="I4" i="12"/>
  <c r="J26" i="8"/>
  <c r="X101" i="4"/>
  <c r="C2" i="12"/>
  <c r="I16" i="13"/>
  <c r="E9" i="13"/>
  <c r="X232" i="4"/>
  <c r="X337" i="4"/>
  <c r="X301" i="4"/>
  <c r="G20" i="8"/>
  <c r="L7" i="13"/>
  <c r="D50" i="17"/>
  <c r="G14" i="8"/>
  <c r="F3" i="17"/>
  <c r="J25" i="13"/>
  <c r="C26" i="13"/>
  <c r="H17" i="17"/>
  <c r="X27" i="4"/>
  <c r="K15" i="8"/>
  <c r="X22" i="4"/>
  <c r="E4" i="12"/>
  <c r="X187" i="4"/>
  <c r="X93" i="4"/>
  <c r="G12" i="13"/>
  <c r="C22" i="8"/>
  <c r="E31" i="17"/>
  <c r="G5" i="8"/>
  <c r="X266" i="4"/>
  <c r="X315" i="4"/>
  <c r="K28" i="17"/>
  <c r="X183" i="4"/>
  <c r="H24" i="8"/>
  <c r="E18" i="8"/>
  <c r="C49" i="17"/>
  <c r="X106" i="4"/>
  <c r="G36" i="17"/>
  <c r="G25" i="8"/>
  <c r="C13" i="17"/>
  <c r="X42" i="4"/>
  <c r="I35" i="8"/>
  <c r="F8" i="17"/>
  <c r="D3" i="13"/>
  <c r="F8" i="12"/>
  <c r="I51" i="17"/>
  <c r="J48" i="17"/>
  <c r="L20" i="13"/>
  <c r="G7" i="17"/>
  <c r="E16" i="13"/>
  <c r="L29" i="13"/>
  <c r="J8" i="8"/>
  <c r="X73" i="4"/>
  <c r="X51" i="4"/>
  <c r="X170" i="4"/>
  <c r="I17" i="8"/>
  <c r="I15" i="13"/>
  <c r="X129" i="4"/>
  <c r="D9" i="12"/>
  <c r="H4" i="8"/>
  <c r="D27" i="13"/>
  <c r="G8" i="12"/>
  <c r="X203" i="4"/>
  <c r="X34" i="4"/>
  <c r="L19" i="8"/>
  <c r="J49" i="17"/>
  <c r="X188" i="4"/>
  <c r="D25" i="17"/>
  <c r="C24" i="13"/>
  <c r="F37" i="8"/>
  <c r="X279" i="4"/>
  <c r="D7" i="12"/>
  <c r="K28" i="8"/>
  <c r="B49" i="17"/>
  <c r="X109" i="4"/>
  <c r="C7" i="12"/>
  <c r="F30" i="13"/>
  <c r="X113" i="4"/>
  <c r="F11" i="13"/>
  <c r="X216" i="4"/>
  <c r="D22" i="8"/>
  <c r="K23" i="13"/>
  <c r="X37" i="4"/>
  <c r="E20" i="8"/>
  <c r="L36" i="8"/>
  <c r="H34" i="8"/>
  <c r="L30" i="13"/>
  <c r="J14" i="17"/>
  <c r="B36" i="17"/>
  <c r="X198" i="4"/>
  <c r="X228" i="4"/>
  <c r="X181" i="4"/>
  <c r="X141" i="4"/>
  <c r="E8" i="13"/>
  <c r="X20" i="4"/>
  <c r="H11" i="8"/>
  <c r="I21" i="8"/>
  <c r="D28" i="13"/>
  <c r="G18" i="8"/>
  <c r="F8" i="13"/>
  <c r="J31" i="17"/>
  <c r="G13" i="17"/>
  <c r="X21" i="4"/>
  <c r="E9" i="8"/>
  <c r="X304" i="4"/>
  <c r="X204" i="4"/>
  <c r="M34" i="17"/>
  <c r="X329" i="4"/>
  <c r="K29" i="17"/>
  <c r="L20" i="8"/>
  <c r="R2" i="8"/>
  <c r="R3" i="12"/>
  <c r="C23" i="13"/>
  <c r="L29" i="8"/>
  <c r="C30" i="8"/>
  <c r="J22" i="8"/>
  <c r="F25" i="17"/>
  <c r="K35" i="17"/>
  <c r="F31" i="17"/>
  <c r="K41" i="17"/>
  <c r="X262" i="4"/>
  <c r="J28" i="17"/>
  <c r="X132" i="4"/>
  <c r="D34" i="8"/>
  <c r="L17" i="13"/>
  <c r="L7" i="12"/>
  <c r="C10" i="13"/>
  <c r="C50" i="17"/>
  <c r="C35" i="8"/>
  <c r="L11" i="13"/>
  <c r="E46" i="17"/>
  <c r="J11" i="8"/>
  <c r="X312" i="4"/>
  <c r="K10" i="17"/>
  <c r="K8" i="12"/>
  <c r="X56" i="4"/>
  <c r="R6" i="12"/>
  <c r="G10" i="13"/>
  <c r="X327" i="4"/>
  <c r="E13" i="17"/>
  <c r="N45" i="17"/>
  <c r="M30" i="13"/>
  <c r="F3" i="8"/>
  <c r="M23" i="17"/>
  <c r="M45" i="17"/>
  <c r="R7" i="12"/>
  <c r="R8" i="12"/>
  <c r="F27" i="17"/>
  <c r="L13" i="8"/>
  <c r="N2" i="17"/>
  <c r="B17" i="17"/>
  <c r="J18" i="13"/>
  <c r="X249" i="4"/>
  <c r="J20" i="8"/>
  <c r="G17" i="8"/>
  <c r="X353" i="4"/>
  <c r="O45" i="17"/>
  <c r="O12" i="17"/>
  <c r="R2" i="12"/>
  <c r="R4" i="12"/>
  <c r="R5" i="12"/>
  <c r="L40" i="17"/>
  <c r="E35" i="17"/>
  <c r="X321" i="4"/>
  <c r="E4" i="17"/>
  <c r="K20" i="13"/>
  <c r="X127" i="4"/>
  <c r="X15" i="4"/>
  <c r="X178" i="4"/>
  <c r="I9" i="8"/>
  <c r="I8" i="13"/>
  <c r="X168" i="4"/>
  <c r="X223" i="4"/>
  <c r="E52" i="17"/>
  <c r="I26" i="8"/>
  <c r="F19" i="13"/>
  <c r="I20" i="8"/>
  <c r="X244" i="4"/>
  <c r="C30" i="17"/>
  <c r="C52" i="17"/>
  <c r="R9" i="13"/>
  <c r="R26" i="13"/>
  <c r="J7" i="8"/>
  <c r="I22" i="13"/>
  <c r="M37" i="8"/>
  <c r="G11" i="8"/>
  <c r="U21" i="22"/>
  <c r="X21" i="22" s="1"/>
  <c r="I18" i="13"/>
  <c r="R27" i="13"/>
  <c r="U23" i="22"/>
  <c r="X23" i="22" s="1"/>
  <c r="U18" i="22"/>
  <c r="X18" i="22" s="1"/>
  <c r="K25" i="13"/>
  <c r="J7" i="13"/>
  <c r="I27" i="17"/>
  <c r="H4" i="13"/>
  <c r="F7" i="13"/>
  <c r="C29" i="8"/>
  <c r="X133" i="4"/>
  <c r="F9" i="13"/>
  <c r="X358" i="4"/>
  <c r="X285" i="4"/>
  <c r="J10" i="13"/>
  <c r="U17" i="22"/>
  <c r="X17" i="22" s="1"/>
  <c r="K9" i="8"/>
  <c r="K51" i="17"/>
  <c r="X123" i="4"/>
  <c r="F10" i="8"/>
  <c r="L18" i="13"/>
  <c r="U2" i="22"/>
  <c r="X2" i="22" s="1"/>
  <c r="L34" i="8"/>
  <c r="U352" i="4"/>
  <c r="L24" i="8" s="1"/>
  <c r="H30" i="17"/>
  <c r="I26" i="13"/>
  <c r="X253" i="4"/>
  <c r="I33" i="8"/>
  <c r="D19" i="8"/>
  <c r="U278" i="4"/>
  <c r="R16" i="13"/>
  <c r="X71" i="4"/>
  <c r="H9" i="17"/>
  <c r="I6" i="12"/>
  <c r="I27" i="8"/>
  <c r="D33" i="8"/>
  <c r="R10" i="13"/>
  <c r="F5" i="8"/>
  <c r="E3" i="17"/>
  <c r="F5" i="13"/>
  <c r="X125" i="4"/>
  <c r="U153" i="4"/>
  <c r="G15" i="8" s="1"/>
  <c r="D39" i="8"/>
  <c r="C6" i="8"/>
  <c r="X69" i="4"/>
  <c r="C6" i="13"/>
  <c r="U193" i="4"/>
  <c r="G17" i="17" s="1"/>
  <c r="R17" i="13"/>
  <c r="L25" i="17"/>
  <c r="I12" i="8"/>
  <c r="L2" i="12"/>
  <c r="M20" i="8"/>
  <c r="X230" i="4"/>
  <c r="L8" i="8"/>
  <c r="E10" i="12"/>
  <c r="E40" i="8"/>
  <c r="X110" i="4"/>
  <c r="X385" i="4"/>
  <c r="X150" i="4"/>
  <c r="G29" i="13"/>
  <c r="G36" i="8"/>
  <c r="F10" i="17"/>
  <c r="D12" i="12"/>
  <c r="J6" i="17"/>
  <c r="C24" i="17"/>
  <c r="X364" i="4"/>
  <c r="L27" i="13"/>
  <c r="U274" i="4"/>
  <c r="X274" i="4" s="1"/>
  <c r="I4" i="8"/>
  <c r="X64" i="4"/>
  <c r="X206" i="4"/>
  <c r="H6" i="13"/>
  <c r="G46" i="17"/>
  <c r="E5" i="17"/>
  <c r="F26" i="8"/>
  <c r="X120" i="4"/>
  <c r="F22" i="13"/>
  <c r="H47" i="17"/>
  <c r="H39" i="17"/>
  <c r="I9" i="12"/>
  <c r="I39" i="8"/>
  <c r="X241" i="4"/>
  <c r="I4" i="13"/>
  <c r="C5" i="13"/>
  <c r="X17" i="4"/>
  <c r="C5" i="8"/>
  <c r="C41" i="17"/>
  <c r="U164" i="4"/>
  <c r="G19" i="8" s="1"/>
  <c r="U313" i="4"/>
  <c r="K2" i="13" s="1"/>
  <c r="X80" i="4"/>
  <c r="E24" i="8"/>
  <c r="C22" i="13"/>
  <c r="X7" i="4"/>
  <c r="C26" i="8"/>
  <c r="B5" i="17"/>
  <c r="U291" i="4"/>
  <c r="J37" i="8" s="1"/>
  <c r="U300" i="4"/>
  <c r="J16" i="17" s="1"/>
  <c r="U32" i="4"/>
  <c r="U289" i="4"/>
  <c r="J18" i="8" s="1"/>
  <c r="C18" i="17"/>
  <c r="U35" i="4"/>
  <c r="C34" i="8" s="1"/>
  <c r="F20" i="8"/>
  <c r="X118" i="4"/>
  <c r="F18" i="13"/>
  <c r="E25" i="17"/>
  <c r="L10" i="13"/>
  <c r="K27" i="17"/>
  <c r="L11" i="8"/>
  <c r="X347" i="4"/>
  <c r="K13" i="17"/>
  <c r="X365" i="4"/>
  <c r="L3" i="8"/>
  <c r="L3" i="13"/>
  <c r="U139" i="4"/>
  <c r="X139" i="4" s="1"/>
  <c r="U320" i="4"/>
  <c r="K26" i="13" s="1"/>
  <c r="U83" i="4"/>
  <c r="D52" i="17" s="1"/>
  <c r="U122" i="4"/>
  <c r="F2" i="13" s="1"/>
  <c r="U112" i="4"/>
  <c r="F13" i="13" s="1"/>
  <c r="U190" i="4"/>
  <c r="H2" i="13" s="1"/>
  <c r="F20" i="13"/>
  <c r="X115" i="4"/>
  <c r="F23" i="8"/>
  <c r="E28" i="17"/>
  <c r="R8" i="13"/>
  <c r="U271" i="4"/>
  <c r="J4" i="12" s="1"/>
  <c r="X92" i="4"/>
  <c r="E22" i="13"/>
  <c r="E26" i="8"/>
  <c r="D5" i="17"/>
  <c r="U9" i="4"/>
  <c r="C30" i="13" s="1"/>
  <c r="U157" i="4"/>
  <c r="X157" i="4" s="1"/>
  <c r="U41" i="4"/>
  <c r="C20" i="17" s="1"/>
  <c r="U219" i="4"/>
  <c r="H9" i="8" s="1"/>
  <c r="U254" i="4"/>
  <c r="I37" i="8" s="1"/>
  <c r="U239" i="4"/>
  <c r="I16" i="8" s="1"/>
  <c r="U136" i="4"/>
  <c r="U85" i="4"/>
  <c r="X85" i="4" s="1"/>
  <c r="U147" i="4"/>
  <c r="C7" i="17" s="1"/>
  <c r="X44" i="4"/>
  <c r="U319" i="4"/>
  <c r="K10" i="13" s="1"/>
  <c r="U256" i="4"/>
  <c r="X334" i="4"/>
  <c r="L12" i="8"/>
  <c r="L3" i="12"/>
  <c r="K14" i="17"/>
  <c r="H3" i="12"/>
  <c r="H12" i="8"/>
  <c r="H41" i="17"/>
  <c r="I19" i="8"/>
  <c r="X240" i="4"/>
  <c r="I17" i="13"/>
  <c r="D4" i="12"/>
  <c r="U174" i="4"/>
  <c r="U107" i="4"/>
  <c r="E8" i="8" s="1"/>
  <c r="U49" i="4"/>
  <c r="X49" i="4" s="1"/>
  <c r="U180" i="4"/>
  <c r="G3" i="13" s="1"/>
  <c r="U84" i="4"/>
  <c r="X84" i="4" s="1"/>
  <c r="X383" i="4"/>
  <c r="L29" i="17"/>
  <c r="U378" i="4"/>
  <c r="X378" i="4" s="1"/>
  <c r="X62" i="4"/>
  <c r="D5" i="13"/>
  <c r="C3" i="17"/>
  <c r="D5" i="8"/>
  <c r="X397" i="4"/>
  <c r="M7" i="8"/>
  <c r="M7" i="13"/>
  <c r="L35" i="17"/>
  <c r="U140" i="4"/>
  <c r="U87" i="4"/>
  <c r="U89" i="4"/>
  <c r="D35" i="17" s="1"/>
  <c r="U212" i="4"/>
  <c r="H13" i="13" s="1"/>
  <c r="U105" i="4"/>
  <c r="X105" i="4" s="1"/>
  <c r="U91" i="4"/>
  <c r="E4" i="8" s="1"/>
  <c r="U317" i="4"/>
  <c r="X317" i="4" s="1"/>
  <c r="U50" i="4"/>
  <c r="D11" i="13" s="1"/>
  <c r="U297" i="4"/>
  <c r="X297" i="4" s="1"/>
  <c r="X281" i="4"/>
  <c r="I29" i="17"/>
  <c r="X352" i="4"/>
  <c r="U252" i="4"/>
  <c r="U5" i="22"/>
  <c r="X5" i="22" s="1"/>
  <c r="U245" i="4"/>
  <c r="U243" i="4"/>
  <c r="U201" i="4"/>
  <c r="U218" i="4"/>
  <c r="H7" i="13" s="1"/>
  <c r="R7" i="13"/>
  <c r="X148" i="4"/>
  <c r="F29" i="17"/>
  <c r="K15" i="17"/>
  <c r="X333" i="4"/>
  <c r="L10" i="8"/>
  <c r="L9" i="13"/>
  <c r="X396" i="4"/>
  <c r="M26" i="13"/>
  <c r="M33" i="8"/>
  <c r="L30" i="17"/>
  <c r="U336" i="4"/>
  <c r="X336" i="4" s="1"/>
  <c r="U293" i="4"/>
  <c r="X293" i="4" s="1"/>
  <c r="U324" i="4"/>
  <c r="K5" i="12" s="1"/>
  <c r="E42" i="17"/>
  <c r="U149" i="4"/>
  <c r="C18" i="8"/>
  <c r="B19" i="17"/>
  <c r="C16" i="13"/>
  <c r="X18" i="4"/>
  <c r="U354" i="4"/>
  <c r="U349" i="4"/>
  <c r="X389" i="4"/>
  <c r="M5" i="8"/>
  <c r="M5" i="13"/>
  <c r="L3" i="17"/>
  <c r="U12" i="4"/>
  <c r="C32" i="13" s="1"/>
  <c r="U4" i="4"/>
  <c r="X4" i="4" s="1"/>
  <c r="U268" i="4"/>
  <c r="X70" i="4"/>
  <c r="D7" i="13"/>
  <c r="D7" i="8"/>
  <c r="C35" i="17"/>
  <c r="I40" i="17"/>
  <c r="E17" i="13"/>
  <c r="E19" i="8"/>
  <c r="X100" i="4"/>
  <c r="D41" i="17"/>
  <c r="K2" i="8"/>
  <c r="U95" i="4"/>
  <c r="E12" i="8" s="1"/>
  <c r="U25" i="4"/>
  <c r="C3" i="8" s="1"/>
  <c r="U357" i="4"/>
  <c r="L2" i="13" s="1"/>
  <c r="U307" i="4"/>
  <c r="K16" i="8" s="1"/>
  <c r="U370" i="4"/>
  <c r="M11" i="13" s="1"/>
  <c r="U342" i="4"/>
  <c r="L33" i="8" s="1"/>
  <c r="X242" i="4"/>
  <c r="H31" i="17"/>
  <c r="I8" i="12"/>
  <c r="I31" i="8"/>
  <c r="C19" i="8"/>
  <c r="B41" i="17"/>
  <c r="X30" i="4"/>
  <c r="C17" i="13"/>
  <c r="E7" i="17"/>
  <c r="F21" i="13"/>
  <c r="F24" i="8"/>
  <c r="X117" i="4"/>
  <c r="U224" i="4"/>
  <c r="U374" i="4"/>
  <c r="G20" i="13"/>
  <c r="G23" i="8"/>
  <c r="X173" i="4"/>
  <c r="F28" i="17"/>
  <c r="U229" i="4"/>
  <c r="U236" i="4"/>
  <c r="X393" i="4"/>
  <c r="M25" i="8"/>
  <c r="M5" i="12"/>
  <c r="L8" i="17"/>
  <c r="U185" i="4"/>
  <c r="X185" i="4" s="1"/>
  <c r="U48" i="4"/>
  <c r="X48" i="4" s="1"/>
  <c r="U238" i="4"/>
  <c r="I13" i="8" s="1"/>
  <c r="U79" i="4"/>
  <c r="X79" i="4" s="1"/>
  <c r="U213" i="4"/>
  <c r="X213" i="4" s="1"/>
  <c r="U246" i="4"/>
  <c r="I6" i="13" s="1"/>
  <c r="U351" i="4"/>
  <c r="K47" i="17" s="1"/>
  <c r="H35" i="17"/>
  <c r="I7" i="13"/>
  <c r="X255" i="4"/>
  <c r="I7" i="8"/>
  <c r="U387" i="4"/>
  <c r="X214" i="4"/>
  <c r="G49" i="17"/>
  <c r="H28" i="8"/>
  <c r="H23" i="13"/>
  <c r="U302" i="4"/>
  <c r="K4" i="13" s="1"/>
  <c r="U158" i="4"/>
  <c r="F16" i="17" s="1"/>
  <c r="U330" i="4"/>
  <c r="K18" i="8" s="1"/>
  <c r="U377" i="4"/>
  <c r="M29" i="13" s="1"/>
  <c r="U137" i="4"/>
  <c r="X323" i="4"/>
  <c r="K17" i="8"/>
  <c r="K15" i="13"/>
  <c r="U24" i="22"/>
  <c r="X24" i="22" s="1"/>
  <c r="E5" i="8"/>
  <c r="D3" i="17"/>
  <c r="E5" i="13"/>
  <c r="X96" i="4"/>
  <c r="D4" i="13"/>
  <c r="X67" i="4"/>
  <c r="D4" i="8"/>
  <c r="C47" i="17"/>
  <c r="D22" i="13"/>
  <c r="C5" i="17"/>
  <c r="D26" i="8"/>
  <c r="X57" i="4"/>
  <c r="D30" i="13"/>
  <c r="D37" i="8"/>
  <c r="C40" i="17"/>
  <c r="X68" i="4"/>
  <c r="X52" i="4"/>
  <c r="D15" i="13"/>
  <c r="D17" i="8"/>
  <c r="X19" i="4"/>
  <c r="C7" i="8"/>
  <c r="C7" i="13"/>
  <c r="B35" i="17"/>
  <c r="R2" i="13"/>
  <c r="R29" i="13"/>
  <c r="U77" i="4"/>
  <c r="U144" i="4"/>
  <c r="U209" i="4"/>
  <c r="H33" i="8"/>
  <c r="H26" i="13"/>
  <c r="X217" i="4"/>
  <c r="G30" i="17"/>
  <c r="X287" i="4"/>
  <c r="J12" i="13"/>
  <c r="J14" i="8"/>
  <c r="I36" i="17"/>
  <c r="U208" i="4"/>
  <c r="U161" i="4"/>
  <c r="U88" i="4"/>
  <c r="R5" i="13"/>
  <c r="X311" i="4"/>
  <c r="K21" i="13"/>
  <c r="K24" i="8"/>
  <c r="J7" i="17"/>
  <c r="U292" i="4"/>
  <c r="X294" i="4"/>
  <c r="J3" i="13"/>
  <c r="J3" i="8"/>
  <c r="I13" i="17"/>
  <c r="X375" i="4"/>
  <c r="M22" i="8"/>
  <c r="M19" i="13"/>
  <c r="L52" i="17"/>
  <c r="X369" i="4"/>
  <c r="M25" i="13"/>
  <c r="M32" i="8"/>
  <c r="L48" i="17"/>
  <c r="U328" i="4"/>
  <c r="U182" i="4"/>
  <c r="U341" i="4"/>
  <c r="R4" i="13"/>
  <c r="R12" i="13"/>
  <c r="U23" i="4"/>
  <c r="R11" i="13"/>
  <c r="G13" i="13"/>
  <c r="X153" i="4"/>
  <c r="F20" i="17"/>
  <c r="U186" i="4"/>
  <c r="U273" i="4"/>
  <c r="U386" i="4"/>
  <c r="U284" i="4"/>
  <c r="U196" i="4"/>
  <c r="U283" i="4"/>
  <c r="X310" i="4"/>
  <c r="K35" i="8"/>
  <c r="K28" i="13"/>
  <c r="J17" i="17"/>
  <c r="D8" i="13"/>
  <c r="C6" i="17"/>
  <c r="X75" i="4"/>
  <c r="D9" i="8"/>
  <c r="R31" i="13"/>
  <c r="E15" i="13"/>
  <c r="E17" i="8"/>
  <c r="X97" i="4"/>
  <c r="R6" i="13"/>
  <c r="G11" i="13"/>
  <c r="X184" i="4"/>
  <c r="G13" i="8"/>
  <c r="F4" i="17"/>
  <c r="X275" i="4"/>
  <c r="J24" i="13"/>
  <c r="J30" i="8"/>
  <c r="I16" i="17"/>
  <c r="X339" i="4"/>
  <c r="L35" i="8"/>
  <c r="L28" i="13"/>
  <c r="K17" i="17"/>
  <c r="X384" i="4"/>
  <c r="M31" i="8"/>
  <c r="M8" i="12"/>
  <c r="L31" i="17"/>
  <c r="X371" i="4"/>
  <c r="M14" i="8"/>
  <c r="M12" i="13"/>
  <c r="L36" i="17"/>
  <c r="B24" i="17"/>
  <c r="C42" i="8"/>
  <c r="X13" i="4"/>
  <c r="C12" i="12"/>
  <c r="R20" i="13"/>
  <c r="D31" i="13"/>
  <c r="C26" i="17"/>
  <c r="D38" i="8"/>
  <c r="X43" i="4"/>
  <c r="D21" i="13"/>
  <c r="X278" i="4"/>
  <c r="J29" i="13"/>
  <c r="J36" i="8"/>
  <c r="I10" i="17"/>
  <c r="X280" i="4"/>
  <c r="J31" i="8"/>
  <c r="J8" i="12"/>
  <c r="I31" i="17"/>
  <c r="X107" i="4"/>
  <c r="D51" i="17"/>
  <c r="G7" i="12"/>
  <c r="X179" i="4"/>
  <c r="G29" i="8"/>
  <c r="X218" i="4"/>
  <c r="B40" i="17"/>
  <c r="X9" i="4"/>
  <c r="U81" i="4"/>
  <c r="U99" i="4"/>
  <c r="F27" i="13"/>
  <c r="F34" i="8"/>
  <c r="E50" i="17"/>
  <c r="R3" i="13"/>
  <c r="D25" i="8"/>
  <c r="C8" i="17"/>
  <c r="D5" i="12"/>
  <c r="X46" i="4"/>
  <c r="R22" i="13"/>
  <c r="E27" i="8"/>
  <c r="D9" i="17"/>
  <c r="E6" i="12"/>
  <c r="X108" i="4"/>
  <c r="U205" i="4"/>
  <c r="X211" i="4"/>
  <c r="G29" i="17"/>
  <c r="U175" i="4"/>
  <c r="U290" i="4"/>
  <c r="X303" i="4"/>
  <c r="K29" i="13"/>
  <c r="K36" i="8"/>
  <c r="J10" i="17"/>
  <c r="U286" i="4"/>
  <c r="U326" i="4"/>
  <c r="X379" i="4"/>
  <c r="M13" i="13"/>
  <c r="M15" i="8"/>
  <c r="L20" i="17"/>
  <c r="U295" i="4"/>
  <c r="U372" i="4"/>
  <c r="U296" i="4"/>
  <c r="U376" i="4"/>
  <c r="R18" i="13"/>
  <c r="X32" i="4"/>
  <c r="C16" i="8"/>
  <c r="B37" i="17"/>
  <c r="C14" i="13"/>
  <c r="D10" i="13"/>
  <c r="D11" i="8"/>
  <c r="C27" i="17"/>
  <c r="X63" i="4"/>
  <c r="R21" i="13"/>
  <c r="R19" i="13"/>
  <c r="U177" i="4"/>
  <c r="R28" i="13"/>
  <c r="X381" i="4"/>
  <c r="M6" i="13"/>
  <c r="M6" i="8"/>
  <c r="L46" i="17"/>
  <c r="U265" i="4"/>
  <c r="U299" i="4"/>
  <c r="C8" i="13"/>
  <c r="C9" i="8"/>
  <c r="B6" i="17"/>
  <c r="X14" i="4"/>
  <c r="I14" i="8"/>
  <c r="I12" i="13"/>
  <c r="X233" i="4"/>
  <c r="H36" i="17"/>
  <c r="C4" i="13"/>
  <c r="B47" i="17"/>
  <c r="X2" i="4"/>
  <c r="C4" i="8"/>
  <c r="E3" i="13"/>
  <c r="E3" i="8"/>
  <c r="X82" i="4"/>
  <c r="D13" i="17"/>
  <c r="R24" i="13"/>
  <c r="X5" i="4"/>
  <c r="C18" i="13"/>
  <c r="B25" i="17"/>
  <c r="C20" i="8"/>
  <c r="U16" i="4"/>
  <c r="U47" i="4"/>
  <c r="U142" i="4"/>
  <c r="H31" i="8"/>
  <c r="X202" i="4"/>
  <c r="H8" i="12"/>
  <c r="G31" i="17"/>
  <c r="U169" i="4"/>
  <c r="U332" i="4"/>
  <c r="X373" i="4"/>
  <c r="M2" i="13"/>
  <c r="M2" i="8"/>
  <c r="L42" i="17"/>
  <c r="U222" i="4"/>
  <c r="R30" i="13"/>
  <c r="R32" i="13"/>
  <c r="R25" i="13"/>
  <c r="R23" i="13"/>
  <c r="U38" i="4"/>
  <c r="D8" i="8"/>
  <c r="C51" i="17"/>
  <c r="X53" i="4"/>
  <c r="D2" i="12"/>
  <c r="U155" i="4"/>
  <c r="U90" i="4"/>
  <c r="U152" i="4"/>
  <c r="U192" i="4"/>
  <c r="U210" i="4"/>
  <c r="U225" i="4"/>
  <c r="U220" i="4"/>
  <c r="X276" i="4"/>
  <c r="J20" i="13"/>
  <c r="J23" i="8"/>
  <c r="I28" i="17"/>
  <c r="X288" i="4"/>
  <c r="J9" i="8"/>
  <c r="J8" i="13"/>
  <c r="I6" i="17"/>
  <c r="U257" i="4"/>
  <c r="X322" i="4"/>
  <c r="K5" i="8"/>
  <c r="K5" i="13"/>
  <c r="J3" i="17"/>
  <c r="U8" i="4"/>
  <c r="R14" i="13"/>
  <c r="R13" i="13"/>
  <c r="U98" i="4"/>
  <c r="U156" i="4"/>
  <c r="U215" i="4"/>
  <c r="I29" i="8"/>
  <c r="I7" i="12"/>
  <c r="X259" i="4"/>
  <c r="K10" i="8"/>
  <c r="J13" i="13"/>
  <c r="L4" i="13"/>
  <c r="L10" i="17"/>
  <c r="T40" i="8" l="1"/>
  <c r="U40" i="8" s="1"/>
  <c r="T42" i="8"/>
  <c r="U42" i="8" s="1"/>
  <c r="H28" i="13"/>
  <c r="C37" i="8"/>
  <c r="G35" i="17"/>
  <c r="L13" i="13"/>
  <c r="D24" i="8"/>
  <c r="E2" i="12"/>
  <c r="X147" i="4"/>
  <c r="H7" i="8"/>
  <c r="L15" i="8"/>
  <c r="K20" i="17"/>
  <c r="K12" i="17" s="1"/>
  <c r="D47" i="17"/>
  <c r="E29" i="8"/>
  <c r="D25" i="13"/>
  <c r="K30" i="8"/>
  <c r="K9" i="13"/>
  <c r="J15" i="17"/>
  <c r="J37" i="17"/>
  <c r="G6" i="17"/>
  <c r="D13" i="13"/>
  <c r="L41" i="17"/>
  <c r="K25" i="8"/>
  <c r="H15" i="8"/>
  <c r="G19" i="17"/>
  <c r="X83" i="4"/>
  <c r="M36" i="8"/>
  <c r="K33" i="8"/>
  <c r="H37" i="17"/>
  <c r="X377" i="4"/>
  <c r="I19" i="17"/>
  <c r="G2" i="13"/>
  <c r="J34" i="8"/>
  <c r="D30" i="17"/>
  <c r="L26" i="13"/>
  <c r="E24" i="13"/>
  <c r="C27" i="13"/>
  <c r="D32" i="8"/>
  <c r="K24" i="13"/>
  <c r="K14" i="13"/>
  <c r="H46" i="17"/>
  <c r="X219" i="4"/>
  <c r="D16" i="17"/>
  <c r="X35" i="4"/>
  <c r="I18" i="17"/>
  <c r="E7" i="12"/>
  <c r="C48" i="17"/>
  <c r="C45" i="17" s="1"/>
  <c r="X300" i="4"/>
  <c r="X307" i="4"/>
  <c r="X246" i="4"/>
  <c r="H8" i="13"/>
  <c r="C43" i="8"/>
  <c r="E30" i="8"/>
  <c r="B50" i="17"/>
  <c r="B45" i="17" s="1"/>
  <c r="E25" i="8"/>
  <c r="X271" i="4"/>
  <c r="I6" i="8"/>
  <c r="E5" i="12"/>
  <c r="X324" i="4"/>
  <c r="M19" i="8"/>
  <c r="E19" i="13"/>
  <c r="C4" i="17"/>
  <c r="C2" i="17" s="1"/>
  <c r="I20" i="17"/>
  <c r="H16" i="13"/>
  <c r="J15" i="8"/>
  <c r="H18" i="8"/>
  <c r="T18" i="8" s="1"/>
  <c r="X212" i="4"/>
  <c r="X41" i="4"/>
  <c r="M17" i="13"/>
  <c r="E22" i="8"/>
  <c r="G20" i="17"/>
  <c r="D15" i="8"/>
  <c r="G38" i="8"/>
  <c r="X319" i="4"/>
  <c r="E34" i="17"/>
  <c r="E4" i="13"/>
  <c r="T4" i="13" s="1"/>
  <c r="U4" i="13" s="1"/>
  <c r="C21" i="8"/>
  <c r="X91" i="4"/>
  <c r="J16" i="13"/>
  <c r="X330" i="4"/>
  <c r="J27" i="13"/>
  <c r="X289" i="4"/>
  <c r="K27" i="8"/>
  <c r="E33" i="8"/>
  <c r="X342" i="4"/>
  <c r="H35" i="8"/>
  <c r="X320" i="4"/>
  <c r="G2" i="8"/>
  <c r="X190" i="4"/>
  <c r="I50" i="17"/>
  <c r="E26" i="13"/>
  <c r="K30" i="17"/>
  <c r="X193" i="4"/>
  <c r="J30" i="17"/>
  <c r="F42" i="17"/>
  <c r="K16" i="13"/>
  <c r="J9" i="17"/>
  <c r="X25" i="4"/>
  <c r="I14" i="13"/>
  <c r="G42" i="17"/>
  <c r="G34" i="17" s="1"/>
  <c r="K4" i="8"/>
  <c r="C3" i="13"/>
  <c r="B13" i="17"/>
  <c r="X239" i="4"/>
  <c r="H2" i="8"/>
  <c r="G31" i="13"/>
  <c r="X50" i="4"/>
  <c r="J27" i="17"/>
  <c r="X291" i="4"/>
  <c r="K7" i="17"/>
  <c r="F26" i="17"/>
  <c r="G30" i="8"/>
  <c r="D13" i="8"/>
  <c r="X357" i="4"/>
  <c r="K11" i="8"/>
  <c r="L21" i="13"/>
  <c r="X158" i="4"/>
  <c r="G24" i="13"/>
  <c r="K42" i="17"/>
  <c r="K34" i="17" s="1"/>
  <c r="L2" i="8"/>
  <c r="X12" i="4"/>
  <c r="H40" i="17"/>
  <c r="X254" i="4"/>
  <c r="E20" i="17"/>
  <c r="X351" i="4"/>
  <c r="E7" i="8"/>
  <c r="M13" i="8"/>
  <c r="X302" i="4"/>
  <c r="J47" i="17"/>
  <c r="T12" i="12"/>
  <c r="U12" i="12" s="1"/>
  <c r="T10" i="12"/>
  <c r="U10" i="12" s="1"/>
  <c r="I30" i="13"/>
  <c r="F15" i="8"/>
  <c r="X112" i="4"/>
  <c r="J8" i="17"/>
  <c r="E7" i="13"/>
  <c r="T7" i="13" s="1"/>
  <c r="U7" i="13" s="1"/>
  <c r="X370" i="4"/>
  <c r="E3" i="12"/>
  <c r="C4" i="12"/>
  <c r="D30" i="8"/>
  <c r="J19" i="17"/>
  <c r="L4" i="8"/>
  <c r="K6" i="12"/>
  <c r="X89" i="4"/>
  <c r="L4" i="17"/>
  <c r="L2" i="17" s="1"/>
  <c r="B18" i="17"/>
  <c r="C16" i="17"/>
  <c r="C12" i="17" s="1"/>
  <c r="H4" i="17"/>
  <c r="X313" i="4"/>
  <c r="D8" i="17"/>
  <c r="J42" i="17"/>
  <c r="X122" i="4"/>
  <c r="X238" i="4"/>
  <c r="X95" i="4"/>
  <c r="I11" i="13"/>
  <c r="D14" i="17"/>
  <c r="X180" i="4"/>
  <c r="F13" i="17"/>
  <c r="G3" i="8"/>
  <c r="D24" i="13"/>
  <c r="F41" i="17"/>
  <c r="G17" i="13"/>
  <c r="J30" i="13"/>
  <c r="X164" i="4"/>
  <c r="J21" i="8"/>
  <c r="F2" i="8"/>
  <c r="E23" i="17"/>
  <c r="F6" i="12"/>
  <c r="E9" i="17"/>
  <c r="F27" i="8"/>
  <c r="X136" i="4"/>
  <c r="I3" i="8"/>
  <c r="X256" i="4"/>
  <c r="H13" i="17"/>
  <c r="I3" i="13"/>
  <c r="F50" i="17"/>
  <c r="G27" i="13"/>
  <c r="X174" i="4"/>
  <c r="G34" i="8"/>
  <c r="X349" i="4"/>
  <c r="K31" i="17"/>
  <c r="L8" i="12"/>
  <c r="T8" i="12" s="1"/>
  <c r="L31" i="8"/>
  <c r="X374" i="4"/>
  <c r="M8" i="8"/>
  <c r="M2" i="12"/>
  <c r="L51" i="17"/>
  <c r="L45" i="17" s="1"/>
  <c r="X268" i="4"/>
  <c r="I41" i="17"/>
  <c r="J17" i="13"/>
  <c r="J19" i="8"/>
  <c r="X354" i="4"/>
  <c r="K52" i="17"/>
  <c r="K45" i="17" s="1"/>
  <c r="L19" i="13"/>
  <c r="L22" i="8"/>
  <c r="H20" i="8"/>
  <c r="H18" i="13"/>
  <c r="G25" i="17"/>
  <c r="X201" i="4"/>
  <c r="F3" i="12"/>
  <c r="F12" i="8"/>
  <c r="X137" i="4"/>
  <c r="E14" i="17"/>
  <c r="I29" i="13"/>
  <c r="H10" i="17"/>
  <c r="I36" i="8"/>
  <c r="X224" i="4"/>
  <c r="F48" i="17"/>
  <c r="G32" i="8"/>
  <c r="X149" i="4"/>
  <c r="G25" i="13"/>
  <c r="I8" i="8"/>
  <c r="I2" i="12"/>
  <c r="H51" i="17"/>
  <c r="X243" i="4"/>
  <c r="I23" i="8"/>
  <c r="X236" i="4"/>
  <c r="I20" i="13"/>
  <c r="H28" i="17"/>
  <c r="I2" i="8"/>
  <c r="X245" i="4"/>
  <c r="H42" i="17"/>
  <c r="I2" i="13"/>
  <c r="D4" i="17"/>
  <c r="E13" i="8"/>
  <c r="E11" i="13"/>
  <c r="X87" i="4"/>
  <c r="I10" i="13"/>
  <c r="H27" i="17"/>
  <c r="I11" i="8"/>
  <c r="X229" i="4"/>
  <c r="E16" i="17"/>
  <c r="F30" i="8"/>
  <c r="X140" i="4"/>
  <c r="F24" i="13"/>
  <c r="X252" i="4"/>
  <c r="H49" i="17"/>
  <c r="I23" i="13"/>
  <c r="I28" i="8"/>
  <c r="H31" i="13"/>
  <c r="H38" i="8"/>
  <c r="G26" i="17"/>
  <c r="X215" i="4"/>
  <c r="G3" i="12"/>
  <c r="X156" i="4"/>
  <c r="F14" i="17"/>
  <c r="G12" i="8"/>
  <c r="H21" i="8"/>
  <c r="X210" i="4"/>
  <c r="H4" i="12"/>
  <c r="G18" i="17"/>
  <c r="G26" i="8"/>
  <c r="G22" i="13"/>
  <c r="X155" i="4"/>
  <c r="F5" i="17"/>
  <c r="H7" i="12"/>
  <c r="X222" i="4"/>
  <c r="H29" i="8"/>
  <c r="J16" i="8"/>
  <c r="J14" i="13"/>
  <c r="I37" i="17"/>
  <c r="X265" i="4"/>
  <c r="X326" i="4"/>
  <c r="K27" i="13"/>
  <c r="K34" i="8"/>
  <c r="J50" i="17"/>
  <c r="E28" i="8"/>
  <c r="X81" i="4"/>
  <c r="D49" i="17"/>
  <c r="E23" i="13"/>
  <c r="X386" i="4"/>
  <c r="M28" i="13"/>
  <c r="M35" i="8"/>
  <c r="L17" i="17"/>
  <c r="X341" i="4"/>
  <c r="L8" i="13"/>
  <c r="K6" i="17"/>
  <c r="L9" i="8"/>
  <c r="T9" i="8" s="1"/>
  <c r="J3" i="12"/>
  <c r="J12" i="8"/>
  <c r="I14" i="17"/>
  <c r="X292" i="4"/>
  <c r="F51" i="17"/>
  <c r="X161" i="4"/>
  <c r="G2" i="12"/>
  <c r="G8" i="8"/>
  <c r="T32" i="13"/>
  <c r="U32" i="13" s="1"/>
  <c r="X144" i="4"/>
  <c r="F23" i="13"/>
  <c r="E49" i="17"/>
  <c r="E45" i="17" s="1"/>
  <c r="F28" i="8"/>
  <c r="E20" i="13"/>
  <c r="D28" i="17"/>
  <c r="E23" i="8"/>
  <c r="X98" i="4"/>
  <c r="X257" i="4"/>
  <c r="I9" i="13"/>
  <c r="I10" i="8"/>
  <c r="H15" i="17"/>
  <c r="G16" i="17"/>
  <c r="H24" i="13"/>
  <c r="X192" i="4"/>
  <c r="H30" i="8"/>
  <c r="X332" i="4"/>
  <c r="K7" i="12"/>
  <c r="K29" i="8"/>
  <c r="F36" i="8"/>
  <c r="F29" i="13"/>
  <c r="X142" i="4"/>
  <c r="E10" i="17"/>
  <c r="C2" i="13"/>
  <c r="B42" i="17"/>
  <c r="B34" i="17" s="1"/>
  <c r="C2" i="8"/>
  <c r="X16" i="4"/>
  <c r="X372" i="4"/>
  <c r="M11" i="8"/>
  <c r="M10" i="13"/>
  <c r="L27" i="17"/>
  <c r="L23" i="17" s="1"/>
  <c r="X286" i="4"/>
  <c r="J26" i="13"/>
  <c r="J33" i="8"/>
  <c r="I30" i="17"/>
  <c r="I23" i="17" s="1"/>
  <c r="H25" i="13"/>
  <c r="X196" i="4"/>
  <c r="H32" i="8"/>
  <c r="G48" i="17"/>
  <c r="G23" i="13"/>
  <c r="G28" i="8"/>
  <c r="X182" i="4"/>
  <c r="F49" i="17"/>
  <c r="E31" i="13"/>
  <c r="D26" i="17"/>
  <c r="E38" i="8"/>
  <c r="X77" i="4"/>
  <c r="C25" i="8"/>
  <c r="C5" i="12"/>
  <c r="B8" i="17"/>
  <c r="B2" i="17" s="1"/>
  <c r="X8" i="4"/>
  <c r="G39" i="8"/>
  <c r="G9" i="12"/>
  <c r="X169" i="4"/>
  <c r="F39" i="17"/>
  <c r="C25" i="17"/>
  <c r="C23" i="17" s="1"/>
  <c r="X47" i="4"/>
  <c r="D20" i="8"/>
  <c r="D18" i="13"/>
  <c r="K19" i="13"/>
  <c r="J52" i="17"/>
  <c r="X299" i="4"/>
  <c r="K22" i="8"/>
  <c r="X376" i="4"/>
  <c r="M14" i="13"/>
  <c r="M16" i="8"/>
  <c r="L37" i="17"/>
  <c r="X295" i="4"/>
  <c r="J27" i="8"/>
  <c r="J6" i="12"/>
  <c r="I9" i="17"/>
  <c r="X290" i="4"/>
  <c r="J28" i="8"/>
  <c r="J23" i="13"/>
  <c r="I49" i="17"/>
  <c r="H8" i="8"/>
  <c r="X205" i="4"/>
  <c r="H2" i="12"/>
  <c r="G51" i="17"/>
  <c r="X273" i="4"/>
  <c r="J28" i="13"/>
  <c r="J35" i="8"/>
  <c r="I17" i="17"/>
  <c r="C20" i="13"/>
  <c r="X23" i="4"/>
  <c r="C23" i="8"/>
  <c r="B28" i="17"/>
  <c r="B23" i="17" s="1"/>
  <c r="X328" i="4"/>
  <c r="K11" i="13"/>
  <c r="K13" i="8"/>
  <c r="J4" i="17"/>
  <c r="H22" i="13"/>
  <c r="H26" i="8"/>
  <c r="X208" i="4"/>
  <c r="G5" i="17"/>
  <c r="G3" i="17"/>
  <c r="X220" i="4"/>
  <c r="H5" i="13"/>
  <c r="H5" i="8"/>
  <c r="G4" i="12"/>
  <c r="X152" i="4"/>
  <c r="G21" i="8"/>
  <c r="F18" i="17"/>
  <c r="X225" i="4"/>
  <c r="I13" i="13"/>
  <c r="I15" i="8"/>
  <c r="H20" i="17"/>
  <c r="D36" i="17"/>
  <c r="D34" i="17" s="1"/>
  <c r="X90" i="4"/>
  <c r="E12" i="13"/>
  <c r="E14" i="8"/>
  <c r="D2" i="13"/>
  <c r="C42" i="17"/>
  <c r="C34" i="17" s="1"/>
  <c r="X38" i="4"/>
  <c r="D2" i="8"/>
  <c r="X177" i="4"/>
  <c r="G21" i="13"/>
  <c r="G24" i="8"/>
  <c r="F7" i="17"/>
  <c r="X296" i="4"/>
  <c r="J29" i="8"/>
  <c r="J7" i="12"/>
  <c r="X387" i="4"/>
  <c r="M10" i="8"/>
  <c r="M9" i="13"/>
  <c r="L15" i="17"/>
  <c r="X175" i="4"/>
  <c r="F30" i="17"/>
  <c r="G26" i="13"/>
  <c r="G33" i="8"/>
  <c r="E13" i="13"/>
  <c r="X99" i="4"/>
  <c r="D20" i="17"/>
  <c r="E15" i="8"/>
  <c r="X283" i="4"/>
  <c r="J5" i="13"/>
  <c r="J5" i="8"/>
  <c r="I3" i="17"/>
  <c r="J17" i="8"/>
  <c r="J15" i="13"/>
  <c r="X284" i="4"/>
  <c r="H11" i="13"/>
  <c r="H13" i="8"/>
  <c r="X186" i="4"/>
  <c r="G4" i="17"/>
  <c r="X88" i="4"/>
  <c r="D46" i="17"/>
  <c r="E6" i="13"/>
  <c r="E6" i="8"/>
  <c r="T6" i="8" s="1"/>
  <c r="H9" i="13"/>
  <c r="G15" i="17"/>
  <c r="H10" i="8"/>
  <c r="X209" i="4"/>
  <c r="T10" i="8" l="1"/>
  <c r="T19" i="8"/>
  <c r="T16" i="8"/>
  <c r="U16" i="8" s="1"/>
  <c r="T34" i="8"/>
  <c r="U34" i="8" s="1"/>
  <c r="T3" i="8"/>
  <c r="U3" i="8" s="1"/>
  <c r="T22" i="8"/>
  <c r="U22" i="8" s="1"/>
  <c r="T33" i="8"/>
  <c r="U33" i="8" s="1"/>
  <c r="T26" i="8"/>
  <c r="U26" i="8" s="1"/>
  <c r="T29" i="8"/>
  <c r="U29" i="8" s="1"/>
  <c r="L34" i="17"/>
  <c r="T11" i="8"/>
  <c r="U11" i="8" s="1"/>
  <c r="T27" i="8"/>
  <c r="U27" i="8" s="1"/>
  <c r="T23" i="8"/>
  <c r="U23" i="8" s="1"/>
  <c r="T15" i="8"/>
  <c r="U15" i="8" s="1"/>
  <c r="T43" i="8"/>
  <c r="U43" i="8" s="1"/>
  <c r="T37" i="8"/>
  <c r="U37" i="8" s="1"/>
  <c r="T30" i="8"/>
  <c r="U30" i="8" s="1"/>
  <c r="U19" i="8"/>
  <c r="U9" i="8"/>
  <c r="U10" i="8"/>
  <c r="T7" i="8"/>
  <c r="U7" i="8" s="1"/>
  <c r="T4" i="8"/>
  <c r="U4" i="8" s="1"/>
  <c r="T35" i="8"/>
  <c r="U35" i="8" s="1"/>
  <c r="T5" i="8"/>
  <c r="U5" i="8" s="1"/>
  <c r="T20" i="8"/>
  <c r="U20" i="8" s="1"/>
  <c r="T32" i="8"/>
  <c r="U32" i="8" s="1"/>
  <c r="T12" i="8"/>
  <c r="U12" i="8" s="1"/>
  <c r="T17" i="8"/>
  <c r="U17" i="8" s="1"/>
  <c r="T24" i="8"/>
  <c r="U24" i="8" s="1"/>
  <c r="U18" i="8"/>
  <c r="T38" i="8"/>
  <c r="U38" i="8" s="1"/>
  <c r="T25" i="8"/>
  <c r="U25" i="8" s="1"/>
  <c r="T36" i="8"/>
  <c r="U36" i="8" s="1"/>
  <c r="T28" i="8"/>
  <c r="U28" i="8" s="1"/>
  <c r="U6" i="8"/>
  <c r="T39" i="8"/>
  <c r="U39" i="8" s="1"/>
  <c r="T31" i="8"/>
  <c r="U31" i="8" s="1"/>
  <c r="T14" i="8"/>
  <c r="U14" i="8" s="1"/>
  <c r="T13" i="8"/>
  <c r="U13" i="8" s="1"/>
  <c r="T21" i="8"/>
  <c r="U21" i="8" s="1"/>
  <c r="T8" i="8"/>
  <c r="U8" i="8" s="1"/>
  <c r="J34" i="17"/>
  <c r="T8" i="13"/>
  <c r="U8" i="13" s="1"/>
  <c r="B12" i="17"/>
  <c r="F23" i="17"/>
  <c r="J12" i="17"/>
  <c r="D12" i="17"/>
  <c r="T16" i="13"/>
  <c r="U16" i="13" s="1"/>
  <c r="K23" i="17"/>
  <c r="H34" i="17"/>
  <c r="J2" i="17"/>
  <c r="T30" i="13"/>
  <c r="U30" i="13" s="1"/>
  <c r="J23" i="17"/>
  <c r="K2" i="17"/>
  <c r="T3" i="13"/>
  <c r="U3" i="13" s="1"/>
  <c r="I45" i="17"/>
  <c r="F34" i="17"/>
  <c r="T21" i="13"/>
  <c r="U21" i="13" s="1"/>
  <c r="T6" i="12"/>
  <c r="U6" i="12" s="1"/>
  <c r="T9" i="12"/>
  <c r="U9" i="12" s="1"/>
  <c r="T5" i="12"/>
  <c r="U5" i="12" s="1"/>
  <c r="T4" i="12"/>
  <c r="U4" i="12" s="1"/>
  <c r="U8" i="12"/>
  <c r="T7" i="12"/>
  <c r="U7" i="12" s="1"/>
  <c r="T3" i="12"/>
  <c r="U3" i="12" s="1"/>
  <c r="D2" i="17"/>
  <c r="H2" i="17"/>
  <c r="T17" i="13"/>
  <c r="U17" i="13" s="1"/>
  <c r="T2" i="12"/>
  <c r="U2" i="12" s="1"/>
  <c r="E2" i="17"/>
  <c r="T28" i="13"/>
  <c r="U28" i="13" s="1"/>
  <c r="T27" i="13"/>
  <c r="U27" i="13" s="1"/>
  <c r="T26" i="13"/>
  <c r="U26" i="13" s="1"/>
  <c r="H45" i="17"/>
  <c r="G23" i="17"/>
  <c r="T19" i="13"/>
  <c r="U19" i="13" s="1"/>
  <c r="T24" i="13"/>
  <c r="U24" i="13" s="1"/>
  <c r="I12" i="17"/>
  <c r="T22" i="13"/>
  <c r="U22" i="13" s="1"/>
  <c r="H23" i="17"/>
  <c r="T18" i="13"/>
  <c r="U18" i="13" s="1"/>
  <c r="I34" i="17"/>
  <c r="F45" i="17"/>
  <c r="T10" i="13"/>
  <c r="U10" i="13" s="1"/>
  <c r="D45" i="17"/>
  <c r="E12" i="17"/>
  <c r="D23" i="17"/>
  <c r="L12" i="17"/>
  <c r="G12" i="17"/>
  <c r="I2" i="17"/>
  <c r="J45" i="17"/>
  <c r="T6" i="13"/>
  <c r="U6" i="13" s="1"/>
  <c r="T14" i="13"/>
  <c r="U14" i="13" s="1"/>
  <c r="G45" i="17"/>
  <c r="F2" i="17"/>
  <c r="T5" i="13"/>
  <c r="U5" i="13" s="1"/>
  <c r="T13" i="13"/>
  <c r="U13" i="13" s="1"/>
  <c r="T31" i="13"/>
  <c r="U31" i="13" s="1"/>
  <c r="T2" i="8"/>
  <c r="U2" i="8" s="1"/>
  <c r="T23" i="13"/>
  <c r="U23" i="13" s="1"/>
  <c r="F12" i="17"/>
  <c r="T12" i="13"/>
  <c r="U12" i="13" s="1"/>
  <c r="T11" i="13"/>
  <c r="U11" i="13" s="1"/>
  <c r="T29" i="13"/>
  <c r="U29" i="13" s="1"/>
  <c r="T9" i="13"/>
  <c r="U9" i="13" s="1"/>
  <c r="T15" i="13"/>
  <c r="U15" i="13" s="1"/>
  <c r="G2" i="17"/>
  <c r="T20" i="13"/>
  <c r="U20" i="13" s="1"/>
  <c r="T2" i="13"/>
  <c r="U2" i="13" s="1"/>
  <c r="H12" i="17"/>
  <c r="T25" i="13"/>
  <c r="U25" i="13" s="1"/>
  <c r="Q34" i="17" l="1"/>
  <c r="Q23" i="17"/>
  <c r="Q45" i="17"/>
  <c r="Q12" i="17"/>
  <c r="Q2" i="17"/>
  <c r="R3" i="19" l="1"/>
  <c r="R2" i="19"/>
  <c r="R4" i="19"/>
  <c r="R5" i="19"/>
  <c r="R6" i="19"/>
</calcChain>
</file>

<file path=xl/sharedStrings.xml><?xml version="1.0" encoding="utf-8"?>
<sst xmlns="http://schemas.openxmlformats.org/spreadsheetml/2006/main" count="1905" uniqueCount="256">
  <si>
    <t>Editie pilot</t>
  </si>
  <si>
    <t>Casu Igor</t>
  </si>
  <si>
    <t>Florin Ionita</t>
  </si>
  <si>
    <t>Adrian Chiru</t>
  </si>
  <si>
    <t>Editia 1</t>
  </si>
  <si>
    <t>decembrie 2017</t>
  </si>
  <si>
    <t>Cristina Man</t>
  </si>
  <si>
    <t>Eduard Ene</t>
  </si>
  <si>
    <t>Silviu Burcea</t>
  </si>
  <si>
    <t>ian-mar 2018</t>
  </si>
  <si>
    <t>Editia 2</t>
  </si>
  <si>
    <t>Editia 3</t>
  </si>
  <si>
    <t>apr-iun 2018</t>
  </si>
  <si>
    <t>Cristian Dumitru C</t>
  </si>
  <si>
    <t>Distanta: </t>
  </si>
  <si>
    <t>Puncte Fete/Baieti</t>
  </si>
  <si>
    <t>Viteza (min/km) </t>
  </si>
  <si>
    <t>Puncte Fete Baieti</t>
  </si>
  <si>
    <t>5 max 4:30/max 4:00</t>
  </si>
  <si>
    <t>4.5 max 4.45/max 4:15</t>
  </si>
  <si>
    <t>4 max 5:00/max 4:30</t>
  </si>
  <si>
    <t>3.5 max 5:15/max 4:45</t>
  </si>
  <si>
    <t>3 max 5:30/max 5:00</t>
  </si>
  <si>
    <t>2.5 max 5:45/max 5:15</t>
  </si>
  <si>
    <t>2 max 6:00/max 5:30</t>
  </si>
  <si>
    <t>1.5 max 6:30/max 6:00</t>
  </si>
  <si>
    <t>Hashtagul de #LigaSYR</t>
  </si>
  <si>
    <t>se posteaza o singura data. Dacă ați postat de mai multe ori eu o sa iau in calcul prima alergare așa că dacă postați o alergare mai buna intrați pe postarea veche și ștergeți hashtag-ul.</t>
  </si>
  <si>
    <t>Deadline postari alergari</t>
  </si>
  <si>
    <t>min</t>
  </si>
  <si>
    <t>pct/dist</t>
  </si>
  <si>
    <t>max</t>
  </si>
  <si>
    <t>pct/viteza</t>
  </si>
  <si>
    <t>Etapa</t>
  </si>
  <si>
    <t>F</t>
  </si>
  <si>
    <t>M</t>
  </si>
  <si>
    <t>Nume</t>
  </si>
  <si>
    <t>M/F</t>
  </si>
  <si>
    <t>Distanta</t>
  </si>
  <si>
    <t>Timp</t>
  </si>
  <si>
    <t>Viteza</t>
  </si>
  <si>
    <t>Pct distanta</t>
  </si>
  <si>
    <t>Pct viteza</t>
  </si>
  <si>
    <t>TOTAL ETAPA</t>
  </si>
  <si>
    <t>Ziua postarii</t>
  </si>
  <si>
    <t>Check single entry</t>
  </si>
  <si>
    <t>oct-dec 2018</t>
  </si>
  <si>
    <t>Catalin Holban</t>
  </si>
  <si>
    <t>Ana-Maria Rusu</t>
  </si>
  <si>
    <t>Catalin Tintareanu</t>
  </si>
  <si>
    <t>Oana Elena</t>
  </si>
  <si>
    <t>Oana Trif</t>
  </si>
  <si>
    <t>Andrei Mezofii</t>
  </si>
  <si>
    <t>Dan Spataru</t>
  </si>
  <si>
    <t>Ovidiu Gavrilovici</t>
  </si>
  <si>
    <t>Robert Herman</t>
  </si>
  <si>
    <t>Andrei Diaconescu</t>
  </si>
  <si>
    <t>Bogdan Tala</t>
  </si>
  <si>
    <t>Anamaria Catalina</t>
  </si>
  <si>
    <t>Constandan Cornelius</t>
  </si>
  <si>
    <t>Marius Iulian Alecu</t>
  </si>
  <si>
    <t>Alex Ionut Husariu</t>
  </si>
  <si>
    <t>Cosmin Niculescu</t>
  </si>
  <si>
    <t>Adrico Adrian</t>
  </si>
  <si>
    <t>Flo Dum</t>
  </si>
  <si>
    <t>Vasi Minzatu</t>
  </si>
  <si>
    <t>Dan Mihaescu</t>
  </si>
  <si>
    <t>Giuliana Sadovei</t>
  </si>
  <si>
    <t>Marius Enescu</t>
  </si>
  <si>
    <t>5 puncte</t>
  </si>
  <si>
    <t>4 puncte</t>
  </si>
  <si>
    <t>3 puncte</t>
  </si>
  <si>
    <t>2 puncte</t>
  </si>
  <si>
    <t>1 punct</t>
  </si>
  <si>
    <t>doar cateva cuvinte</t>
  </si>
  <si>
    <t>0 puncte</t>
  </si>
  <si>
    <t>simpla mentionare a #ligaSYR</t>
  </si>
  <si>
    <t>Scurta prezentare</t>
  </si>
  <si>
    <t>Prezentare de nivel mediu</t>
  </si>
  <si>
    <t>Se dau de la 1 la 5 puncte cu plusuri pentru: descriere frumoasa, ceva amuzant, poze, nr de like-uri, conditii speciale, traseu desenat etc. Aici e la latitudinea fiecaruia sa impresioneze cum stie, iar eu voi incerca sa fiu cat mai "obiectiv". Ca orientare, criteriile sunt ca mai jos, dar aici nu e nimic exact si nu ma voi apuca sa le bifez la fiecare</t>
  </si>
  <si>
    <t>Prezentare completa si frumoasa, eventual amuzanta, elemente deosebite de povestire, fotografii, filmulete, conditii speciale de mediu etc</t>
  </si>
  <si>
    <t xml:space="preserve">Prezentare interesanta, poze etc </t>
  </si>
  <si>
    <t>Cosmin Constantin Popa</t>
  </si>
  <si>
    <t>Silvia Medinschi</t>
  </si>
  <si>
    <t>Daniel Moldoveanu</t>
  </si>
  <si>
    <t>Regulament:</t>
  </si>
  <si>
    <t>Prezentare</t>
  </si>
  <si>
    <t>Loc</t>
  </si>
  <si>
    <t>DISTANTA</t>
  </si>
  <si>
    <t>TOTAL</t>
  </si>
  <si>
    <t>VITEZA</t>
  </si>
  <si>
    <t>Bonus elevatie</t>
  </si>
  <si>
    <t>Naidin Marian Laurentiu</t>
  </si>
  <si>
    <t>Gen</t>
  </si>
  <si>
    <t>Editia 4</t>
  </si>
  <si>
    <t>ian-apr 2019</t>
  </si>
  <si>
    <t>5 min 20km/min 21km</t>
  </si>
  <si>
    <t>4,5 min 18km/min 19km</t>
  </si>
  <si>
    <t>4 min 16km/min 17km</t>
  </si>
  <si>
    <t>3,5 min 14km/min 15km</t>
  </si>
  <si>
    <t>3 min 11,5 km/min 12km</t>
  </si>
  <si>
    <t>2,5 min 9km/min 9,5km</t>
  </si>
  <si>
    <t>2 min 6,5km/min 7km</t>
  </si>
  <si>
    <t>1,5 min 4,5km/min 5km</t>
  </si>
  <si>
    <t>1 min 2,5km/min 3km</t>
  </si>
  <si>
    <t>Bonus distanta</t>
  </si>
  <si>
    <t>Prezentare (O SA FIE SI JUMATATI DE PUNCT) </t>
  </si>
  <si>
    <t>1. Cine poate participa? Oricine, membru al grupului Share your run.</t>
  </si>
  <si>
    <t>3. Cand ma pot inscrie? ORICAND, prin simpla postare de alergari cu #ligaSYR. De preferat, totusi, sa se anunte.</t>
  </si>
  <si>
    <t>In fiecare LUNI, ora 23:59 (ora Romaniei). Ce se posteaza dupa aceasta data/ora nu va fi luat in considerare. Alergarea trebuie insa sa fie tot din saptamana etapei.</t>
  </si>
  <si>
    <t>Cristian Ungureanu</t>
  </si>
  <si>
    <t>Codrin Constantin</t>
  </si>
  <si>
    <t>Razvan Dobrovici</t>
  </si>
  <si>
    <t>Gorcioaia Flor Ionut</t>
  </si>
  <si>
    <t>Eficienta</t>
  </si>
  <si>
    <t>Editia 5</t>
  </si>
  <si>
    <t>mai-aug 2019</t>
  </si>
  <si>
    <t>Sistem de punctaj: </t>
  </si>
  <si>
    <t>Bonus viteza</t>
  </si>
  <si>
    <t>Bonus varsta</t>
  </si>
  <si>
    <t>Elevatie</t>
  </si>
  <si>
    <t>5. DOAR PENTRU POSTARE, e voie sa se intarzie pana in lunea de dupa etapa. Chiar daca ai postat lunea urmatoare, alergarea trebuie sa fie tot din saptamana etapei.</t>
  </si>
  <si>
    <t>Borza Ionut</t>
  </si>
  <si>
    <t>Editia 6</t>
  </si>
  <si>
    <t>sep-dec 2019</t>
  </si>
  <si>
    <t>Editia 7</t>
  </si>
  <si>
    <t>ian-apr 2020</t>
  </si>
  <si>
    <t>Codrin</t>
  </si>
  <si>
    <t>Sper sa fie o conditionare in S7 apropos de viteza (ex. minim trei etape cu punct sau puncte, etc)</t>
  </si>
  <si>
    <t>Propun ca bonusul de distanta sa fie acordat doar in etapa de distanta...bonusul de viteza sa se acorde doar in etapa de viteza iar bonusul de elevatie propun sa fie putin mai discutabil</t>
  </si>
  <si>
    <t>Cosmin P</t>
  </si>
  <si>
    <t>la 3 absente nemotivate (nu neaparat consecutive) propun excludere din sezonul ligii respective...de ce sa imi scada mie sansa de castig la final din cauza unuia care a alergat de doua-trei ori iar eu mi-am sacrificat nervii si timpul sa fiu prezent etapa de etapa</t>
  </si>
  <si>
    <t>NU</t>
  </si>
  <si>
    <t>DA</t>
  </si>
  <si>
    <t>Avem deja la 6 absente excluderea de la tragere</t>
  </si>
  <si>
    <t>Cresterea un pic a bonusului de distanta</t>
  </si>
  <si>
    <t>Un singur bonus pe etapa</t>
  </si>
  <si>
    <t>Scaderea un pic a bonusului de elevatie</t>
  </si>
  <si>
    <t>Cresterea un pic a bonusului de viteza, eventual dublat</t>
  </si>
  <si>
    <t>Marius</t>
  </si>
  <si>
    <t>De dat la 5 km, nu la 7</t>
  </si>
  <si>
    <t>Sau conditionarea bonusului de distanta de obtinerea a min 1 p la viteza</t>
  </si>
  <si>
    <t>Silviu</t>
  </si>
  <si>
    <t>mai putem umbla la pragul de 1p la viteza, sa devina 7.30/km M ?i 8.30/km F pentru a face ideea sa mearga ?i sa nu fie prea dur baremul pentru montaniarzi.</t>
  </si>
  <si>
    <t>Putem pune 8:30 la baieti si 10:00 la fete</t>
  </si>
  <si>
    <t>Eu a? propune doar coborârea pragului existent de la 15, de exemplu la 10 pe mie, sau chiar 12 pt viteza minima ca sa punctezi la distanta</t>
  </si>
  <si>
    <t>???</t>
  </si>
  <si>
    <t>1 max 9:00/ max 8:00</t>
  </si>
  <si>
    <t>VITEZA min pt dist</t>
  </si>
  <si>
    <t>BONUS VITEZA</t>
  </si>
  <si>
    <t>BONUS DIST</t>
  </si>
  <si>
    <t>Prima zi</t>
  </si>
  <si>
    <t>Ultima zi</t>
  </si>
  <si>
    <t>Andrei Ivanescu</t>
  </si>
  <si>
    <t>Oana Madalina Leonte</t>
  </si>
  <si>
    <t>Ioana Vaida</t>
  </si>
  <si>
    <t>Geo Ionut</t>
  </si>
  <si>
    <t>Elena Juganaru</t>
  </si>
  <si>
    <t>Teodor Petrut</t>
  </si>
  <si>
    <t>Hanchevici Codrut</t>
  </si>
  <si>
    <t>Ramona Matica</t>
  </si>
  <si>
    <t>Bogdan Covaci</t>
  </si>
  <si>
    <t>Old/new</t>
  </si>
  <si>
    <t>Evolutie</t>
  </si>
  <si>
    <t>Anterior</t>
  </si>
  <si>
    <t>New</t>
  </si>
  <si>
    <t>PREZENTA</t>
  </si>
  <si>
    <t>Editia 8</t>
  </si>
  <si>
    <t>iun-aug 2020</t>
  </si>
  <si>
    <t>Tip</t>
  </si>
  <si>
    <t>D</t>
  </si>
  <si>
    <t>V</t>
  </si>
  <si>
    <t>P</t>
  </si>
  <si>
    <t>Serioranistii</t>
  </si>
  <si>
    <t>Tenchei</t>
  </si>
  <si>
    <t>Viorel Tabara</t>
  </si>
  <si>
    <t>Mita Romanita</t>
  </si>
  <si>
    <t>Petru Dolhescu</t>
  </si>
  <si>
    <t>Tala Lucian</t>
  </si>
  <si>
    <t>Robea Ionut</t>
  </si>
  <si>
    <t>Tudor Cristian</t>
  </si>
  <si>
    <t>Mirea Gabriel Umberto</t>
  </si>
  <si>
    <t>Dranceanu Bogdan Valentin</t>
  </si>
  <si>
    <t>Gorcioaia Florin Ionut</t>
  </si>
  <si>
    <t>Codruta Holban</t>
  </si>
  <si>
    <t>Echipa</t>
  </si>
  <si>
    <t>Count of Tip</t>
  </si>
  <si>
    <t>Row Labels</t>
  </si>
  <si>
    <t>D/V/P</t>
  </si>
  <si>
    <t>Total prezente</t>
  </si>
  <si>
    <t>Bonus final la viteza</t>
  </si>
  <si>
    <t>Bonus final viteza</t>
  </si>
  <si>
    <t>Dora</t>
  </si>
  <si>
    <t>cu Oana E</t>
  </si>
  <si>
    <t>Catalin T</t>
  </si>
  <si>
    <t>TSP</t>
  </si>
  <si>
    <t>Simply the BEST</t>
  </si>
  <si>
    <t>Let it RUN</t>
  </si>
  <si>
    <t>5, 4, 2, 1, 3</t>
  </si>
  <si>
    <t xml:space="preserve">3 1 4 5 2 </t>
  </si>
  <si>
    <t>2, 5, 3, 1, 4</t>
  </si>
  <si>
    <t xml:space="preserve">2 1 3 4 5
</t>
  </si>
  <si>
    <t>2 5 4</t>
  </si>
  <si>
    <t>3,4,2,5,1</t>
  </si>
  <si>
    <t>nu</t>
  </si>
  <si>
    <t>1,2,3,4,5</t>
  </si>
  <si>
    <t>4,1,2,3,5</t>
  </si>
  <si>
    <t>orice</t>
  </si>
  <si>
    <t>1, 3, 4, 5, 2</t>
  </si>
  <si>
    <t>5,4,3,2,1</t>
  </si>
  <si>
    <t>3, 2</t>
  </si>
  <si>
    <t>Dora J Whitlock</t>
  </si>
  <si>
    <t>14. Cum se face departajarea, in caz de egalitate de puncte? Distanta mai mare alergata, in cursul sezonului</t>
  </si>
  <si>
    <t>15. Fiecare participant, are dreptul la o saptamana de scutire (dupa ce a participat deja la macar una), pe motiv de sanatate, vacante etc, dar trebuie sa anunte in intervalul etapei. Va primi din oficiu 1,5 puncte</t>
  </si>
  <si>
    <t>16. Avem 5 echipe, stabilite prin optiunea fiecaruia si tragere la sorti (in caz de nevoie), avand drept capitani pe primii 5 din S8. 
Punctajul de etapa se face ca media primilor 5 din echipa in fiecare etapa. In caz de absente si nu avem minim 5, se iau cei prezenti. Nu mai excludem primul si ultimul</t>
  </si>
  <si>
    <t>Editia 9</t>
  </si>
  <si>
    <t>sep-dec 2020</t>
  </si>
  <si>
    <r>
      <t xml:space="preserve">Premii </t>
    </r>
    <r>
      <rPr>
        <b/>
        <sz val="9"/>
        <rFont val="Calibri"/>
        <family val="2"/>
        <scheme val="minor"/>
      </rPr>
      <t>(</t>
    </r>
    <r>
      <rPr>
        <sz val="9"/>
        <rFont val="Calibri"/>
        <family val="2"/>
        <scheme val="minor"/>
      </rPr>
      <t>alocarea va urma, ca e posibil sa avem mai multe)</t>
    </r>
  </si>
  <si>
    <t>Cristian Iancu</t>
  </si>
  <si>
    <t>Codruta Cioponea</t>
  </si>
  <si>
    <t>Steven White</t>
  </si>
  <si>
    <t>Bonus final distanta</t>
  </si>
  <si>
    <t>Alex Inger</t>
  </si>
  <si>
    <t>Danciu Alin Stelian</t>
  </si>
  <si>
    <t>Bogdan Cap</t>
  </si>
  <si>
    <t>Moving time</t>
  </si>
  <si>
    <t>Elapsed time</t>
  </si>
  <si>
    <t>2. Poti participa la cate etape doresti/poti (nu eliminam pe motiv de absente, ci doar dam bonusuri de prezenta - vezi mai jos)</t>
  </si>
  <si>
    <t>4. Cum se desfasoara? O ETAPA PE SAPTAMANA (luni-duminica) cu cate o singura alergare care puncteaza la categoriile: distanta, viteza si prezentare (vezi mai jos baremul) plus eventuale bonusuri.</t>
  </si>
  <si>
    <t>6. Cum se posteaza? Fiecare va posta alergarile (in ziua in care au fost facute, indiferent daca sunt antrenamente sau curse), OBLIGATORIU TREBUIND SA MENTIONEZE CU CARE PARTICIPA (HASTAG #ligaSYR si eventual #viteza/#distanta/#prezentare daca doreste) si o prezentare la latitudinea fiecaruia (poze, filmulete, descriere, ceva amuzant etc). IN CAZ DE LIPSA HASTAG, NU SE VA PUNCTA!!!. Daca ai mai multe alergari cu #ligaSYR, o luam doar pe prima. De calcule in excel ne ocupam noi.</t>
  </si>
  <si>
    <t>10. Folosim doar elapsed time (timp total, inclusiv pauze) la etapele de viteza sau cu bonus de viteza. La restul, folosim media aritmetica intre moving si elapsed time. Apelam la bunul simt al participantilor.</t>
  </si>
  <si>
    <t>8. Ca să punctezi la viteză, trebuie să ai și distanță de minim 1p (min 2,5 km la fete si min 3 km la baieti). Daca esti sub aceste limite, vei primi 0 la punctajul de viteza, dar poti lua in continuare punctele meritate la prezentare si bonus (vezi mai jos).</t>
  </si>
  <si>
    <t>9. Ca să punctezi la distanta, trebuie să ai și viteză mai buna de 12:00 pe mie la baieti si 14:00 pe mie la fete. O viteza mai slaba inseamna ca vei primi 0 puncte la distanta, dar poti lua in continuare punctele meritate la prezentare si bonus (vezi mai jos).</t>
  </si>
  <si>
    <t>7. Se accepta orice aplicatie (Garmin, Strava, Endomondo, Adidas etc). ATENTIE! POSTAREA SA FIE VIZIBILA DE CATRE TOTI si, de preferat, fara print screen, ci doar link din aplicatie. 
Se accepta si alergari pe banda, dar nu introduse manual in aplicatie.  Atentie 2! Incercatibsa nu dati block pe facebook celorlalti membri SYR. Riscati sa nu fiti punctat, daca juriul nu vede postarea</t>
  </si>
  <si>
    <t>11. Sunt avantajati vitezistii sau long-runnerii? Nu, pentru ca ponderea criteriilor care puncteaza va fi diferita, de la o etapa la alta (50%, 25%, 25%), avand totusi un echilibru pe tot sezonul intre categorii</t>
  </si>
  <si>
    <r>
      <rPr>
        <b/>
        <sz val="9"/>
        <rFont val="Calibri"/>
        <family val="2"/>
        <scheme val="minor"/>
      </rPr>
      <t>ELEVATIE</t>
    </r>
    <r>
      <rPr>
        <sz val="9"/>
        <rFont val="Calibri"/>
        <family val="2"/>
        <scheme val="minor"/>
      </rPr>
      <t>: Pentru diferenta de nivel pozitiva (elevation) de 100m si peste se acorda proportional un nr de puncte egal cu elevatia impartita la 1500 (de exemplu: la o elevatie pozitiva de +300m vei avea 300/1500=0,2 puncte, la +1700m vei avea 1700/1500=1,13 puncte, iar la un +4000m vei avea 4000/1500=2,67 puncte bonus)
Se acorda la fiecare etapa in plus fata de punctajul calculat obisnuit, drept compensatie pentru scaderea de viteza pe urcare si nu e conditionat decat de faptul ca trebuie sa ai distanta de min 1p. 
Recomandabil sa se mentioneze in prezentare ca a fost cu diferenta de nivel</t>
    </r>
  </si>
  <si>
    <t>Ajustarea turelor cu elevatie generala semnificativ negativa: de la -50m elevație totală negativă, aplicăm un bonus negativ de elevatie. Fix același calcul că la cel pozitiv, dar cu minus. Oricum, apelez la buna credință și fair play.</t>
  </si>
  <si>
    <r>
      <rPr>
        <b/>
        <sz val="9"/>
        <rFont val="Calibri"/>
        <family val="2"/>
        <scheme val="minor"/>
      </rPr>
      <t>VITEZA</t>
    </r>
    <r>
      <rPr>
        <sz val="9"/>
        <rFont val="Calibri"/>
        <family val="2"/>
        <scheme val="minor"/>
      </rPr>
      <t>: bonusuri care cresc exponential pentru fiecare 5 secunde sub baremul de 5 puncte (4:30 la fete sau 4:00 la baieti). De ex: un baiat care fuge cu 3:25 pe mie va lua 3,6 puncte bonus, iar o fata care fuge cu 3:47 ia 4,5p bonus. Bonusul creste mai mult la viteze mai mari. ATENTIE: aici avem DISTANTA MINIMA de 1,609 km (o mila), pentru toata lumea, fiind o exceptie la art 8 din regulament!</t>
    </r>
  </si>
  <si>
    <r>
      <rPr>
        <b/>
        <sz val="9"/>
        <rFont val="Calibri"/>
        <family val="2"/>
        <scheme val="minor"/>
      </rPr>
      <t>VARSTA</t>
    </r>
    <r>
      <rPr>
        <sz val="9"/>
        <rFont val="Calibri"/>
        <family val="2"/>
        <scheme val="minor"/>
      </rPr>
      <t>: bonus acordat indiferent de punctele realizate in etapa. Se acorda 0,5 puncte bonus pt cei de 50 de ani si peste, 0,75p la 60 de ani si 1p la 70 si peste.  MENTIUNE: Trebuie ca participantul sa ne contacteze pentru a imi comunica varsta, in cazul in care doreste sa beneficieze de acest bonus.</t>
    </r>
  </si>
  <si>
    <t>Loc 1 la general: Program de antrenament personalizat cu Robert Hajnal</t>
  </si>
  <si>
    <t>Loc 1  la F/M (celalalt sex fata de castigatorul la general): 2 carti PilotBooks si 2 produse Infinityrun</t>
  </si>
  <si>
    <t>Un membru din echipa castigatoare (min 12 prezente si nu a castigat la categoriile anterioare): 2 carti PilotBooks</t>
  </si>
  <si>
    <t>Tragere la sorti pentru restul (min 12 prezente, nu a castigat mai sus si sanse mai mari pentru cei mai bine clasati), 6 premii: 2 castigatori de cate 2 carti Pilot Books, un castigator a doua produse Infinityrun, un castigator a unui suport de medalii Sendone si doi castigatori cate o evaluare 3D Centul Superfit.</t>
  </si>
  <si>
    <r>
      <rPr>
        <b/>
        <sz val="9"/>
        <rFont val="Calibri"/>
        <family val="2"/>
        <scheme val="minor"/>
      </rPr>
      <t>DISTANTA</t>
    </r>
    <r>
      <rPr>
        <sz val="9"/>
        <rFont val="Calibri"/>
        <family val="2"/>
        <scheme val="minor"/>
      </rPr>
      <t>: Pentru distanta peste semi: 0,1 puncte pentru fiecare 2 km in plus (de exemplu: la 36 de km alergati ai 36-21=15/2=7,... =&gt;0.7puncte bonus). ATENTIE: Se acorda la fiecare etapa in plus fata de punctajul calculat obisnuit, drept compensatie pentru scaderea de viteza pe distanta si nu este conditionat de viteza minima.</t>
    </r>
  </si>
  <si>
    <r>
      <t xml:space="preserve">Bonus final, in functie de </t>
    </r>
    <r>
      <rPr>
        <b/>
        <u/>
        <sz val="9"/>
        <rFont val="Calibri"/>
        <family val="2"/>
        <scheme val="minor"/>
      </rPr>
      <t xml:space="preserve">distanta </t>
    </r>
    <r>
      <rPr>
        <sz val="9"/>
        <rFont val="Calibri"/>
        <family val="2"/>
        <scheme val="minor"/>
      </rPr>
      <t>parcursa in total, in liga: 5p la &gt;= 500km, 4p la &gt;=400 km si 3p la &gt;=300 km</t>
    </r>
  </si>
  <si>
    <r>
      <t xml:space="preserve">Bonus (la final) pentru cei care au un numar de </t>
    </r>
    <r>
      <rPr>
        <b/>
        <sz val="9"/>
        <rFont val="Calibri"/>
        <family val="2"/>
        <scheme val="minor"/>
      </rPr>
      <t>etape cu punctaj minim la viteza</t>
    </r>
    <r>
      <rPr>
        <sz val="9"/>
        <rFont val="Calibri"/>
        <family val="2"/>
        <scheme val="minor"/>
      </rPr>
      <t>. Astfel, 1p bonus pentru min 5 etape cu puncte la viteza, 3p pentru min 10 etape, 5p pentru min 13 etape</t>
    </r>
  </si>
  <si>
    <r>
      <rPr>
        <b/>
        <sz val="9"/>
        <rFont val="Calibri"/>
        <family val="2"/>
        <scheme val="minor"/>
      </rPr>
      <t>PREZENTA (se acorda la final)</t>
    </r>
    <r>
      <rPr>
        <sz val="9"/>
        <rFont val="Calibri"/>
        <family val="2"/>
        <scheme val="minor"/>
      </rPr>
      <t>: 5p pentru postare in toate cele 15 etape, 3p pentru 14 etape si 1 punct pentru 13 etape</t>
    </r>
  </si>
  <si>
    <t xml:space="preserve">12. Fiecare participant mentioneaza la ce vrea sa puncteze in fiecare etapa (prezentare, viteza sau distanta) si va conta cu 50% la categoria respectiva, celelalte avand cate 25%. Daca nu se mentioneaza, se va puncta conform programului standard. Dupa epuizarea a 5 etape dintr-o anumita categorie, se va alege din cele ramase, in ordinea programata pana epuizam </t>
  </si>
  <si>
    <t>13. Avem si bonusuri de elevatie, viteza, distanta si varsta (vedeti mai jos), ca exceptie la punctajele pentru distanta si viteza obisnuite</t>
  </si>
  <si>
    <t>17. Nou venitii in liga vor alege daca vor sa joace si la echipe si apoi vor opta in ordinea inscrierii pentru echipa cu cei mai putini membri sau prin tragere la sorti (daca sunt mai . multe echipe eligibile)</t>
  </si>
  <si>
    <t>18. Minim 12 etape prezente pentru a intra la tragerea la sorti la individual si echipe</t>
  </si>
  <si>
    <t>Florin Zaharia</t>
  </si>
  <si>
    <t>Andrei Alexandru Gherasim</t>
  </si>
  <si>
    <t>(blank)</t>
  </si>
  <si>
    <t>03:46;07</t>
  </si>
  <si>
    <t>Galia Sainfeld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</si>
</sst>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h:mm:ss;@"/>
    <numFmt numFmtId="166" formatCode="_(* #,##0.0_);_(* \(#,##0.0\);_(* &quot;-&quot;??_);_(@_)"/>
    <numFmt numFmtId="167" formatCode="_(* #,##0_);_(* \(#,##0\);_(* &quot;-&quot;??_);_(@_)"/>
    <numFmt numFmtId="168" formatCode="0.0"/>
    <numFmt numFmtId="169" formatCode="[$-F800]dddd\,\ mmmm\ dd\,\ yyyy"/>
  </numFmts>
  <fonts count="22" x14ac:knownFonts="1">
    <font>
      <sz val="11"/>
      <color theme="1"/>
      <name val="Calibri"/>
      <family val="2"/>
      <scheme val="minor"/>
    </font>
    <font>
      <sz val="9"/>
      <color theme="1"/>
      <name val="Calibri"/>
      <family val="2"/>
      <scheme val="minor"/>
    </font>
    <font>
      <b/>
      <sz val="9"/>
      <color rgb="FF000000"/>
      <name val="Calibri"/>
      <family val="2"/>
      <scheme val="minor"/>
    </font>
    <font>
      <sz val="9"/>
      <color rgb="FF000000"/>
      <name val="Calibri"/>
      <family val="2"/>
      <scheme val="minor"/>
    </font>
    <font>
      <b/>
      <sz val="11"/>
      <color theme="1"/>
      <name val="Calibri"/>
      <family val="2"/>
      <scheme val="minor"/>
    </font>
    <font>
      <sz val="11"/>
      <color rgb="FFFF0000"/>
      <name val="Calibri"/>
      <family val="2"/>
      <scheme val="minor"/>
    </font>
    <font>
      <b/>
      <sz val="9"/>
      <color theme="1"/>
      <name val="Calibri"/>
      <family val="2"/>
      <scheme val="minor"/>
    </font>
    <font>
      <sz val="1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b/>
      <sz val="8"/>
      <color theme="1"/>
      <name val="Calibri"/>
      <family val="2"/>
      <scheme val="minor"/>
    </font>
    <font>
      <sz val="9"/>
      <name val="Calibri"/>
      <family val="2"/>
      <scheme val="minor"/>
    </font>
    <font>
      <b/>
      <sz val="9"/>
      <name val="Calibri"/>
      <family val="2"/>
      <scheme val="minor"/>
    </font>
    <font>
      <b/>
      <u/>
      <sz val="9"/>
      <name val="Calibri"/>
      <family val="2"/>
      <scheme val="minor"/>
    </font>
    <font>
      <b/>
      <sz val="9"/>
      <color theme="0"/>
      <name val="Calibri"/>
      <family val="2"/>
      <scheme val="minor"/>
    </font>
    <font>
      <sz val="9"/>
      <color theme="0"/>
      <name val="Calibri"/>
      <family val="2"/>
      <scheme val="minor"/>
    </font>
    <font>
      <sz val="10"/>
      <name val="Calibri"/>
      <family val="2"/>
      <scheme val="minor"/>
    </font>
    <font>
      <sz val="10"/>
      <color rgb="FFFF0000"/>
      <name val="Calibri"/>
      <family val="2"/>
      <scheme val="minor"/>
    </font>
    <font>
      <sz val="11"/>
      <color rgb="FF050505"/>
      <name val="Segoe UI"/>
      <family val="2"/>
    </font>
    <font>
      <b/>
      <sz val="11"/>
      <name val="Calibri"/>
      <family val="2"/>
      <scheme val="minor"/>
    </font>
    <font>
      <sz val="9"/>
      <color theme="2"/>
      <name val="Calibri"/>
      <family val="2"/>
      <scheme val="minor"/>
    </font>
  </fonts>
  <fills count="17">
    <fill>
      <patternFill patternType="none"/>
    </fill>
    <fill>
      <patternFill patternType="gray125"/>
    </fill>
    <fill>
      <patternFill patternType="solid">
        <fgColor rgb="FFFBD4B4"/>
        <bgColor indexed="64"/>
      </patternFill>
    </fill>
    <fill>
      <patternFill patternType="solid">
        <fgColor rgb="FFD6E3BC"/>
        <bgColor indexed="64"/>
      </patternFill>
    </fill>
    <fill>
      <patternFill patternType="solid">
        <fgColor rgb="FFFDE9D9"/>
        <bgColor indexed="64"/>
      </patternFill>
    </fill>
    <fill>
      <patternFill patternType="solid">
        <fgColor rgb="FFEAF1DD"/>
        <bgColor indexed="64"/>
      </patternFill>
    </fill>
    <fill>
      <patternFill patternType="solid">
        <fgColor theme="0"/>
        <bgColor indexed="64"/>
      </patternFill>
    </fill>
    <fill>
      <patternFill patternType="solid">
        <fgColor rgb="FFFF0000"/>
        <bgColor indexed="64"/>
      </patternFill>
    </fill>
    <fill>
      <patternFill patternType="solid">
        <fgColor rgb="FF00B050"/>
        <bgColor indexed="64"/>
      </patternFill>
    </fill>
    <fill>
      <patternFill patternType="solid">
        <fgColor rgb="FFFFFFCC"/>
        <bgColor indexed="64"/>
      </patternFill>
    </fill>
    <fill>
      <patternFill patternType="solid">
        <fgColor rgb="FF002060"/>
        <bgColor indexed="64"/>
      </patternFill>
    </fill>
    <fill>
      <patternFill patternType="solid">
        <fgColor theme="4" tint="-0.249977111117893"/>
        <bgColor indexed="64"/>
      </patternFill>
    </fill>
    <fill>
      <patternFill patternType="solid">
        <fgColor rgb="FF7030A0"/>
        <bgColor indexed="64"/>
      </patternFill>
    </fill>
    <fill>
      <patternFill patternType="solid">
        <fgColor rgb="FFFFFF00"/>
        <bgColor indexed="64"/>
      </patternFill>
    </fill>
    <fill>
      <patternFill patternType="solid">
        <fgColor theme="9" tint="0.39997558519241921"/>
        <bgColor indexed="64"/>
      </patternFill>
    </fill>
    <fill>
      <patternFill patternType="solid">
        <fgColor rgb="FF0070C0"/>
        <bgColor indexed="64"/>
      </patternFill>
    </fill>
    <fill>
      <patternFill patternType="solid">
        <fgColor theme="8"/>
        <bgColor indexed="64"/>
      </patternFill>
    </fill>
  </fills>
  <borders count="1">
    <border>
      <left/>
      <right/>
      <top/>
      <bottom/>
      <diagonal/>
    </border>
  </borders>
  <cellStyleXfs count="4">
    <xf numFmtId="0" fontId="0" fillId="0" borderId="0"/>
    <xf numFmtId="164"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cellStyleXfs>
  <cellXfs count="174">
    <xf numFmtId="0" fontId="0" fillId="0" borderId="0" xfId="0"/>
    <xf numFmtId="17" fontId="0" fillId="0" borderId="0" xfId="0" quotePrefix="1" applyNumberFormat="1"/>
    <xf numFmtId="0" fontId="1" fillId="0" borderId="0" xfId="0" applyFont="1" applyBorder="1"/>
    <xf numFmtId="0" fontId="2" fillId="2" borderId="0" xfId="0" applyFont="1" applyFill="1" applyBorder="1" applyAlignment="1">
      <alignment horizontal="center" wrapText="1"/>
    </xf>
    <xf numFmtId="0" fontId="2" fillId="2" borderId="0" xfId="0" applyFont="1" applyFill="1" applyBorder="1" applyAlignment="1">
      <alignment horizontal="right" wrapText="1"/>
    </xf>
    <xf numFmtId="0" fontId="1" fillId="0" borderId="0" xfId="0" applyFont="1" applyBorder="1" applyAlignment="1">
      <alignment wrapText="1"/>
    </xf>
    <xf numFmtId="0" fontId="1" fillId="3" borderId="0" xfId="0" applyFont="1" applyFill="1" applyBorder="1" applyAlignment="1">
      <alignment wrapText="1"/>
    </xf>
    <xf numFmtId="0" fontId="2" fillId="3" borderId="0" xfId="0" applyFont="1" applyFill="1" applyBorder="1" applyAlignment="1">
      <alignment horizontal="center" wrapText="1"/>
    </xf>
    <xf numFmtId="0" fontId="3" fillId="4" borderId="0" xfId="0" applyFont="1" applyFill="1" applyBorder="1" applyAlignment="1">
      <alignment wrapText="1"/>
    </xf>
    <xf numFmtId="0" fontId="3" fillId="4" borderId="0" xfId="0" applyFont="1" applyFill="1" applyBorder="1" applyAlignment="1">
      <alignment horizontal="right" wrapText="1"/>
    </xf>
    <xf numFmtId="0" fontId="3" fillId="5" borderId="0" xfId="0" applyFont="1" applyFill="1" applyBorder="1" applyAlignment="1">
      <alignment wrapText="1"/>
    </xf>
    <xf numFmtId="21" fontId="3" fillId="5" borderId="0" xfId="0" applyNumberFormat="1" applyFont="1" applyFill="1" applyBorder="1" applyAlignment="1">
      <alignment horizontal="right" wrapText="1"/>
    </xf>
    <xf numFmtId="0" fontId="3" fillId="5" borderId="0" xfId="0" applyFont="1" applyFill="1" applyBorder="1" applyAlignment="1">
      <alignment horizontal="right" wrapText="1"/>
    </xf>
    <xf numFmtId="0" fontId="1" fillId="0" borderId="0" xfId="0" applyFont="1" applyBorder="1" applyAlignment="1">
      <alignment horizontal="right" wrapText="1"/>
    </xf>
    <xf numFmtId="9" fontId="3" fillId="0" borderId="0" xfId="0" applyNumberFormat="1" applyFont="1" applyBorder="1" applyAlignment="1">
      <alignment horizontal="right" wrapText="1"/>
    </xf>
    <xf numFmtId="0" fontId="1" fillId="5" borderId="0" xfId="0" applyFont="1" applyFill="1" applyBorder="1" applyAlignment="1">
      <alignment wrapText="1"/>
    </xf>
    <xf numFmtId="0" fontId="2" fillId="0" borderId="0" xfId="0" applyFont="1" applyBorder="1" applyAlignment="1">
      <alignment wrapText="1"/>
    </xf>
    <xf numFmtId="165" fontId="1" fillId="0" borderId="0" xfId="0" applyNumberFormat="1" applyFont="1"/>
    <xf numFmtId="0" fontId="4" fillId="0" borderId="0" xfId="0" applyFont="1"/>
    <xf numFmtId="0" fontId="6" fillId="0" borderId="0" xfId="0" applyFont="1" applyBorder="1" applyAlignment="1">
      <alignment wrapText="1"/>
    </xf>
    <xf numFmtId="0" fontId="7" fillId="0" borderId="0" xfId="0" applyFont="1"/>
    <xf numFmtId="0" fontId="2" fillId="0" borderId="0" xfId="0" applyFont="1" applyFill="1" applyBorder="1" applyAlignment="1">
      <alignment wrapText="1"/>
    </xf>
    <xf numFmtId="0" fontId="6" fillId="2" borderId="0" xfId="0" applyFont="1" applyFill="1" applyBorder="1" applyAlignment="1">
      <alignment wrapText="1"/>
    </xf>
    <xf numFmtId="0" fontId="6" fillId="3" borderId="0" xfId="0" applyFont="1" applyFill="1" applyBorder="1" applyAlignment="1">
      <alignment wrapText="1"/>
    </xf>
    <xf numFmtId="164" fontId="2" fillId="0" borderId="0" xfId="1" applyNumberFormat="1" applyFont="1" applyBorder="1" applyAlignment="1">
      <alignment wrapText="1"/>
    </xf>
    <xf numFmtId="164" fontId="3" fillId="0" borderId="0" xfId="1" applyNumberFormat="1" applyFont="1" applyBorder="1" applyAlignment="1">
      <alignment horizontal="right" wrapText="1"/>
    </xf>
    <xf numFmtId="164" fontId="1" fillId="0" borderId="0" xfId="1" applyNumberFormat="1" applyFont="1" applyBorder="1"/>
    <xf numFmtId="0" fontId="1" fillId="0" borderId="0" xfId="0" applyFont="1" applyFill="1" applyBorder="1"/>
    <xf numFmtId="0" fontId="1" fillId="0" borderId="0" xfId="0" applyFont="1" applyFill="1" applyBorder="1" applyAlignment="1">
      <alignment horizontal="right" wrapText="1"/>
    </xf>
    <xf numFmtId="9" fontId="3" fillId="0" borderId="0" xfId="0" applyNumberFormat="1" applyFont="1" applyFill="1" applyBorder="1" applyAlignment="1">
      <alignment horizontal="right" wrapText="1"/>
    </xf>
    <xf numFmtId="9" fontId="1" fillId="0" borderId="0" xfId="2" applyFont="1" applyBorder="1"/>
    <xf numFmtId="166" fontId="2" fillId="0" borderId="0" xfId="1" applyNumberFormat="1" applyFont="1" applyFill="1" applyBorder="1" applyAlignment="1">
      <alignment wrapText="1"/>
    </xf>
    <xf numFmtId="166" fontId="1" fillId="0" borderId="0" xfId="1" applyNumberFormat="1" applyFont="1" applyFill="1" applyBorder="1"/>
    <xf numFmtId="167" fontId="1" fillId="0" borderId="0" xfId="1" applyNumberFormat="1" applyFont="1" applyBorder="1"/>
    <xf numFmtId="0" fontId="1" fillId="6" borderId="0" xfId="0" applyFont="1" applyFill="1"/>
    <xf numFmtId="168" fontId="1" fillId="6" borderId="0" xfId="0" applyNumberFormat="1" applyFont="1" applyFill="1"/>
    <xf numFmtId="0" fontId="1" fillId="0" borderId="0" xfId="0" applyFont="1"/>
    <xf numFmtId="0" fontId="1" fillId="0" borderId="0" xfId="0" applyNumberFormat="1" applyFont="1"/>
    <xf numFmtId="0" fontId="1" fillId="7" borderId="0" xfId="0" applyFont="1" applyFill="1"/>
    <xf numFmtId="0" fontId="1" fillId="8" borderId="0" xfId="0" applyFont="1" applyFill="1"/>
    <xf numFmtId="0" fontId="12" fillId="0" borderId="0" xfId="0" applyFont="1" applyFill="1" applyBorder="1" applyAlignment="1">
      <alignment vertical="center"/>
    </xf>
    <xf numFmtId="0" fontId="13" fillId="0" borderId="0" xfId="0" applyFont="1" applyFill="1" applyBorder="1" applyAlignment="1">
      <alignment vertical="center"/>
    </xf>
    <xf numFmtId="0" fontId="13" fillId="0" borderId="0" xfId="0" applyFont="1" applyBorder="1" applyAlignment="1">
      <alignment vertical="center"/>
    </xf>
    <xf numFmtId="169" fontId="1" fillId="0" borderId="0" xfId="0" applyNumberFormat="1" applyFont="1" applyFill="1" applyBorder="1" applyAlignment="1">
      <alignment wrapText="1"/>
    </xf>
    <xf numFmtId="0" fontId="2" fillId="0" borderId="0" xfId="0" applyFont="1" applyBorder="1" applyAlignment="1">
      <alignment horizontal="left" wrapText="1"/>
    </xf>
    <xf numFmtId="0" fontId="8" fillId="6" borderId="0" xfId="0" applyFont="1" applyFill="1" applyBorder="1" applyAlignment="1">
      <alignment horizontal="center"/>
    </xf>
    <xf numFmtId="168" fontId="11" fillId="6" borderId="0" xfId="0" applyNumberFormat="1" applyFont="1" applyFill="1" applyBorder="1" applyAlignment="1">
      <alignment horizontal="center"/>
    </xf>
    <xf numFmtId="168" fontId="8" fillId="6" borderId="0" xfId="0" applyNumberFormat="1" applyFont="1" applyFill="1" applyBorder="1" applyAlignment="1">
      <alignment horizontal="center"/>
    </xf>
    <xf numFmtId="0" fontId="8" fillId="9" borderId="0" xfId="0" applyFont="1" applyFill="1" applyBorder="1" applyAlignment="1">
      <alignment horizontal="center"/>
    </xf>
    <xf numFmtId="2" fontId="9" fillId="9" borderId="0" xfId="0" applyNumberFormat="1" applyFont="1" applyFill="1" applyBorder="1" applyAlignment="1">
      <alignment horizontal="center"/>
    </xf>
    <xf numFmtId="0" fontId="1" fillId="0" borderId="0" xfId="0" applyFont="1" applyFill="1"/>
    <xf numFmtId="0" fontId="14" fillId="0" borderId="0" xfId="0" applyFont="1" applyBorder="1" applyAlignment="1">
      <alignment vertical="center"/>
    </xf>
    <xf numFmtId="0" fontId="8" fillId="0" borderId="0" xfId="0" applyFont="1" applyFill="1" applyBorder="1" applyAlignment="1">
      <alignment horizontal="center"/>
    </xf>
    <xf numFmtId="168" fontId="11" fillId="0" borderId="0" xfId="0" applyNumberFormat="1" applyFont="1" applyFill="1" applyBorder="1" applyAlignment="1">
      <alignment horizontal="center"/>
    </xf>
    <xf numFmtId="0" fontId="1" fillId="0" borderId="0" xfId="0" applyFont="1" applyFill="1" applyBorder="1" applyAlignment="1">
      <alignment horizontal="center"/>
    </xf>
    <xf numFmtId="0" fontId="6" fillId="0" borderId="0" xfId="0" applyFont="1" applyFill="1" applyBorder="1" applyAlignment="1">
      <alignment horizontal="center"/>
    </xf>
    <xf numFmtId="0" fontId="6" fillId="0" borderId="0" xfId="0" applyFont="1" applyFill="1"/>
    <xf numFmtId="1" fontId="8" fillId="6" borderId="0" xfId="0" applyNumberFormat="1" applyFont="1" applyFill="1" applyBorder="1" applyAlignment="1">
      <alignment horizontal="left" vertical="top"/>
    </xf>
    <xf numFmtId="1" fontId="8" fillId="6" borderId="0" xfId="0" applyNumberFormat="1" applyFont="1" applyFill="1" applyBorder="1" applyAlignment="1">
      <alignment horizontal="left"/>
    </xf>
    <xf numFmtId="2" fontId="1" fillId="0" borderId="0" xfId="0" applyNumberFormat="1" applyFont="1" applyFill="1" applyBorder="1"/>
    <xf numFmtId="0" fontId="15" fillId="10" borderId="0" xfId="0" applyFont="1" applyFill="1" applyBorder="1" applyAlignment="1">
      <alignment wrapText="1"/>
    </xf>
    <xf numFmtId="167" fontId="15" fillId="10" borderId="0" xfId="1" applyNumberFormat="1" applyFont="1" applyFill="1" applyBorder="1" applyAlignment="1">
      <alignment wrapText="1"/>
    </xf>
    <xf numFmtId="0" fontId="15" fillId="10" borderId="0" xfId="0" applyFont="1" applyFill="1" applyBorder="1" applyAlignment="1">
      <alignment horizontal="center" wrapText="1"/>
    </xf>
    <xf numFmtId="0" fontId="16" fillId="11" borderId="0" xfId="0" applyFont="1" applyFill="1" applyBorder="1" applyAlignment="1">
      <alignment wrapText="1"/>
    </xf>
    <xf numFmtId="0" fontId="16" fillId="11" borderId="0" xfId="0" applyFont="1" applyFill="1" applyBorder="1" applyAlignment="1">
      <alignment horizontal="right" wrapText="1"/>
    </xf>
    <xf numFmtId="2" fontId="16" fillId="11" borderId="0" xfId="0" applyNumberFormat="1" applyFont="1" applyFill="1" applyBorder="1" applyAlignment="1">
      <alignment horizontal="right" wrapText="1"/>
    </xf>
    <xf numFmtId="21" fontId="16" fillId="11" borderId="0" xfId="0" applyNumberFormat="1" applyFont="1" applyFill="1" applyBorder="1" applyAlignment="1">
      <alignment horizontal="right" wrapText="1"/>
    </xf>
    <xf numFmtId="167" fontId="16" fillId="11" borderId="0" xfId="1" applyNumberFormat="1" applyFont="1" applyFill="1" applyBorder="1" applyAlignment="1">
      <alignment horizontal="right" wrapText="1"/>
    </xf>
    <xf numFmtId="14" fontId="16" fillId="11" borderId="0" xfId="0" applyNumberFormat="1" applyFont="1" applyFill="1" applyBorder="1" applyAlignment="1">
      <alignment horizontal="right" wrapText="1"/>
    </xf>
    <xf numFmtId="164" fontId="3" fillId="0" borderId="0" xfId="1" applyNumberFormat="1" applyFont="1" applyFill="1" applyBorder="1" applyAlignment="1">
      <alignment horizontal="right" wrapText="1"/>
    </xf>
    <xf numFmtId="0" fontId="16" fillId="12" borderId="0" xfId="0" applyFont="1" applyFill="1" applyBorder="1" applyAlignment="1">
      <alignment horizontal="right" wrapText="1"/>
    </xf>
    <xf numFmtId="0" fontId="5" fillId="0" borderId="0" xfId="0" applyFont="1"/>
    <xf numFmtId="164" fontId="12" fillId="0" borderId="0" xfId="1" applyFont="1"/>
    <xf numFmtId="2" fontId="1" fillId="0" borderId="0" xfId="0" applyNumberFormat="1" applyFont="1" applyFill="1"/>
    <xf numFmtId="0" fontId="9" fillId="0" borderId="0" xfId="0" applyFont="1"/>
    <xf numFmtId="164" fontId="9" fillId="0" borderId="0" xfId="1" applyFont="1"/>
    <xf numFmtId="0" fontId="8" fillId="0" borderId="0" xfId="0" applyFont="1"/>
    <xf numFmtId="164" fontId="8" fillId="0" borderId="0" xfId="1" applyFont="1"/>
    <xf numFmtId="0" fontId="8" fillId="0" borderId="0" xfId="0" applyFont="1" applyAlignment="1">
      <alignment horizontal="right"/>
    </xf>
    <xf numFmtId="0" fontId="0" fillId="0" borderId="0" xfId="0" applyFont="1"/>
    <xf numFmtId="0" fontId="12" fillId="0" borderId="0" xfId="0" applyFont="1" applyFill="1"/>
    <xf numFmtId="0" fontId="7" fillId="0" borderId="0" xfId="0" applyFont="1" applyFill="1"/>
    <xf numFmtId="0" fontId="12" fillId="0" borderId="0" xfId="0" applyFont="1" applyFill="1" applyAlignment="1">
      <alignment horizontal="right"/>
    </xf>
    <xf numFmtId="0" fontId="12" fillId="0" borderId="0" xfId="0" applyFont="1" applyFill="1" applyAlignment="1">
      <alignment horizontal="left"/>
    </xf>
    <xf numFmtId="0" fontId="12" fillId="0" borderId="0" xfId="0" applyNumberFormat="1" applyFont="1" applyFill="1"/>
    <xf numFmtId="0" fontId="17" fillId="0" borderId="0" xfId="0" applyFont="1" applyFill="1" applyBorder="1" applyAlignment="1">
      <alignment horizontal="center"/>
    </xf>
    <xf numFmtId="0" fontId="17" fillId="13" borderId="0" xfId="0" applyFont="1" applyFill="1" applyBorder="1" applyAlignment="1">
      <alignment horizontal="left"/>
    </xf>
    <xf numFmtId="0" fontId="7" fillId="0" borderId="0" xfId="0" applyFont="1" applyFill="1" applyAlignment="1">
      <alignment horizontal="left"/>
    </xf>
    <xf numFmtId="0" fontId="18" fillId="0" borderId="0" xfId="0" applyFont="1" applyFill="1" applyBorder="1" applyAlignment="1">
      <alignment horizontal="left"/>
    </xf>
    <xf numFmtId="0" fontId="17" fillId="0" borderId="0" xfId="0" applyFont="1" applyFill="1" applyBorder="1" applyAlignment="1">
      <alignment horizontal="left"/>
    </xf>
    <xf numFmtId="0" fontId="18" fillId="13" borderId="0" xfId="0" applyFont="1" applyFill="1" applyBorder="1" applyAlignment="1">
      <alignment horizontal="left"/>
    </xf>
    <xf numFmtId="0" fontId="19" fillId="0" borderId="0" xfId="0" applyFont="1"/>
    <xf numFmtId="0" fontId="20" fillId="0" borderId="0" xfId="0" applyFont="1" applyFill="1" applyAlignment="1">
      <alignment horizontal="left"/>
    </xf>
    <xf numFmtId="0" fontId="12" fillId="0" borderId="0" xfId="0" applyFont="1"/>
    <xf numFmtId="0" fontId="13" fillId="0" borderId="0" xfId="0" applyFont="1"/>
    <xf numFmtId="164" fontId="13" fillId="0" borderId="0" xfId="0" applyNumberFormat="1" applyFont="1"/>
    <xf numFmtId="0" fontId="20" fillId="0" borderId="0" xfId="0" applyFont="1"/>
    <xf numFmtId="164" fontId="12" fillId="0" borderId="0" xfId="1" applyNumberFormat="1" applyFont="1"/>
    <xf numFmtId="0" fontId="8" fillId="0" borderId="0" xfId="0" applyFont="1" applyFill="1" applyBorder="1" applyAlignment="1">
      <alignment horizontal="left"/>
    </xf>
    <xf numFmtId="0" fontId="1" fillId="14" borderId="0" xfId="0" applyFont="1" applyFill="1" applyBorder="1"/>
    <xf numFmtId="0" fontId="16" fillId="15" borderId="0" xfId="0" applyFont="1" applyFill="1" applyBorder="1" applyAlignment="1">
      <alignment wrapText="1"/>
    </xf>
    <xf numFmtId="0" fontId="16" fillId="15" borderId="0" xfId="0" applyFont="1" applyFill="1" applyBorder="1" applyAlignment="1">
      <alignment horizontal="right" wrapText="1"/>
    </xf>
    <xf numFmtId="2" fontId="16" fillId="15" borderId="0" xfId="0" applyNumberFormat="1" applyFont="1" applyFill="1" applyBorder="1" applyAlignment="1">
      <alignment horizontal="right" wrapText="1"/>
    </xf>
    <xf numFmtId="21" fontId="16" fillId="15" borderId="0" xfId="0" applyNumberFormat="1" applyFont="1" applyFill="1" applyBorder="1" applyAlignment="1">
      <alignment horizontal="right" wrapText="1"/>
    </xf>
    <xf numFmtId="167" fontId="16" fillId="15" borderId="0" xfId="1" applyNumberFormat="1" applyFont="1" applyFill="1" applyBorder="1" applyAlignment="1">
      <alignment horizontal="right" wrapText="1"/>
    </xf>
    <xf numFmtId="14" fontId="16" fillId="15" borderId="0" xfId="0" applyNumberFormat="1" applyFont="1" applyFill="1" applyBorder="1" applyAlignment="1">
      <alignment horizontal="right" wrapText="1"/>
    </xf>
    <xf numFmtId="0" fontId="16" fillId="15" borderId="0" xfId="0" applyFont="1" applyFill="1" applyBorder="1"/>
    <xf numFmtId="21" fontId="16" fillId="15" borderId="0" xfId="0" applyNumberFormat="1" applyFont="1" applyFill="1" applyBorder="1"/>
    <xf numFmtId="167" fontId="16" fillId="15" borderId="0" xfId="1" applyNumberFormat="1" applyFont="1" applyFill="1" applyBorder="1"/>
    <xf numFmtId="14" fontId="16" fillId="15" borderId="0" xfId="0" applyNumberFormat="1" applyFont="1" applyFill="1" applyBorder="1"/>
    <xf numFmtId="0" fontId="16" fillId="15" borderId="0" xfId="0" applyFont="1" applyFill="1"/>
    <xf numFmtId="0" fontId="1" fillId="6" borderId="0" xfId="0" applyFont="1" applyFill="1" applyBorder="1"/>
    <xf numFmtId="0" fontId="21" fillId="15" borderId="0" xfId="0" applyFont="1" applyFill="1" applyBorder="1"/>
    <xf numFmtId="21" fontId="21" fillId="15" borderId="0" xfId="0" applyNumberFormat="1" applyFont="1" applyFill="1" applyBorder="1"/>
    <xf numFmtId="167" fontId="21" fillId="15" borderId="0" xfId="1" applyNumberFormat="1" applyFont="1" applyFill="1" applyBorder="1"/>
    <xf numFmtId="14" fontId="21" fillId="15" borderId="0" xfId="0" applyNumberFormat="1" applyFont="1" applyFill="1" applyBorder="1"/>
    <xf numFmtId="14" fontId="16" fillId="15" borderId="0" xfId="0" applyNumberFormat="1" applyFont="1" applyFill="1" applyBorder="1" applyAlignment="1">
      <alignment horizontal="right"/>
    </xf>
    <xf numFmtId="0" fontId="13" fillId="0" borderId="0" xfId="0" quotePrefix="1" applyFont="1"/>
    <xf numFmtId="0" fontId="15" fillId="10" borderId="0" xfId="0" applyFont="1" applyFill="1" applyBorder="1" applyAlignment="1">
      <alignment horizontal="center" vertical="center" wrapText="1"/>
    </xf>
    <xf numFmtId="0" fontId="12" fillId="0" borderId="0" xfId="0" applyFont="1" applyBorder="1" applyAlignment="1">
      <alignment vertical="center"/>
    </xf>
    <xf numFmtId="0" fontId="12" fillId="0" borderId="0" xfId="0" applyFont="1" applyBorder="1"/>
    <xf numFmtId="46" fontId="21" fillId="15" borderId="0" xfId="0" applyNumberFormat="1" applyFont="1" applyFill="1" applyBorder="1"/>
    <xf numFmtId="46" fontId="16" fillId="15" borderId="0" xfId="0" applyNumberFormat="1" applyFont="1" applyFill="1" applyBorder="1"/>
    <xf numFmtId="0" fontId="1" fillId="0" borderId="0" xfId="0" applyFont="1" applyBorder="1"/>
    <xf numFmtId="9" fontId="3" fillId="0" borderId="0" xfId="0" applyNumberFormat="1" applyFont="1" applyBorder="1" applyAlignment="1">
      <alignment horizontal="right" wrapText="1"/>
    </xf>
    <xf numFmtId="165" fontId="1" fillId="0" borderId="0" xfId="0" applyNumberFormat="1" applyFont="1"/>
    <xf numFmtId="9" fontId="1" fillId="0" borderId="0" xfId="2" applyFont="1" applyBorder="1"/>
    <xf numFmtId="0" fontId="16" fillId="12" borderId="0" xfId="0" applyFont="1" applyFill="1" applyBorder="1" applyAlignment="1">
      <alignment horizontal="right" wrapText="1"/>
    </xf>
    <xf numFmtId="0" fontId="16" fillId="15" borderId="0" xfId="0" applyFont="1" applyFill="1" applyBorder="1"/>
    <xf numFmtId="21" fontId="16" fillId="15" borderId="0" xfId="0" applyNumberFormat="1" applyFont="1" applyFill="1" applyBorder="1"/>
    <xf numFmtId="167" fontId="16" fillId="15" borderId="0" xfId="3" applyNumberFormat="1" applyFont="1" applyFill="1" applyBorder="1"/>
    <xf numFmtId="14" fontId="16" fillId="15" borderId="0" xfId="0" applyNumberFormat="1" applyFont="1" applyFill="1" applyBorder="1"/>
    <xf numFmtId="0" fontId="1" fillId="6" borderId="0" xfId="0" applyFont="1" applyFill="1" applyBorder="1"/>
    <xf numFmtId="0" fontId="21" fillId="15" borderId="0" xfId="0" applyFont="1" applyFill="1" applyBorder="1"/>
    <xf numFmtId="21" fontId="21" fillId="15" borderId="0" xfId="0" applyNumberFormat="1" applyFont="1" applyFill="1" applyBorder="1"/>
    <xf numFmtId="167" fontId="21" fillId="15" borderId="0" xfId="3" applyNumberFormat="1" applyFont="1" applyFill="1" applyBorder="1"/>
    <xf numFmtId="14" fontId="21" fillId="15" borderId="0" xfId="0" applyNumberFormat="1" applyFont="1" applyFill="1" applyBorder="1"/>
    <xf numFmtId="0" fontId="0" fillId="0" borderId="0" xfId="0"/>
    <xf numFmtId="0" fontId="1" fillId="0" borderId="0" xfId="0" applyFont="1" applyBorder="1"/>
    <xf numFmtId="9" fontId="3" fillId="0" borderId="0" xfId="0" applyNumberFormat="1" applyFont="1" applyBorder="1" applyAlignment="1">
      <alignment horizontal="right" wrapText="1"/>
    </xf>
    <xf numFmtId="165" fontId="1" fillId="0" borderId="0" xfId="0" applyNumberFormat="1" applyFont="1"/>
    <xf numFmtId="0" fontId="7" fillId="0" borderId="0" xfId="0" applyFont="1"/>
    <xf numFmtId="9" fontId="1" fillId="0" borderId="0" xfId="2" applyFont="1" applyBorder="1"/>
    <xf numFmtId="0" fontId="16" fillId="12" borderId="0" xfId="0" applyFont="1" applyFill="1" applyBorder="1" applyAlignment="1">
      <alignment horizontal="right" wrapText="1"/>
    </xf>
    <xf numFmtId="0" fontId="5" fillId="0" borderId="0" xfId="0" applyFont="1"/>
    <xf numFmtId="0" fontId="12" fillId="0" borderId="0" xfId="0" applyFont="1"/>
    <xf numFmtId="0" fontId="16" fillId="15" borderId="0" xfId="0" applyFont="1" applyFill="1" applyBorder="1"/>
    <xf numFmtId="21" fontId="16" fillId="15" borderId="0" xfId="0" applyNumberFormat="1" applyFont="1" applyFill="1" applyBorder="1"/>
    <xf numFmtId="167" fontId="16" fillId="15" borderId="0" xfId="3" applyNumberFormat="1" applyFont="1" applyFill="1" applyBorder="1"/>
    <xf numFmtId="14" fontId="16" fillId="15" borderId="0" xfId="0" applyNumberFormat="1" applyFont="1" applyFill="1" applyBorder="1"/>
    <xf numFmtId="0" fontId="21" fillId="15" borderId="0" xfId="0" applyFont="1" applyFill="1" applyBorder="1"/>
    <xf numFmtId="0" fontId="1" fillId="0" borderId="0" xfId="0" applyFont="1" applyBorder="1"/>
    <xf numFmtId="9" fontId="3" fillId="0" borderId="0" xfId="0" applyNumberFormat="1" applyFont="1" applyBorder="1" applyAlignment="1">
      <alignment horizontal="right" wrapText="1"/>
    </xf>
    <xf numFmtId="165" fontId="1" fillId="0" borderId="0" xfId="0" applyNumberFormat="1" applyFont="1"/>
    <xf numFmtId="9" fontId="1" fillId="0" borderId="0" xfId="2" applyFont="1" applyBorder="1"/>
    <xf numFmtId="0" fontId="16" fillId="12" borderId="0" xfId="0" applyFont="1" applyFill="1" applyBorder="1" applyAlignment="1">
      <alignment horizontal="right" wrapText="1"/>
    </xf>
    <xf numFmtId="0" fontId="16" fillId="15" borderId="0" xfId="0" applyFont="1" applyFill="1" applyBorder="1"/>
    <xf numFmtId="21" fontId="16" fillId="15" borderId="0" xfId="0" applyNumberFormat="1" applyFont="1" applyFill="1" applyBorder="1"/>
    <xf numFmtId="167" fontId="16" fillId="15" borderId="0" xfId="3" applyNumberFormat="1" applyFont="1" applyFill="1" applyBorder="1"/>
    <xf numFmtId="14" fontId="16" fillId="15" borderId="0" xfId="0" applyNumberFormat="1" applyFont="1" applyFill="1" applyBorder="1"/>
    <xf numFmtId="0" fontId="12" fillId="6" borderId="0" xfId="0" applyFont="1" applyFill="1" applyBorder="1"/>
    <xf numFmtId="20" fontId="16" fillId="15" borderId="0" xfId="0" applyNumberFormat="1" applyFont="1" applyFill="1" applyBorder="1"/>
    <xf numFmtId="0" fontId="16" fillId="16" borderId="0" xfId="0" applyFont="1" applyFill="1" applyBorder="1"/>
    <xf numFmtId="14" fontId="16" fillId="16" borderId="0" xfId="0" applyNumberFormat="1" applyFont="1" applyFill="1" applyBorder="1"/>
    <xf numFmtId="20" fontId="21" fillId="15" borderId="0" xfId="0" applyNumberFormat="1" applyFont="1" applyFill="1" applyBorder="1"/>
    <xf numFmtId="0" fontId="1" fillId="15" borderId="0" xfId="0" applyFont="1" applyFill="1" applyBorder="1"/>
    <xf numFmtId="0" fontId="12" fillId="0" borderId="0" xfId="0" applyFont="1" applyFill="1" applyBorder="1"/>
    <xf numFmtId="21" fontId="16" fillId="15" borderId="0" xfId="0" applyNumberFormat="1" applyFont="1" applyFill="1"/>
    <xf numFmtId="0" fontId="21" fillId="15" borderId="0" xfId="0" applyFont="1" applyFill="1"/>
    <xf numFmtId="0" fontId="16" fillId="12" borderId="0" xfId="0" applyFont="1" applyFill="1" applyAlignment="1">
      <alignment horizontal="right" wrapText="1"/>
    </xf>
    <xf numFmtId="9" fontId="3" fillId="0" borderId="0" xfId="0" applyNumberFormat="1" applyFont="1" applyAlignment="1">
      <alignment horizontal="right" wrapText="1"/>
    </xf>
    <xf numFmtId="164" fontId="3" fillId="0" borderId="0" xfId="1" applyFont="1" applyBorder="1" applyAlignment="1">
      <alignment horizontal="right" wrapText="1"/>
    </xf>
    <xf numFmtId="14" fontId="16" fillId="15" borderId="0" xfId="0" applyNumberFormat="1" applyFont="1" applyFill="1"/>
    <xf numFmtId="167" fontId="1" fillId="15" borderId="0" xfId="1" applyNumberFormat="1" applyFont="1" applyFill="1" applyBorder="1"/>
  </cellXfs>
  <cellStyles count="4">
    <cellStyle name="Comma" xfId="1" builtinId="3"/>
    <cellStyle name="Comma 2" xfId="3" xr:uid="{00000000-0005-0000-0000-000001000000}"/>
    <cellStyle name="Normal" xfId="0" builtinId="0"/>
    <cellStyle name="Percent" xfId="2" builtinId="5"/>
  </cellStyles>
  <dxfs count="18">
    <dxf>
      <alignment horizontal="right" readingOrder="0"/>
    </dxf>
    <dxf>
      <alignment horizontal="right" readingOrder="0"/>
    </dxf>
    <dxf>
      <font>
        <sz val="9"/>
      </font>
    </dxf>
    <dxf>
      <fill>
        <patternFill patternType="none">
          <bgColor auto="1"/>
        </patternFill>
      </fill>
    </dxf>
    <dxf>
      <fill>
        <patternFill patternType="none">
          <bgColor auto="1"/>
        </patternFill>
      </fill>
    </dxf>
    <dxf>
      <font>
        <color auto="1"/>
      </font>
    </dxf>
    <dxf>
      <alignment horizontal="right" readingOrder="0"/>
    </dxf>
    <dxf>
      <alignment horizontal="right" readingOrder="0"/>
    </dxf>
    <dxf>
      <font>
        <sz val="9"/>
      </font>
    </dxf>
    <dxf>
      <fill>
        <patternFill patternType="none">
          <bgColor auto="1"/>
        </patternFill>
      </fill>
    </dxf>
    <dxf>
      <fill>
        <patternFill patternType="none">
          <bgColor auto="1"/>
        </patternFill>
      </fill>
    </dxf>
    <dxf>
      <font>
        <color auto="1"/>
      </font>
    </dxf>
    <dxf>
      <font>
        <color auto="1"/>
      </font>
    </dxf>
    <dxf>
      <fill>
        <patternFill patternType="none">
          <bgColor auto="1"/>
        </patternFill>
      </fill>
    </dxf>
    <dxf>
      <fill>
        <patternFill patternType="none">
          <bgColor auto="1"/>
        </patternFill>
      </fill>
    </dxf>
    <dxf>
      <font>
        <sz val="9"/>
      </font>
    </dxf>
    <dxf>
      <alignment horizontal="right" readingOrder="0"/>
    </dxf>
    <dxf>
      <alignment horizontal="right" readingOrder="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4187.569693634257" createdVersion="6" refreshedVersion="6" minRefreshableVersion="3" recordCount="531" xr:uid="{D196A13C-96C5-4DAB-A8C5-C086DF493224}">
  <cacheSource type="worksheet">
    <worksheetSource ref="A1:Y532" sheet="Data"/>
  </cacheSource>
  <cacheFields count="25">
    <cacheField name="Flo Dum" numFmtId="0">
      <sharedItems count="44">
        <s v="Codrin Constantin"/>
        <s v="Dora J Whitlock"/>
        <s v="Silvia Medinschi"/>
        <s v="Marius Iulian Alecu"/>
        <s v="Marius Enescu"/>
        <s v="Daniel Moldoveanu"/>
        <s v="Oana Elena"/>
        <s v="Flo Dum"/>
        <s v="Codruta Holban"/>
        <s v="Codruta Cioponea"/>
        <s v="Alex Inger"/>
        <s v="Cristina Man"/>
        <s v="Tala Lucian"/>
        <s v="Dan Mihaescu"/>
        <s v="Danciu Alin Stelian"/>
        <s v="Bogdan Tala"/>
        <s v="Steven White"/>
        <s v="Cosmin Constantin Popa"/>
        <s v="Hanchevici Codrut"/>
        <s v="Gorcioaia Florin Ionut"/>
        <s v="Andrei Diaconescu"/>
        <s v="Silviu Burcea"/>
        <s v="Catalin Tintareanu"/>
        <s v="Robert Herman"/>
        <s v="Cosmin Niculescu"/>
        <s v="Constandan Cornelius"/>
        <s v="Ramona Matica"/>
        <s v="Dranceanu Bogdan Valentin"/>
        <s v="Cristian Iancu"/>
        <s v="Catalin Holban"/>
        <s v="Andrei Mezofii"/>
        <s v="Ovidiu Gavrilovici"/>
        <s v="Viorel Tabara"/>
        <s v="Mirea Gabriel Umberto"/>
        <s v="Giuliana Sadovei"/>
        <s v="Dan Spataru"/>
        <s v="Bogdan Covaci"/>
        <s v="Bogdan Cap"/>
        <s v="Anamaria Catalina"/>
        <s v="Vasi Minzatu"/>
        <s v="Florin Zaharia"/>
        <s v="Ioana Vaida"/>
        <s v="Andrei Alexandru Gherasim"/>
        <s v="Galia Sainfeld"/>
      </sharedItems>
    </cacheField>
    <cacheField name="M/F" numFmtId="0">
      <sharedItems/>
    </cacheField>
    <cacheField name="Etapa" numFmtId="0">
      <sharedItems containsSemiMixedTypes="0" containsString="0" containsNumber="1" containsInteger="1" minValue="1" maxValue="15"/>
    </cacheField>
    <cacheField name="Distanta" numFmtId="0">
      <sharedItems containsString="0" containsBlank="1" containsNumber="1" minValue="3" maxValue="138.77000000000001"/>
    </cacheField>
    <cacheField name="Moving time" numFmtId="0">
      <sharedItems containsNonDate="0" containsDate="1" containsString="0" containsBlank="1" minDate="1899-12-30T00:13:58" maxDate="1899-12-30T17:40:13"/>
    </cacheField>
    <cacheField name="Elapsed time" numFmtId="0">
      <sharedItems containsDate="1" containsBlank="1" containsMixedTypes="1" minDate="1899-12-30T00:10:19" maxDate="1899-12-31T00:00:09"/>
    </cacheField>
    <cacheField name="Timp" numFmtId="0">
      <sharedItems containsNonDate="0" containsDate="1" containsString="0" containsBlank="1" minDate="1899-12-30T00:10:19" maxDate="1899-12-30T20:04:15"/>
    </cacheField>
    <cacheField name="Elevatie" numFmtId="167">
      <sharedItems containsString="0" containsBlank="1" containsNumber="1" containsInteger="1" minValue="0" maxValue="3065"/>
    </cacheField>
    <cacheField name="Viteza" numFmtId="0">
      <sharedItems containsNonDate="0" containsDate="1" containsString="0" containsBlank="1" minDate="1899-12-30T00:03:13" maxDate="1899-12-30T00:15:51"/>
    </cacheField>
    <cacheField name="Pct distanta" numFmtId="0">
      <sharedItems containsString="0" containsBlank="1" containsNumber="1" minValue="0" maxValue="5"/>
    </cacheField>
    <cacheField name="Pct viteza" numFmtId="0">
      <sharedItems containsString="0" containsBlank="1" containsNumber="1" minValue="0" maxValue="5"/>
    </cacheField>
    <cacheField name="Prezentare" numFmtId="0">
      <sharedItems containsString="0" containsBlank="1" containsNumber="1" minValue="0" maxValue="5"/>
    </cacheField>
    <cacheField name="Tip" numFmtId="0">
      <sharedItems containsBlank="1" count="4">
        <s v="P"/>
        <s v="D"/>
        <s v="V"/>
        <m/>
      </sharedItems>
    </cacheField>
    <cacheField name="D" numFmtId="0">
      <sharedItems containsString="0" containsBlank="1" containsNumber="1" minValue="0.25" maxValue="0.5"/>
    </cacheField>
    <cacheField name="V" numFmtId="0">
      <sharedItems containsString="0" containsBlank="1" containsNumber="1" minValue="0.25" maxValue="0.5"/>
    </cacheField>
    <cacheField name="P" numFmtId="0">
      <sharedItems containsString="0" containsBlank="1" containsNumber="1" minValue="0.25" maxValue="0.5"/>
    </cacheField>
    <cacheField name="Bonus elevatie" numFmtId="0">
      <sharedItems containsString="0" containsBlank="1" containsNumber="1" minValue="0" maxValue="2.0433333333333334"/>
    </cacheField>
    <cacheField name="Bonus distanta" numFmtId="166">
      <sharedItems containsString="0" containsBlank="1" containsNumber="1" minValue="0" maxValue="3.7"/>
    </cacheField>
    <cacheField name="Bonus viteza" numFmtId="166">
      <sharedItems containsString="0" containsBlank="1" containsNumber="1" minValue="0" maxValue="5.5"/>
    </cacheField>
    <cacheField name="Bonus varsta" numFmtId="166">
      <sharedItems containsString="0" containsBlank="1" containsNumber="1" minValue="0" maxValue="0.75"/>
    </cacheField>
    <cacheField name="TOTAL ETAPA" numFmtId="164">
      <sharedItems containsSemiMixedTypes="0" containsString="0" containsNumber="1" minValue="0" maxValue="9.5869999999999997"/>
    </cacheField>
    <cacheField name="Ziua postarii" numFmtId="14">
      <sharedItems containsSemiMixedTypes="0" containsNonDate="0" containsDate="1" containsString="0" minDate="2020-06-01T00:00:00" maxDate="2020-12-22T00:00:00"/>
    </cacheField>
    <cacheField name="Check single entry" numFmtId="0">
      <sharedItems containsSemiMixedTypes="0" containsString="0" containsNumber="1" containsInteger="1" minValue="1" maxValue="1"/>
    </cacheField>
    <cacheField name="Eficienta" numFmtId="0">
      <sharedItems containsMixedTypes="1" containsNumber="1" minValue="4.8281328817467752E-2" maxValue="2.3923841059602649"/>
    </cacheField>
    <cacheField name="Echipa"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31">
  <r>
    <x v="0"/>
    <s v="M"/>
    <n v="1"/>
    <n v="32.15"/>
    <d v="1899-12-30T05:37:20"/>
    <d v="1899-12-30T05:59:31"/>
    <d v="1899-12-30T05:48:26"/>
    <n v="1052"/>
    <d v="1899-12-30T00:10:50"/>
    <n v="5"/>
    <n v="0"/>
    <n v="3"/>
    <x v="0"/>
    <n v="0.25"/>
    <n v="0.25"/>
    <n v="0.5"/>
    <n v="0.70133333333333336"/>
    <n v="0.5"/>
    <n v="0"/>
    <n v="0.5"/>
    <n v="4.4513333333333334"/>
    <d v="2020-06-01T00:00:00"/>
    <n v="1"/>
    <n v="0.13845515811301193"/>
    <s v="Let it RUN"/>
  </r>
  <r>
    <x v="1"/>
    <s v="F"/>
    <n v="1"/>
    <n v="7.01"/>
    <d v="1899-12-30T00:44:34"/>
    <d v="1899-12-30T00:45:15"/>
    <d v="1899-12-30T00:44:54"/>
    <n v="2"/>
    <d v="1899-12-30T00:06:24"/>
    <n v="2"/>
    <n v="1.5"/>
    <n v="4"/>
    <x v="0"/>
    <n v="0.25"/>
    <n v="0.25"/>
    <n v="0.5"/>
    <n v="0"/>
    <n v="0"/>
    <n v="0"/>
    <n v="0"/>
    <n v="2.875"/>
    <d v="2020-09-09T00:00:00"/>
    <n v="1"/>
    <n v="0.41012838801711843"/>
    <s v="Tenchei"/>
  </r>
  <r>
    <x v="2"/>
    <s v="F"/>
    <n v="1"/>
    <n v="8.02"/>
    <d v="1899-12-30T00:56:37"/>
    <d v="1899-12-30T00:57:10"/>
    <d v="1899-12-30T00:56:53"/>
    <n v="9"/>
    <d v="1899-12-30T00:07:06"/>
    <n v="2"/>
    <n v="1"/>
    <n v="4"/>
    <x v="0"/>
    <n v="0.25"/>
    <n v="0.25"/>
    <n v="0.5"/>
    <n v="0"/>
    <n v="0"/>
    <n v="0"/>
    <n v="0.75"/>
    <n v="3.5"/>
    <d v="2020-09-09T00:00:00"/>
    <n v="1"/>
    <n v="0.43640897755610975"/>
    <s v="Serioranistii"/>
  </r>
  <r>
    <x v="3"/>
    <s v="M"/>
    <n v="1"/>
    <n v="21.39"/>
    <d v="1899-12-30T01:59:06"/>
    <d v="1899-12-30T02:07:40"/>
    <d v="1899-12-30T02:03:23"/>
    <n v="49"/>
    <d v="1899-12-30T00:05:46"/>
    <n v="5"/>
    <n v="1.5"/>
    <n v="1.5"/>
    <x v="0"/>
    <n v="0.25"/>
    <n v="0.25"/>
    <n v="0.5"/>
    <n v="0"/>
    <n v="0"/>
    <n v="0"/>
    <n v="0"/>
    <n v="2.375"/>
    <d v="2020-09-08T00:00:00"/>
    <n v="1"/>
    <n v="0.11103319308087892"/>
    <s v="TSP"/>
  </r>
  <r>
    <x v="4"/>
    <s v="M"/>
    <n v="1"/>
    <n v="21.98"/>
    <d v="1899-12-30T02:29:23"/>
    <d v="1899-12-30T02:43:00"/>
    <d v="1899-12-30T02:36:12"/>
    <n v="787"/>
    <d v="1899-12-30T00:07:06"/>
    <n v="5"/>
    <n v="1"/>
    <n v="4.5"/>
    <x v="0"/>
    <n v="0.25"/>
    <n v="0.25"/>
    <n v="0.5"/>
    <n v="0.52466666666666661"/>
    <n v="0"/>
    <n v="0"/>
    <n v="0"/>
    <n v="4.2746666666666666"/>
    <d v="2020-09-09T00:00:00"/>
    <n v="1"/>
    <n v="0.19447983014861994"/>
    <s v="TSP"/>
  </r>
  <r>
    <x v="5"/>
    <s v="M"/>
    <n v="1"/>
    <n v="7"/>
    <d v="1899-12-30T00:35:39"/>
    <d v="1899-12-30T00:35:56"/>
    <d v="1899-12-30T00:35:47"/>
    <n v="36"/>
    <d v="1899-12-30T00:05:07"/>
    <n v="2"/>
    <n v="2.5"/>
    <n v="3"/>
    <x v="0"/>
    <n v="0.25"/>
    <n v="0.25"/>
    <n v="0.5"/>
    <n v="0"/>
    <n v="0"/>
    <n v="0"/>
    <n v="0"/>
    <n v="2.625"/>
    <d v="2020-09-07T00:00:00"/>
    <n v="1"/>
    <n v="0.375"/>
    <s v="Tenchei"/>
  </r>
  <r>
    <x v="6"/>
    <s v="F"/>
    <n v="1"/>
    <n v="13.55"/>
    <d v="1899-12-30T01:31:26"/>
    <d v="1899-12-30T01:33:56"/>
    <d v="1899-12-30T01:32:41"/>
    <n v="93"/>
    <d v="1899-12-30T00:06:50"/>
    <n v="3"/>
    <n v="1"/>
    <n v="3"/>
    <x v="0"/>
    <n v="0.25"/>
    <n v="0.25"/>
    <n v="0.5"/>
    <n v="0"/>
    <n v="0"/>
    <n v="0"/>
    <n v="0"/>
    <n v="2.5"/>
    <d v="2020-09-14T00:00:00"/>
    <n v="1"/>
    <n v="0.18450184501845018"/>
    <s v="Tenchei"/>
  </r>
  <r>
    <x v="7"/>
    <s v="M"/>
    <n v="1"/>
    <n v="10.26"/>
    <d v="1899-12-30T01:06:20"/>
    <d v="1899-12-30T01:08:41"/>
    <d v="1899-12-30T01:07:31"/>
    <n v="0"/>
    <d v="1899-12-30T00:06:35"/>
    <n v="2.5"/>
    <n v="1"/>
    <n v="3"/>
    <x v="0"/>
    <n v="0.25"/>
    <n v="0.25"/>
    <n v="0.5"/>
    <n v="0"/>
    <n v="0"/>
    <n v="0"/>
    <n v="0"/>
    <n v="2.375"/>
    <d v="2020-09-14T00:00:00"/>
    <n v="1"/>
    <n v="0.23148148148148148"/>
    <s v="Simply the BEST"/>
  </r>
  <r>
    <x v="8"/>
    <s v="F"/>
    <n v="1"/>
    <n v="5"/>
    <d v="1899-12-30T00:29:13"/>
    <d v="1899-12-30T00:30:52"/>
    <d v="1899-12-30T00:30:02"/>
    <n v="29"/>
    <d v="1899-12-30T00:06:00"/>
    <n v="1.5"/>
    <n v="2"/>
    <n v="3.5"/>
    <x v="0"/>
    <n v="0.25"/>
    <n v="0.25"/>
    <n v="0.5"/>
    <n v="0"/>
    <n v="0"/>
    <n v="0"/>
    <n v="0"/>
    <n v="2.625"/>
    <d v="2020-09-14T00:00:00"/>
    <n v="1"/>
    <n v="0.52500000000000002"/>
    <s v="Simply the BEST"/>
  </r>
  <r>
    <x v="9"/>
    <s v="F"/>
    <n v="1"/>
    <n v="21.12"/>
    <d v="1899-12-30T02:01:27"/>
    <d v="1899-12-30T02:01:27"/>
    <d v="1899-12-30T02:01:27"/>
    <n v="818"/>
    <d v="1899-12-30T00:05:45"/>
    <n v="5"/>
    <n v="2.5"/>
    <n v="2.5"/>
    <x v="1"/>
    <n v="0.5"/>
    <n v="0.25"/>
    <n v="0.25"/>
    <n v="0.54533333333333334"/>
    <n v="0"/>
    <n v="0"/>
    <n v="0"/>
    <n v="4.2953333333333337"/>
    <d v="2020-09-13T00:00:00"/>
    <n v="1"/>
    <n v="0.20337752525252525"/>
    <e v="#N/A"/>
  </r>
  <r>
    <x v="10"/>
    <s v="M"/>
    <n v="1"/>
    <n v="21"/>
    <d v="1899-12-30T01:33:01"/>
    <d v="1899-12-30T01:40:42"/>
    <d v="1899-12-30T01:36:52"/>
    <n v="54"/>
    <d v="1899-12-30T00:04:37"/>
    <n v="5"/>
    <n v="3.5"/>
    <n v="1.5"/>
    <x v="0"/>
    <n v="0.25"/>
    <n v="0.25"/>
    <n v="0.5"/>
    <n v="0"/>
    <n v="0"/>
    <n v="0"/>
    <n v="0"/>
    <n v="2.875"/>
    <d v="2020-09-14T00:00:00"/>
    <n v="1"/>
    <n v="0.13690476190476192"/>
    <e v="#N/A"/>
  </r>
  <r>
    <x v="11"/>
    <s v="F"/>
    <n v="1"/>
    <n v="11.25"/>
    <d v="1899-12-30T00:59:31"/>
    <d v="1899-12-30T01:05:24"/>
    <d v="1899-12-30T01:02:28"/>
    <n v="56"/>
    <d v="1899-12-30T00:05:33"/>
    <n v="2.5"/>
    <n v="2.5"/>
    <n v="4.5"/>
    <x v="0"/>
    <n v="0.25"/>
    <n v="0.25"/>
    <n v="0.5"/>
    <n v="0"/>
    <n v="0"/>
    <n v="0"/>
    <n v="0"/>
    <n v="3.5"/>
    <d v="2020-09-13T00:00:00"/>
    <n v="1"/>
    <n v="0.31111111111111112"/>
    <s v="TSP"/>
  </r>
  <r>
    <x v="12"/>
    <s v="M"/>
    <n v="1"/>
    <n v="10"/>
    <d v="1899-12-30T00:44:06"/>
    <d v="1899-12-30T00:45:43"/>
    <d v="1899-12-30T00:44:54"/>
    <n v="6"/>
    <d v="1899-12-30T00:04:29"/>
    <n v="2.5"/>
    <n v="4"/>
    <n v="3.5"/>
    <x v="0"/>
    <n v="0.25"/>
    <n v="0.25"/>
    <n v="0.5"/>
    <n v="0"/>
    <n v="0"/>
    <n v="0"/>
    <n v="0"/>
    <n v="3.375"/>
    <d v="2020-09-13T00:00:00"/>
    <n v="1"/>
    <n v="0.33750000000000002"/>
    <s v="Tenchei"/>
  </r>
  <r>
    <x v="13"/>
    <s v="M"/>
    <n v="1"/>
    <n v="12.2"/>
    <d v="1899-12-30T01:07:27"/>
    <d v="1899-12-30T01:07:27"/>
    <d v="1899-12-30T01:07:27"/>
    <n v="0"/>
    <d v="1899-12-30T00:05:32"/>
    <n v="3"/>
    <n v="1.5"/>
    <n v="3"/>
    <x v="0"/>
    <n v="0.25"/>
    <n v="0.25"/>
    <n v="0.5"/>
    <n v="0"/>
    <n v="0"/>
    <n v="0"/>
    <n v="0"/>
    <n v="2.625"/>
    <d v="2020-09-13T00:00:00"/>
    <n v="1"/>
    <n v="0.21516393442622953"/>
    <s v="Serioranistii"/>
  </r>
  <r>
    <x v="14"/>
    <s v="M"/>
    <n v="1"/>
    <n v="17.010000000000002"/>
    <d v="1899-12-30T01:09:46"/>
    <d v="1899-12-30T01:09:46"/>
    <d v="1899-12-30T01:09:46"/>
    <n v="286"/>
    <d v="1899-12-30T00:04:06"/>
    <n v="4"/>
    <n v="4.5"/>
    <n v="2.5"/>
    <x v="0"/>
    <n v="0.25"/>
    <n v="0.25"/>
    <n v="0.5"/>
    <n v="0.19066666666666668"/>
    <n v="0"/>
    <n v="0"/>
    <n v="0"/>
    <n v="3.5656666666666665"/>
    <d v="2020-09-10T00:00:00"/>
    <n v="1"/>
    <n v="0.20962179110327256"/>
    <s v="Simply the BEST"/>
  </r>
  <r>
    <x v="15"/>
    <s v="M"/>
    <n v="1"/>
    <n v="12"/>
    <d v="1899-12-30T01:00:12"/>
    <d v="1899-12-30T01:10:12"/>
    <d v="1899-12-30T01:05:12"/>
    <n v="370"/>
    <d v="1899-12-30T00:05:26"/>
    <n v="3"/>
    <n v="2"/>
    <n v="3.5"/>
    <x v="0"/>
    <n v="0.25"/>
    <n v="0.25"/>
    <n v="0.5"/>
    <n v="0.24666666666666667"/>
    <n v="0"/>
    <n v="0"/>
    <n v="0"/>
    <n v="3.2466666666666666"/>
    <d v="2020-09-13T00:00:00"/>
    <n v="1"/>
    <n v="0.27055555555555555"/>
    <s v="Tenchei"/>
  </r>
  <r>
    <x v="16"/>
    <s v="M"/>
    <n v="1"/>
    <n v="26.73"/>
    <d v="1899-12-30T03:00:01"/>
    <d v="1899-12-30T03:02:10"/>
    <d v="1899-12-30T03:01:06"/>
    <n v="178"/>
    <d v="1899-12-30T00:06:46"/>
    <n v="5"/>
    <n v="1"/>
    <n v="4.5"/>
    <x v="0"/>
    <n v="0.25"/>
    <n v="0.25"/>
    <n v="0.5"/>
    <n v="0.11866666666666667"/>
    <n v="0.2"/>
    <n v="0"/>
    <n v="0"/>
    <n v="4.0686666666666662"/>
    <d v="2020-09-13T00:00:00"/>
    <n v="1"/>
    <n v="0.15221349295423367"/>
    <s v="Serioranistii"/>
  </r>
  <r>
    <x v="17"/>
    <s v="M"/>
    <n v="1"/>
    <n v="21.17"/>
    <d v="1899-12-30T01:42:42"/>
    <d v="1899-12-30T01:42:45"/>
    <d v="1899-12-30T01:42:42"/>
    <n v="63"/>
    <d v="1899-12-30T00:04:51"/>
    <n v="5"/>
    <n v="3"/>
    <n v="3"/>
    <x v="1"/>
    <n v="0.5"/>
    <n v="0.25"/>
    <n v="0.25"/>
    <n v="0"/>
    <n v="0"/>
    <n v="0"/>
    <n v="0"/>
    <n v="4"/>
    <d v="2020-09-14T00:00:00"/>
    <n v="1"/>
    <n v="0.18894662257912137"/>
    <s v="Simply the BEST"/>
  </r>
  <r>
    <x v="18"/>
    <s v="M"/>
    <n v="1"/>
    <n v="7.01"/>
    <d v="1899-12-30T00:36:27"/>
    <d v="1899-12-30T00:36:27"/>
    <d v="1899-12-30T00:36:27"/>
    <n v="9"/>
    <d v="1899-12-30T00:05:12"/>
    <n v="2"/>
    <n v="2.5"/>
    <n v="3"/>
    <x v="0"/>
    <n v="0.25"/>
    <n v="0.25"/>
    <n v="0.5"/>
    <n v="0"/>
    <n v="0"/>
    <n v="0"/>
    <n v="0"/>
    <n v="2.625"/>
    <d v="2020-09-14T00:00:00"/>
    <n v="1"/>
    <n v="0.37446504992867335"/>
    <s v="Simply the BEST"/>
  </r>
  <r>
    <x v="19"/>
    <s v="M"/>
    <n v="1"/>
    <n v="21.13"/>
    <d v="1899-12-30T01:31:30"/>
    <d v="1899-12-30T01:32:25"/>
    <d v="1899-12-30T01:31:57"/>
    <n v="32"/>
    <d v="1899-12-30T00:04:21"/>
    <n v="5"/>
    <n v="4"/>
    <n v="3"/>
    <x v="0"/>
    <n v="0.25"/>
    <n v="0.25"/>
    <n v="0.5"/>
    <n v="0"/>
    <n v="0"/>
    <n v="0"/>
    <n v="0"/>
    <n v="3.75"/>
    <d v="2020-09-14T00:00:00"/>
    <n v="1"/>
    <n v="0.17747278750591577"/>
    <s v="TSP"/>
  </r>
  <r>
    <x v="20"/>
    <s v="M"/>
    <n v="1"/>
    <n v="13.01"/>
    <d v="1899-12-30T01:11:50"/>
    <d v="1899-12-30T01:12:57"/>
    <d v="1899-12-30T01:12:24"/>
    <n v="8"/>
    <d v="1899-12-30T00:05:34"/>
    <n v="3"/>
    <n v="1.5"/>
    <n v="1.5"/>
    <x v="0"/>
    <n v="0.25"/>
    <n v="0.25"/>
    <n v="0.5"/>
    <n v="0"/>
    <n v="0"/>
    <n v="0"/>
    <n v="0"/>
    <n v="1.875"/>
    <d v="2020-09-14T00:00:00"/>
    <n v="1"/>
    <n v="0.14411990776325903"/>
    <s v="TSP"/>
  </r>
  <r>
    <x v="21"/>
    <s v="M"/>
    <n v="1"/>
    <n v="14.09"/>
    <d v="1899-12-30T01:15:35"/>
    <d v="1899-12-30T01:16:28"/>
    <d v="1899-12-30T01:16:02"/>
    <n v="67"/>
    <d v="1899-12-30T00:05:24"/>
    <n v="3"/>
    <n v="2"/>
    <n v="3"/>
    <x v="0"/>
    <n v="0.25"/>
    <n v="0.25"/>
    <n v="0.5"/>
    <n v="0"/>
    <n v="0"/>
    <n v="0"/>
    <n v="0"/>
    <n v="2.75"/>
    <d v="2020-09-13T00:00:00"/>
    <n v="1"/>
    <n v="0.19517388218594747"/>
    <s v="TSP"/>
  </r>
  <r>
    <x v="22"/>
    <s v="M"/>
    <n v="1"/>
    <n v="18.23"/>
    <d v="1899-12-30T01:42:03"/>
    <d v="1899-12-30T01:47:11"/>
    <d v="1899-12-30T01:44:37"/>
    <n v="56"/>
    <d v="1899-12-30T00:05:44"/>
    <n v="4"/>
    <n v="1.5"/>
    <n v="2.5"/>
    <x v="0"/>
    <n v="0.25"/>
    <n v="0.25"/>
    <n v="0.5"/>
    <n v="0"/>
    <n v="0"/>
    <n v="0"/>
    <n v="0"/>
    <n v="2.625"/>
    <d v="2020-09-13T00:00:00"/>
    <n v="1"/>
    <n v="0.143993417443774"/>
    <e v="#N/A"/>
  </r>
  <r>
    <x v="23"/>
    <s v="M"/>
    <n v="1"/>
    <n v="36.72"/>
    <d v="1899-12-30T06:59:39"/>
    <d v="1899-12-30T08:00:42"/>
    <d v="1899-12-30T07:30:10"/>
    <n v="2245"/>
    <d v="1899-12-30T00:12:16"/>
    <n v="0"/>
    <n v="0"/>
    <n v="4.5"/>
    <x v="1"/>
    <n v="0.5"/>
    <n v="0.25"/>
    <n v="0.25"/>
    <n v="1.4966666666666666"/>
    <n v="0.7"/>
    <n v="0"/>
    <n v="0"/>
    <n v="3.3216666666666663"/>
    <d v="2020-09-14T00:00:00"/>
    <n v="1"/>
    <n v="9.0459331880900495E-2"/>
    <s v="Serioranistii"/>
  </r>
  <r>
    <x v="24"/>
    <s v="M"/>
    <n v="1"/>
    <n v="6.03"/>
    <d v="1899-12-30T00:36:02"/>
    <d v="1899-12-30T00:38:26"/>
    <d v="1899-12-30T00:37:14"/>
    <n v="100"/>
    <d v="1899-12-30T00:06:10"/>
    <n v="1.5"/>
    <n v="1"/>
    <n v="3"/>
    <x v="0"/>
    <n v="0.25"/>
    <n v="0.25"/>
    <n v="0.5"/>
    <n v="6.6666666666666666E-2"/>
    <n v="0"/>
    <n v="0"/>
    <n v="0"/>
    <n v="2.1916666666666669"/>
    <d v="2020-09-13T00:00:00"/>
    <n v="1"/>
    <n v="0.36346047540077392"/>
    <s v="Serioranistii"/>
  </r>
  <r>
    <x v="25"/>
    <s v="M"/>
    <n v="1"/>
    <n v="27.2"/>
    <d v="1899-12-30T02:56:05"/>
    <d v="1899-12-30T04:29:22"/>
    <d v="1899-12-30T03:42:44"/>
    <n v="0"/>
    <d v="1899-12-30T00:08:11"/>
    <n v="5"/>
    <n v="0"/>
    <n v="3"/>
    <x v="0"/>
    <n v="0.25"/>
    <n v="0.25"/>
    <n v="0.5"/>
    <n v="0"/>
    <n v="0.3"/>
    <n v="0"/>
    <n v="0"/>
    <n v="3.05"/>
    <d v="2020-09-13T00:00:00"/>
    <n v="1"/>
    <n v="0.11213235294117646"/>
    <s v="Let it RUN"/>
  </r>
  <r>
    <x v="26"/>
    <s v="F"/>
    <n v="1"/>
    <n v="30.03"/>
    <d v="1899-12-30T03:11:27"/>
    <d v="1899-12-30T03:20:38"/>
    <d v="1899-12-30T03:16:03"/>
    <n v="429"/>
    <d v="1899-12-30T00:06:32"/>
    <n v="5"/>
    <n v="1"/>
    <n v="4"/>
    <x v="0"/>
    <n v="0.25"/>
    <n v="0.25"/>
    <n v="0.5"/>
    <n v="0.28599999999999998"/>
    <n v="0.4"/>
    <n v="0"/>
    <n v="0"/>
    <n v="4.1859999999999999"/>
    <d v="2020-09-13T00:00:00"/>
    <n v="1"/>
    <n v="0.13939393939393938"/>
    <s v="Serioranistii"/>
  </r>
  <r>
    <x v="27"/>
    <s v="M"/>
    <n v="1"/>
    <n v="17.350000000000001"/>
    <d v="1899-12-30T01:32:11"/>
    <d v="1899-12-30T01:44:00"/>
    <d v="1899-12-30T01:38:06"/>
    <n v="49"/>
    <d v="1899-12-30T00:05:39"/>
    <n v="4"/>
    <n v="1.5"/>
    <n v="3.5"/>
    <x v="0"/>
    <n v="0.25"/>
    <n v="0.25"/>
    <n v="0.5"/>
    <n v="0"/>
    <n v="0"/>
    <n v="0"/>
    <n v="0"/>
    <n v="3.125"/>
    <d v="2020-09-12T00:00:00"/>
    <n v="1"/>
    <n v="0.18011527377521613"/>
    <s v="Serioranistii"/>
  </r>
  <r>
    <x v="28"/>
    <s v="M"/>
    <n v="1"/>
    <n v="16.61"/>
    <d v="1899-12-30T01:15:26"/>
    <d v="1899-12-30T01:18:19"/>
    <d v="1899-12-30T01:16:53"/>
    <n v="22"/>
    <d v="1899-12-30T00:04:38"/>
    <n v="3.5"/>
    <n v="3.5"/>
    <n v="2.5"/>
    <x v="0"/>
    <n v="0.25"/>
    <n v="0.25"/>
    <n v="0.5"/>
    <n v="0"/>
    <n v="0"/>
    <n v="0"/>
    <n v="0"/>
    <n v="3"/>
    <d v="2020-09-12T00:00:00"/>
    <n v="1"/>
    <n v="0.18061408789885611"/>
    <s v="Simply the BEST"/>
  </r>
  <r>
    <x v="29"/>
    <s v="M"/>
    <n v="1"/>
    <n v="25.6"/>
    <d v="1899-12-30T02:20:35"/>
    <d v="1899-12-30T02:25:17"/>
    <d v="1899-12-30T02:22:56"/>
    <n v="44"/>
    <d v="1899-12-30T00:05:35"/>
    <n v="5"/>
    <n v="1.5"/>
    <n v="4"/>
    <x v="0"/>
    <n v="0.25"/>
    <n v="0.25"/>
    <n v="0.5"/>
    <n v="0"/>
    <n v="0.2"/>
    <n v="0"/>
    <n v="0"/>
    <n v="3.8250000000000002"/>
    <d v="2020-09-12T00:00:00"/>
    <n v="1"/>
    <n v="0.1494140625"/>
    <s v="Tenchei"/>
  </r>
  <r>
    <x v="30"/>
    <s v="M"/>
    <n v="1"/>
    <n v="21.1"/>
    <d v="1899-12-30T01:38:42"/>
    <d v="1899-12-30T01:39:50"/>
    <d v="1899-12-30T01:39:16"/>
    <n v="63"/>
    <d v="1899-12-30T00:04:42"/>
    <n v="5"/>
    <n v="3.5"/>
    <n v="2"/>
    <x v="1"/>
    <n v="0.5"/>
    <n v="0.25"/>
    <n v="0.25"/>
    <n v="0"/>
    <n v="0"/>
    <n v="0"/>
    <n v="0"/>
    <n v="3.875"/>
    <d v="2020-09-12T00:00:00"/>
    <n v="1"/>
    <n v="0.18364928909952605"/>
    <s v="Simply the BEST"/>
  </r>
  <r>
    <x v="31"/>
    <s v="M"/>
    <n v="1"/>
    <n v="13.09"/>
    <d v="1899-12-30T01:34:57"/>
    <d v="1899-12-30T01:36:28"/>
    <d v="1899-12-30T01:35:42"/>
    <n v="346"/>
    <d v="1899-12-30T00:07:19"/>
    <n v="3"/>
    <n v="1"/>
    <n v="3"/>
    <x v="0"/>
    <n v="0.25"/>
    <n v="0.25"/>
    <n v="0.5"/>
    <n v="0.23066666666666666"/>
    <n v="0"/>
    <n v="0"/>
    <n v="0.5"/>
    <n v="3.2306666666666666"/>
    <d v="2020-09-12T00:00:00"/>
    <n v="1"/>
    <n v="0.24680417621594092"/>
    <s v="Let it RUN"/>
  </r>
  <r>
    <x v="32"/>
    <s v="M"/>
    <n v="1"/>
    <n v="21.03"/>
    <d v="1899-12-30T01:58:46"/>
    <d v="1899-12-30T02:16:34"/>
    <d v="1899-12-30T02:07:40"/>
    <n v="576"/>
    <d v="1899-12-30T00:06:04"/>
    <n v="5"/>
    <n v="1"/>
    <n v="4.5"/>
    <x v="0"/>
    <n v="0.25"/>
    <n v="0.25"/>
    <n v="0.5"/>
    <n v="0.38400000000000001"/>
    <n v="0"/>
    <n v="0"/>
    <n v="0"/>
    <n v="4.1340000000000003"/>
    <d v="2020-09-12T00:00:00"/>
    <n v="1"/>
    <n v="0.19657631954350926"/>
    <s v="Let it RUN"/>
  </r>
  <r>
    <x v="33"/>
    <s v="M"/>
    <n v="1"/>
    <n v="8"/>
    <d v="1899-12-30T00:50:31"/>
    <d v="1899-12-30T00:52:42"/>
    <d v="1899-12-30T00:51:37"/>
    <n v="16"/>
    <d v="1899-12-30T00:06:27"/>
    <n v="2"/>
    <n v="1"/>
    <n v="4"/>
    <x v="0"/>
    <n v="0.25"/>
    <n v="0.25"/>
    <n v="0.5"/>
    <n v="0"/>
    <n v="0"/>
    <n v="0"/>
    <n v="0"/>
    <n v="2.75"/>
    <d v="2020-09-14T00:00:00"/>
    <n v="1"/>
    <n v="0.34375"/>
    <s v="Let it RUN"/>
  </r>
  <r>
    <x v="34"/>
    <s v="F"/>
    <n v="1"/>
    <n v="11"/>
    <d v="1899-12-30T01:16:59"/>
    <d v="1899-12-30T01:24:53"/>
    <d v="1899-12-30T01:20:56"/>
    <n v="276"/>
    <d v="1899-12-30T00:07:21"/>
    <n v="2.5"/>
    <n v="1"/>
    <n v="3"/>
    <x v="0"/>
    <n v="0.25"/>
    <n v="0.25"/>
    <n v="0.5"/>
    <n v="0.184"/>
    <n v="0"/>
    <n v="0"/>
    <n v="0"/>
    <n v="2.5590000000000002"/>
    <d v="2020-09-13T00:00:00"/>
    <n v="1"/>
    <n v="0.23263636363636364"/>
    <e v="#N/A"/>
  </r>
  <r>
    <x v="35"/>
    <s v="M"/>
    <n v="1"/>
    <n v="5.01"/>
    <d v="1899-12-30T00:20:27"/>
    <d v="1899-12-30T00:20:27"/>
    <d v="1899-12-30T00:20:27"/>
    <n v="0"/>
    <d v="1899-12-30T00:04:05"/>
    <n v="1.5"/>
    <n v="4.5"/>
    <n v="2.5"/>
    <x v="0"/>
    <n v="0.25"/>
    <n v="0.25"/>
    <n v="0.5"/>
    <n v="0"/>
    <n v="0"/>
    <n v="0"/>
    <n v="0"/>
    <n v="2.75"/>
    <d v="2020-09-08T00:00:00"/>
    <n v="1"/>
    <n v="0.54890219560878251"/>
    <s v="Let it RUN"/>
  </r>
  <r>
    <x v="14"/>
    <s v="M"/>
    <n v="2"/>
    <n v="25.16"/>
    <d v="1899-12-30T01:53:57"/>
    <d v="1899-12-30T01:57:36"/>
    <d v="1899-12-30T01:55:46"/>
    <n v="515"/>
    <d v="1899-12-30T00:04:36"/>
    <n v="5"/>
    <n v="3.5"/>
    <n v="3"/>
    <x v="1"/>
    <n v="0.5"/>
    <n v="0.25"/>
    <n v="0.25"/>
    <n v="0.34333333333333332"/>
    <n v="0.2"/>
    <n v="0"/>
    <n v="0"/>
    <n v="4.6683333333333339"/>
    <d v="2020-09-17T00:00:00"/>
    <n v="1"/>
    <n v="0.18554583995760468"/>
    <s v="Simply the BEST"/>
  </r>
  <r>
    <x v="1"/>
    <s v="F"/>
    <n v="2"/>
    <n v="4.01"/>
    <d v="1899-12-30T00:25:50"/>
    <d v="1899-12-30T00:25:50"/>
    <d v="1899-12-30T00:25:50"/>
    <n v="10"/>
    <d v="1899-12-30T00:06:27"/>
    <n v="1"/>
    <n v="1.5"/>
    <n v="2.5"/>
    <x v="2"/>
    <n v="0.25"/>
    <n v="0.5"/>
    <n v="0.25"/>
    <n v="0"/>
    <n v="0"/>
    <n v="0"/>
    <n v="0"/>
    <n v="1.625"/>
    <d v="2020-09-17T00:00:00"/>
    <n v="1"/>
    <n v="0.40523690773067333"/>
    <s v="Tenchei"/>
  </r>
  <r>
    <x v="36"/>
    <s v="M"/>
    <n v="2"/>
    <n v="5.05"/>
    <d v="1899-12-30T00:29:07"/>
    <d v="1899-12-30T00:29:07"/>
    <d v="1899-12-30T00:29:07"/>
    <n v="6"/>
    <d v="1899-12-30T00:05:46"/>
    <n v="1.5"/>
    <n v="1.5"/>
    <n v="1.5"/>
    <x v="1"/>
    <n v="0.5"/>
    <n v="0.25"/>
    <n v="0.25"/>
    <n v="0"/>
    <n v="0"/>
    <n v="0"/>
    <n v="0"/>
    <n v="1.5"/>
    <d v="2020-09-16T00:00:00"/>
    <n v="1"/>
    <n v="0.29702970297029702"/>
    <e v="#N/A"/>
  </r>
  <r>
    <x v="37"/>
    <s v="M"/>
    <n v="2"/>
    <n v="10.01"/>
    <d v="1899-12-30T00:39:27"/>
    <d v="1899-12-30T00:39:46"/>
    <d v="1899-12-30T00:39:46"/>
    <n v="139"/>
    <d v="1899-12-30T00:03:58"/>
    <n v="2.5"/>
    <n v="5"/>
    <n v="1"/>
    <x v="2"/>
    <n v="0.25"/>
    <n v="0.5"/>
    <n v="0.25"/>
    <n v="9.2666666666666661E-2"/>
    <n v="0"/>
    <n v="0.1"/>
    <n v="0"/>
    <n v="3.5676666666666668"/>
    <d v="2020-09-15T00:00:00"/>
    <n v="1"/>
    <n v="0.35641025641025642"/>
    <s v="Serioranistii"/>
  </r>
  <r>
    <x v="35"/>
    <s v="M"/>
    <n v="2"/>
    <n v="14.5"/>
    <d v="1899-12-30T01:09:55"/>
    <d v="1899-12-30T01:10:07"/>
    <d v="1899-12-30T01:10:01"/>
    <n v="20"/>
    <d v="1899-12-30T00:04:50"/>
    <n v="3"/>
    <n v="3"/>
    <n v="2.5"/>
    <x v="1"/>
    <n v="0.5"/>
    <n v="0.25"/>
    <n v="0.25"/>
    <n v="0"/>
    <n v="0"/>
    <n v="0"/>
    <n v="0"/>
    <n v="2.875"/>
    <d v="2020-09-18T00:00:00"/>
    <n v="1"/>
    <n v="0.19827586206896552"/>
    <s v="Let it RUN"/>
  </r>
  <r>
    <x v="4"/>
    <s v="M"/>
    <n v="2"/>
    <n v="21.05"/>
    <d v="1899-12-30T02:33:15"/>
    <d v="1899-12-30T02:43:04"/>
    <d v="1899-12-30T02:38:09"/>
    <n v="850"/>
    <d v="1899-12-30T00:07:31"/>
    <n v="5"/>
    <n v="1"/>
    <n v="4.5"/>
    <x v="1"/>
    <n v="0.5"/>
    <n v="0.25"/>
    <n v="0.25"/>
    <n v="0.56666666666666665"/>
    <n v="0"/>
    <n v="0"/>
    <n v="0"/>
    <n v="4.4416666666666664"/>
    <d v="2020-09-17T00:00:00"/>
    <n v="1"/>
    <n v="0.21100554235946159"/>
    <s v="TSP"/>
  </r>
  <r>
    <x v="2"/>
    <s v="F"/>
    <n v="2"/>
    <n v="19.05"/>
    <d v="1899-12-30T02:21:41"/>
    <d v="1899-12-30T02:28:07"/>
    <d v="1899-12-30T02:24:54"/>
    <n v="51"/>
    <d v="1899-12-30T00:07:36"/>
    <n v="4.5"/>
    <n v="1"/>
    <n v="2.5"/>
    <x v="1"/>
    <n v="0.5"/>
    <n v="0.25"/>
    <n v="0.25"/>
    <n v="0"/>
    <n v="0"/>
    <n v="0"/>
    <n v="0.75"/>
    <n v="3.875"/>
    <d v="2020-09-19T00:00:00"/>
    <n v="1"/>
    <n v="0.20341207349081364"/>
    <s v="Serioranistii"/>
  </r>
  <r>
    <x v="13"/>
    <s v="M"/>
    <n v="2"/>
    <n v="11.27"/>
    <d v="1899-12-30T01:00:45"/>
    <d v="1899-12-30T01:03:06"/>
    <d v="1899-12-30T01:01:56"/>
    <n v="9"/>
    <d v="1899-12-30T00:05:30"/>
    <n v="2.5"/>
    <n v="2"/>
    <n v="2"/>
    <x v="1"/>
    <n v="0.5"/>
    <n v="0.25"/>
    <n v="0.25"/>
    <n v="0"/>
    <n v="0"/>
    <n v="0"/>
    <n v="0"/>
    <n v="2.25"/>
    <d v="2020-09-19T00:00:00"/>
    <n v="1"/>
    <n v="0.19964507542147295"/>
    <s v="Serioranistii"/>
  </r>
  <r>
    <x v="6"/>
    <s v="F"/>
    <n v="2"/>
    <n v="4.01"/>
    <d v="1899-12-30T00:21:28"/>
    <d v="1899-12-30T00:21:28"/>
    <d v="1899-12-30T00:21:28"/>
    <n v="20"/>
    <d v="1899-12-30T00:05:21"/>
    <n v="1"/>
    <n v="3"/>
    <n v="3"/>
    <x v="2"/>
    <n v="0.25"/>
    <n v="0.5"/>
    <n v="0.25"/>
    <n v="0"/>
    <n v="0"/>
    <n v="0"/>
    <n v="0"/>
    <n v="2.5"/>
    <d v="2020-09-19T00:00:00"/>
    <n v="1"/>
    <n v="0.62344139650872821"/>
    <s v="Tenchei"/>
  </r>
  <r>
    <x v="3"/>
    <s v="M"/>
    <n v="2"/>
    <n v="21.3"/>
    <d v="1899-12-30T01:50:54"/>
    <d v="1899-12-30T02:11:24"/>
    <d v="1899-12-30T02:01:09"/>
    <n v="49"/>
    <d v="1899-12-30T00:05:41"/>
    <n v="5"/>
    <n v="1.5"/>
    <n v="2.5"/>
    <x v="1"/>
    <n v="0.5"/>
    <n v="0.25"/>
    <n v="0.25"/>
    <n v="0"/>
    <n v="0"/>
    <n v="0"/>
    <n v="0"/>
    <n v="3.5"/>
    <d v="2020-09-19T00:00:00"/>
    <n v="1"/>
    <n v="0.16431924882629106"/>
    <s v="TSP"/>
  </r>
  <r>
    <x v="31"/>
    <s v="M"/>
    <n v="2"/>
    <n v="21.48"/>
    <d v="1899-12-30T02:08:58"/>
    <d v="1899-12-30T02:18:06"/>
    <d v="1899-12-30T02:13:32"/>
    <n v="649"/>
    <d v="1899-12-30T00:06:13"/>
    <n v="5"/>
    <n v="1"/>
    <n v="2"/>
    <x v="1"/>
    <n v="0.5"/>
    <n v="0.25"/>
    <n v="0.25"/>
    <n v="0.43266666666666664"/>
    <n v="0"/>
    <n v="0"/>
    <n v="0.5"/>
    <n v="4.1826666666666661"/>
    <d v="2020-09-19T00:00:00"/>
    <n v="1"/>
    <n v="0.19472377405338295"/>
    <s v="Let it RUN"/>
  </r>
  <r>
    <x v="24"/>
    <s v="M"/>
    <n v="2"/>
    <n v="3.3"/>
    <d v="1899-12-30T00:14:40"/>
    <d v="1899-12-30T00:14:44"/>
    <d v="1899-12-30T00:14:44"/>
    <n v="11"/>
    <d v="1899-12-30T00:04:28"/>
    <n v="1"/>
    <n v="4"/>
    <n v="3"/>
    <x v="2"/>
    <n v="0.25"/>
    <n v="0.5"/>
    <n v="0.25"/>
    <n v="0"/>
    <n v="0"/>
    <n v="0"/>
    <n v="0"/>
    <n v="3"/>
    <d v="2020-09-20T00:00:00"/>
    <n v="1"/>
    <n v="0.90909090909090917"/>
    <s v="Serioranistii"/>
  </r>
  <r>
    <x v="29"/>
    <s v="M"/>
    <n v="2"/>
    <n v="30.03"/>
    <d v="1899-12-30T02:37:37"/>
    <d v="1899-12-30T02:44:59"/>
    <d v="1899-12-30T02:41:18"/>
    <n v="43"/>
    <d v="1899-12-30T00:05:22"/>
    <n v="5"/>
    <n v="2"/>
    <n v="3.5"/>
    <x v="1"/>
    <n v="0.5"/>
    <n v="0.25"/>
    <n v="0.25"/>
    <n v="0"/>
    <n v="0.4"/>
    <n v="0"/>
    <n v="0"/>
    <n v="4.2750000000000004"/>
    <d v="2020-09-20T00:00:00"/>
    <n v="1"/>
    <n v="0.14235764235764237"/>
    <s v="Tenchei"/>
  </r>
  <r>
    <x v="25"/>
    <s v="M"/>
    <n v="2"/>
    <n v="30.01"/>
    <d v="1899-12-30T03:16:31"/>
    <d v="1899-12-30T03:36:27"/>
    <d v="1899-12-30T03:26:29"/>
    <n v="0"/>
    <d v="1899-12-30T00:06:53"/>
    <n v="5"/>
    <n v="1"/>
    <n v="2.5"/>
    <x v="1"/>
    <n v="0.5"/>
    <n v="0.25"/>
    <n v="0.25"/>
    <n v="0"/>
    <n v="0.4"/>
    <n v="0"/>
    <n v="0"/>
    <n v="3.7749999999999999"/>
    <d v="2020-09-20T00:00:00"/>
    <n v="1"/>
    <n v="0.12579140286571142"/>
    <s v="Let it RUN"/>
  </r>
  <r>
    <x v="22"/>
    <s v="M"/>
    <n v="2"/>
    <n v="100.19"/>
    <d v="1899-12-30T17:40:13"/>
    <d v="1899-12-30T17:41:33"/>
    <d v="1899-12-30T17:40:53"/>
    <n v="400"/>
    <d v="1899-12-30T00:10:35"/>
    <n v="5"/>
    <n v="0"/>
    <n v="4.5"/>
    <x v="1"/>
    <n v="0.5"/>
    <n v="0.25"/>
    <n v="0.25"/>
    <n v="0.26666666666666666"/>
    <n v="3.7"/>
    <n v="0"/>
    <n v="0"/>
    <n v="7.5916666666666668"/>
    <d v="2020-09-20T00:00:00"/>
    <n v="1"/>
    <n v="7.5772698539441727E-2"/>
    <e v="#N/A"/>
  </r>
  <r>
    <x v="38"/>
    <s v="F"/>
    <n v="2"/>
    <n v="55.31"/>
    <d v="1899-12-30T07:26:55"/>
    <d v="1899-12-30T08:01:34"/>
    <d v="1899-12-30T07:44:14"/>
    <n v="797"/>
    <d v="1899-12-30T00:08:24"/>
    <n v="5"/>
    <n v="1"/>
    <n v="4"/>
    <x v="1"/>
    <n v="0.5"/>
    <n v="0.25"/>
    <n v="0.25"/>
    <n v="0.53133333333333332"/>
    <n v="1.7"/>
    <n v="0"/>
    <n v="0"/>
    <n v="5.9813333333333336"/>
    <d v="2020-09-20T00:00:00"/>
    <n v="1"/>
    <n v="0.10814198758512626"/>
    <s v="Let it RUN"/>
  </r>
  <r>
    <x v="32"/>
    <s v="M"/>
    <n v="2"/>
    <n v="12.97"/>
    <d v="1899-12-30T01:00:44"/>
    <d v="1899-12-30T01:00:44"/>
    <d v="1899-12-30T01:00:44"/>
    <n v="25"/>
    <d v="1899-12-30T00:04:41"/>
    <n v="3"/>
    <n v="3.5"/>
    <n v="3"/>
    <x v="2"/>
    <n v="0.25"/>
    <n v="0.5"/>
    <n v="0.25"/>
    <n v="0"/>
    <n v="0"/>
    <n v="0"/>
    <n v="0"/>
    <n v="3.25"/>
    <d v="2020-09-15T00:00:00"/>
    <n v="1"/>
    <n v="0.25057825751734769"/>
    <s v="Let it RUN"/>
  </r>
  <r>
    <x v="30"/>
    <s v="M"/>
    <n v="2"/>
    <n v="20.07"/>
    <d v="1899-12-30T01:38:08"/>
    <d v="1899-12-30T01:38:37"/>
    <d v="1899-12-30T01:38:22"/>
    <n v="370"/>
    <d v="1899-12-30T00:04:54"/>
    <n v="4.5"/>
    <n v="3"/>
    <n v="2.5"/>
    <x v="0"/>
    <n v="0.25"/>
    <n v="0.25"/>
    <n v="0.5"/>
    <n v="0.24666666666666667"/>
    <n v="0"/>
    <n v="0"/>
    <n v="0"/>
    <n v="3.3716666666666666"/>
    <d v="2020-09-20T00:00:00"/>
    <n v="1"/>
    <n v="0.16799534960969939"/>
    <s v="Simply the BEST"/>
  </r>
  <r>
    <x v="28"/>
    <s v="M"/>
    <n v="2"/>
    <n v="18.010000000000002"/>
    <d v="1899-12-30T01:28:11"/>
    <d v="1899-12-30T01:28:11"/>
    <d v="1899-12-30T01:28:11"/>
    <n v="41"/>
    <d v="1899-12-30T00:04:54"/>
    <n v="4"/>
    <n v="3"/>
    <n v="1"/>
    <x v="1"/>
    <n v="0.5"/>
    <n v="0.25"/>
    <n v="0.25"/>
    <n v="0"/>
    <n v="0"/>
    <n v="0"/>
    <n v="0"/>
    <n v="3"/>
    <d v="2020-09-20T00:00:00"/>
    <n v="1"/>
    <n v="0.16657412548584119"/>
    <s v="Simply the BEST"/>
  </r>
  <r>
    <x v="5"/>
    <s v="M"/>
    <n v="2"/>
    <n v="56.54"/>
    <d v="1899-12-30T06:32:45"/>
    <d v="1899-12-30T06:59:57"/>
    <d v="1899-12-30T06:46:21"/>
    <n v="542"/>
    <d v="1899-12-30T00:07:11"/>
    <n v="5"/>
    <n v="1"/>
    <n v="4.5"/>
    <x v="1"/>
    <n v="0.5"/>
    <n v="0.25"/>
    <n v="0.25"/>
    <n v="0.36133333333333334"/>
    <n v="1.7"/>
    <n v="0"/>
    <n v="0"/>
    <n v="5.9363333333333337"/>
    <d v="2020-09-20T00:00:00"/>
    <n v="1"/>
    <n v="0.10499351491569391"/>
    <s v="Tenchei"/>
  </r>
  <r>
    <x v="18"/>
    <s v="M"/>
    <n v="2"/>
    <n v="11.34"/>
    <d v="1899-12-30T00:53:34"/>
    <d v="1899-12-30T00:53:34"/>
    <d v="1899-12-30T00:53:34"/>
    <n v="13"/>
    <d v="1899-12-30T00:04:43"/>
    <n v="2.5"/>
    <n v="3.5"/>
    <n v="3.5"/>
    <x v="0"/>
    <n v="0.25"/>
    <n v="0.25"/>
    <n v="0.5"/>
    <n v="0"/>
    <n v="0"/>
    <n v="0"/>
    <n v="0"/>
    <n v="3.25"/>
    <d v="2020-09-20T00:00:00"/>
    <n v="1"/>
    <n v="0.28659611992945327"/>
    <s v="Simply the BEST"/>
  </r>
  <r>
    <x v="23"/>
    <s v="M"/>
    <n v="2"/>
    <n v="21.63"/>
    <d v="1899-12-30T02:19:01"/>
    <d v="1899-12-30T02:36:01"/>
    <d v="1899-12-30T02:27:31"/>
    <n v="583"/>
    <d v="1899-12-30T00:06:49"/>
    <n v="5"/>
    <n v="1"/>
    <n v="4"/>
    <x v="1"/>
    <n v="0.5"/>
    <n v="0.25"/>
    <n v="0.25"/>
    <n v="0.38866666666666666"/>
    <n v="0"/>
    <n v="0"/>
    <n v="0"/>
    <n v="4.1386666666666665"/>
    <d v="2020-09-20T00:00:00"/>
    <n v="1"/>
    <n v="0.19133918939744182"/>
    <s v="Serioranistii"/>
  </r>
  <r>
    <x v="16"/>
    <s v="M"/>
    <n v="2"/>
    <n v="16.440000000000001"/>
    <d v="1899-12-30T01:18:03"/>
    <d v="1899-12-30T04:05:51"/>
    <d v="1899-12-30T02:41:57"/>
    <n v="54"/>
    <d v="1899-12-30T00:09:51"/>
    <n v="3.5"/>
    <n v="0"/>
    <n v="3.5"/>
    <x v="0"/>
    <n v="0.25"/>
    <n v="0.25"/>
    <n v="0.5"/>
    <n v="0"/>
    <n v="0"/>
    <n v="0"/>
    <n v="0"/>
    <n v="2.625"/>
    <d v="2020-09-20T00:00:00"/>
    <n v="1"/>
    <n v="0.15967153284671531"/>
    <s v="Serioranistii"/>
  </r>
  <r>
    <x v="26"/>
    <s v="F"/>
    <n v="2"/>
    <n v="30"/>
    <d v="1899-12-30T02:49:09"/>
    <d v="1899-12-30T02:55:40"/>
    <d v="1899-12-30T02:52:24"/>
    <n v="4"/>
    <d v="1899-12-30T00:05:45"/>
    <n v="5"/>
    <n v="2.5"/>
    <n v="1.5"/>
    <x v="1"/>
    <n v="0.5"/>
    <n v="0.25"/>
    <n v="0.25"/>
    <n v="0"/>
    <n v="0.4"/>
    <n v="0"/>
    <n v="0"/>
    <n v="3.9"/>
    <d v="2020-09-19T00:00:00"/>
    <n v="1"/>
    <n v="0.13"/>
    <s v="Serioranistii"/>
  </r>
  <r>
    <x v="15"/>
    <s v="M"/>
    <n v="2"/>
    <n v="99.17"/>
    <d v="1899-12-30T11:37:40"/>
    <d v="1899-12-30T12:25:34"/>
    <d v="1899-12-30T12:01:37"/>
    <n v="3018"/>
    <d v="1899-12-30T00:07:17"/>
    <n v="5"/>
    <n v="1"/>
    <n v="4.5"/>
    <x v="1"/>
    <n v="0.5"/>
    <n v="0.25"/>
    <n v="0.25"/>
    <n v="2.012"/>
    <n v="3.7"/>
    <n v="0"/>
    <n v="0"/>
    <n v="9.5869999999999997"/>
    <d v="2020-09-21T00:00:00"/>
    <n v="1"/>
    <n v="9.6672380760310567E-2"/>
    <s v="Tenchei"/>
  </r>
  <r>
    <x v="19"/>
    <s v="M"/>
    <n v="2"/>
    <n v="30.21"/>
    <d v="1899-12-30T02:31:30"/>
    <d v="1899-12-30T02:31:30"/>
    <d v="1899-12-30T02:31:30"/>
    <n v="18"/>
    <d v="1899-12-30T00:05:01"/>
    <n v="5"/>
    <n v="3"/>
    <n v="1.5"/>
    <x v="1"/>
    <n v="0.5"/>
    <n v="0.25"/>
    <n v="0.25"/>
    <n v="0"/>
    <n v="0.4"/>
    <n v="0"/>
    <n v="0"/>
    <n v="4.0250000000000004"/>
    <d v="2020-09-20T00:00:00"/>
    <n v="1"/>
    <n v="0.1332340284673949"/>
    <s v="TSP"/>
  </r>
  <r>
    <x v="11"/>
    <s v="F"/>
    <n v="2"/>
    <n v="9.2100000000000009"/>
    <d v="1899-12-30T00:48:23"/>
    <d v="1899-12-30T00:53:06"/>
    <d v="1899-12-30T00:53:06"/>
    <n v="20"/>
    <d v="1899-12-30T00:05:46"/>
    <n v="2.5"/>
    <n v="2.5"/>
    <n v="2"/>
    <x v="2"/>
    <n v="0.25"/>
    <n v="0.5"/>
    <n v="0.25"/>
    <n v="0"/>
    <n v="0"/>
    <n v="0"/>
    <n v="0"/>
    <n v="2.375"/>
    <d v="2020-09-21T00:00:00"/>
    <n v="1"/>
    <n v="0.25787187839305103"/>
    <s v="TSP"/>
  </r>
  <r>
    <x v="21"/>
    <s v="M"/>
    <n v="2"/>
    <n v="3.11"/>
    <d v="1899-12-30T00:13:58"/>
    <d v="1899-12-30T00:13:58"/>
    <d v="1899-12-30T00:13:58"/>
    <n v="7"/>
    <d v="1899-12-30T00:04:29"/>
    <n v="1"/>
    <n v="4"/>
    <n v="3"/>
    <x v="2"/>
    <n v="0.25"/>
    <n v="0.5"/>
    <n v="0.25"/>
    <n v="0"/>
    <n v="0"/>
    <n v="0"/>
    <n v="0"/>
    <n v="3"/>
    <d v="2020-09-21T00:00:00"/>
    <n v="1"/>
    <n v="0.96463022508038587"/>
    <s v="TSP"/>
  </r>
  <r>
    <x v="27"/>
    <s v="M"/>
    <n v="2"/>
    <n v="61.24"/>
    <d v="1899-12-30T06:49:07"/>
    <d v="1899-12-30T07:34:12"/>
    <d v="1899-12-30T07:11:39"/>
    <n v="87"/>
    <d v="1899-12-30T00:07:03"/>
    <n v="5"/>
    <n v="1"/>
    <n v="4"/>
    <x v="1"/>
    <n v="0.5"/>
    <n v="0.25"/>
    <n v="0.25"/>
    <n v="0"/>
    <n v="2"/>
    <n v="0"/>
    <n v="0"/>
    <n v="5.75"/>
    <d v="2020-09-21T00:00:00"/>
    <n v="1"/>
    <n v="9.3892880470280854E-2"/>
    <s v="Serioranistii"/>
  </r>
  <r>
    <x v="0"/>
    <s v="M"/>
    <n v="2"/>
    <n v="55.37"/>
    <d v="1899-12-30T09:05:22"/>
    <d v="1899-12-30T09:36:07"/>
    <d v="1899-12-30T09:20:45"/>
    <n v="1436"/>
    <d v="1899-12-30T00:10:08"/>
    <n v="5"/>
    <n v="0"/>
    <n v="4.5"/>
    <x v="1"/>
    <n v="0.5"/>
    <n v="0.25"/>
    <n v="0.25"/>
    <n v="0.95733333333333337"/>
    <n v="1.7"/>
    <n v="0"/>
    <n v="0.5"/>
    <n v="6.7823333333333338"/>
    <d v="2020-09-21T00:00:00"/>
    <n v="1"/>
    <n v="0.12249112034194209"/>
    <s v="Let it RUN"/>
  </r>
  <r>
    <x v="7"/>
    <s v="M"/>
    <n v="2"/>
    <n v="15.04"/>
    <d v="1899-12-30T01:41:11"/>
    <d v="1899-12-30T01:47:52"/>
    <d v="1899-12-30T01:44:31"/>
    <n v="0"/>
    <d v="1899-12-30T00:06:57"/>
    <n v="3.5"/>
    <n v="1"/>
    <n v="2.5"/>
    <x v="1"/>
    <n v="0.5"/>
    <n v="0.25"/>
    <n v="0.25"/>
    <n v="0"/>
    <n v="0"/>
    <n v="0"/>
    <n v="0"/>
    <n v="2.625"/>
    <d v="2020-09-21T00:00:00"/>
    <n v="1"/>
    <n v="0.17453457446808512"/>
    <s v="Simply the BEST"/>
  </r>
  <r>
    <x v="8"/>
    <s v="F"/>
    <n v="2"/>
    <n v="10"/>
    <d v="1899-12-30T01:10:52"/>
    <d v="1899-12-30T01:26:28"/>
    <d v="1899-12-30T01:18:40"/>
    <n v="0"/>
    <d v="1899-12-30T00:07:52"/>
    <n v="2.5"/>
    <n v="1"/>
    <n v="3"/>
    <x v="1"/>
    <n v="0.5"/>
    <n v="0.25"/>
    <n v="0.25"/>
    <n v="0"/>
    <n v="0"/>
    <n v="0"/>
    <n v="0"/>
    <n v="2.25"/>
    <d v="2020-09-21T00:00:00"/>
    <n v="1"/>
    <n v="0.22500000000000001"/>
    <s v="Simply the BEST"/>
  </r>
  <r>
    <x v="17"/>
    <s v="M"/>
    <n v="2"/>
    <n v="21.09"/>
    <d v="1899-12-30T02:17:03"/>
    <d v="1899-12-30T02:18:43"/>
    <d v="1899-12-30T02:17:53"/>
    <n v="778"/>
    <d v="1899-12-30T00:06:32"/>
    <n v="5"/>
    <n v="1"/>
    <n v="3.5"/>
    <x v="1"/>
    <n v="0.5"/>
    <n v="0.25"/>
    <n v="0.25"/>
    <n v="0.51866666666666672"/>
    <n v="0"/>
    <n v="0"/>
    <n v="0"/>
    <n v="4.1436666666666664"/>
    <d v="2020-09-21T00:00:00"/>
    <n v="1"/>
    <n v="0.19647542279121225"/>
    <s v="Simply the BEST"/>
  </r>
  <r>
    <x v="20"/>
    <s v="M"/>
    <n v="2"/>
    <n v="13.04"/>
    <d v="1899-12-30T01:12:13"/>
    <d v="1899-12-30T01:12:35"/>
    <d v="1899-12-30T01:12:24"/>
    <n v="5"/>
    <d v="1899-12-30T00:05:33"/>
    <n v="3"/>
    <n v="1.5"/>
    <n v="1.5"/>
    <x v="1"/>
    <n v="0.5"/>
    <n v="0.25"/>
    <n v="0.25"/>
    <n v="0"/>
    <n v="0"/>
    <n v="0"/>
    <n v="0"/>
    <n v="2.25"/>
    <d v="2020-09-18T00:00:00"/>
    <n v="1"/>
    <n v="0.17254601226993865"/>
    <s v="TSP"/>
  </r>
  <r>
    <x v="33"/>
    <s v="M"/>
    <n v="2"/>
    <n v="10.01"/>
    <d v="1899-12-30T01:00:16"/>
    <d v="1899-12-30T01:00:21"/>
    <d v="1899-12-30T01:00:19"/>
    <n v="9"/>
    <d v="1899-12-30T00:06:01"/>
    <n v="2.5"/>
    <n v="1"/>
    <n v="4"/>
    <x v="0"/>
    <n v="0.25"/>
    <n v="0.25"/>
    <n v="0.5"/>
    <n v="0"/>
    <n v="0"/>
    <n v="0"/>
    <n v="0"/>
    <n v="2.875"/>
    <d v="2020-09-21T00:00:00"/>
    <n v="1"/>
    <n v="0.2872127872127872"/>
    <s v="Let it RUN"/>
  </r>
  <r>
    <x v="34"/>
    <s v="F"/>
    <n v="2"/>
    <n v="12.01"/>
    <d v="1899-12-30T01:09:01"/>
    <d v="1899-12-30T01:19:07"/>
    <d v="1899-12-30T01:14:04"/>
    <n v="17"/>
    <d v="1899-12-30T00:06:10"/>
    <n v="3"/>
    <n v="1.5"/>
    <n v="3"/>
    <x v="1"/>
    <n v="0.5"/>
    <n v="0.25"/>
    <n v="0.25"/>
    <n v="0"/>
    <n v="0"/>
    <n v="0"/>
    <n v="0"/>
    <n v="2.625"/>
    <d v="2020-09-21T00:00:00"/>
    <n v="1"/>
    <n v="0.21856786011656953"/>
    <e v="#N/A"/>
  </r>
  <r>
    <x v="38"/>
    <s v="F"/>
    <n v="1"/>
    <n v="21.03"/>
    <d v="1899-12-30T02:55:26"/>
    <d v="1899-12-30T03:42:02"/>
    <d v="1899-12-30T03:18:44"/>
    <n v="758"/>
    <d v="1899-12-30T00:09:27"/>
    <n v="5"/>
    <n v="0"/>
    <n v="3.5"/>
    <x v="0"/>
    <n v="0.25"/>
    <n v="0.25"/>
    <n v="0.5"/>
    <n v="0.5053333333333333"/>
    <n v="0"/>
    <n v="0"/>
    <n v="0"/>
    <n v="3.5053333333333332"/>
    <d v="2020-09-12T00:00:00"/>
    <n v="1"/>
    <n v="0.16668251703915041"/>
    <s v="Let it RUN"/>
  </r>
  <r>
    <x v="12"/>
    <s v="M"/>
    <n v="2"/>
    <n v="42.2"/>
    <d v="1899-12-30T03:44:55"/>
    <d v="1899-12-30T04:43:35"/>
    <d v="1899-12-30T04:14:15"/>
    <n v="756"/>
    <d v="1899-12-30T00:06:01"/>
    <n v="5"/>
    <n v="1"/>
    <n v="3.5"/>
    <x v="1"/>
    <n v="0.5"/>
    <n v="0.25"/>
    <n v="0.25"/>
    <n v="0.504"/>
    <n v="1"/>
    <n v="0"/>
    <n v="0"/>
    <n v="5.1289999999999996"/>
    <d v="2020-09-20T00:00:00"/>
    <n v="1"/>
    <n v="0.12154028436018956"/>
    <s v="Tenchei"/>
  </r>
  <r>
    <x v="16"/>
    <s v="M"/>
    <n v="3"/>
    <n v="10.1"/>
    <m/>
    <d v="1899-12-30T00:54:28"/>
    <d v="1899-12-30T00:54:28"/>
    <n v="20"/>
    <d v="1899-12-30T00:05:24"/>
    <n v="2.5"/>
    <n v="2"/>
    <n v="3"/>
    <x v="2"/>
    <n v="0.25"/>
    <n v="0.5"/>
    <n v="0.25"/>
    <n v="0"/>
    <n v="0"/>
    <n v="0"/>
    <n v="0"/>
    <n v="2.375"/>
    <d v="2020-09-28T00:00:00"/>
    <n v="1"/>
    <n v="0.23514851485148516"/>
    <s v="Serioranistii"/>
  </r>
  <r>
    <x v="4"/>
    <s v="M"/>
    <n v="3"/>
    <n v="23.37"/>
    <d v="1899-12-30T03:33:17"/>
    <d v="1899-12-30T03:43:47"/>
    <d v="1899-12-30T03:38:32"/>
    <n v="1846"/>
    <d v="1899-12-30T00:09:21"/>
    <n v="5"/>
    <n v="0"/>
    <n v="5"/>
    <x v="0"/>
    <n v="0.25"/>
    <n v="0.25"/>
    <n v="0.5"/>
    <n v="1.2306666666666666"/>
    <n v="0.1"/>
    <n v="0"/>
    <n v="0"/>
    <n v="5.0806666666666658"/>
    <d v="2020-09-28T00:00:00"/>
    <n v="1"/>
    <n v="0.21740122664384534"/>
    <s v="TSP"/>
  </r>
  <r>
    <x v="8"/>
    <s v="F"/>
    <n v="3"/>
    <n v="5"/>
    <d v="1899-12-30T00:35:07"/>
    <d v="1899-12-30T00:35:27"/>
    <d v="1899-12-30T00:35:17"/>
    <n v="161"/>
    <d v="1899-12-30T00:07:03"/>
    <n v="1.5"/>
    <n v="1"/>
    <n v="3.5"/>
    <x v="0"/>
    <n v="0.25"/>
    <n v="0.25"/>
    <n v="0.5"/>
    <n v="0.10733333333333334"/>
    <n v="0"/>
    <n v="0"/>
    <n v="0"/>
    <n v="2.4823333333333335"/>
    <d v="2020-09-28T00:00:00"/>
    <n v="1"/>
    <n v="0.49646666666666672"/>
    <s v="Simply the BEST"/>
  </r>
  <r>
    <x v="20"/>
    <s v="M"/>
    <n v="3"/>
    <n v="15.04"/>
    <d v="1899-12-30T01:20:47"/>
    <d v="1899-12-30T01:22:42"/>
    <d v="1899-12-30T01:21:45"/>
    <n v="20"/>
    <d v="1899-12-30T00:05:26"/>
    <n v="3.5"/>
    <n v="2"/>
    <n v="1.5"/>
    <x v="0"/>
    <n v="0.25"/>
    <n v="0.25"/>
    <n v="0.5"/>
    <n v="0"/>
    <n v="0"/>
    <n v="0"/>
    <n v="0"/>
    <n v="2.125"/>
    <d v="2020-09-28T00:00:00"/>
    <n v="1"/>
    <n v="0.14128989361702129"/>
    <s v="TSP"/>
  </r>
  <r>
    <x v="39"/>
    <s v="M"/>
    <n v="3"/>
    <n v="21.18"/>
    <d v="1899-12-30T01:45:31"/>
    <d v="1899-12-30T01:50:50"/>
    <d v="1899-12-30T01:48:10"/>
    <n v="37"/>
    <d v="1899-12-30T00:05:06"/>
    <n v="5"/>
    <n v="2.5"/>
    <n v="2"/>
    <x v="0"/>
    <n v="0.25"/>
    <n v="0.25"/>
    <n v="0.5"/>
    <n v="0"/>
    <n v="0"/>
    <n v="0"/>
    <n v="0"/>
    <n v="2.875"/>
    <d v="2020-09-28T00:00:00"/>
    <n v="1"/>
    <n v="0.13574126534466477"/>
    <s v="Tenchei"/>
  </r>
  <r>
    <x v="35"/>
    <s v="M"/>
    <n v="3"/>
    <n v="12.1"/>
    <d v="1899-12-30T01:08:15"/>
    <d v="1899-12-30T01:09:40"/>
    <d v="1899-12-30T01:08:58"/>
    <n v="11"/>
    <d v="1899-12-30T00:05:42"/>
    <n v="3"/>
    <n v="1.5"/>
    <n v="4"/>
    <x v="0"/>
    <n v="0.25"/>
    <n v="0.25"/>
    <n v="0.5"/>
    <n v="0"/>
    <n v="0"/>
    <n v="0"/>
    <n v="0"/>
    <n v="3.125"/>
    <d v="2020-09-28T00:00:00"/>
    <n v="1"/>
    <n v="0.25826446280991738"/>
    <s v="Let it RUN"/>
  </r>
  <r>
    <x v="23"/>
    <s v="M"/>
    <n v="3"/>
    <n v="3.03"/>
    <m/>
    <d v="1899-12-30T00:11:23"/>
    <d v="1899-12-30T00:11:23"/>
    <n v="2"/>
    <d v="1899-12-30T00:03:45"/>
    <n v="1"/>
    <n v="5"/>
    <n v="4"/>
    <x v="2"/>
    <n v="0.25"/>
    <n v="0.5"/>
    <n v="0.25"/>
    <n v="0"/>
    <n v="0"/>
    <n v="0.99999999999999989"/>
    <n v="0"/>
    <n v="4.75"/>
    <d v="2020-09-28T00:00:00"/>
    <n v="1"/>
    <n v="1.5676567656765679"/>
    <s v="Serioranistii"/>
  </r>
  <r>
    <x v="25"/>
    <s v="M"/>
    <n v="3"/>
    <n v="29.57"/>
    <m/>
    <d v="1899-12-30T03:22:30"/>
    <d v="1899-12-30T03:22:30"/>
    <n v="0"/>
    <d v="1899-12-30T00:06:51"/>
    <n v="5"/>
    <n v="1"/>
    <n v="2"/>
    <x v="2"/>
    <n v="0.25"/>
    <n v="0.5"/>
    <n v="0.25"/>
    <n v="0"/>
    <n v="0.4"/>
    <n v="0"/>
    <n v="0"/>
    <n v="2.65"/>
    <d v="2020-09-28T00:00:00"/>
    <n v="1"/>
    <n v="8.9617855935069324E-2"/>
    <s v="Let it RUN"/>
  </r>
  <r>
    <x v="6"/>
    <s v="F"/>
    <n v="3"/>
    <n v="13.61"/>
    <d v="1899-12-30T01:39:29"/>
    <d v="1899-12-30T01:40:23"/>
    <d v="1899-12-30T01:39:56"/>
    <n v="99"/>
    <d v="1899-12-30T00:07:21"/>
    <n v="3"/>
    <n v="1"/>
    <n v="3"/>
    <x v="1"/>
    <n v="0.5"/>
    <n v="0.25"/>
    <n v="0.25"/>
    <n v="0"/>
    <n v="0"/>
    <n v="0"/>
    <n v="0"/>
    <n v="2.5"/>
    <d v="2020-09-28T00:00:00"/>
    <n v="1"/>
    <n v="0.18368846436443792"/>
    <s v="Tenchei"/>
  </r>
  <r>
    <x v="24"/>
    <s v="M"/>
    <n v="3"/>
    <n v="21.24"/>
    <d v="1899-12-30T02:24:36"/>
    <d v="1899-12-30T02:33:58"/>
    <d v="1899-12-30T02:29:17"/>
    <n v="208"/>
    <d v="1899-12-30T00:07:02"/>
    <n v="5"/>
    <n v="1"/>
    <n v="3.5"/>
    <x v="1"/>
    <n v="0.5"/>
    <n v="0.25"/>
    <n v="0.25"/>
    <n v="0.13866666666666666"/>
    <n v="0"/>
    <n v="0"/>
    <n v="0"/>
    <n v="3.7636666666666665"/>
    <d v="2020-09-28T00:00:00"/>
    <n v="1"/>
    <n v="0.1771971123666039"/>
    <s v="Serioranistii"/>
  </r>
  <r>
    <x v="31"/>
    <s v="M"/>
    <n v="3"/>
    <n v="10.28"/>
    <m/>
    <d v="1899-12-30T00:54:30"/>
    <d v="1899-12-30T00:54:30"/>
    <n v="109"/>
    <d v="1899-12-30T00:05:18"/>
    <n v="2.5"/>
    <n v="2"/>
    <n v="1.5"/>
    <x v="2"/>
    <n v="0.25"/>
    <n v="0.5"/>
    <n v="0.25"/>
    <n v="7.2666666666666671E-2"/>
    <n v="0"/>
    <n v="0"/>
    <n v="0.5"/>
    <n v="2.5726666666666667"/>
    <d v="2020-09-27T00:00:00"/>
    <n v="1"/>
    <n v="0.25025940337224384"/>
    <s v="Let it RUN"/>
  </r>
  <r>
    <x v="29"/>
    <s v="M"/>
    <n v="3"/>
    <n v="23.21"/>
    <d v="1899-12-30T02:18:15"/>
    <d v="1899-12-30T02:29:54"/>
    <d v="1899-12-30T02:24:04"/>
    <n v="38"/>
    <d v="1899-12-30T00:06:12"/>
    <n v="5"/>
    <n v="1"/>
    <n v="3.5"/>
    <x v="0"/>
    <n v="0.25"/>
    <n v="0.25"/>
    <n v="0.5"/>
    <n v="0"/>
    <n v="0.1"/>
    <n v="0"/>
    <n v="0"/>
    <n v="3.35"/>
    <d v="2020-09-27T00:00:00"/>
    <n v="1"/>
    <n v="0.14433433864713485"/>
    <s v="Tenchei"/>
  </r>
  <r>
    <x v="32"/>
    <s v="M"/>
    <n v="3"/>
    <n v="31.95"/>
    <d v="1899-12-30T02:51:43"/>
    <d v="1899-12-30T02:55:07"/>
    <d v="1899-12-30T02:53:25"/>
    <n v="56"/>
    <d v="1899-12-30T00:05:26"/>
    <n v="5"/>
    <n v="2"/>
    <n v="3.5"/>
    <x v="1"/>
    <n v="0.5"/>
    <n v="0.25"/>
    <n v="0.25"/>
    <n v="0"/>
    <n v="0.5"/>
    <n v="0"/>
    <n v="0"/>
    <n v="4.375"/>
    <d v="2020-09-27T00:00:00"/>
    <n v="1"/>
    <n v="0.13693270735524257"/>
    <s v="Let it RUN"/>
  </r>
  <r>
    <x v="17"/>
    <s v="M"/>
    <n v="3"/>
    <n v="31.9"/>
    <d v="1899-12-30T05:51:15"/>
    <d v="1899-12-30T05:51:17"/>
    <d v="1899-12-30T05:51:16"/>
    <n v="2236"/>
    <d v="1899-12-30T00:11:01"/>
    <n v="5"/>
    <n v="0"/>
    <n v="5"/>
    <x v="0"/>
    <n v="0.25"/>
    <n v="0.25"/>
    <n v="0.5"/>
    <n v="1.4906666666666666"/>
    <n v="0.5"/>
    <n v="0"/>
    <n v="0"/>
    <n v="5.7406666666666668"/>
    <d v="2020-09-27T00:00:00"/>
    <n v="1"/>
    <n v="0.17995820271682342"/>
    <s v="Simply the BEST"/>
  </r>
  <r>
    <x v="18"/>
    <s v="M"/>
    <n v="3"/>
    <n v="23.33"/>
    <d v="1899-12-30T03:16:45"/>
    <d v="1899-12-30T03:20:26"/>
    <d v="1899-12-30T03:18:36"/>
    <n v="1599"/>
    <d v="1899-12-30T00:08:31"/>
    <n v="5"/>
    <n v="0"/>
    <n v="3.5"/>
    <x v="1"/>
    <n v="0.5"/>
    <n v="0.25"/>
    <n v="0.25"/>
    <n v="1.0660000000000001"/>
    <n v="0.1"/>
    <n v="0"/>
    <n v="0"/>
    <n v="4.5409999999999995"/>
    <d v="2020-09-27T00:00:00"/>
    <n v="1"/>
    <n v="0.19464209172738961"/>
    <s v="Simply the BEST"/>
  </r>
  <r>
    <x v="0"/>
    <s v="M"/>
    <n v="3"/>
    <n v="41.85"/>
    <m/>
    <d v="1899-12-30T10:28:25"/>
    <d v="1899-12-30T10:28:25"/>
    <n v="2965"/>
    <d v="1899-12-30T00:15:01"/>
    <n v="0"/>
    <n v="0"/>
    <n v="5"/>
    <x v="2"/>
    <n v="0.25"/>
    <n v="0.5"/>
    <n v="0.25"/>
    <n v="1.9766666666666666"/>
    <n v="1"/>
    <n v="0"/>
    <n v="0.5"/>
    <n v="4.7266666666666666"/>
    <d v="2020-09-27T00:00:00"/>
    <n v="1"/>
    <n v="0.11294305057745917"/>
    <s v="Let it RUN"/>
  </r>
  <r>
    <x v="5"/>
    <s v="M"/>
    <n v="3"/>
    <n v="30"/>
    <d v="1899-12-30T03:01:33"/>
    <d v="1899-12-30T03:26:43"/>
    <d v="1899-12-30T03:14:08"/>
    <n v="176"/>
    <d v="1899-12-30T00:06:28"/>
    <n v="5"/>
    <n v="1"/>
    <n v="3"/>
    <x v="1"/>
    <n v="0.5"/>
    <n v="0.25"/>
    <n v="0.25"/>
    <n v="0.11733333333333333"/>
    <n v="0.4"/>
    <n v="0"/>
    <n v="0"/>
    <n v="4.0173333333333332"/>
    <d v="2020-09-26T00:00:00"/>
    <n v="1"/>
    <n v="0.13391111111111112"/>
    <s v="Tenchei"/>
  </r>
  <r>
    <x v="33"/>
    <s v="M"/>
    <n v="3"/>
    <n v="21"/>
    <d v="1899-12-30T02:18:32"/>
    <d v="1899-12-30T02:24:42"/>
    <d v="1899-12-30T02:21:37"/>
    <n v="54"/>
    <d v="1899-12-30T00:06:45"/>
    <n v="5"/>
    <n v="1"/>
    <n v="4"/>
    <x v="1"/>
    <n v="0.5"/>
    <n v="0.25"/>
    <n v="0.25"/>
    <n v="0"/>
    <n v="0"/>
    <n v="0"/>
    <n v="0"/>
    <n v="3.75"/>
    <d v="2020-09-26T00:00:00"/>
    <n v="1"/>
    <n v="0.17857142857142858"/>
    <s v="Let it RUN"/>
  </r>
  <r>
    <x v="12"/>
    <s v="M"/>
    <n v="3"/>
    <n v="23.17"/>
    <d v="1899-12-30T04:07:12"/>
    <d v="1899-12-30T04:08:17"/>
    <d v="1899-12-30T04:07:44"/>
    <n v="1369"/>
    <d v="1899-12-30T00:10:42"/>
    <n v="5"/>
    <n v="0"/>
    <n v="3"/>
    <x v="0"/>
    <n v="0.25"/>
    <n v="0.25"/>
    <n v="0.5"/>
    <n v="0.91266666666666663"/>
    <n v="0.1"/>
    <n v="0"/>
    <n v="0"/>
    <n v="3.7626666666666666"/>
    <d v="2020-09-26T00:00:00"/>
    <n v="1"/>
    <n v="0.16239390015825059"/>
    <s v="Tenchei"/>
  </r>
  <r>
    <x v="26"/>
    <s v="F"/>
    <n v="3"/>
    <n v="5"/>
    <m/>
    <d v="1899-12-30T00:23:43"/>
    <d v="1899-12-30T00:23:43"/>
    <n v="0"/>
    <d v="1899-12-30T00:04:45"/>
    <n v="1.5"/>
    <n v="4.5"/>
    <n v="1.5"/>
    <x v="2"/>
    <n v="0.25"/>
    <n v="0.5"/>
    <n v="0.25"/>
    <n v="0"/>
    <n v="0"/>
    <n v="0"/>
    <n v="0"/>
    <n v="3"/>
    <d v="2020-09-26T00:00:00"/>
    <n v="1"/>
    <n v="0.6"/>
    <s v="Serioranistii"/>
  </r>
  <r>
    <x v="15"/>
    <s v="M"/>
    <n v="3"/>
    <n v="23.27"/>
    <d v="1899-12-30T03:07:28"/>
    <d v="1899-12-30T03:13:29"/>
    <d v="1899-12-30T03:10:29"/>
    <n v="1412"/>
    <d v="1899-12-30T00:08:11"/>
    <n v="5"/>
    <n v="0"/>
    <n v="4"/>
    <x v="0"/>
    <n v="0.25"/>
    <n v="0.25"/>
    <n v="0.5"/>
    <n v="0.94133333333333336"/>
    <n v="0.1"/>
    <n v="0"/>
    <n v="0"/>
    <n v="4.2913333333333332"/>
    <d v="2020-09-28T00:00:00"/>
    <n v="1"/>
    <n v="0.18441484028076208"/>
    <s v="Tenchei"/>
  </r>
  <r>
    <x v="22"/>
    <s v="M"/>
    <n v="3"/>
    <n v="12.1"/>
    <m/>
    <d v="1899-12-30T01:18:04"/>
    <d v="1899-12-30T01:18:04"/>
    <n v="4"/>
    <d v="1899-12-30T00:06:27"/>
    <n v="3"/>
    <n v="1"/>
    <n v="2"/>
    <x v="2"/>
    <n v="0.25"/>
    <n v="0.5"/>
    <n v="0.25"/>
    <n v="0"/>
    <n v="0"/>
    <n v="0"/>
    <n v="0"/>
    <n v="1.75"/>
    <d v="2020-09-28T00:00:00"/>
    <n v="1"/>
    <n v="0.14462809917355374"/>
    <e v="#N/A"/>
  </r>
  <r>
    <x v="21"/>
    <s v="M"/>
    <n v="3"/>
    <n v="12.42"/>
    <d v="1899-12-30T01:15:23"/>
    <d v="1899-12-30T01:15:33"/>
    <d v="1899-12-30T01:15:28"/>
    <n v="18"/>
    <d v="1899-12-30T00:06:05"/>
    <n v="3"/>
    <n v="1"/>
    <n v="2.5"/>
    <x v="0"/>
    <n v="0.25"/>
    <n v="0.25"/>
    <n v="0.5"/>
    <n v="0"/>
    <n v="0"/>
    <n v="0"/>
    <n v="0"/>
    <n v="2.25"/>
    <d v="2020-09-27T00:00:00"/>
    <n v="1"/>
    <n v="0.18115942028985507"/>
    <s v="TSP"/>
  </r>
  <r>
    <x v="37"/>
    <s v="M"/>
    <n v="3"/>
    <n v="10"/>
    <m/>
    <d v="1899-12-30T00:40:48"/>
    <d v="1899-12-30T00:40:48"/>
    <n v="30"/>
    <d v="1899-12-30T00:04:05"/>
    <n v="2.5"/>
    <n v="4.5"/>
    <n v="1.5"/>
    <x v="2"/>
    <n v="0.25"/>
    <n v="0.5"/>
    <n v="0.25"/>
    <n v="0"/>
    <n v="0"/>
    <n v="0"/>
    <n v="0"/>
    <n v="3.25"/>
    <d v="2020-09-28T00:00:00"/>
    <n v="1"/>
    <n v="0.32500000000000001"/>
    <s v="Serioranistii"/>
  </r>
  <r>
    <x v="28"/>
    <s v="M"/>
    <n v="3"/>
    <n v="5.48"/>
    <m/>
    <d v="1899-12-30T00:31:59"/>
    <d v="1899-12-30T00:31:59"/>
    <n v="121"/>
    <d v="1899-12-30T00:05:50"/>
    <n v="1.5"/>
    <n v="1.5"/>
    <n v="1.5"/>
    <x v="2"/>
    <n v="0.25"/>
    <n v="0.5"/>
    <n v="0.25"/>
    <n v="8.0666666666666664E-2"/>
    <n v="0"/>
    <n v="0"/>
    <n v="0"/>
    <n v="1.5806666666666667"/>
    <d v="2020-09-27T00:00:00"/>
    <n v="1"/>
    <n v="0.2884428223844282"/>
    <s v="Simply the BEST"/>
  </r>
  <r>
    <x v="27"/>
    <s v="M"/>
    <n v="3"/>
    <n v="10"/>
    <m/>
    <d v="1899-12-30T00:42:11"/>
    <d v="1899-12-30T00:42:11"/>
    <n v="91"/>
    <d v="1899-12-30T00:04:13"/>
    <n v="2.5"/>
    <n v="4.5"/>
    <n v="3.5"/>
    <x v="2"/>
    <n v="0.25"/>
    <n v="0.5"/>
    <n v="0.25"/>
    <n v="0"/>
    <n v="0"/>
    <n v="0"/>
    <n v="0"/>
    <n v="3.75"/>
    <d v="2020-09-26T00:00:00"/>
    <n v="1"/>
    <n v="0.375"/>
    <s v="Serioranistii"/>
  </r>
  <r>
    <x v="30"/>
    <s v="M"/>
    <n v="3"/>
    <n v="20.34"/>
    <d v="1899-12-30T01:45:58"/>
    <d v="1899-12-30T01:45:58"/>
    <d v="1899-12-30T01:45:58"/>
    <n v="348"/>
    <d v="1899-12-30T00:05:13"/>
    <n v="4.5"/>
    <n v="2.5"/>
    <n v="2"/>
    <x v="1"/>
    <n v="0.5"/>
    <n v="0.25"/>
    <n v="0.25"/>
    <n v="0.23200000000000001"/>
    <n v="0"/>
    <n v="0"/>
    <n v="0"/>
    <n v="3.6070000000000002"/>
    <d v="2020-09-26T00:00:00"/>
    <n v="1"/>
    <n v="0.1773352999016716"/>
    <s v="Simply the BEST"/>
  </r>
  <r>
    <x v="19"/>
    <s v="M"/>
    <n v="3"/>
    <n v="10.1"/>
    <m/>
    <d v="1899-12-30T00:41:39"/>
    <d v="1899-12-30T00:41:39"/>
    <n v="5"/>
    <d v="1899-12-30T00:04:07"/>
    <n v="2.5"/>
    <n v="4.5"/>
    <n v="2"/>
    <x v="2"/>
    <n v="0.25"/>
    <n v="0.5"/>
    <n v="0.25"/>
    <n v="0"/>
    <n v="0"/>
    <n v="0"/>
    <n v="0"/>
    <n v="3.375"/>
    <d v="2020-09-26T00:00:00"/>
    <n v="1"/>
    <n v="0.33415841584158418"/>
    <s v="TSP"/>
  </r>
  <r>
    <x v="14"/>
    <s v="M"/>
    <n v="3"/>
    <n v="51.99"/>
    <d v="1899-12-30T04:45:54"/>
    <d v="1899-12-30T04:59:47"/>
    <d v="1899-12-30T04:52:51"/>
    <n v="660"/>
    <d v="1899-12-30T00:05:38"/>
    <n v="5"/>
    <n v="1.5"/>
    <n v="4"/>
    <x v="0"/>
    <n v="0.25"/>
    <n v="0.25"/>
    <n v="0.5"/>
    <n v="0.44"/>
    <n v="1.5"/>
    <n v="0"/>
    <n v="0"/>
    <n v="5.5650000000000004"/>
    <d v="2020-09-26T00:00:00"/>
    <n v="1"/>
    <n v="0.1070398153491056"/>
    <s v="Simply the BEST"/>
  </r>
  <r>
    <x v="34"/>
    <s v="F"/>
    <n v="3"/>
    <n v="3.01"/>
    <m/>
    <d v="1899-12-30T00:18:05"/>
    <d v="1899-12-30T00:18:05"/>
    <n v="8"/>
    <d v="1899-12-30T00:06:00"/>
    <n v="1"/>
    <n v="2"/>
    <n v="1.5"/>
    <x v="2"/>
    <n v="0.25"/>
    <n v="0.5"/>
    <n v="0.25"/>
    <n v="0"/>
    <n v="0"/>
    <n v="0"/>
    <n v="0"/>
    <n v="1.625"/>
    <d v="2020-09-26T00:00:00"/>
    <n v="1"/>
    <n v="0.53986710963455153"/>
    <e v="#N/A"/>
  </r>
  <r>
    <x v="2"/>
    <s v="F"/>
    <n v="3"/>
    <n v="3.02"/>
    <m/>
    <d v="1899-12-30T00:19:41"/>
    <d v="1899-12-30T00:19:41"/>
    <n v="0"/>
    <d v="1899-12-30T00:06:31"/>
    <n v="1"/>
    <n v="1"/>
    <n v="2"/>
    <x v="2"/>
    <n v="0.25"/>
    <n v="0.5"/>
    <n v="0.25"/>
    <n v="0"/>
    <n v="0"/>
    <n v="0"/>
    <n v="0.75"/>
    <n v="2"/>
    <d v="2020-09-25T00:00:00"/>
    <n v="1"/>
    <n v="0.66225165562913912"/>
    <s v="Serioranistii"/>
  </r>
  <r>
    <x v="38"/>
    <s v="F"/>
    <n v="3"/>
    <n v="5.01"/>
    <m/>
    <d v="1899-12-30T00:25:57"/>
    <d v="1899-12-30T00:25:57"/>
    <n v="0"/>
    <d v="1899-12-30T00:05:11"/>
    <n v="1.5"/>
    <n v="3.5"/>
    <n v="2.5"/>
    <x v="2"/>
    <n v="0.25"/>
    <n v="0.5"/>
    <n v="0.25"/>
    <n v="0"/>
    <n v="0"/>
    <n v="0"/>
    <n v="0"/>
    <n v="2.75"/>
    <d v="2020-09-25T00:00:00"/>
    <n v="1"/>
    <n v="0.54890219560878251"/>
    <s v="Let it RUN"/>
  </r>
  <r>
    <x v="1"/>
    <s v="F"/>
    <n v="3"/>
    <n v="10.01"/>
    <d v="1899-12-30T01:08:45"/>
    <d v="1899-12-30T01:09:50"/>
    <d v="1899-12-30T01:09:18"/>
    <n v="11"/>
    <d v="1899-12-30T00:06:55"/>
    <n v="2.5"/>
    <n v="1"/>
    <n v="3"/>
    <x v="1"/>
    <n v="0.5"/>
    <n v="0.25"/>
    <n v="0.25"/>
    <n v="0"/>
    <n v="0"/>
    <n v="0"/>
    <n v="0"/>
    <n v="2.25"/>
    <d v="2020-09-23T00:00:00"/>
    <n v="1"/>
    <n v="0.22477522477522477"/>
    <s v="Tenchei"/>
  </r>
  <r>
    <x v="3"/>
    <s v="M"/>
    <n v="3"/>
    <n v="21.25"/>
    <m/>
    <d v="1899-12-30T01:58:22"/>
    <d v="1899-12-30T01:58:22"/>
    <n v="49"/>
    <d v="1899-12-30T00:05:34"/>
    <n v="5"/>
    <n v="1.5"/>
    <n v="3"/>
    <x v="2"/>
    <n v="0.25"/>
    <n v="0.5"/>
    <n v="0.25"/>
    <n v="0"/>
    <n v="0"/>
    <n v="0"/>
    <n v="0"/>
    <n v="2.75"/>
    <d v="2020-09-23T00:00:00"/>
    <n v="1"/>
    <n v="0.12941176470588237"/>
    <s v="TSP"/>
  </r>
  <r>
    <x v="9"/>
    <s v="F"/>
    <n v="3"/>
    <n v="7.17"/>
    <m/>
    <d v="1899-12-30T00:45:46"/>
    <d v="1899-12-30T00:45:46"/>
    <n v="14"/>
    <d v="1899-12-30T00:06:23"/>
    <n v="2"/>
    <n v="1.5"/>
    <n v="1"/>
    <x v="2"/>
    <n v="0.25"/>
    <n v="0.5"/>
    <n v="0.25"/>
    <n v="0"/>
    <n v="0"/>
    <n v="0"/>
    <n v="0"/>
    <n v="1.5"/>
    <d v="2020-09-23T00:00:00"/>
    <n v="1"/>
    <n v="0.20920502092050208"/>
    <e v="#N/A"/>
  </r>
  <r>
    <x v="38"/>
    <s v="F"/>
    <n v="4"/>
    <n v="15.02"/>
    <d v="1899-12-30T01:26:12"/>
    <d v="1899-12-30T01:28:33"/>
    <d v="1899-12-30T01:27:23"/>
    <n v="109"/>
    <d v="1899-12-30T00:05:49"/>
    <n v="3.5"/>
    <n v="2"/>
    <n v="4"/>
    <x v="0"/>
    <n v="0.25"/>
    <n v="0.25"/>
    <n v="0.5"/>
    <n v="7.2666666666666671E-2"/>
    <n v="0"/>
    <n v="0"/>
    <n v="0"/>
    <n v="3.4476666666666667"/>
    <d v="2020-09-30T00:00:00"/>
    <n v="1"/>
    <n v="0.22953839325343986"/>
    <s v="Let it RUN"/>
  </r>
  <r>
    <x v="37"/>
    <s v="M"/>
    <n v="4"/>
    <n v="21.51"/>
    <d v="1899-12-30T01:38:07"/>
    <d v="1899-12-30T01:41:17"/>
    <d v="1899-12-30T01:39:42"/>
    <n v="179"/>
    <d v="1899-12-30T00:04:38"/>
    <n v="5"/>
    <n v="3.5"/>
    <n v="1"/>
    <x v="1"/>
    <n v="0.5"/>
    <n v="0.25"/>
    <n v="0.25"/>
    <n v="0.11933333333333333"/>
    <n v="0"/>
    <n v="0"/>
    <n v="0"/>
    <n v="3.7443333333333335"/>
    <d v="2020-09-30T00:00:00"/>
    <n v="1"/>
    <n v="0.17407407407407408"/>
    <s v="Serioranistii"/>
  </r>
  <r>
    <x v="29"/>
    <s v="M"/>
    <n v="4"/>
    <n v="21.35"/>
    <d v="1899-12-30T02:20:44"/>
    <d v="1899-12-30T02:29:44"/>
    <d v="1899-12-30T02:25:14"/>
    <n v="358"/>
    <d v="1899-12-30T00:06:48"/>
    <n v="5"/>
    <n v="1"/>
    <n v="4"/>
    <x v="0"/>
    <n v="0.25"/>
    <n v="0.25"/>
    <n v="0.5"/>
    <n v="0.23866666666666667"/>
    <n v="0"/>
    <n v="0"/>
    <n v="0"/>
    <n v="3.7386666666666666"/>
    <d v="2020-09-30T00:00:00"/>
    <n v="1"/>
    <n v="0.17511319281811083"/>
    <s v="Tenchei"/>
  </r>
  <r>
    <x v="40"/>
    <s v="M"/>
    <n v="4"/>
    <n v="10.039999999999999"/>
    <d v="1899-12-30T00:52:07"/>
    <d v="1899-12-30T00:52:07"/>
    <d v="1899-12-30T00:52:07"/>
    <n v="27"/>
    <d v="1899-12-30T00:05:11"/>
    <n v="2.5"/>
    <n v="2.5"/>
    <n v="2.5"/>
    <x v="0"/>
    <n v="0.25"/>
    <n v="0.25"/>
    <n v="0.5"/>
    <n v="0"/>
    <n v="0"/>
    <n v="0"/>
    <n v="0"/>
    <n v="2.5"/>
    <d v="2020-10-01T00:00:00"/>
    <n v="1"/>
    <n v="0.24900398406374505"/>
    <s v="TSP"/>
  </r>
  <r>
    <x v="21"/>
    <s v="M"/>
    <n v="4"/>
    <n v="13.64"/>
    <d v="1899-12-30T01:20:33"/>
    <d v="1899-12-30T01:20:33"/>
    <d v="1899-12-30T01:20:33"/>
    <n v="14"/>
    <d v="1899-12-30T00:05:54"/>
    <n v="3"/>
    <n v="1.5"/>
    <n v="2.5"/>
    <x v="1"/>
    <n v="0.5"/>
    <n v="0.25"/>
    <n v="0.25"/>
    <n v="0"/>
    <n v="0"/>
    <n v="0"/>
    <n v="0"/>
    <n v="2.5"/>
    <d v="2020-10-01T00:00:00"/>
    <n v="1"/>
    <n v="0.18328445747800587"/>
    <s v="TSP"/>
  </r>
  <r>
    <x v="2"/>
    <s v="F"/>
    <n v="4"/>
    <n v="8.3000000000000007"/>
    <d v="1899-12-30T00:57:39"/>
    <d v="1899-12-30T00:57:59"/>
    <d v="1899-12-30T00:57:49"/>
    <n v="11"/>
    <d v="1899-12-30T00:06:58"/>
    <n v="2"/>
    <n v="1"/>
    <n v="3.5"/>
    <x v="0"/>
    <n v="0.25"/>
    <n v="0.25"/>
    <n v="0.5"/>
    <n v="0"/>
    <n v="0"/>
    <n v="0"/>
    <n v="0.75"/>
    <n v="3.25"/>
    <d v="2020-10-03T00:00:00"/>
    <n v="1"/>
    <n v="0.39156626506024095"/>
    <s v="Serioranistii"/>
  </r>
  <r>
    <x v="39"/>
    <s v="M"/>
    <n v="4"/>
    <n v="3.96"/>
    <m/>
    <d v="1899-12-30T00:15:05"/>
    <d v="1899-12-30T00:15:05"/>
    <n v="0"/>
    <d v="1899-12-30T00:03:49"/>
    <n v="1"/>
    <n v="5"/>
    <n v="2"/>
    <x v="2"/>
    <n v="0.25"/>
    <n v="0.5"/>
    <n v="0.25"/>
    <n v="0"/>
    <n v="0"/>
    <n v="0.6"/>
    <n v="0"/>
    <n v="3.85"/>
    <d v="2020-10-03T00:00:00"/>
    <n v="1"/>
    <n v="0.97222222222222221"/>
    <s v="Tenchei"/>
  </r>
  <r>
    <x v="3"/>
    <s v="M"/>
    <n v="4"/>
    <n v="21.25"/>
    <d v="1899-12-30T01:59:25"/>
    <d v="1899-12-30T02:09:34"/>
    <d v="1899-12-30T02:04:29"/>
    <n v="56"/>
    <d v="1899-12-30T00:05:52"/>
    <n v="5"/>
    <n v="1.5"/>
    <n v="2"/>
    <x v="0"/>
    <n v="0.25"/>
    <n v="0.25"/>
    <n v="0.5"/>
    <n v="0"/>
    <n v="0"/>
    <n v="0"/>
    <n v="0"/>
    <n v="2.625"/>
    <d v="2020-10-04T00:00:00"/>
    <n v="1"/>
    <n v="0.12352941176470589"/>
    <s v="TSP"/>
  </r>
  <r>
    <x v="41"/>
    <s v="F"/>
    <n v="4"/>
    <n v="5.0199999999999996"/>
    <m/>
    <d v="1899-12-30T00:24:42"/>
    <d v="1899-12-30T00:24:42"/>
    <n v="5"/>
    <d v="1899-12-30T00:04:55"/>
    <n v="1.5"/>
    <n v="4"/>
    <n v="2.5"/>
    <x v="2"/>
    <n v="0.25"/>
    <n v="0.5"/>
    <n v="0.25"/>
    <n v="0"/>
    <n v="0"/>
    <n v="0"/>
    <n v="0"/>
    <n v="3"/>
    <d v="2020-10-04T00:00:00"/>
    <n v="1"/>
    <n v="0.59760956175298807"/>
    <s v="TSP"/>
  </r>
  <r>
    <x v="5"/>
    <s v="M"/>
    <n v="4"/>
    <n v="4.03"/>
    <m/>
    <d v="1899-12-30T00:16:47"/>
    <d v="1899-12-30T00:16:47"/>
    <n v="11"/>
    <d v="1899-12-30T00:04:10"/>
    <n v="1"/>
    <n v="4.5"/>
    <n v="2"/>
    <x v="2"/>
    <n v="0.25"/>
    <n v="0.5"/>
    <n v="0.25"/>
    <n v="0"/>
    <n v="0"/>
    <n v="0"/>
    <n v="0"/>
    <n v="3"/>
    <d v="2020-10-04T00:00:00"/>
    <n v="1"/>
    <n v="0.74441687344913143"/>
    <s v="Tenchei"/>
  </r>
  <r>
    <x v="30"/>
    <s v="M"/>
    <n v="4"/>
    <n v="20.46"/>
    <d v="1899-12-30T01:44:08"/>
    <d v="1899-12-30T01:44:20"/>
    <d v="1899-12-30T01:44:14"/>
    <n v="420"/>
    <d v="1899-12-30T00:05:06"/>
    <n v="4.5"/>
    <n v="2.5"/>
    <n v="1.5"/>
    <x v="1"/>
    <n v="0.5"/>
    <n v="0.25"/>
    <n v="0.25"/>
    <n v="0.28000000000000003"/>
    <n v="0"/>
    <n v="0"/>
    <n v="0"/>
    <n v="3.5300000000000002"/>
    <d v="2020-10-04T00:00:00"/>
    <n v="1"/>
    <n v="0.17253176930596287"/>
    <s v="Simply the BEST"/>
  </r>
  <r>
    <x v="14"/>
    <s v="M"/>
    <n v="4"/>
    <n v="21.3"/>
    <m/>
    <d v="1899-12-30T01:25:40"/>
    <d v="1899-12-30T01:25:40"/>
    <n v="165"/>
    <d v="1899-12-30T00:04:01"/>
    <n v="5"/>
    <n v="4.5"/>
    <n v="3.5"/>
    <x v="2"/>
    <n v="0.25"/>
    <n v="0.5"/>
    <n v="0.25"/>
    <n v="0.11"/>
    <n v="0"/>
    <n v="0"/>
    <n v="0"/>
    <n v="4.4850000000000003"/>
    <d v="2020-10-04T00:00:00"/>
    <n v="1"/>
    <n v="0.21056338028169014"/>
    <s v="Simply the BEST"/>
  </r>
  <r>
    <x v="27"/>
    <s v="M"/>
    <n v="4"/>
    <n v="28.19"/>
    <d v="1899-12-30T02:43:36"/>
    <d v="1899-12-30T03:05:03"/>
    <d v="1899-12-30T02:54:19"/>
    <n v="43"/>
    <d v="1899-12-30T00:06:11"/>
    <n v="5"/>
    <n v="1"/>
    <n v="4"/>
    <x v="1"/>
    <n v="0.5"/>
    <n v="0.25"/>
    <n v="0.25"/>
    <n v="0"/>
    <n v="0.3"/>
    <n v="0"/>
    <n v="0"/>
    <n v="4.05"/>
    <d v="2020-10-04T00:00:00"/>
    <n v="1"/>
    <n v="0.14366796736431359"/>
    <s v="Serioranistii"/>
  </r>
  <r>
    <x v="28"/>
    <s v="M"/>
    <n v="4"/>
    <n v="18.010000000000002"/>
    <d v="1899-12-30T01:14:20"/>
    <d v="1899-12-30T01:17:04"/>
    <d v="1899-12-30T01:15:42"/>
    <n v="0"/>
    <d v="1899-12-30T00:04:12"/>
    <n v="4"/>
    <n v="4.5"/>
    <n v="3.5"/>
    <x v="0"/>
    <n v="0.25"/>
    <n v="0.25"/>
    <n v="0.5"/>
    <n v="0"/>
    <n v="0"/>
    <n v="0"/>
    <n v="0"/>
    <n v="3.875"/>
    <d v="2020-10-04T00:00:00"/>
    <n v="1"/>
    <n v="0.21515824541921152"/>
    <s v="Simply the BEST"/>
  </r>
  <r>
    <x v="15"/>
    <s v="M"/>
    <n v="4"/>
    <n v="30.02"/>
    <d v="1899-12-30T02:41:32"/>
    <d v="1899-12-30T02:45:45"/>
    <d v="1899-12-30T02:43:38"/>
    <n v="690"/>
    <d v="1899-12-30T00:05:27"/>
    <n v="5"/>
    <n v="2"/>
    <n v="3.5"/>
    <x v="1"/>
    <n v="0.5"/>
    <n v="0.25"/>
    <n v="0.25"/>
    <n v="0.46"/>
    <n v="0.4"/>
    <n v="0"/>
    <n v="0"/>
    <n v="4.7350000000000003"/>
    <d v="2020-10-04T00:00:00"/>
    <n v="1"/>
    <n v="0.15772818121252499"/>
    <s v="Tenchei"/>
  </r>
  <r>
    <x v="32"/>
    <s v="M"/>
    <n v="4"/>
    <n v="40.1"/>
    <d v="1899-12-30T05:37:46"/>
    <d v="1899-12-30T06:18:33"/>
    <d v="1899-12-30T05:58:10"/>
    <n v="1689"/>
    <d v="1899-12-30T00:08:56"/>
    <n v="5"/>
    <n v="0"/>
    <n v="4.5"/>
    <x v="0"/>
    <n v="0.25"/>
    <n v="0.25"/>
    <n v="0.5"/>
    <n v="1.1259999999999999"/>
    <n v="0.9"/>
    <n v="0"/>
    <n v="0"/>
    <n v="5.5259999999999998"/>
    <d v="2020-10-04T00:00:00"/>
    <n v="1"/>
    <n v="0.13780548628428926"/>
    <s v="Let it RUN"/>
  </r>
  <r>
    <x v="25"/>
    <s v="M"/>
    <n v="4"/>
    <n v="31.01"/>
    <d v="1899-12-30T03:17:50"/>
    <d v="1899-12-30T05:03:19"/>
    <d v="1899-12-30T04:10:35"/>
    <n v="0"/>
    <d v="1899-12-30T00:08:05"/>
    <n v="5"/>
    <n v="0"/>
    <n v="2"/>
    <x v="0"/>
    <n v="0.25"/>
    <n v="0.25"/>
    <n v="0.5"/>
    <n v="0"/>
    <n v="0.5"/>
    <n v="0"/>
    <n v="0"/>
    <n v="2.75"/>
    <d v="2020-10-04T00:00:00"/>
    <n v="1"/>
    <n v="8.8681070622379871E-2"/>
    <s v="Let it RUN"/>
  </r>
  <r>
    <x v="0"/>
    <s v="M"/>
    <n v="4"/>
    <n v="42.15"/>
    <d v="1899-12-30T07:20:18"/>
    <d v="1899-12-30T07:56:51"/>
    <d v="1899-12-30T07:38:34"/>
    <n v="1041"/>
    <d v="1899-12-30T00:10:53"/>
    <n v="5"/>
    <n v="0"/>
    <n v="3"/>
    <x v="0"/>
    <n v="0.25"/>
    <n v="0.25"/>
    <n v="0.5"/>
    <n v="0.69399999999999995"/>
    <n v="1"/>
    <n v="0"/>
    <n v="0.5"/>
    <n v="4.944"/>
    <d v="2020-10-05T00:00:00"/>
    <n v="1"/>
    <n v="0.11729537366548043"/>
    <s v="Let it RUN"/>
  </r>
  <r>
    <x v="7"/>
    <s v="M"/>
    <n v="4"/>
    <n v="10.050000000000001"/>
    <d v="1899-12-30T01:00:13"/>
    <d v="1899-12-30T01:01:54"/>
    <d v="1899-12-30T01:01:04"/>
    <n v="0"/>
    <d v="1899-12-30T00:06:05"/>
    <n v="2.5"/>
    <n v="1"/>
    <n v="2.5"/>
    <x v="0"/>
    <n v="0.25"/>
    <n v="0.25"/>
    <n v="0.5"/>
    <n v="0"/>
    <n v="0"/>
    <n v="0"/>
    <n v="0"/>
    <n v="2.125"/>
    <d v="2020-10-05T00:00:00"/>
    <n v="1"/>
    <n v="0.21144278606965172"/>
    <s v="Simply the BEST"/>
  </r>
  <r>
    <x v="19"/>
    <s v="M"/>
    <n v="4"/>
    <n v="5.2"/>
    <d v="1899-12-30T00:19:35"/>
    <d v="1899-12-30T00:19:35"/>
    <d v="1899-12-30T00:19:35"/>
    <n v="0"/>
    <d v="1899-12-30T00:03:46"/>
    <n v="1.5"/>
    <n v="5"/>
    <n v="1.5"/>
    <x v="2"/>
    <n v="0.25"/>
    <n v="0.5"/>
    <n v="0.25"/>
    <n v="0"/>
    <n v="0"/>
    <n v="0.99999999999999989"/>
    <n v="0"/>
    <n v="4.25"/>
    <d v="2020-10-04T00:00:00"/>
    <n v="1"/>
    <n v="0.81730769230769229"/>
    <s v="TSP"/>
  </r>
  <r>
    <x v="16"/>
    <s v="M"/>
    <n v="4"/>
    <n v="15.52"/>
    <d v="1899-12-30T01:21:18"/>
    <d v="1899-12-30T01:22:44"/>
    <d v="1899-12-30T01:22:01"/>
    <n v="26"/>
    <d v="1899-12-30T00:05:17"/>
    <n v="3.5"/>
    <n v="2"/>
    <n v="4"/>
    <x v="0"/>
    <n v="0.25"/>
    <n v="0.25"/>
    <n v="0.5"/>
    <n v="0"/>
    <n v="0"/>
    <n v="0"/>
    <n v="0"/>
    <n v="3.375"/>
    <d v="2020-10-05T00:00:00"/>
    <n v="1"/>
    <n v="0.21746134020618557"/>
    <s v="Serioranistii"/>
  </r>
  <r>
    <x v="23"/>
    <s v="M"/>
    <n v="4"/>
    <n v="37"/>
    <d v="1899-12-30T05:40:04"/>
    <d v="1899-12-30T06:12:59"/>
    <d v="1899-12-30T05:56:32"/>
    <n v="1765"/>
    <d v="1899-12-30T00:09:38"/>
    <n v="5"/>
    <n v="0"/>
    <n v="4.5"/>
    <x v="1"/>
    <n v="0.5"/>
    <n v="0.25"/>
    <n v="0.25"/>
    <n v="1.1766666666666667"/>
    <n v="0.8"/>
    <n v="0"/>
    <n v="0"/>
    <n v="5.6016666666666666"/>
    <d v="2020-10-02T00:00:00"/>
    <n v="1"/>
    <n v="0.1513963963963964"/>
    <s v="Serioranistii"/>
  </r>
  <r>
    <x v="17"/>
    <s v="M"/>
    <n v="4"/>
    <n v="8.36"/>
    <d v="1899-12-30T00:46:56"/>
    <d v="1899-12-30T00:48:25"/>
    <d v="1899-12-30T00:48:25"/>
    <n v="26"/>
    <d v="1899-12-30T00:05:47"/>
    <n v="2"/>
    <n v="1.5"/>
    <n v="3"/>
    <x v="2"/>
    <n v="0.25"/>
    <n v="0.5"/>
    <n v="0.25"/>
    <n v="0"/>
    <n v="0"/>
    <n v="0"/>
    <n v="0"/>
    <n v="2"/>
    <d v="2020-10-05T00:00:00"/>
    <n v="1"/>
    <n v="0.23923444976076558"/>
    <s v="Simply the BEST"/>
  </r>
  <r>
    <x v="6"/>
    <s v="F"/>
    <n v="4"/>
    <n v="16.04"/>
    <d v="1899-12-30T01:48:30"/>
    <d v="1899-12-30T02:01:15"/>
    <d v="1899-12-30T01:54:52"/>
    <n v="16"/>
    <d v="1899-12-30T00:07:10"/>
    <n v="4"/>
    <n v="1"/>
    <n v="3"/>
    <x v="1"/>
    <n v="0.5"/>
    <n v="0.25"/>
    <n v="0.25"/>
    <n v="0"/>
    <n v="0"/>
    <n v="0"/>
    <n v="0"/>
    <n v="3"/>
    <d v="2020-10-05T00:00:00"/>
    <n v="1"/>
    <n v="0.18703241895261846"/>
    <s v="Tenchei"/>
  </r>
  <r>
    <x v="18"/>
    <s v="M"/>
    <n v="4"/>
    <n v="11.79"/>
    <d v="1899-12-30T00:58:15"/>
    <d v="1899-12-30T00:58:15"/>
    <d v="1899-12-30T00:58:15"/>
    <n v="14"/>
    <d v="1899-12-30T00:04:56"/>
    <n v="2.5"/>
    <n v="3"/>
    <n v="2"/>
    <x v="2"/>
    <n v="0.25"/>
    <n v="0.5"/>
    <n v="0.25"/>
    <n v="0"/>
    <n v="0"/>
    <n v="0"/>
    <n v="0"/>
    <n v="2.625"/>
    <d v="2020-10-05T00:00:00"/>
    <n v="1"/>
    <n v="0.22264631043256999"/>
    <s v="Simply the BEST"/>
  </r>
  <r>
    <x v="1"/>
    <s v="F"/>
    <n v="4"/>
    <n v="8.01"/>
    <d v="1899-12-30T00:54:52"/>
    <d v="1899-12-30T00:57:15"/>
    <d v="1899-12-30T00:56:04"/>
    <n v="28"/>
    <d v="1899-12-30T00:07:00"/>
    <n v="2"/>
    <n v="1"/>
    <n v="5"/>
    <x v="0"/>
    <n v="0.25"/>
    <n v="0.25"/>
    <n v="0.5"/>
    <n v="0"/>
    <n v="0"/>
    <n v="0"/>
    <n v="0"/>
    <n v="3.25"/>
    <d v="2020-10-05T00:00:00"/>
    <n v="1"/>
    <n v="0.40574282147315854"/>
    <s v="Tenchei"/>
  </r>
  <r>
    <x v="26"/>
    <s v="F"/>
    <n v="4"/>
    <n v="10"/>
    <d v="1899-12-30T00:59:54"/>
    <d v="1899-12-30T01:01:25"/>
    <d v="1899-12-30T01:00:40"/>
    <n v="29"/>
    <d v="1899-12-30T00:06:04"/>
    <n v="2.5"/>
    <n v="1.5"/>
    <n v="3"/>
    <x v="0"/>
    <n v="0.25"/>
    <n v="0.25"/>
    <n v="0.5"/>
    <n v="0"/>
    <n v="0"/>
    <n v="0"/>
    <n v="0"/>
    <n v="2.5"/>
    <d v="2020-10-04T00:00:00"/>
    <n v="1"/>
    <n v="0.25"/>
    <s v="Serioranistii"/>
  </r>
  <r>
    <x v="22"/>
    <s v="M"/>
    <n v="4"/>
    <n v="13.2"/>
    <d v="1899-12-30T01:17:36"/>
    <d v="1899-12-30T01:27:15"/>
    <d v="1899-12-30T01:22:26"/>
    <n v="45"/>
    <d v="1899-12-30T00:06:15"/>
    <n v="3"/>
    <n v="1"/>
    <n v="1.5"/>
    <x v="0"/>
    <n v="0.25"/>
    <n v="0.25"/>
    <n v="0.5"/>
    <n v="0"/>
    <n v="0"/>
    <n v="0"/>
    <n v="0"/>
    <n v="1.75"/>
    <d v="2020-10-05T00:00:00"/>
    <n v="1"/>
    <n v="0.13257575757575757"/>
    <e v="#N/A"/>
  </r>
  <r>
    <x v="33"/>
    <s v="M"/>
    <n v="4"/>
    <n v="9"/>
    <d v="1899-12-30T00:58:27"/>
    <d v="1899-12-30T00:58:27"/>
    <d v="1899-12-30T00:58:27"/>
    <n v="9"/>
    <d v="1899-12-30T00:06:30"/>
    <n v="2"/>
    <n v="1"/>
    <n v="4"/>
    <x v="0"/>
    <n v="0.25"/>
    <n v="0.25"/>
    <n v="0.5"/>
    <n v="0"/>
    <n v="0"/>
    <n v="0"/>
    <n v="0"/>
    <n v="2.75"/>
    <d v="2020-10-05T00:00:00"/>
    <n v="1"/>
    <n v="0.30555555555555558"/>
    <s v="Let it RUN"/>
  </r>
  <r>
    <x v="24"/>
    <s v="M"/>
    <n v="4"/>
    <n v="5.74"/>
    <d v="1899-12-30T00:29:26"/>
    <d v="1899-12-30T00:32:32"/>
    <d v="1899-12-30T00:30:59"/>
    <n v="6"/>
    <d v="1899-12-30T00:05:24"/>
    <n v="1.5"/>
    <n v="2"/>
    <n v="2.5"/>
    <x v="0"/>
    <n v="0.25"/>
    <n v="0.25"/>
    <n v="0.5"/>
    <n v="0"/>
    <n v="0"/>
    <n v="0"/>
    <n v="0"/>
    <n v="2.125"/>
    <d v="2020-10-05T00:00:00"/>
    <n v="1"/>
    <n v="0.37020905923344949"/>
    <s v="Serioranistii"/>
  </r>
  <r>
    <x v="12"/>
    <s v="M"/>
    <n v="4"/>
    <n v="11.3"/>
    <d v="1899-12-30T00:59:48"/>
    <d v="1899-12-30T01:02:46"/>
    <d v="1899-12-30T01:02:46"/>
    <n v="19"/>
    <d v="1899-12-30T00:05:33"/>
    <n v="2.5"/>
    <n v="1.5"/>
    <n v="1.5"/>
    <x v="2"/>
    <n v="0.25"/>
    <n v="0.5"/>
    <n v="0.25"/>
    <n v="0"/>
    <n v="0"/>
    <n v="0"/>
    <n v="0"/>
    <n v="1.75"/>
    <d v="2020-10-05T00:00:00"/>
    <n v="1"/>
    <n v="0.15486725663716813"/>
    <s v="Tenchei"/>
  </r>
  <r>
    <x v="42"/>
    <s v="M"/>
    <n v="4"/>
    <n v="18.420000000000002"/>
    <d v="1899-12-30T02:50:29"/>
    <d v="1899-12-30T03:43:28"/>
    <d v="1899-12-30T03:16:59"/>
    <n v="1191"/>
    <d v="1899-12-30T00:10:42"/>
    <n v="4"/>
    <n v="0"/>
    <n v="4"/>
    <x v="0"/>
    <n v="0.25"/>
    <n v="0.25"/>
    <n v="0.5"/>
    <n v="0.79400000000000004"/>
    <n v="0"/>
    <n v="0"/>
    <n v="0"/>
    <n v="3.794"/>
    <d v="2020-10-05T00:00:00"/>
    <n v="1"/>
    <n v="0.20597176981541801"/>
    <s v="Tenchei"/>
  </r>
  <r>
    <x v="4"/>
    <s v="M"/>
    <n v="4"/>
    <n v="10.97"/>
    <d v="1899-12-30T01:03:44"/>
    <d v="1899-12-30T01:07:18"/>
    <d v="1899-12-30T01:07:18"/>
    <n v="30"/>
    <d v="1899-12-30T00:06:08"/>
    <n v="2.5"/>
    <n v="1"/>
    <n v="3"/>
    <x v="2"/>
    <n v="0.25"/>
    <n v="0.5"/>
    <n v="0.25"/>
    <n v="0"/>
    <n v="0"/>
    <n v="0"/>
    <n v="0"/>
    <n v="1.875"/>
    <d v="2020-10-05T00:00:00"/>
    <n v="1"/>
    <n v="0.17092069279854147"/>
    <s v="TSP"/>
  </r>
  <r>
    <x v="35"/>
    <s v="M"/>
    <n v="4"/>
    <n v="10.02"/>
    <d v="1899-12-30T00:51:38"/>
    <d v="1899-12-30T00:51:43"/>
    <d v="1899-12-30T00:51:41"/>
    <n v="22"/>
    <d v="1899-12-30T00:05:09"/>
    <n v="2.5"/>
    <n v="2.5"/>
    <n v="2.5"/>
    <x v="0"/>
    <n v="0.25"/>
    <n v="0.25"/>
    <n v="0.5"/>
    <n v="0"/>
    <n v="0"/>
    <n v="0"/>
    <n v="0"/>
    <n v="2.5"/>
    <d v="2020-09-30T00:00:00"/>
    <n v="1"/>
    <n v="0.24950099800399203"/>
    <s v="Let it RUN"/>
  </r>
  <r>
    <x v="20"/>
    <s v="M"/>
    <n v="4"/>
    <m/>
    <m/>
    <m/>
    <m/>
    <m/>
    <m/>
    <m/>
    <m/>
    <m/>
    <x v="3"/>
    <m/>
    <m/>
    <m/>
    <m/>
    <m/>
    <m/>
    <m/>
    <n v="1.5"/>
    <d v="2020-10-05T00:00:00"/>
    <n v="1"/>
    <e v="#DIV/0!"/>
    <s v="TSP"/>
  </r>
  <r>
    <x v="13"/>
    <s v="M"/>
    <n v="4"/>
    <m/>
    <m/>
    <m/>
    <m/>
    <m/>
    <m/>
    <m/>
    <m/>
    <m/>
    <x v="3"/>
    <m/>
    <m/>
    <m/>
    <m/>
    <m/>
    <m/>
    <m/>
    <n v="1.5"/>
    <d v="2020-09-28T00:00:00"/>
    <n v="1"/>
    <e v="#DIV/0!"/>
    <s v="Serioranistii"/>
  </r>
  <r>
    <x v="39"/>
    <s v="M"/>
    <n v="2"/>
    <n v="138.77000000000001"/>
    <d v="1899-12-30T16:08:21"/>
    <d v="1899-12-31T00:00:09"/>
    <d v="1899-12-30T20:04:15"/>
    <n v="4"/>
    <d v="1899-12-30T00:08:41"/>
    <n v="5"/>
    <n v="0"/>
    <n v="2"/>
    <x v="1"/>
    <n v="0.5"/>
    <n v="0.25"/>
    <n v="0.25"/>
    <n v="0"/>
    <n v="3.7"/>
    <n v="0"/>
    <n v="0"/>
    <n v="6.7"/>
    <d v="2020-10-03T00:00:00"/>
    <n v="1"/>
    <n v="4.8281328817467752E-2"/>
    <s v="Tenchei"/>
  </r>
  <r>
    <x v="40"/>
    <s v="M"/>
    <n v="5"/>
    <n v="21.2"/>
    <d v="1899-12-30T01:58:39"/>
    <d v="1899-12-30T01:58:49"/>
    <d v="1899-12-30T01:58:44"/>
    <n v="29"/>
    <d v="1899-12-30T00:05:36"/>
    <n v="5"/>
    <n v="1.5"/>
    <n v="2"/>
    <x v="1"/>
    <n v="0.5"/>
    <n v="0.25"/>
    <n v="0.25"/>
    <n v="0"/>
    <n v="0"/>
    <n v="0"/>
    <n v="0"/>
    <n v="3.375"/>
    <d v="2020-10-06T00:00:00"/>
    <n v="1"/>
    <n v="0.15919811320754718"/>
    <s v="TSP"/>
  </r>
  <r>
    <x v="31"/>
    <s v="M"/>
    <n v="5"/>
    <n v="10.32"/>
    <m/>
    <d v="1899-12-30T00:58:09"/>
    <d v="1899-12-30T00:58:09"/>
    <n v="106"/>
    <d v="1899-12-30T00:05:38"/>
    <n v="2.5"/>
    <n v="1.5"/>
    <n v="1"/>
    <x v="2"/>
    <n v="0.25"/>
    <n v="0.5"/>
    <n v="0.25"/>
    <n v="7.0666666666666669E-2"/>
    <n v="0"/>
    <n v="0"/>
    <n v="0.5"/>
    <n v="2.1956666666666669"/>
    <d v="2020-10-07T00:00:00"/>
    <n v="1"/>
    <n v="0.21275839793281656"/>
    <s v="Let it RUN"/>
  </r>
  <r>
    <x v="42"/>
    <s v="M"/>
    <n v="5"/>
    <n v="7.02"/>
    <d v="1899-12-30T00:32:05"/>
    <d v="1899-12-30T00:33:33"/>
    <d v="1899-12-30T00:32:49"/>
    <n v="14"/>
    <d v="1899-12-30T00:04:40"/>
    <n v="2"/>
    <n v="3.5"/>
    <n v="1.5"/>
    <x v="1"/>
    <n v="0.5"/>
    <n v="0.25"/>
    <n v="0.25"/>
    <n v="0"/>
    <n v="0"/>
    <n v="0"/>
    <n v="0"/>
    <n v="2.25"/>
    <d v="2020-10-07T00:00:00"/>
    <n v="1"/>
    <n v="0.32051282051282054"/>
    <s v="Tenchei"/>
  </r>
  <r>
    <x v="18"/>
    <s v="M"/>
    <n v="5"/>
    <n v="15.04"/>
    <m/>
    <d v="1899-12-30T01:06:55"/>
    <d v="1899-12-30T01:06:55"/>
    <n v="0"/>
    <d v="1899-12-30T00:04:27"/>
    <n v="3.5"/>
    <n v="4"/>
    <n v="2"/>
    <x v="2"/>
    <n v="0.25"/>
    <n v="0.5"/>
    <n v="0.25"/>
    <n v="0"/>
    <n v="0"/>
    <n v="0"/>
    <n v="0"/>
    <n v="3.375"/>
    <d v="2020-10-08T00:00:00"/>
    <n v="1"/>
    <n v="0.22440159574468085"/>
    <s v="Simply the BEST"/>
  </r>
  <r>
    <x v="2"/>
    <s v="F"/>
    <n v="5"/>
    <n v="7.51"/>
    <d v="1899-12-30T00:56:52"/>
    <d v="1899-12-30T01:09:59"/>
    <d v="1899-12-30T01:03:26"/>
    <n v="103"/>
    <d v="1899-12-30T00:08:27"/>
    <n v="2"/>
    <n v="1"/>
    <n v="3.5"/>
    <x v="0"/>
    <n v="0.25"/>
    <n v="0.25"/>
    <n v="0.5"/>
    <n v="6.8666666666666668E-2"/>
    <n v="0"/>
    <n v="0"/>
    <n v="0.75"/>
    <n v="3.3186666666666667"/>
    <d v="2020-10-09T00:00:00"/>
    <n v="1"/>
    <n v="0.44189968930315138"/>
    <s v="Serioranistii"/>
  </r>
  <r>
    <x v="37"/>
    <s v="M"/>
    <n v="5"/>
    <n v="10"/>
    <d v="1899-12-30T00:40:16"/>
    <d v="1899-12-30T00:40:16"/>
    <d v="1899-12-30T00:40:16"/>
    <n v="17"/>
    <d v="1899-12-30T00:04:02"/>
    <n v="2.5"/>
    <n v="4.5"/>
    <n v="1"/>
    <x v="1"/>
    <n v="0.5"/>
    <n v="0.25"/>
    <n v="0.25"/>
    <n v="0"/>
    <n v="0"/>
    <n v="0"/>
    <n v="0"/>
    <n v="2.625"/>
    <d v="2020-10-10T00:00:00"/>
    <n v="1"/>
    <n v="0.26250000000000001"/>
    <s v="Serioranistii"/>
  </r>
  <r>
    <x v="6"/>
    <s v="F"/>
    <n v="5"/>
    <n v="21.26"/>
    <d v="1899-12-30T02:20:07"/>
    <d v="1899-12-30T02:23:58"/>
    <d v="1899-12-30T02:22:03"/>
    <n v="149"/>
    <d v="1899-12-30T00:06:41"/>
    <n v="5"/>
    <n v="1"/>
    <n v="4"/>
    <x v="1"/>
    <n v="0.5"/>
    <n v="0.25"/>
    <n v="0.25"/>
    <n v="9.9333333333333329E-2"/>
    <n v="0"/>
    <n v="0"/>
    <n v="0"/>
    <n v="3.8493333333333335"/>
    <d v="2020-10-09T00:00:00"/>
    <n v="1"/>
    <n v="0.18105989338350578"/>
    <s v="Tenchei"/>
  </r>
  <r>
    <x v="5"/>
    <s v="M"/>
    <n v="5"/>
    <n v="10.02"/>
    <m/>
    <d v="1899-12-30T00:43:53"/>
    <d v="1899-12-30T00:43:53"/>
    <n v="19"/>
    <d v="1899-12-30T00:04:23"/>
    <n v="2.5"/>
    <n v="4"/>
    <n v="2.5"/>
    <x v="2"/>
    <n v="0.25"/>
    <n v="0.5"/>
    <n v="0.25"/>
    <n v="0"/>
    <n v="0"/>
    <n v="0"/>
    <n v="0"/>
    <n v="3.25"/>
    <d v="2020-10-10T00:00:00"/>
    <n v="1"/>
    <n v="0.32435129740518964"/>
    <s v="Tenchei"/>
  </r>
  <r>
    <x v="26"/>
    <s v="F"/>
    <n v="5"/>
    <n v="42.2"/>
    <d v="1899-12-30T04:08:44"/>
    <d v="1899-12-30T04:29:05"/>
    <d v="1899-12-30T04:18:55"/>
    <n v="2"/>
    <d v="1899-12-30T00:06:08"/>
    <n v="5"/>
    <n v="1.5"/>
    <n v="2"/>
    <x v="1"/>
    <n v="0.5"/>
    <n v="0.25"/>
    <n v="0.25"/>
    <n v="0"/>
    <n v="1"/>
    <n v="0"/>
    <n v="0"/>
    <n v="4.375"/>
    <d v="2020-10-10T00:00:00"/>
    <n v="1"/>
    <n v="0.10367298578199051"/>
    <s v="Serioranistii"/>
  </r>
  <r>
    <x v="14"/>
    <s v="M"/>
    <n v="5"/>
    <n v="9.98"/>
    <m/>
    <d v="1899-12-30T00:37:10"/>
    <d v="1899-12-30T00:37:10"/>
    <n v="4"/>
    <d v="1899-12-30T00:03:43"/>
    <n v="2.5"/>
    <n v="5"/>
    <n v="3.5"/>
    <x v="2"/>
    <n v="0.25"/>
    <n v="0.5"/>
    <n v="0.25"/>
    <n v="0"/>
    <n v="0"/>
    <n v="0.99999999999999989"/>
    <n v="0"/>
    <n v="5"/>
    <d v="2020-10-10T00:00:00"/>
    <n v="1"/>
    <n v="0.50100200400801598"/>
    <s v="Simply the BEST"/>
  </r>
  <r>
    <x v="24"/>
    <s v="M"/>
    <n v="5"/>
    <n v="3.01"/>
    <m/>
    <d v="1899-12-30T00:14:54"/>
    <d v="1899-12-30T00:14:54"/>
    <n v="6"/>
    <d v="1899-12-30T00:04:57"/>
    <n v="1"/>
    <n v="3"/>
    <n v="2.5"/>
    <x v="2"/>
    <n v="0.25"/>
    <n v="0.5"/>
    <n v="0.25"/>
    <n v="0"/>
    <n v="0"/>
    <n v="0"/>
    <n v="0"/>
    <n v="2.375"/>
    <d v="2020-10-10T00:00:00"/>
    <n v="1"/>
    <n v="0.78903654485049834"/>
    <s v="Serioranistii"/>
  </r>
  <r>
    <x v="3"/>
    <s v="M"/>
    <n v="5"/>
    <n v="25.07"/>
    <d v="1899-12-30T02:15:52"/>
    <d v="1899-12-30T02:24:48"/>
    <d v="1899-12-30T02:20:20"/>
    <n v="58"/>
    <d v="1899-12-30T00:05:36"/>
    <n v="5"/>
    <n v="1.5"/>
    <n v="3"/>
    <x v="1"/>
    <n v="0.5"/>
    <n v="0.25"/>
    <n v="0.25"/>
    <n v="0"/>
    <n v="0.2"/>
    <n v="0"/>
    <n v="0"/>
    <n v="3.8250000000000002"/>
    <d v="2020-10-11T00:00:00"/>
    <n v="1"/>
    <n v="0.15257279617072197"/>
    <s v="TSP"/>
  </r>
  <r>
    <x v="27"/>
    <s v="M"/>
    <n v="5"/>
    <n v="10"/>
    <d v="1899-12-30T00:59:59"/>
    <d v="1899-12-30T01:16:23"/>
    <d v="1899-12-30T01:08:11"/>
    <n v="101"/>
    <d v="1899-12-30T00:06:49"/>
    <n v="2.5"/>
    <n v="1"/>
    <n v="3.5"/>
    <x v="0"/>
    <n v="0.25"/>
    <n v="0.25"/>
    <n v="0.5"/>
    <n v="6.7333333333333328E-2"/>
    <n v="0"/>
    <n v="0"/>
    <n v="0"/>
    <n v="2.6923333333333335"/>
    <d v="2020-10-11T00:00:00"/>
    <n v="1"/>
    <n v="0.26923333333333332"/>
    <s v="Serioranistii"/>
  </r>
  <r>
    <x v="38"/>
    <s v="F"/>
    <n v="5"/>
    <n v="22.01"/>
    <d v="1899-12-30T02:55:53"/>
    <d v="1899-12-30T03:15:36"/>
    <d v="1899-12-30T03:05:45"/>
    <n v="731"/>
    <d v="1899-12-30T00:08:26"/>
    <n v="5"/>
    <n v="1"/>
    <n v="3.5"/>
    <x v="1"/>
    <n v="0.5"/>
    <n v="0.25"/>
    <n v="0.25"/>
    <n v="0.48733333333333334"/>
    <n v="0"/>
    <n v="0"/>
    <n v="0"/>
    <n v="4.112333333333333"/>
    <d v="2020-10-10T00:00:00"/>
    <n v="1"/>
    <n v="0.18683931546266846"/>
    <s v="Let it RUN"/>
  </r>
  <r>
    <x v="32"/>
    <s v="M"/>
    <n v="5"/>
    <n v="21.1"/>
    <m/>
    <d v="1899-12-30T01:33:19"/>
    <d v="1899-12-30T01:33:19"/>
    <n v="9"/>
    <d v="1899-12-30T00:04:25"/>
    <n v="5"/>
    <n v="4"/>
    <n v="3.5"/>
    <x v="2"/>
    <n v="0.25"/>
    <n v="0.5"/>
    <n v="0.25"/>
    <n v="0"/>
    <n v="0"/>
    <n v="0"/>
    <n v="0"/>
    <n v="4.125"/>
    <d v="2020-10-11T00:00:00"/>
    <n v="1"/>
    <n v="0.19549763033175355"/>
    <s v="Let it RUN"/>
  </r>
  <r>
    <x v="30"/>
    <s v="M"/>
    <n v="5"/>
    <n v="19"/>
    <d v="1899-12-30T01:34:19"/>
    <d v="1899-12-30T01:37:20"/>
    <d v="1899-12-30T01:35:49"/>
    <n v="279"/>
    <d v="1899-12-30T00:05:03"/>
    <n v="4.5"/>
    <n v="2.5"/>
    <n v="1.5"/>
    <x v="1"/>
    <n v="0.5"/>
    <n v="0.25"/>
    <n v="0.25"/>
    <n v="0.186"/>
    <n v="0"/>
    <n v="0"/>
    <n v="0"/>
    <n v="3.4359999999999999"/>
    <d v="2020-10-11T00:00:00"/>
    <n v="1"/>
    <n v="0.18084210526315789"/>
    <s v="Simply the BEST"/>
  </r>
  <r>
    <x v="28"/>
    <s v="M"/>
    <n v="5"/>
    <n v="21.01"/>
    <d v="1899-12-30T01:32:42"/>
    <d v="1899-12-30T01:34:10"/>
    <d v="1899-12-30T01:33:26"/>
    <n v="33"/>
    <d v="1899-12-30T00:04:27"/>
    <n v="5"/>
    <n v="4"/>
    <n v="2.5"/>
    <x v="1"/>
    <n v="0.5"/>
    <n v="0.25"/>
    <n v="0.25"/>
    <n v="0"/>
    <n v="0"/>
    <n v="0"/>
    <n v="0"/>
    <n v="4.125"/>
    <d v="2020-10-11T00:00:00"/>
    <n v="1"/>
    <n v="0.1963350785340314"/>
    <s v="Simply the BEST"/>
  </r>
  <r>
    <x v="15"/>
    <s v="M"/>
    <n v="5"/>
    <n v="17.47"/>
    <d v="1899-12-30T01:26:55"/>
    <d v="1899-12-30T01:29:55"/>
    <d v="1899-12-30T01:28:25"/>
    <n v="243"/>
    <d v="1899-12-30T00:05:04"/>
    <n v="4"/>
    <n v="2.5"/>
    <n v="4"/>
    <x v="1"/>
    <n v="0.5"/>
    <n v="0.25"/>
    <n v="0.25"/>
    <n v="0.16200000000000001"/>
    <n v="0"/>
    <n v="0"/>
    <n v="0"/>
    <n v="3.7869999999999999"/>
    <d v="2020-10-12T00:00:00"/>
    <n v="1"/>
    <n v="0.21677160847166571"/>
    <s v="Tenchei"/>
  </r>
  <r>
    <x v="12"/>
    <s v="M"/>
    <n v="5"/>
    <n v="17"/>
    <d v="1899-12-30T01:26:00"/>
    <d v="1899-12-30T01:29:36"/>
    <d v="1899-12-30T01:27:48"/>
    <n v="243"/>
    <d v="1899-12-30T00:05:10"/>
    <n v="4"/>
    <n v="2.5"/>
    <n v="3"/>
    <x v="1"/>
    <n v="0.5"/>
    <n v="0.25"/>
    <n v="0.25"/>
    <n v="0.16200000000000001"/>
    <n v="0"/>
    <n v="0"/>
    <n v="0"/>
    <n v="3.5369999999999999"/>
    <d v="2020-10-12T00:00:00"/>
    <n v="1"/>
    <n v="0.20805882352941177"/>
    <s v="Tenchei"/>
  </r>
  <r>
    <x v="19"/>
    <s v="M"/>
    <n v="5"/>
    <n v="21.2"/>
    <d v="1899-12-30T01:33:37"/>
    <d v="1899-12-30T01:33:37"/>
    <d v="1899-12-30T01:33:37"/>
    <n v="33"/>
    <d v="1899-12-30T00:04:25"/>
    <n v="5"/>
    <n v="4"/>
    <n v="4"/>
    <x v="0"/>
    <n v="0.25"/>
    <n v="0.25"/>
    <n v="0.5"/>
    <n v="0"/>
    <n v="0"/>
    <n v="0"/>
    <n v="0"/>
    <n v="4.25"/>
    <d v="2020-10-12T00:00:00"/>
    <n v="1"/>
    <n v="0.20047169811320756"/>
    <s v="TSP"/>
  </r>
  <r>
    <x v="22"/>
    <s v="M"/>
    <n v="5"/>
    <n v="17.059999999999999"/>
    <d v="1899-12-30T01:45:16"/>
    <d v="1899-12-30T01:48:29"/>
    <d v="1899-12-30T01:46:52"/>
    <n v="20"/>
    <d v="1899-12-30T00:06:16"/>
    <n v="4"/>
    <n v="1"/>
    <n v="2.5"/>
    <x v="1"/>
    <n v="0.5"/>
    <n v="0.25"/>
    <n v="0.25"/>
    <n v="0"/>
    <n v="0"/>
    <n v="0"/>
    <n v="0"/>
    <n v="2.875"/>
    <d v="2020-10-12T00:00:00"/>
    <n v="1"/>
    <n v="0.16852286049237986"/>
    <e v="#N/A"/>
  </r>
  <r>
    <x v="8"/>
    <s v="F"/>
    <n v="5"/>
    <n v="7"/>
    <d v="1899-12-30T00:43:45"/>
    <d v="1899-12-30T00:48:00"/>
    <d v="1899-12-30T00:45:53"/>
    <n v="13"/>
    <d v="1899-12-30T00:06:33"/>
    <n v="2"/>
    <n v="1"/>
    <n v="2.5"/>
    <x v="1"/>
    <n v="0.5"/>
    <n v="0.25"/>
    <n v="0.25"/>
    <n v="0"/>
    <n v="0"/>
    <n v="0"/>
    <n v="0"/>
    <n v="1.875"/>
    <d v="2020-10-12T00:00:00"/>
    <n v="1"/>
    <n v="0.26785714285714285"/>
    <s v="Simply the BEST"/>
  </r>
  <r>
    <x v="0"/>
    <s v="M"/>
    <n v="5"/>
    <n v="43.02"/>
    <d v="1899-12-30T06:33:32"/>
    <d v="1899-12-30T06:59:39"/>
    <d v="1899-12-30T06:46:35"/>
    <n v="578"/>
    <d v="1899-12-30T00:09:27"/>
    <n v="5"/>
    <n v="0"/>
    <n v="3.5"/>
    <x v="1"/>
    <n v="0.5"/>
    <n v="0.25"/>
    <n v="0.25"/>
    <n v="0.38533333333333336"/>
    <n v="1.1000000000000001"/>
    <n v="0"/>
    <n v="0.5"/>
    <n v="5.3603333333333332"/>
    <d v="2020-10-12T00:00:00"/>
    <n v="1"/>
    <n v="0.1246009607934294"/>
    <s v="Let it RUN"/>
  </r>
  <r>
    <x v="25"/>
    <s v="M"/>
    <n v="5"/>
    <n v="16.03"/>
    <d v="1899-12-30T01:38:07"/>
    <d v="1899-12-30T01:46:05"/>
    <d v="1899-12-30T01:42:06"/>
    <n v="0"/>
    <d v="1899-12-30T00:06:22"/>
    <n v="3.5"/>
    <n v="1"/>
    <n v="2.5"/>
    <x v="1"/>
    <n v="0.5"/>
    <n v="0.25"/>
    <n v="0.25"/>
    <n v="0"/>
    <n v="0"/>
    <n v="0"/>
    <n v="0"/>
    <n v="2.625"/>
    <d v="2020-10-11T00:00:00"/>
    <n v="1"/>
    <n v="0.16375545851528384"/>
    <s v="Let it RUN"/>
  </r>
  <r>
    <x v="1"/>
    <s v="F"/>
    <n v="5"/>
    <n v="11.01"/>
    <m/>
    <d v="1899-12-30T01:15:19"/>
    <d v="1899-12-30T01:15:19"/>
    <n v="10"/>
    <d v="1899-12-30T00:06:50"/>
    <n v="2.5"/>
    <n v="1"/>
    <n v="2"/>
    <x v="2"/>
    <n v="0.25"/>
    <n v="0.5"/>
    <n v="0.25"/>
    <n v="0"/>
    <n v="0"/>
    <n v="0"/>
    <n v="0"/>
    <n v="1.625"/>
    <d v="2020-10-12T00:00:00"/>
    <n v="1"/>
    <n v="0.14759309718437785"/>
    <s v="Tenchei"/>
  </r>
  <r>
    <x v="21"/>
    <s v="M"/>
    <n v="5"/>
    <n v="15"/>
    <d v="1899-12-30T01:24:45"/>
    <d v="1899-12-30T01:25:04"/>
    <d v="1899-12-30T01:24:55"/>
    <n v="25"/>
    <d v="1899-12-30T00:05:40"/>
    <n v="3.5"/>
    <n v="1.5"/>
    <n v="2.5"/>
    <x v="1"/>
    <n v="0.5"/>
    <n v="0.25"/>
    <n v="0.25"/>
    <n v="0"/>
    <n v="0"/>
    <n v="0"/>
    <n v="0"/>
    <n v="2.75"/>
    <d v="2020-10-12T00:00:00"/>
    <n v="1"/>
    <n v="0.18333333333333332"/>
    <s v="TSP"/>
  </r>
  <r>
    <x v="33"/>
    <s v="M"/>
    <n v="5"/>
    <n v="6"/>
    <d v="1899-12-30T00:39:30"/>
    <d v="1899-12-30T00:39:30"/>
    <d v="1899-12-30T00:39:30"/>
    <n v="8"/>
    <d v="1899-12-30T00:06:35"/>
    <n v="1.5"/>
    <n v="1"/>
    <n v="4.5"/>
    <x v="0"/>
    <n v="0.25"/>
    <n v="0.25"/>
    <n v="0.5"/>
    <n v="0"/>
    <n v="0"/>
    <n v="0"/>
    <n v="0"/>
    <n v="2.875"/>
    <d v="2020-10-12T00:00:00"/>
    <n v="1"/>
    <n v="0.47916666666666669"/>
    <s v="Let it RUN"/>
  </r>
  <r>
    <x v="20"/>
    <s v="M"/>
    <n v="5"/>
    <n v="10"/>
    <d v="1899-12-30T00:53:29"/>
    <d v="1899-12-30T00:57:36"/>
    <d v="1899-12-30T00:55:32"/>
    <n v="25"/>
    <d v="1899-12-30T00:05:33"/>
    <n v="2.5"/>
    <n v="1.5"/>
    <n v="1.5"/>
    <x v="1"/>
    <n v="0.5"/>
    <n v="0.25"/>
    <n v="0.25"/>
    <n v="0"/>
    <n v="0"/>
    <n v="0"/>
    <n v="0"/>
    <n v="2"/>
    <d v="2020-10-12T00:00:00"/>
    <n v="1"/>
    <n v="0.2"/>
    <s v="TSP"/>
  </r>
  <r>
    <x v="17"/>
    <s v="M"/>
    <n v="5"/>
    <n v="25.19"/>
    <d v="1899-12-30T04:32:10"/>
    <d v="1899-12-30T05:02:01"/>
    <d v="1899-12-30T04:47:06"/>
    <n v="1690"/>
    <d v="1899-12-30T00:11:24"/>
    <n v="5"/>
    <n v="0"/>
    <n v="4"/>
    <x v="0"/>
    <n v="0.25"/>
    <n v="0.25"/>
    <n v="0.5"/>
    <n v="1.1266666666666667"/>
    <n v="0.2"/>
    <n v="0"/>
    <n v="0"/>
    <n v="4.5766666666666671"/>
    <d v="2020-10-12T00:00:00"/>
    <n v="1"/>
    <n v="0.18168585417493716"/>
    <s v="Simply the BEST"/>
  </r>
  <r>
    <x v="39"/>
    <s v="M"/>
    <n v="5"/>
    <n v="11.18"/>
    <d v="1899-12-30T00:57:45"/>
    <d v="1899-12-30T00:58:46"/>
    <d v="1899-12-30T00:58:16"/>
    <n v="13"/>
    <d v="1899-12-30T00:05:13"/>
    <n v="2.5"/>
    <n v="2.5"/>
    <n v="2"/>
    <x v="0"/>
    <n v="0.25"/>
    <n v="0.25"/>
    <n v="0.5"/>
    <n v="0"/>
    <n v="0"/>
    <n v="0"/>
    <n v="0"/>
    <n v="2.25"/>
    <d v="2020-10-12T00:00:00"/>
    <n v="1"/>
    <n v="0.20125223613595708"/>
    <s v="Tenchei"/>
  </r>
  <r>
    <x v="41"/>
    <s v="F"/>
    <n v="5"/>
    <n v="21.1"/>
    <d v="1899-12-30T01:57:13"/>
    <d v="1899-12-30T02:05:13"/>
    <d v="1899-12-30T02:01:13"/>
    <n v="30"/>
    <d v="1899-12-30T00:05:45"/>
    <n v="5"/>
    <n v="2.5"/>
    <n v="3"/>
    <x v="1"/>
    <n v="0.5"/>
    <n v="0.25"/>
    <n v="0.25"/>
    <n v="0"/>
    <n v="0"/>
    <n v="0"/>
    <n v="0"/>
    <n v="3.875"/>
    <d v="2020-10-11T00:00:00"/>
    <n v="1"/>
    <n v="0.18364928909952605"/>
    <s v="TSP"/>
  </r>
  <r>
    <x v="34"/>
    <s v="F"/>
    <n v="5"/>
    <n v="5.01"/>
    <d v="1899-12-30T00:28:13"/>
    <d v="1899-12-30T00:29:47"/>
    <d v="1899-12-30T00:29:00"/>
    <n v="11"/>
    <d v="1899-12-30T00:05:47"/>
    <n v="1.5"/>
    <n v="2"/>
    <n v="2.5"/>
    <x v="0"/>
    <n v="0.25"/>
    <n v="0.25"/>
    <n v="0.5"/>
    <n v="0"/>
    <n v="0"/>
    <n v="0"/>
    <n v="0"/>
    <n v="2.125"/>
    <d v="2020-10-07T00:00:00"/>
    <n v="1"/>
    <n v="0.42415169660678642"/>
    <e v="#N/A"/>
  </r>
  <r>
    <x v="23"/>
    <s v="M"/>
    <n v="5"/>
    <n v="21.02"/>
    <d v="1899-12-30T01:56:24"/>
    <d v="1899-12-30T02:06:20"/>
    <d v="1899-12-30T02:01:22"/>
    <n v="53"/>
    <d v="1899-12-30T00:05:46"/>
    <n v="5"/>
    <n v="1.5"/>
    <n v="4"/>
    <x v="1"/>
    <n v="0.5"/>
    <n v="0.25"/>
    <n v="0.25"/>
    <n v="0"/>
    <n v="0"/>
    <n v="0"/>
    <n v="0"/>
    <n v="3.875"/>
    <d v="2020-10-11T00:00:00"/>
    <n v="1"/>
    <n v="0.18434823977164605"/>
    <s v="Serioranistii"/>
  </r>
  <r>
    <x v="16"/>
    <s v="M"/>
    <n v="5"/>
    <n v="21.3"/>
    <d v="1899-12-30T01:47:09"/>
    <d v="1899-12-30T02:02:39"/>
    <d v="1899-12-30T01:54:54"/>
    <n v="49"/>
    <d v="1899-12-30T00:05:24"/>
    <n v="5"/>
    <n v="2"/>
    <n v="2.5"/>
    <x v="1"/>
    <n v="0.5"/>
    <n v="0.25"/>
    <n v="0.25"/>
    <n v="0"/>
    <n v="0"/>
    <n v="0"/>
    <n v="0"/>
    <n v="3.625"/>
    <d v="2020-10-12T00:00:00"/>
    <n v="1"/>
    <n v="0.17018779342723003"/>
    <s v="Serioranistii"/>
  </r>
  <r>
    <x v="35"/>
    <s v="M"/>
    <n v="5"/>
    <n v="15.63"/>
    <d v="1899-12-30T01:20:03"/>
    <d v="1899-12-30T01:20:07"/>
    <d v="1899-12-30T01:20:05"/>
    <n v="32"/>
    <d v="1899-12-30T00:05:07"/>
    <n v="3.5"/>
    <n v="2.5"/>
    <n v="3"/>
    <x v="1"/>
    <n v="0.5"/>
    <n v="0.25"/>
    <n v="0.25"/>
    <n v="0"/>
    <n v="0"/>
    <n v="0"/>
    <n v="0"/>
    <n v="3.125"/>
    <d v="2020-10-11T00:00:00"/>
    <n v="1"/>
    <n v="0.19993602047344849"/>
    <s v="Let it RUN"/>
  </r>
  <r>
    <x v="9"/>
    <s v="F"/>
    <n v="5"/>
    <n v="15.06"/>
    <d v="1899-12-30T01:23:08"/>
    <d v="1899-12-30T01:59:39"/>
    <d v="1899-12-30T01:41:23"/>
    <n v="106"/>
    <d v="1899-12-30T00:06:44"/>
    <n v="3.5"/>
    <n v="1"/>
    <n v="1"/>
    <x v="1"/>
    <n v="0.5"/>
    <n v="0.25"/>
    <n v="0.25"/>
    <n v="7.0666666666666669E-2"/>
    <n v="0"/>
    <n v="0"/>
    <n v="0"/>
    <n v="2.3206666666666669"/>
    <d v="2020-10-09T00:00:00"/>
    <n v="1"/>
    <n v="0.15409473218238159"/>
    <e v="#N/A"/>
  </r>
  <r>
    <x v="29"/>
    <s v="M"/>
    <n v="5"/>
    <n v="5.0599999999999996"/>
    <m/>
    <d v="1899-12-30T00:21:34"/>
    <d v="1899-12-30T00:21:34"/>
    <n v="14"/>
    <d v="1899-12-30T00:04:16"/>
    <n v="1.5"/>
    <n v="4.5"/>
    <n v="3"/>
    <x v="2"/>
    <n v="0.25"/>
    <n v="0.5"/>
    <n v="0.25"/>
    <n v="0"/>
    <n v="0"/>
    <n v="0"/>
    <n v="0"/>
    <n v="3.375"/>
    <d v="2020-10-12T00:00:00"/>
    <n v="1"/>
    <n v="0.66699604743083007"/>
    <s v="Tenchei"/>
  </r>
  <r>
    <x v="4"/>
    <s v="M"/>
    <n v="5"/>
    <n v="21.6"/>
    <d v="1899-12-30T02:06:15"/>
    <d v="1899-12-30T02:14:17"/>
    <d v="1899-12-30T02:10:16"/>
    <n v="305"/>
    <d v="1899-12-30T00:06:02"/>
    <n v="5"/>
    <n v="1"/>
    <n v="4"/>
    <x v="1"/>
    <n v="0.5"/>
    <n v="0.25"/>
    <n v="0.25"/>
    <n v="0.20333333333333334"/>
    <n v="0"/>
    <n v="0"/>
    <n v="0"/>
    <n v="3.9533333333333331"/>
    <d v="2020-10-05T00:00:00"/>
    <n v="1"/>
    <n v="0.18302469135802468"/>
    <s v="TSP"/>
  </r>
  <r>
    <x v="29"/>
    <s v="M"/>
    <n v="6"/>
    <n v="5.04"/>
    <m/>
    <d v="1899-12-30T00:22:04"/>
    <d v="1899-12-30T00:22:04"/>
    <n v="0"/>
    <d v="1899-12-30T00:04:23"/>
    <n v="1.5"/>
    <n v="4"/>
    <n v="3.5"/>
    <x v="2"/>
    <n v="0.25"/>
    <n v="0.5"/>
    <n v="0.25"/>
    <n v="0"/>
    <n v="0"/>
    <n v="0"/>
    <n v="0"/>
    <n v="3.25"/>
    <d v="2020-10-19T00:00:00"/>
    <n v="1"/>
    <n v="0.64484126984126988"/>
    <s v="Tenchei"/>
  </r>
  <r>
    <x v="18"/>
    <s v="M"/>
    <n v="6"/>
    <n v="14.51"/>
    <m/>
    <d v="1899-12-30T01:12:07"/>
    <d v="1899-12-30T01:12:07"/>
    <n v="0"/>
    <d v="1899-12-30T00:04:58"/>
    <n v="3"/>
    <n v="3"/>
    <n v="3"/>
    <x v="2"/>
    <n v="0.25"/>
    <n v="0.5"/>
    <n v="0.25"/>
    <n v="0"/>
    <n v="0"/>
    <n v="0"/>
    <n v="0"/>
    <n v="3"/>
    <d v="2020-10-19T00:00:00"/>
    <n v="1"/>
    <n v="0.2067539627842867"/>
    <s v="Simply the BEST"/>
  </r>
  <r>
    <x v="0"/>
    <s v="M"/>
    <n v="6"/>
    <n v="41.6"/>
    <m/>
    <d v="1899-12-30T10:59:29"/>
    <d v="1899-12-30T10:59:29"/>
    <n v="3065"/>
    <d v="1899-12-30T00:15:51"/>
    <n v="0"/>
    <n v="0"/>
    <n v="3.5"/>
    <x v="2"/>
    <n v="0.25"/>
    <n v="0.5"/>
    <n v="0.25"/>
    <n v="2.0433333333333334"/>
    <n v="1"/>
    <n v="0"/>
    <n v="0.5"/>
    <n v="4.418333333333333"/>
    <d v="2020-10-19T00:00:00"/>
    <n v="1"/>
    <n v="0.10620993589743588"/>
    <s v="Let it RUN"/>
  </r>
  <r>
    <x v="21"/>
    <s v="M"/>
    <n v="6"/>
    <n v="5"/>
    <m/>
    <d v="1899-12-30T00:22:16"/>
    <d v="1899-12-30T00:22:16"/>
    <n v="14"/>
    <d v="1899-12-30T00:04:27"/>
    <n v="1.5"/>
    <n v="4"/>
    <n v="3"/>
    <x v="2"/>
    <n v="0.25"/>
    <n v="0.5"/>
    <n v="0.25"/>
    <n v="0"/>
    <n v="0"/>
    <n v="0"/>
    <n v="0"/>
    <n v="3.125"/>
    <d v="2020-10-19T00:00:00"/>
    <n v="1"/>
    <n v="0.625"/>
    <s v="TSP"/>
  </r>
  <r>
    <x v="14"/>
    <s v="M"/>
    <n v="6"/>
    <n v="31.2"/>
    <d v="1899-12-30T02:12:16"/>
    <d v="1899-12-30T02:12:22"/>
    <d v="1899-12-30T02:12:19"/>
    <n v="423"/>
    <d v="1899-12-30T00:04:14"/>
    <n v="5"/>
    <n v="4.5"/>
    <n v="3.5"/>
    <x v="1"/>
    <n v="0.5"/>
    <n v="0.25"/>
    <n v="0.25"/>
    <n v="0.28199999999999997"/>
    <n v="0.5"/>
    <n v="0"/>
    <n v="0"/>
    <n v="5.282"/>
    <d v="2020-10-18T00:00:00"/>
    <n v="1"/>
    <n v="0.16929487179487179"/>
    <s v="Simply the BEST"/>
  </r>
  <r>
    <x v="25"/>
    <s v="M"/>
    <n v="6"/>
    <n v="20.68"/>
    <m/>
    <d v="1899-12-30T02:48:34"/>
    <d v="1899-12-30T02:48:34"/>
    <n v="0"/>
    <d v="1899-12-30T00:08:09"/>
    <n v="4.5"/>
    <n v="0"/>
    <n v="2.5"/>
    <x v="2"/>
    <n v="0.25"/>
    <n v="0.5"/>
    <n v="0.25"/>
    <n v="0"/>
    <n v="0"/>
    <n v="0"/>
    <n v="0"/>
    <n v="1.75"/>
    <d v="2020-10-18T00:00:00"/>
    <n v="1"/>
    <n v="8.4622823984526113E-2"/>
    <s v="Let it RUN"/>
  </r>
  <r>
    <x v="24"/>
    <s v="M"/>
    <n v="6"/>
    <n v="21.01"/>
    <d v="1899-12-30T02:32:05"/>
    <d v="1899-12-30T02:36:10"/>
    <d v="1899-12-30T02:34:07"/>
    <n v="238"/>
    <d v="1899-12-30T00:07:20"/>
    <n v="5"/>
    <n v="1"/>
    <n v="2.5"/>
    <x v="1"/>
    <n v="0.5"/>
    <n v="0.25"/>
    <n v="0.25"/>
    <n v="0.15866666666666668"/>
    <n v="0"/>
    <n v="0"/>
    <n v="0"/>
    <n v="3.5336666666666665"/>
    <d v="2020-10-18T00:00:00"/>
    <n v="1"/>
    <n v="0.16818975091226399"/>
    <s v="Serioranistii"/>
  </r>
  <r>
    <x v="13"/>
    <s v="M"/>
    <n v="6"/>
    <n v="5.18"/>
    <m/>
    <d v="1899-12-30T00:30:28"/>
    <d v="1899-12-30T00:30:28"/>
    <n v="0"/>
    <d v="1899-12-30T00:05:53"/>
    <n v="1.5"/>
    <n v="1.5"/>
    <n v="1.5"/>
    <x v="2"/>
    <n v="0.25"/>
    <n v="0.5"/>
    <n v="0.25"/>
    <n v="0"/>
    <n v="0"/>
    <n v="0"/>
    <n v="0"/>
    <n v="1.5"/>
    <d v="2020-10-18T00:00:00"/>
    <n v="1"/>
    <n v="0.28957528957528961"/>
    <s v="Serioranistii"/>
  </r>
  <r>
    <x v="28"/>
    <s v="M"/>
    <n v="6"/>
    <n v="20.010000000000002"/>
    <m/>
    <d v="1899-12-30T01:28:10"/>
    <d v="1899-12-30T01:28:10"/>
    <n v="49"/>
    <d v="1899-12-30T00:04:24"/>
    <n v="4.5"/>
    <n v="4"/>
    <n v="1"/>
    <x v="2"/>
    <n v="0.25"/>
    <n v="0.5"/>
    <n v="0.25"/>
    <n v="0"/>
    <n v="0"/>
    <n v="0"/>
    <n v="0"/>
    <n v="3.375"/>
    <d v="2020-10-18T00:00:00"/>
    <n v="1"/>
    <n v="0.16866566716641679"/>
    <s v="Simply the BEST"/>
  </r>
  <r>
    <x v="22"/>
    <s v="M"/>
    <n v="6"/>
    <n v="44"/>
    <d v="1899-12-30T07:03:19"/>
    <d v="1899-12-30T07:47:12"/>
    <d v="1899-12-30T07:25:16"/>
    <n v="2020"/>
    <d v="1899-12-30T00:10:07"/>
    <n v="5"/>
    <n v="0"/>
    <n v="3"/>
    <x v="1"/>
    <n v="0.5"/>
    <n v="0.25"/>
    <n v="0.25"/>
    <n v="1.3466666666666667"/>
    <n v="1.1000000000000001"/>
    <n v="0"/>
    <n v="0"/>
    <n v="5.6966666666666672"/>
    <d v="2020-10-18T00:00:00"/>
    <n v="1"/>
    <n v="0.12946969696969698"/>
    <e v="#N/A"/>
  </r>
  <r>
    <x v="31"/>
    <s v="M"/>
    <n v="6"/>
    <n v="10.57"/>
    <m/>
    <d v="1899-12-30T01:16:17"/>
    <d v="1899-12-30T01:16:17"/>
    <n v="264"/>
    <d v="1899-12-30T00:07:13"/>
    <n v="2.5"/>
    <n v="1"/>
    <n v="3"/>
    <x v="2"/>
    <n v="0.25"/>
    <n v="0.5"/>
    <n v="0.25"/>
    <n v="0.17599999999999999"/>
    <n v="0"/>
    <n v="0"/>
    <n v="0.5"/>
    <n v="2.5510000000000002"/>
    <d v="2020-10-18T00:00:00"/>
    <n v="1"/>
    <n v="0.24134342478713341"/>
    <s v="Let it RUN"/>
  </r>
  <r>
    <x v="30"/>
    <s v="M"/>
    <n v="6"/>
    <n v="20"/>
    <m/>
    <d v="1899-12-30T01:44:51"/>
    <d v="1899-12-30T01:44:51"/>
    <n v="321"/>
    <d v="1899-12-30T00:05:15"/>
    <n v="4.5"/>
    <n v="2.5"/>
    <n v="1"/>
    <x v="2"/>
    <n v="0.25"/>
    <n v="0.5"/>
    <n v="0.25"/>
    <n v="0.214"/>
    <n v="0"/>
    <n v="0"/>
    <n v="0"/>
    <n v="2.839"/>
    <d v="2020-10-18T00:00:00"/>
    <n v="1"/>
    <n v="0.14194999999999999"/>
    <s v="Simply the BEST"/>
  </r>
  <r>
    <x v="19"/>
    <s v="M"/>
    <n v="6"/>
    <n v="16.05"/>
    <m/>
    <d v="1899-12-30T01:22:18"/>
    <d v="1899-12-30T01:22:18"/>
    <n v="48"/>
    <d v="1899-12-30T00:05:08"/>
    <n v="3.5"/>
    <n v="2.5"/>
    <n v="1"/>
    <x v="2"/>
    <n v="0.25"/>
    <n v="0.5"/>
    <n v="0.25"/>
    <n v="0"/>
    <n v="0"/>
    <n v="0"/>
    <n v="0"/>
    <n v="2.375"/>
    <d v="2020-10-18T00:00:00"/>
    <n v="1"/>
    <n v="0.14797507788161993"/>
    <s v="TSP"/>
  </r>
  <r>
    <x v="39"/>
    <s v="M"/>
    <n v="6"/>
    <n v="21.5"/>
    <m/>
    <d v="1899-12-30T01:32:49"/>
    <d v="1899-12-30T01:32:49"/>
    <n v="2"/>
    <d v="1899-12-30T00:04:19"/>
    <n v="5"/>
    <n v="4"/>
    <n v="1.5"/>
    <x v="2"/>
    <n v="0.25"/>
    <n v="0.5"/>
    <n v="0.25"/>
    <n v="0"/>
    <n v="0"/>
    <n v="0"/>
    <n v="0"/>
    <n v="3.625"/>
    <d v="2020-10-18T00:00:00"/>
    <n v="1"/>
    <n v="0.16860465116279069"/>
    <s v="Tenchei"/>
  </r>
  <r>
    <x v="42"/>
    <s v="M"/>
    <n v="6"/>
    <n v="23.34"/>
    <d v="1899-12-30T04:12:27"/>
    <d v="1899-12-30T05:21:03"/>
    <d v="1899-12-30T04:46:45"/>
    <n v="1816"/>
    <d v="1899-12-30T00:12:17"/>
    <n v="0"/>
    <n v="0"/>
    <n v="3.5"/>
    <x v="0"/>
    <n v="0.25"/>
    <n v="0.25"/>
    <n v="0.5"/>
    <n v="1.2106666666666666"/>
    <n v="0.1"/>
    <n v="0"/>
    <n v="0"/>
    <n v="3.0606666666666666"/>
    <d v="2020-10-18T00:00:00"/>
    <n v="1"/>
    <n v="0.13113396172522138"/>
    <s v="Tenchei"/>
  </r>
  <r>
    <x v="3"/>
    <s v="M"/>
    <n v="6"/>
    <n v="22.31"/>
    <m/>
    <d v="1899-12-30T02:12:41"/>
    <d v="1899-12-30T02:12:41"/>
    <n v="72"/>
    <d v="1899-12-30T00:05:57"/>
    <n v="5"/>
    <n v="1.5"/>
    <n v="2"/>
    <x v="2"/>
    <n v="0.25"/>
    <n v="0.5"/>
    <n v="0.25"/>
    <n v="0"/>
    <n v="0"/>
    <n v="0"/>
    <n v="0"/>
    <n v="2.5"/>
    <d v="2020-10-18T00:00:00"/>
    <n v="1"/>
    <n v="0.11205737337516809"/>
    <s v="TSP"/>
  </r>
  <r>
    <x v="41"/>
    <s v="F"/>
    <n v="6"/>
    <n v="9.3800000000000008"/>
    <m/>
    <d v="1899-12-30T01:08:28"/>
    <d v="1899-12-30T01:08:28"/>
    <n v="26"/>
    <d v="1899-12-30T00:07:18"/>
    <n v="2.5"/>
    <n v="1"/>
    <n v="1.5"/>
    <x v="2"/>
    <n v="0.25"/>
    <n v="0.5"/>
    <n v="0.25"/>
    <n v="0"/>
    <n v="0"/>
    <n v="0"/>
    <n v="0"/>
    <n v="1.5"/>
    <d v="2020-10-17T00:00:00"/>
    <n v="1"/>
    <n v="0.1599147121535181"/>
    <s v="TSP"/>
  </r>
  <r>
    <x v="26"/>
    <s v="F"/>
    <n v="6"/>
    <n v="5.01"/>
    <m/>
    <d v="1899-12-30T00:24:50"/>
    <d v="1899-12-30T00:24:50"/>
    <n v="0"/>
    <d v="1899-12-30T00:04:57"/>
    <n v="1.5"/>
    <n v="4"/>
    <n v="2"/>
    <x v="2"/>
    <n v="0.25"/>
    <n v="0.5"/>
    <n v="0.25"/>
    <n v="0"/>
    <n v="0"/>
    <n v="0"/>
    <n v="0"/>
    <n v="2.875"/>
    <d v="2020-10-17T00:00:00"/>
    <n v="1"/>
    <n v="0.5738522954091817"/>
    <s v="Serioranistii"/>
  </r>
  <r>
    <x v="23"/>
    <s v="M"/>
    <n v="6"/>
    <n v="43.76"/>
    <d v="1899-12-30T03:52:50"/>
    <d v="1899-12-30T05:02:13"/>
    <d v="1899-12-30T04:27:32"/>
    <n v="209"/>
    <d v="1899-12-30T00:06:07"/>
    <n v="5"/>
    <n v="1"/>
    <n v="4.5"/>
    <x v="0"/>
    <n v="0.25"/>
    <n v="0.25"/>
    <n v="0.5"/>
    <n v="0.13933333333333334"/>
    <n v="1.1000000000000001"/>
    <n v="0"/>
    <n v="0"/>
    <n v="4.9893333333333336"/>
    <d v="2020-10-17T00:00:00"/>
    <n v="1"/>
    <n v="0.11401584399756247"/>
    <s v="Serioranistii"/>
  </r>
  <r>
    <x v="38"/>
    <s v="F"/>
    <n v="6"/>
    <n v="5.01"/>
    <m/>
    <d v="1899-12-30T00:24:50"/>
    <d v="1899-12-30T00:24:50"/>
    <n v="0"/>
    <d v="1899-12-30T00:04:57"/>
    <n v="1.5"/>
    <n v="4"/>
    <n v="2.5"/>
    <x v="2"/>
    <n v="0.25"/>
    <n v="0.5"/>
    <n v="0.25"/>
    <n v="0"/>
    <n v="0"/>
    <n v="0"/>
    <n v="0"/>
    <n v="3"/>
    <d v="2020-10-17T00:00:00"/>
    <n v="1"/>
    <n v="0.5988023952095809"/>
    <s v="Let it RUN"/>
  </r>
  <r>
    <x v="32"/>
    <s v="M"/>
    <n v="6"/>
    <n v="42.01"/>
    <d v="1899-12-30T03:45:02"/>
    <s v="03:46;07"/>
    <d v="1899-12-30T03:45:02"/>
    <n v="36"/>
    <d v="1899-12-30T00:05:21"/>
    <n v="5"/>
    <n v="2"/>
    <n v="3"/>
    <x v="1"/>
    <n v="0.5"/>
    <n v="0.25"/>
    <n v="0.25"/>
    <n v="0"/>
    <n v="1"/>
    <n v="0"/>
    <n v="0"/>
    <n v="4.75"/>
    <d v="2020-10-17T00:00:00"/>
    <n v="1"/>
    <n v="0.11306831706736492"/>
    <s v="Let it RUN"/>
  </r>
  <r>
    <x v="1"/>
    <s v="F"/>
    <n v="6"/>
    <n v="12.01"/>
    <d v="1899-12-30T01:16:51"/>
    <d v="1899-12-30T01:17:00"/>
    <d v="1899-12-30T01:16:55"/>
    <n v="2"/>
    <d v="1899-12-30T00:06:24"/>
    <n v="3"/>
    <n v="1.5"/>
    <n v="1.5"/>
    <x v="1"/>
    <n v="0.5"/>
    <n v="0.25"/>
    <n v="0.25"/>
    <n v="0"/>
    <n v="0"/>
    <n v="0"/>
    <n v="0"/>
    <n v="2.25"/>
    <d v="2020-10-19T00:00:00"/>
    <n v="1"/>
    <n v="0.18734388009991673"/>
    <s v="Tenchei"/>
  </r>
  <r>
    <x v="5"/>
    <s v="M"/>
    <n v="6"/>
    <n v="35.200000000000003"/>
    <d v="1899-12-30T03:48:35"/>
    <d v="1899-12-30T04:08:41"/>
    <d v="1899-12-30T03:58:38"/>
    <n v="50"/>
    <d v="1899-12-30T00:06:47"/>
    <n v="5"/>
    <n v="1"/>
    <n v="2.5"/>
    <x v="1"/>
    <n v="0.5"/>
    <n v="0.25"/>
    <n v="0.25"/>
    <n v="0"/>
    <n v="0.7"/>
    <n v="0"/>
    <n v="0"/>
    <n v="4.0750000000000002"/>
    <d v="2020-10-17T00:00:00"/>
    <n v="1"/>
    <n v="0.11576704545454546"/>
    <s v="Tenchei"/>
  </r>
  <r>
    <x v="27"/>
    <s v="M"/>
    <n v="6"/>
    <n v="31.9"/>
    <d v="1899-12-30T02:58:20"/>
    <d v="1899-12-30T04:04:59"/>
    <d v="1899-12-30T03:31:40"/>
    <n v="65"/>
    <d v="1899-12-30T00:06:38"/>
    <n v="5"/>
    <n v="1"/>
    <n v="4"/>
    <x v="0"/>
    <n v="0.25"/>
    <n v="0.25"/>
    <n v="0.5"/>
    <n v="0"/>
    <n v="0.5"/>
    <n v="0"/>
    <n v="0"/>
    <n v="4"/>
    <d v="2020-10-17T00:00:00"/>
    <n v="1"/>
    <n v="0.12539184952978058"/>
    <s v="Serioranistii"/>
  </r>
  <r>
    <x v="2"/>
    <s v="F"/>
    <n v="6"/>
    <n v="7.01"/>
    <d v="1899-12-30T00:46:44"/>
    <d v="1899-12-30T00:53:27"/>
    <d v="1899-12-30T00:50:06"/>
    <n v="0"/>
    <d v="1899-12-30T00:07:09"/>
    <n v="2"/>
    <n v="1"/>
    <n v="1.5"/>
    <x v="2"/>
    <n v="0.25"/>
    <n v="0.5"/>
    <n v="0.25"/>
    <n v="0"/>
    <n v="0"/>
    <n v="0"/>
    <n v="0.75"/>
    <n v="2.125"/>
    <d v="2020-10-16T00:00:00"/>
    <n v="1"/>
    <n v="0.30313837375178315"/>
    <s v="Serioranistii"/>
  </r>
  <r>
    <x v="40"/>
    <s v="M"/>
    <n v="6"/>
    <n v="17.98"/>
    <d v="1899-12-30T01:35:45"/>
    <d v="1899-12-30T01:35:45"/>
    <d v="1899-12-30T01:35:45"/>
    <n v="47"/>
    <d v="1899-12-30T00:05:20"/>
    <n v="4"/>
    <n v="2"/>
    <n v="1"/>
    <x v="1"/>
    <n v="0.5"/>
    <n v="0.25"/>
    <n v="0.25"/>
    <n v="0"/>
    <n v="0"/>
    <n v="0"/>
    <n v="0"/>
    <n v="2.75"/>
    <d v="2020-10-16T00:00:00"/>
    <n v="1"/>
    <n v="0.15294771968854282"/>
    <s v="TSP"/>
  </r>
  <r>
    <x v="37"/>
    <s v="M"/>
    <n v="6"/>
    <n v="12.01"/>
    <m/>
    <d v="1899-12-30T00:47:12"/>
    <d v="1899-12-30T00:47:12"/>
    <m/>
    <d v="1899-12-30T00:03:56"/>
    <n v="3"/>
    <n v="5"/>
    <n v="1"/>
    <x v="2"/>
    <n v="0.25"/>
    <n v="0.5"/>
    <n v="0.25"/>
    <n v="0"/>
    <n v="0"/>
    <n v="0.30000000000000004"/>
    <n v="0"/>
    <n v="3.8"/>
    <d v="2020-10-13T00:00:00"/>
    <n v="1"/>
    <n v="0.31640299750208156"/>
    <s v="Serioranistii"/>
  </r>
  <r>
    <x v="16"/>
    <s v="M"/>
    <n v="6"/>
    <n v="18.100000000000001"/>
    <m/>
    <d v="1899-12-30T02:01:58"/>
    <d v="1899-12-30T02:01:58"/>
    <n v="242"/>
    <d v="1899-12-30T00:06:44"/>
    <n v="4"/>
    <n v="1"/>
    <n v="2"/>
    <x v="2"/>
    <n v="0.25"/>
    <n v="0.5"/>
    <n v="0.25"/>
    <n v="0.16133333333333333"/>
    <n v="0"/>
    <n v="0"/>
    <n v="0"/>
    <n v="2.1613333333333333"/>
    <d v="2020-10-18T00:00:00"/>
    <n v="1"/>
    <n v="0.11941068139963167"/>
    <s v="Serioranistii"/>
  </r>
  <r>
    <x v="35"/>
    <s v="M"/>
    <n v="6"/>
    <n v="10.01"/>
    <m/>
    <d v="1899-12-30T00:42:39"/>
    <d v="1899-12-30T00:42:39"/>
    <n v="0"/>
    <d v="1899-12-30T00:04:16"/>
    <n v="2.5"/>
    <n v="4.5"/>
    <n v="2"/>
    <x v="2"/>
    <n v="0.25"/>
    <n v="0.5"/>
    <n v="0.25"/>
    <n v="0"/>
    <n v="0"/>
    <n v="0"/>
    <n v="0"/>
    <n v="3.375"/>
    <d v="2020-10-14T00:00:00"/>
    <n v="1"/>
    <n v="0.33716283716283718"/>
    <s v="Let it RUN"/>
  </r>
  <r>
    <x v="4"/>
    <s v="M"/>
    <n v="6"/>
    <n v="22.07"/>
    <d v="1899-12-30T02:05:47"/>
    <d v="1899-12-30T02:14:45"/>
    <d v="1899-12-30T02:10:16"/>
    <n v="127"/>
    <d v="1899-12-30T00:05:54"/>
    <n v="5"/>
    <n v="1.5"/>
    <n v="3"/>
    <x v="0"/>
    <n v="0.25"/>
    <n v="0.25"/>
    <n v="0.5"/>
    <n v="8.4666666666666668E-2"/>
    <n v="0"/>
    <n v="0"/>
    <n v="0"/>
    <n v="3.2096666666666667"/>
    <d v="2020-10-14T00:00:00"/>
    <n v="1"/>
    <n v="0.14543120374565777"/>
    <s v="TSP"/>
  </r>
  <r>
    <x v="33"/>
    <s v="M"/>
    <n v="6"/>
    <n v="15"/>
    <d v="1899-12-30T01:46:23"/>
    <d v="1899-12-30T01:47:46"/>
    <d v="1899-12-30T01:47:04"/>
    <n v="37"/>
    <d v="1899-12-30T00:07:08"/>
    <n v="3.5"/>
    <n v="1"/>
    <n v="4.5"/>
    <x v="1"/>
    <n v="0.5"/>
    <n v="0.25"/>
    <n v="0.25"/>
    <n v="0"/>
    <n v="0"/>
    <n v="0"/>
    <n v="0"/>
    <n v="3.125"/>
    <d v="2020-10-19T00:00:00"/>
    <n v="1"/>
    <n v="0.20833333333333334"/>
    <s v="Let it RUN"/>
  </r>
  <r>
    <x v="20"/>
    <s v="M"/>
    <n v="6"/>
    <n v="15.12"/>
    <m/>
    <d v="1899-12-30T01:22:02"/>
    <d v="1899-12-30T01:22:02"/>
    <n v="52"/>
    <d v="1899-12-30T00:05:26"/>
    <n v="3.5"/>
    <n v="2"/>
    <n v="1.5"/>
    <x v="2"/>
    <n v="0.25"/>
    <n v="0.5"/>
    <n v="0.25"/>
    <n v="0"/>
    <n v="0"/>
    <n v="0"/>
    <n v="0"/>
    <n v="2.25"/>
    <d v="2020-10-19T00:00:00"/>
    <n v="1"/>
    <n v="0.14880952380952381"/>
    <s v="TSP"/>
  </r>
  <r>
    <x v="17"/>
    <s v="M"/>
    <n v="6"/>
    <n v="42.28"/>
    <d v="1899-12-30T05:36:20"/>
    <d v="1899-12-30T05:58:17"/>
    <d v="1899-12-30T05:47:18"/>
    <n v="1912"/>
    <d v="1899-12-30T00:08:13"/>
    <n v="5"/>
    <n v="0"/>
    <n v="4"/>
    <x v="0"/>
    <n v="0.25"/>
    <n v="0.25"/>
    <n v="0.5"/>
    <n v="1.2746666666666666"/>
    <n v="1"/>
    <n v="0"/>
    <n v="0"/>
    <n v="5.5246666666666666"/>
    <d v="2020-10-19T00:00:00"/>
    <n v="1"/>
    <n v="0.13066855881425418"/>
    <s v="Simply the BEST"/>
  </r>
  <r>
    <x v="12"/>
    <s v="M"/>
    <n v="6"/>
    <n v="33.299999999999997"/>
    <d v="1899-12-30T03:17:19"/>
    <d v="1899-12-30T03:24:33"/>
    <d v="1899-12-30T03:20:56"/>
    <n v="847"/>
    <d v="1899-12-30T00:06:02"/>
    <n v="5"/>
    <n v="1"/>
    <n v="3"/>
    <x v="1"/>
    <n v="0.5"/>
    <n v="0.25"/>
    <n v="0.25"/>
    <n v="0.56466666666666665"/>
    <n v="0.6"/>
    <n v="0"/>
    <n v="0"/>
    <n v="4.6646666666666663"/>
    <d v="2020-10-19T00:00:00"/>
    <n v="1"/>
    <n v="0.14008008008008008"/>
    <s v="Tenchei"/>
  </r>
  <r>
    <x v="15"/>
    <s v="M"/>
    <n v="6"/>
    <n v="33.01"/>
    <d v="1899-12-30T03:05:44"/>
    <d v="1899-12-30T03:22:31"/>
    <d v="1899-12-30T03:14:07"/>
    <n v="877"/>
    <d v="1899-12-30T00:05:53"/>
    <n v="5"/>
    <n v="1.5"/>
    <n v="3.5"/>
    <x v="1"/>
    <n v="0.5"/>
    <n v="0.25"/>
    <n v="0.25"/>
    <n v="0.58466666666666667"/>
    <n v="0.6"/>
    <n v="0"/>
    <n v="0"/>
    <n v="4.9346666666666668"/>
    <d v="2020-10-19T00:00:00"/>
    <n v="1"/>
    <n v="0.14949005351913563"/>
    <s v="Tenchei"/>
  </r>
  <r>
    <x v="6"/>
    <s v="F"/>
    <n v="6"/>
    <n v="10.07"/>
    <d v="1899-12-30T01:06:11"/>
    <d v="1899-12-30T01:16:01"/>
    <d v="1899-12-30T01:11:06"/>
    <n v="71"/>
    <d v="1899-12-30T00:07:04"/>
    <n v="2.5"/>
    <n v="1"/>
    <n v="5"/>
    <x v="0"/>
    <n v="0.25"/>
    <n v="0.25"/>
    <n v="0.5"/>
    <n v="0"/>
    <n v="0"/>
    <n v="0"/>
    <n v="0"/>
    <n v="3.375"/>
    <d v="2020-10-19T00:00:00"/>
    <n v="1"/>
    <n v="0.33515392254220455"/>
    <s v="Tenchei"/>
  </r>
  <r>
    <x v="34"/>
    <s v="F"/>
    <n v="6"/>
    <n v="15.02"/>
    <d v="1899-12-30T01:24:19"/>
    <d v="1899-12-30T01:44:02"/>
    <d v="1899-12-30T01:34:10"/>
    <n v="29"/>
    <d v="1899-12-30T00:06:16"/>
    <n v="3.5"/>
    <n v="1.5"/>
    <n v="1.5"/>
    <x v="1"/>
    <n v="0.5"/>
    <n v="0.25"/>
    <n v="0.25"/>
    <n v="0"/>
    <n v="0"/>
    <n v="0"/>
    <n v="0"/>
    <n v="2.5"/>
    <d v="2020-10-15T00:00:00"/>
    <n v="1"/>
    <n v="0.16644474034620507"/>
    <e v="#N/A"/>
  </r>
  <r>
    <x v="5"/>
    <s v="M"/>
    <n v="7"/>
    <n v="15.01"/>
    <d v="1899-12-30T01:22:13"/>
    <d v="1899-12-30T01:35:06"/>
    <d v="1899-12-30T01:28:40"/>
    <n v="44"/>
    <d v="1899-12-30T00:05:54"/>
    <n v="3.5"/>
    <n v="1.5"/>
    <n v="3"/>
    <x v="0"/>
    <n v="0.25"/>
    <n v="0.25"/>
    <n v="0.5"/>
    <n v="0"/>
    <n v="0"/>
    <n v="0"/>
    <n v="0"/>
    <n v="2.75"/>
    <d v="2020-10-22T00:00:00"/>
    <n v="1"/>
    <n v="0.18321119253830781"/>
    <s v="Tenchei"/>
  </r>
  <r>
    <x v="42"/>
    <s v="M"/>
    <n v="7"/>
    <n v="21.34"/>
    <d v="1899-12-30T01:47:18"/>
    <d v="1899-12-30T01:47:27"/>
    <d v="1899-12-30T01:47:22"/>
    <n v="57"/>
    <d v="1899-12-30T00:05:02"/>
    <n v="5"/>
    <n v="2.5"/>
    <n v="3"/>
    <x v="1"/>
    <n v="0.5"/>
    <n v="0.25"/>
    <n v="0.25"/>
    <n v="0"/>
    <n v="0"/>
    <n v="0"/>
    <n v="0"/>
    <n v="3.875"/>
    <d v="2020-10-21T00:00:00"/>
    <n v="1"/>
    <n v="0.18158388003748829"/>
    <s v="Tenchei"/>
  </r>
  <r>
    <x v="37"/>
    <s v="M"/>
    <n v="7"/>
    <n v="17"/>
    <d v="1899-12-30T01:16:36"/>
    <d v="1899-12-30T01:16:36"/>
    <d v="1899-12-30T01:16:36"/>
    <n v="21"/>
    <d v="1899-12-30T00:04:30"/>
    <n v="4"/>
    <n v="4"/>
    <n v="2"/>
    <x v="0"/>
    <n v="0.25"/>
    <n v="0.25"/>
    <n v="0.5"/>
    <n v="0"/>
    <n v="0"/>
    <n v="0"/>
    <n v="0"/>
    <n v="3"/>
    <d v="2020-10-21T00:00:00"/>
    <n v="1"/>
    <n v="0.17647058823529413"/>
    <s v="Serioranistii"/>
  </r>
  <r>
    <x v="40"/>
    <s v="M"/>
    <n v="7"/>
    <n v="31.14"/>
    <d v="1899-12-30T03:00:36"/>
    <d v="1899-12-30T03:00:36"/>
    <d v="1899-12-30T03:00:36"/>
    <n v="45"/>
    <d v="1899-12-30T00:05:48"/>
    <n v="5"/>
    <n v="1.5"/>
    <n v="2"/>
    <x v="1"/>
    <n v="0.5"/>
    <n v="0.25"/>
    <n v="0.25"/>
    <n v="0"/>
    <n v="0.5"/>
    <n v="0"/>
    <n v="0"/>
    <n v="3.875"/>
    <d v="2020-10-20T00:00:00"/>
    <n v="1"/>
    <n v="0.12443802183686577"/>
    <s v="TSP"/>
  </r>
  <r>
    <x v="25"/>
    <s v="M"/>
    <n v="7"/>
    <n v="17.04"/>
    <d v="1899-12-30T02:32:43"/>
    <d v="1899-12-30T04:50:53"/>
    <d v="1899-12-30T03:41:48"/>
    <n v="0"/>
    <d v="1899-12-30T00:13:01"/>
    <n v="0"/>
    <n v="0"/>
    <n v="3"/>
    <x v="0"/>
    <n v="0.25"/>
    <n v="0.25"/>
    <n v="0.5"/>
    <n v="0"/>
    <n v="0"/>
    <n v="0"/>
    <n v="0"/>
    <n v="1.5"/>
    <d v="2020-10-25T00:00:00"/>
    <n v="1"/>
    <n v="8.8028169014084515E-2"/>
    <s v="Let it RUN"/>
  </r>
  <r>
    <x v="2"/>
    <s v="F"/>
    <n v="7"/>
    <n v="10.01"/>
    <d v="1899-12-30T01:08:48"/>
    <d v="1899-12-30T01:09:17"/>
    <d v="1899-12-30T01:09:03"/>
    <n v="0"/>
    <d v="1899-12-30T00:06:54"/>
    <n v="2.5"/>
    <n v="1"/>
    <n v="2.5"/>
    <x v="1"/>
    <n v="0.5"/>
    <n v="0.25"/>
    <n v="0.25"/>
    <n v="0"/>
    <n v="0"/>
    <n v="0"/>
    <n v="0.75"/>
    <n v="2.875"/>
    <d v="2020-10-25T00:00:00"/>
    <n v="1"/>
    <n v="0.2872127872127872"/>
    <s v="Serioranistii"/>
  </r>
  <r>
    <x v="19"/>
    <s v="M"/>
    <n v="7"/>
    <n v="30.21"/>
    <d v="1899-12-30T02:31:07"/>
    <d v="1899-12-30T02:43:52"/>
    <d v="1899-12-30T02:37:30"/>
    <n v="78"/>
    <d v="1899-12-30T00:05:13"/>
    <n v="5"/>
    <n v="2.5"/>
    <n v="3"/>
    <x v="1"/>
    <n v="0.5"/>
    <n v="0.25"/>
    <n v="0.25"/>
    <n v="0"/>
    <n v="0.4"/>
    <n v="0"/>
    <n v="0"/>
    <n v="4.2750000000000004"/>
    <d v="2020-10-25T00:00:00"/>
    <n v="1"/>
    <n v="0.14150943396226415"/>
    <s v="TSP"/>
  </r>
  <r>
    <x v="26"/>
    <s v="F"/>
    <n v="7"/>
    <n v="10.01"/>
    <d v="1899-12-30T00:50:58"/>
    <d v="1899-12-30T00:52:52"/>
    <d v="1899-12-30T00:51:55"/>
    <n v="0"/>
    <d v="1899-12-30T00:05:11"/>
    <n v="2.5"/>
    <n v="3.5"/>
    <n v="3"/>
    <x v="0"/>
    <n v="0.25"/>
    <n v="0.25"/>
    <n v="0.5"/>
    <n v="0"/>
    <n v="0"/>
    <n v="0"/>
    <n v="0"/>
    <n v="3"/>
    <d v="2020-10-24T00:00:00"/>
    <n v="1"/>
    <n v="0.29970029970029971"/>
    <s v="Serioranistii"/>
  </r>
  <r>
    <x v="13"/>
    <s v="M"/>
    <n v="7"/>
    <n v="7.89"/>
    <d v="1899-12-30T00:45:07"/>
    <d v="1899-12-30T00:45:20"/>
    <d v="1899-12-30T00:45:13"/>
    <n v="0"/>
    <d v="1899-12-30T00:05:44"/>
    <n v="2"/>
    <n v="1.5"/>
    <n v="3"/>
    <x v="0"/>
    <n v="0.25"/>
    <n v="0.25"/>
    <n v="0.5"/>
    <n v="0"/>
    <n v="0"/>
    <n v="0"/>
    <n v="0"/>
    <n v="2.375"/>
    <d v="2020-10-23T00:00:00"/>
    <n v="1"/>
    <n v="0.30101394169835238"/>
    <s v="Serioranistii"/>
  </r>
  <r>
    <x v="16"/>
    <s v="M"/>
    <n v="7"/>
    <n v="12"/>
    <d v="1899-12-30T01:05:24"/>
    <d v="1899-12-30T01:15:27"/>
    <d v="1899-12-30T01:10:26"/>
    <n v="40"/>
    <d v="1899-12-30T00:05:52"/>
    <n v="3"/>
    <n v="1.5"/>
    <n v="4"/>
    <x v="0"/>
    <n v="0.25"/>
    <n v="0.25"/>
    <n v="0.5"/>
    <n v="0"/>
    <n v="0"/>
    <n v="0"/>
    <n v="0"/>
    <n v="3.125"/>
    <d v="2020-10-25T00:00:00"/>
    <n v="1"/>
    <n v="0.26041666666666669"/>
    <s v="Serioranistii"/>
  </r>
  <r>
    <x v="18"/>
    <s v="M"/>
    <n v="7"/>
    <n v="18.010000000000002"/>
    <d v="1899-12-30T01:26:15"/>
    <d v="1899-12-30T01:26:15"/>
    <d v="1899-12-30T01:26:15"/>
    <n v="22"/>
    <d v="1899-12-30T00:04:47"/>
    <n v="4"/>
    <n v="3"/>
    <n v="3.5"/>
    <x v="1"/>
    <n v="0.5"/>
    <n v="0.25"/>
    <n v="0.25"/>
    <n v="0"/>
    <n v="0"/>
    <n v="0"/>
    <n v="0"/>
    <n v="3.625"/>
    <d v="2020-10-26T00:00:00"/>
    <n v="1"/>
    <n v="0.20127706829539144"/>
    <s v="Simply the BEST"/>
  </r>
  <r>
    <x v="39"/>
    <s v="M"/>
    <n v="7"/>
    <n v="42.56"/>
    <d v="1899-12-30T03:16:47"/>
    <d v="1899-12-30T03:16:56"/>
    <d v="1899-12-30T03:16:52"/>
    <n v="41"/>
    <d v="1899-12-30T00:04:38"/>
    <n v="5"/>
    <n v="3.5"/>
    <n v="3"/>
    <x v="1"/>
    <n v="0.5"/>
    <n v="0.25"/>
    <n v="0.25"/>
    <n v="0"/>
    <n v="1"/>
    <n v="0"/>
    <n v="0"/>
    <n v="5.125"/>
    <d v="2020-10-26T00:00:00"/>
    <n v="1"/>
    <n v="0.12041823308270676"/>
    <s v="Tenchei"/>
  </r>
  <r>
    <x v="24"/>
    <s v="M"/>
    <n v="7"/>
    <n v="10.27"/>
    <d v="1899-12-30T01:04:14"/>
    <d v="1899-12-30T01:07:25"/>
    <d v="1899-12-30T01:05:50"/>
    <n v="58"/>
    <d v="1899-12-30T00:06:25"/>
    <n v="2.5"/>
    <n v="1"/>
    <n v="2.5"/>
    <x v="0"/>
    <n v="0.25"/>
    <n v="0.25"/>
    <n v="0.5"/>
    <n v="0"/>
    <n v="0"/>
    <n v="0"/>
    <n v="0"/>
    <n v="2.125"/>
    <d v="2020-10-25T00:00:00"/>
    <n v="1"/>
    <n v="0.20691333982473223"/>
    <s v="Serioranistii"/>
  </r>
  <r>
    <x v="21"/>
    <s v="M"/>
    <n v="7"/>
    <n v="15.14"/>
    <d v="1899-12-30T01:25:01"/>
    <d v="1899-12-30T01:25:22"/>
    <d v="1899-12-30T01:25:11"/>
    <n v="26"/>
    <d v="1899-12-30T00:05:38"/>
    <n v="3.5"/>
    <n v="1.5"/>
    <n v="3.5"/>
    <x v="1"/>
    <n v="0.5"/>
    <n v="0.25"/>
    <n v="0.25"/>
    <n v="0"/>
    <n v="0"/>
    <n v="0"/>
    <n v="0"/>
    <n v="3"/>
    <d v="2020-10-26T00:00:00"/>
    <n v="1"/>
    <n v="0.19815059445178335"/>
    <s v="TSP"/>
  </r>
  <r>
    <x v="1"/>
    <s v="F"/>
    <n v="7"/>
    <n v="12.01"/>
    <d v="1899-12-30T01:19:23"/>
    <d v="1899-12-30T01:26:42"/>
    <d v="1899-12-30T01:23:03"/>
    <n v="39"/>
    <d v="1899-12-30T00:06:55"/>
    <n v="3"/>
    <n v="1"/>
    <n v="3"/>
    <x v="0"/>
    <n v="0.25"/>
    <n v="0.25"/>
    <n v="0.5"/>
    <n v="0"/>
    <n v="0"/>
    <n v="0"/>
    <n v="0"/>
    <n v="2.5"/>
    <d v="2020-10-26T00:00:00"/>
    <n v="1"/>
    <n v="0.20815986677768528"/>
    <s v="Tenchei"/>
  </r>
  <r>
    <x v="29"/>
    <s v="M"/>
    <n v="7"/>
    <n v="32.01"/>
    <d v="1899-12-30T02:53:01"/>
    <d v="1899-12-30T03:01:16"/>
    <d v="1899-12-30T02:57:09"/>
    <n v="45"/>
    <d v="1899-12-30T00:05:32"/>
    <n v="5"/>
    <n v="1.5"/>
    <n v="3"/>
    <x v="1"/>
    <n v="0.5"/>
    <n v="0.25"/>
    <n v="0.25"/>
    <n v="0"/>
    <n v="0.5"/>
    <n v="0"/>
    <n v="0"/>
    <n v="4.125"/>
    <d v="2020-10-25T00:00:00"/>
    <n v="1"/>
    <n v="0.12886597938144331"/>
    <s v="Tenchei"/>
  </r>
  <r>
    <x v="30"/>
    <s v="M"/>
    <n v="7"/>
    <n v="19.04"/>
    <d v="1899-12-30T01:36:44"/>
    <d v="1899-12-30T01:38:36"/>
    <d v="1899-12-30T01:37:40"/>
    <n v="341"/>
    <d v="1899-12-30T00:05:08"/>
    <n v="4.5"/>
    <n v="2.5"/>
    <n v="1.5"/>
    <x v="0"/>
    <n v="0.25"/>
    <n v="0.25"/>
    <n v="0.5"/>
    <n v="0.22733333333333333"/>
    <n v="0"/>
    <n v="0"/>
    <n v="0"/>
    <n v="2.7273333333333332"/>
    <d v="2020-10-25T00:00:00"/>
    <n v="1"/>
    <n v="0.1432422969187675"/>
    <s v="Simply the BEST"/>
  </r>
  <r>
    <x v="28"/>
    <s v="M"/>
    <n v="7"/>
    <n v="24.01"/>
    <d v="1899-12-30T01:43:34"/>
    <d v="1899-12-30T01:43:45"/>
    <d v="1899-12-30T01:43:39"/>
    <n v="53"/>
    <d v="1899-12-30T00:04:19"/>
    <n v="5"/>
    <n v="4"/>
    <n v="1"/>
    <x v="0"/>
    <n v="0.25"/>
    <n v="0.25"/>
    <n v="0.5"/>
    <n v="0"/>
    <n v="0.1"/>
    <n v="0"/>
    <n v="0"/>
    <n v="2.85"/>
    <d v="2020-10-25T00:00:00"/>
    <n v="1"/>
    <n v="0.11870054144106622"/>
    <s v="Simply the BEST"/>
  </r>
  <r>
    <x v="8"/>
    <s v="F"/>
    <n v="7"/>
    <n v="10"/>
    <d v="1899-12-30T01:04:05"/>
    <d v="1899-12-30T01:07:16"/>
    <d v="1899-12-30T01:05:40"/>
    <n v="59"/>
    <d v="1899-12-30T00:06:34"/>
    <n v="2.5"/>
    <n v="1"/>
    <n v="2.5"/>
    <x v="1"/>
    <n v="0.5"/>
    <n v="0.25"/>
    <n v="0.25"/>
    <n v="0"/>
    <n v="0"/>
    <n v="0"/>
    <n v="0"/>
    <n v="2.125"/>
    <d v="2020-10-25T00:00:00"/>
    <n v="1"/>
    <n v="0.21249999999999999"/>
    <s v="Simply the BEST"/>
  </r>
  <r>
    <x v="41"/>
    <s v="F"/>
    <n v="7"/>
    <n v="20.38"/>
    <d v="1899-12-30T02:02:44"/>
    <d v="1899-12-30T02:20:34"/>
    <d v="1899-12-30T02:11:39"/>
    <n v="39"/>
    <d v="1899-12-30T00:06:28"/>
    <n v="5"/>
    <n v="1.5"/>
    <n v="1.5"/>
    <x v="1"/>
    <n v="0.5"/>
    <n v="0.25"/>
    <n v="0.25"/>
    <n v="0"/>
    <n v="0"/>
    <n v="0"/>
    <n v="0"/>
    <n v="3.25"/>
    <d v="2020-10-25T00:00:00"/>
    <n v="1"/>
    <n v="0.15947006869479882"/>
    <s v="TSP"/>
  </r>
  <r>
    <x v="38"/>
    <s v="F"/>
    <n v="7"/>
    <n v="17.02"/>
    <d v="1899-12-30T01:41:49"/>
    <d v="1899-12-30T01:43:38"/>
    <d v="1899-12-30T01:42:44"/>
    <n v="15"/>
    <d v="1899-12-30T00:06:02"/>
    <n v="4"/>
    <n v="1.5"/>
    <n v="3.5"/>
    <x v="0"/>
    <n v="0.25"/>
    <n v="0.25"/>
    <n v="0.5"/>
    <n v="0"/>
    <n v="0"/>
    <n v="0"/>
    <n v="0"/>
    <n v="3.125"/>
    <d v="2020-10-24T00:00:00"/>
    <n v="1"/>
    <n v="0.18360752056404231"/>
    <s v="Let it RUN"/>
  </r>
  <r>
    <x v="3"/>
    <s v="M"/>
    <n v="7"/>
    <n v="30.04"/>
    <d v="1899-12-30T02:50:35"/>
    <d v="1899-12-30T03:05:57"/>
    <d v="1899-12-30T02:58:16"/>
    <n v="62"/>
    <d v="1899-12-30T00:05:56"/>
    <n v="5"/>
    <n v="1.5"/>
    <n v="2.5"/>
    <x v="0"/>
    <n v="0.25"/>
    <n v="0.25"/>
    <n v="0.5"/>
    <n v="0"/>
    <n v="0.4"/>
    <n v="0"/>
    <n v="0"/>
    <n v="3.2749999999999999"/>
    <d v="2020-10-25T00:00:00"/>
    <n v="1"/>
    <n v="0.10902130492676432"/>
    <s v="TSP"/>
  </r>
  <r>
    <x v="14"/>
    <s v="M"/>
    <n v="7"/>
    <n v="24.18"/>
    <d v="1899-12-30T01:44:02"/>
    <d v="1899-12-30T02:06:13"/>
    <d v="1899-12-30T01:55:08"/>
    <n v="425"/>
    <d v="1899-12-30T00:04:46"/>
    <n v="5"/>
    <n v="3.5"/>
    <n v="4.5"/>
    <x v="0"/>
    <n v="0.25"/>
    <n v="0.25"/>
    <n v="0.5"/>
    <n v="0.28333333333333333"/>
    <n v="0.1"/>
    <n v="0"/>
    <n v="0"/>
    <n v="4.7583333333333329"/>
    <d v="2020-10-23T00:00:00"/>
    <n v="1"/>
    <n v="0.19678797904604353"/>
    <s v="Simply the BEST"/>
  </r>
  <r>
    <x v="32"/>
    <s v="M"/>
    <n v="7"/>
    <n v="21.1"/>
    <d v="1899-12-30T02:13:37"/>
    <d v="1899-12-30T02:23:51"/>
    <d v="1899-12-30T02:18:44"/>
    <n v="437"/>
    <d v="1899-12-30T00:06:35"/>
    <n v="5"/>
    <n v="1"/>
    <n v="4"/>
    <x v="0"/>
    <n v="0.25"/>
    <n v="0.25"/>
    <n v="0.5"/>
    <n v="0.29133333333333333"/>
    <n v="0"/>
    <n v="0"/>
    <n v="0"/>
    <n v="3.7913333333333332"/>
    <d v="2020-10-24T00:00:00"/>
    <n v="1"/>
    <n v="0.17968404423380724"/>
    <s v="Let it RUN"/>
  </r>
  <r>
    <x v="22"/>
    <s v="M"/>
    <n v="7"/>
    <n v="14.45"/>
    <d v="1899-12-30T01:23:56"/>
    <d v="1899-12-30T01:41:31"/>
    <d v="1899-12-30T01:32:44"/>
    <n v="277"/>
    <d v="1899-12-30T00:06:25"/>
    <n v="3"/>
    <n v="1"/>
    <n v="3.5"/>
    <x v="0"/>
    <n v="0.25"/>
    <n v="0.25"/>
    <n v="0.5"/>
    <n v="0.18466666666666667"/>
    <n v="0"/>
    <n v="0"/>
    <n v="0"/>
    <n v="2.9346666666666668"/>
    <d v="2020-10-23T00:00:00"/>
    <n v="1"/>
    <n v="0.20309111880046138"/>
    <e v="#N/A"/>
  </r>
  <r>
    <x v="6"/>
    <s v="F"/>
    <n v="7"/>
    <n v="8.01"/>
    <m/>
    <d v="1899-12-30T00:49:19"/>
    <d v="1899-12-30T00:49:19"/>
    <n v="37"/>
    <d v="1899-12-30T00:06:09"/>
    <n v="2"/>
    <n v="1.5"/>
    <n v="3"/>
    <x v="2"/>
    <n v="0.25"/>
    <n v="0.5"/>
    <n v="0.25"/>
    <n v="0"/>
    <n v="0"/>
    <n v="0"/>
    <n v="0"/>
    <n v="2"/>
    <d v="2020-10-26T00:00:00"/>
    <n v="1"/>
    <n v="0.24968789013732834"/>
    <s v="Tenchei"/>
  </r>
  <r>
    <x v="12"/>
    <s v="M"/>
    <n v="7"/>
    <n v="4"/>
    <m/>
    <d v="1899-12-30T00:16:24"/>
    <d v="1899-12-30T00:16:24"/>
    <n v="0"/>
    <d v="1899-12-30T00:04:06"/>
    <n v="1"/>
    <n v="4.5"/>
    <n v="2.5"/>
    <x v="2"/>
    <n v="0.25"/>
    <n v="0.5"/>
    <n v="0.25"/>
    <n v="0"/>
    <n v="0"/>
    <n v="0"/>
    <n v="0"/>
    <n v="3.125"/>
    <d v="2020-10-26T00:00:00"/>
    <n v="1"/>
    <n v="0.78125"/>
    <s v="Tenchei"/>
  </r>
  <r>
    <x v="0"/>
    <s v="M"/>
    <n v="7"/>
    <n v="56.62"/>
    <d v="1899-12-30T10:31:36"/>
    <d v="1899-12-30T11:48:34"/>
    <d v="1899-12-30T11:10:05"/>
    <n v="1956"/>
    <d v="1899-12-30T00:11:50"/>
    <n v="5"/>
    <n v="0"/>
    <n v="4.5"/>
    <x v="0"/>
    <n v="0.25"/>
    <n v="0.25"/>
    <n v="0.5"/>
    <n v="1.304"/>
    <n v="1.7"/>
    <n v="0"/>
    <n v="0.5"/>
    <n v="7.0040000000000004"/>
    <d v="2020-10-26T00:00:00"/>
    <n v="1"/>
    <n v="0.12370187212998941"/>
    <s v="Let it RUN"/>
  </r>
  <r>
    <x v="15"/>
    <s v="M"/>
    <n v="7"/>
    <n v="5"/>
    <m/>
    <d v="1899-12-30T00:19:22"/>
    <d v="1899-12-30T00:19:22"/>
    <n v="5"/>
    <d v="1899-12-30T00:03:52"/>
    <n v="1.5"/>
    <n v="5"/>
    <n v="4"/>
    <x v="2"/>
    <n v="0.25"/>
    <n v="0.5"/>
    <n v="0.25"/>
    <n v="0"/>
    <n v="0"/>
    <n v="0.30000000000000004"/>
    <n v="0"/>
    <n v="4.1749999999999998"/>
    <d v="2020-10-26T00:00:00"/>
    <n v="1"/>
    <n v="0.83499999999999996"/>
    <s v="Tenchei"/>
  </r>
  <r>
    <x v="35"/>
    <s v="M"/>
    <n v="7"/>
    <n v="15.56"/>
    <d v="1899-12-30T01:13:57"/>
    <d v="1899-12-30T01:13:57"/>
    <d v="1899-12-30T01:13:57"/>
    <n v="220"/>
    <d v="1899-12-30T00:04:45"/>
    <n v="3.5"/>
    <n v="3.5"/>
    <n v="1.5"/>
    <x v="0"/>
    <n v="0.25"/>
    <n v="0.25"/>
    <n v="0.5"/>
    <n v="0.14666666666666667"/>
    <n v="0"/>
    <n v="0"/>
    <n v="0"/>
    <n v="2.6466666666666665"/>
    <d v="2020-10-24T00:00:00"/>
    <n v="1"/>
    <n v="0.17009425878320478"/>
    <s v="Let it RUN"/>
  </r>
  <r>
    <x v="20"/>
    <s v="M"/>
    <n v="7"/>
    <n v="17.03"/>
    <d v="1899-12-30T01:32:46"/>
    <d v="1899-12-30T01:34:54"/>
    <d v="1899-12-30T01:33:50"/>
    <n v="45"/>
    <d v="1899-12-30T00:05:31"/>
    <n v="4"/>
    <n v="2"/>
    <n v="1.5"/>
    <x v="0"/>
    <n v="0.25"/>
    <n v="0.25"/>
    <n v="0.5"/>
    <n v="0"/>
    <n v="0"/>
    <n v="0"/>
    <n v="0"/>
    <n v="2.25"/>
    <d v="2020-10-26T00:00:00"/>
    <n v="1"/>
    <n v="0.13211978860833823"/>
    <s v="TSP"/>
  </r>
  <r>
    <x v="7"/>
    <s v="M"/>
    <n v="7"/>
    <n v="15.23"/>
    <d v="1899-12-30T01:40:54"/>
    <d v="1899-12-30T01:46:17"/>
    <d v="1899-12-30T01:43:35"/>
    <n v="0"/>
    <d v="1899-12-30T00:06:48"/>
    <n v="3.5"/>
    <n v="1"/>
    <n v="2.5"/>
    <x v="1"/>
    <n v="0.5"/>
    <n v="0.25"/>
    <n v="0.25"/>
    <n v="0"/>
    <n v="0"/>
    <n v="0"/>
    <n v="0"/>
    <n v="2.625"/>
    <d v="2020-10-26T00:00:00"/>
    <n v="1"/>
    <n v="0.17235718975705844"/>
    <s v="Simply the BEST"/>
  </r>
  <r>
    <x v="17"/>
    <s v="M"/>
    <n v="7"/>
    <n v="10.02"/>
    <m/>
    <d v="1899-12-30T00:47:17"/>
    <d v="1899-12-30T00:47:17"/>
    <n v="31"/>
    <d v="1899-12-30T00:04:43"/>
    <n v="2.5"/>
    <n v="3.5"/>
    <n v="3"/>
    <x v="2"/>
    <n v="0.25"/>
    <n v="0.5"/>
    <n v="0.25"/>
    <n v="0"/>
    <n v="0"/>
    <n v="0"/>
    <n v="0"/>
    <n v="3.125"/>
    <d v="2020-10-26T00:00:00"/>
    <n v="1"/>
    <n v="0.31187624750499005"/>
    <s v="Simply the BEST"/>
  </r>
  <r>
    <x v="23"/>
    <s v="M"/>
    <n v="7"/>
    <n v="21.48"/>
    <d v="1899-12-30T02:08:53"/>
    <d v="1899-12-30T02:30:32"/>
    <d v="1899-12-30T02:19:42"/>
    <n v="93"/>
    <d v="1899-12-30T00:06:30"/>
    <n v="5"/>
    <n v="1"/>
    <n v="4"/>
    <x v="0"/>
    <n v="0.25"/>
    <n v="0.25"/>
    <n v="0.5"/>
    <n v="0"/>
    <n v="0"/>
    <n v="0"/>
    <n v="0"/>
    <n v="3.5"/>
    <d v="2020-10-25T00:00:00"/>
    <n v="1"/>
    <n v="0.16294227188081936"/>
    <s v="Serioranistii"/>
  </r>
  <r>
    <x v="27"/>
    <s v="M"/>
    <n v="7"/>
    <n v="14"/>
    <m/>
    <d v="1899-12-30T01:20:25"/>
    <d v="1899-12-30T01:20:25"/>
    <n v="79"/>
    <d v="1899-12-30T00:05:45"/>
    <n v="3"/>
    <n v="1.5"/>
    <n v="2.5"/>
    <x v="2"/>
    <n v="0.25"/>
    <n v="0.5"/>
    <n v="0.25"/>
    <n v="0"/>
    <n v="0"/>
    <n v="0"/>
    <n v="0"/>
    <n v="2.125"/>
    <d v="2020-10-26T00:00:00"/>
    <n v="1"/>
    <n v="0.15178571428571427"/>
    <s v="Serioranistii"/>
  </r>
  <r>
    <x v="33"/>
    <s v="M"/>
    <n v="7"/>
    <m/>
    <m/>
    <m/>
    <m/>
    <m/>
    <m/>
    <m/>
    <m/>
    <m/>
    <x v="3"/>
    <n v="0.25"/>
    <n v="0.25"/>
    <n v="0.25"/>
    <n v="0"/>
    <n v="0"/>
    <n v="0"/>
    <n v="0"/>
    <n v="1.5"/>
    <d v="2020-10-26T00:00:00"/>
    <n v="1"/>
    <e v="#DIV/0!"/>
    <s v="Let it RUN"/>
  </r>
  <r>
    <x v="34"/>
    <s v="F"/>
    <n v="7"/>
    <n v="10.01"/>
    <d v="1899-12-30T00:58:41"/>
    <d v="1899-12-30T00:58:58"/>
    <d v="1899-12-30T00:58:50"/>
    <n v="16"/>
    <d v="1899-12-30T00:05:53"/>
    <n v="2.5"/>
    <n v="2"/>
    <n v="2.5"/>
    <x v="0"/>
    <n v="0.25"/>
    <n v="0.25"/>
    <n v="0.5"/>
    <n v="0"/>
    <n v="0"/>
    <n v="0"/>
    <n v="0"/>
    <n v="2.375"/>
    <d v="2020-10-23T00:00:00"/>
    <n v="1"/>
    <n v="0.23726273726273728"/>
    <e v="#N/A"/>
  </r>
  <r>
    <x v="14"/>
    <s v="M"/>
    <n v="8"/>
    <n v="33.270000000000003"/>
    <d v="1899-12-30T02:17:53"/>
    <d v="1899-12-30T02:17:53"/>
    <d v="1899-12-30T02:17:53"/>
    <n v="185"/>
    <d v="1899-12-30T00:04:09"/>
    <n v="5"/>
    <n v="4.5"/>
    <n v="4"/>
    <x v="0"/>
    <n v="0.25"/>
    <n v="0.25"/>
    <n v="0.5"/>
    <n v="0.12333333333333334"/>
    <n v="0.6"/>
    <n v="0"/>
    <n v="0"/>
    <n v="5.0983333333333327"/>
    <d v="2020-11-01T00:00:00"/>
    <n v="1"/>
    <n v="0.15324115820058107"/>
    <s v="Simply the BEST"/>
  </r>
  <r>
    <x v="19"/>
    <s v="M"/>
    <n v="8"/>
    <n v="15.06"/>
    <m/>
    <d v="1899-12-30T01:02:59"/>
    <d v="1899-12-30T01:02:59"/>
    <n v="0"/>
    <d v="1899-12-30T00:04:11"/>
    <n v="3.5"/>
    <n v="4.5"/>
    <n v="1.5"/>
    <x v="2"/>
    <n v="0.25"/>
    <n v="0.5"/>
    <n v="0.25"/>
    <n v="0"/>
    <n v="0"/>
    <n v="0"/>
    <n v="0"/>
    <n v="3.5"/>
    <d v="2020-11-01T00:00:00"/>
    <n v="1"/>
    <n v="0.23240371845949534"/>
    <s v="TSP"/>
  </r>
  <r>
    <x v="25"/>
    <s v="M"/>
    <n v="8"/>
    <n v="23.18"/>
    <d v="1899-12-30T02:25:39"/>
    <d v="1899-12-30T02:48:02"/>
    <d v="1899-12-30T02:36:51"/>
    <n v="27"/>
    <d v="1899-12-30T00:06:46"/>
    <n v="5"/>
    <n v="1"/>
    <n v="2.5"/>
    <x v="1"/>
    <n v="0.5"/>
    <n v="0.25"/>
    <n v="0.25"/>
    <n v="0"/>
    <n v="0.1"/>
    <n v="0"/>
    <n v="0"/>
    <n v="3.4750000000000001"/>
    <d v="2020-11-01T00:00:00"/>
    <n v="1"/>
    <n v="0.1499137187230371"/>
    <s v="Let it RUN"/>
  </r>
  <r>
    <x v="6"/>
    <s v="F"/>
    <n v="8"/>
    <n v="6.01"/>
    <m/>
    <d v="1899-12-30T00:33:39"/>
    <d v="1899-12-30T00:33:39"/>
    <n v="30"/>
    <d v="1899-12-30T00:05:36"/>
    <n v="1.5"/>
    <n v="2.5"/>
    <n v="2.5"/>
    <x v="2"/>
    <n v="0.25"/>
    <n v="0.5"/>
    <n v="0.25"/>
    <n v="0"/>
    <n v="0"/>
    <n v="0"/>
    <n v="0"/>
    <n v="2.25"/>
    <d v="2020-11-01T00:00:00"/>
    <n v="1"/>
    <n v="0.37437603993344426"/>
    <s v="Tenchei"/>
  </r>
  <r>
    <x v="39"/>
    <s v="M"/>
    <n v="8"/>
    <n v="11.7"/>
    <d v="1899-12-30T01:03:04"/>
    <d v="1899-12-30T01:08:16"/>
    <d v="1899-12-30T01:05:40"/>
    <n v="0"/>
    <d v="1899-12-30T00:05:37"/>
    <n v="2.5"/>
    <n v="1.5"/>
    <n v="1.5"/>
    <x v="0"/>
    <n v="0.25"/>
    <n v="0.25"/>
    <n v="0.5"/>
    <n v="0"/>
    <n v="0"/>
    <n v="0"/>
    <n v="0"/>
    <n v="1.75"/>
    <d v="2020-11-01T00:00:00"/>
    <n v="1"/>
    <n v="0.14957264957264957"/>
    <s v="Tenchei"/>
  </r>
  <r>
    <x v="30"/>
    <s v="M"/>
    <n v="8"/>
    <n v="24.01"/>
    <d v="1899-12-30T01:52:32"/>
    <d v="1899-12-30T01:56:21"/>
    <d v="1899-12-30T01:54:27"/>
    <n v="67"/>
    <d v="1899-12-30T00:04:46"/>
    <n v="5"/>
    <n v="3.5"/>
    <n v="1.5"/>
    <x v="1"/>
    <n v="0.5"/>
    <n v="0.25"/>
    <n v="0.25"/>
    <n v="0"/>
    <n v="0.1"/>
    <n v="0"/>
    <n v="0"/>
    <n v="3.85"/>
    <d v="2020-11-01T00:00:00"/>
    <n v="1"/>
    <n v="0.16034985422740525"/>
    <s v="Simply the BEST"/>
  </r>
  <r>
    <x v="31"/>
    <s v="M"/>
    <n v="8"/>
    <n v="10.94"/>
    <d v="1899-12-30T01:12:49"/>
    <d v="1899-12-30T01:13:14"/>
    <d v="1899-12-30T01:13:02"/>
    <n v="243"/>
    <d v="1899-12-30T00:06:41"/>
    <n v="2.5"/>
    <n v="1"/>
    <n v="2"/>
    <x v="1"/>
    <n v="0.5"/>
    <n v="0.25"/>
    <n v="0.25"/>
    <n v="0.16200000000000001"/>
    <n v="0"/>
    <n v="0"/>
    <n v="0.5"/>
    <n v="2.6619999999999999"/>
    <d v="2020-11-01T00:00:00"/>
    <n v="1"/>
    <n v="0.24332723948811699"/>
    <s v="Let it RUN"/>
  </r>
  <r>
    <x v="5"/>
    <s v="M"/>
    <n v="8"/>
    <n v="3.01"/>
    <m/>
    <d v="1899-12-30T00:11:55"/>
    <d v="1899-12-30T00:11:55"/>
    <n v="5"/>
    <d v="1899-12-30T00:03:58"/>
    <n v="1"/>
    <n v="5"/>
    <n v="2.5"/>
    <x v="2"/>
    <n v="0.25"/>
    <n v="0.5"/>
    <n v="0.25"/>
    <n v="0"/>
    <n v="0"/>
    <n v="0.1"/>
    <n v="0"/>
    <n v="3.4750000000000001"/>
    <d v="2020-11-01T00:00:00"/>
    <n v="1"/>
    <n v="1.1544850498338872"/>
    <s v="Tenchei"/>
  </r>
  <r>
    <x v="28"/>
    <s v="M"/>
    <n v="8"/>
    <n v="25.01"/>
    <d v="1899-12-30T01:53:55"/>
    <d v="1899-12-30T01:54:10"/>
    <d v="1899-12-30T01:54:02"/>
    <n v="65"/>
    <d v="1899-12-30T00:04:34"/>
    <n v="5"/>
    <n v="3.5"/>
    <n v="1"/>
    <x v="1"/>
    <n v="0.5"/>
    <n v="0.25"/>
    <n v="0.25"/>
    <n v="0"/>
    <n v="0.2"/>
    <n v="0"/>
    <n v="0"/>
    <n v="3.8250000000000002"/>
    <d v="2020-11-01T00:00:00"/>
    <n v="1"/>
    <n v="0.15293882447021193"/>
    <s v="Simply the BEST"/>
  </r>
  <r>
    <x v="38"/>
    <s v="F"/>
    <n v="8"/>
    <n v="19.420000000000002"/>
    <d v="1899-12-30T01:40:29"/>
    <d v="1899-12-30T01:40:29"/>
    <d v="1899-12-30T01:40:29"/>
    <n v="0"/>
    <d v="1899-12-30T00:05:10"/>
    <n v="4.5"/>
    <n v="3.5"/>
    <n v="2.5"/>
    <x v="1"/>
    <n v="0.5"/>
    <n v="0.25"/>
    <n v="0.25"/>
    <n v="0"/>
    <n v="0"/>
    <n v="0"/>
    <n v="0"/>
    <n v="3.75"/>
    <d v="2020-11-01T00:00:00"/>
    <n v="1"/>
    <n v="0.19309989701338826"/>
    <s v="Let it RUN"/>
  </r>
  <r>
    <x v="32"/>
    <s v="M"/>
    <n v="8"/>
    <n v="21.13"/>
    <d v="1899-12-30T02:26:54"/>
    <d v="1899-12-30T02:46:07"/>
    <d v="1899-12-30T02:36:31"/>
    <n v="617"/>
    <d v="1899-12-30T00:07:24"/>
    <n v="5"/>
    <n v="1"/>
    <n v="3.5"/>
    <x v="1"/>
    <n v="0.5"/>
    <n v="0.25"/>
    <n v="0.25"/>
    <n v="0.41133333333333333"/>
    <n v="0"/>
    <n v="0"/>
    <n v="0"/>
    <n v="4.0363333333333333"/>
    <d v="2020-11-01T00:00:00"/>
    <n v="1"/>
    <n v="0.19102382079192304"/>
    <s v="Let it RUN"/>
  </r>
  <r>
    <x v="2"/>
    <s v="F"/>
    <n v="8"/>
    <n v="10.01"/>
    <d v="1899-12-30T01:07:33"/>
    <d v="1899-12-30T01:13:11"/>
    <d v="1899-12-30T01:10:22"/>
    <n v="0"/>
    <d v="1899-12-30T00:07:02"/>
    <n v="2.5"/>
    <n v="1"/>
    <n v="3"/>
    <x v="1"/>
    <n v="0.5"/>
    <n v="0.25"/>
    <n v="0.25"/>
    <n v="0"/>
    <n v="0"/>
    <n v="0"/>
    <n v="0.75"/>
    <n v="3"/>
    <d v="2020-10-31T00:00:00"/>
    <n v="1"/>
    <n v="0.29970029970029971"/>
    <s v="Serioranistii"/>
  </r>
  <r>
    <x v="27"/>
    <s v="M"/>
    <n v="8"/>
    <n v="21.2"/>
    <d v="1899-12-30T01:55:29"/>
    <d v="1899-12-30T02:07:47"/>
    <d v="1899-12-30T02:01:38"/>
    <n v="69"/>
    <d v="1899-12-30T00:05:44"/>
    <n v="5"/>
    <n v="1.5"/>
    <n v="3"/>
    <x v="1"/>
    <n v="0.5"/>
    <n v="0.25"/>
    <n v="0.25"/>
    <n v="0"/>
    <n v="0"/>
    <n v="0"/>
    <n v="0"/>
    <n v="3.625"/>
    <d v="2020-10-31T00:00:00"/>
    <n v="1"/>
    <n v="0.17099056603773585"/>
    <s v="Serioranistii"/>
  </r>
  <r>
    <x v="13"/>
    <s v="M"/>
    <n v="8"/>
    <n v="8.92"/>
    <d v="1899-12-30T00:50:07"/>
    <d v="1899-12-30T00:50:12"/>
    <d v="1899-12-30T00:50:10"/>
    <n v="0"/>
    <d v="1899-12-30T00:05:37"/>
    <n v="2"/>
    <n v="1.5"/>
    <n v="1"/>
    <x v="1"/>
    <n v="0.5"/>
    <n v="0.25"/>
    <n v="0.25"/>
    <n v="0"/>
    <n v="0"/>
    <n v="0"/>
    <n v="0"/>
    <n v="1.625"/>
    <d v="2020-10-31T00:00:00"/>
    <n v="1"/>
    <n v="0.18217488789237668"/>
    <s v="Serioranistii"/>
  </r>
  <r>
    <x v="37"/>
    <s v="M"/>
    <n v="8"/>
    <n v="12.01"/>
    <d v="1899-12-30T00:55:05"/>
    <d v="1899-12-30T01:08:07"/>
    <d v="1899-12-30T01:01:36"/>
    <n v="137"/>
    <d v="1899-12-30T00:05:08"/>
    <n v="3"/>
    <n v="2.5"/>
    <n v="1.5"/>
    <x v="1"/>
    <n v="0.5"/>
    <n v="0.25"/>
    <n v="0.25"/>
    <n v="9.1333333333333336E-2"/>
    <n v="0"/>
    <n v="0"/>
    <n v="0"/>
    <n v="2.5913333333333335"/>
    <d v="2020-10-29T00:00:00"/>
    <n v="1"/>
    <n v="0.21576464057729672"/>
    <s v="Serioranistii"/>
  </r>
  <r>
    <x v="24"/>
    <s v="M"/>
    <n v="8"/>
    <n v="3.01"/>
    <m/>
    <d v="1899-12-30T00:15:10"/>
    <d v="1899-12-30T00:15:10"/>
    <n v="10"/>
    <d v="1899-12-30T00:05:02"/>
    <n v="1"/>
    <n v="2.5"/>
    <n v="2.5"/>
    <x v="2"/>
    <n v="0.25"/>
    <n v="0.5"/>
    <n v="0.25"/>
    <n v="0"/>
    <n v="0"/>
    <n v="0"/>
    <n v="0"/>
    <n v="2.125"/>
    <d v="2020-11-02T00:00:00"/>
    <n v="1"/>
    <n v="0.70598006644518274"/>
    <s v="Serioranistii"/>
  </r>
  <r>
    <x v="21"/>
    <s v="M"/>
    <n v="8"/>
    <n v="10"/>
    <m/>
    <d v="1899-12-30T00:48:16"/>
    <d v="1899-12-30T00:48:16"/>
    <n v="24"/>
    <d v="1899-12-30T00:04:50"/>
    <n v="2.5"/>
    <n v="3"/>
    <n v="3"/>
    <x v="2"/>
    <n v="0.25"/>
    <n v="0.5"/>
    <n v="0.25"/>
    <n v="0"/>
    <n v="0"/>
    <n v="0"/>
    <n v="0"/>
    <n v="2.875"/>
    <d v="2020-11-02T00:00:00"/>
    <n v="1"/>
    <n v="0.28749999999999998"/>
    <s v="TSP"/>
  </r>
  <r>
    <x v="0"/>
    <s v="M"/>
    <n v="8"/>
    <n v="32.5"/>
    <d v="1899-12-30T06:10:46"/>
    <d v="1899-12-30T06:36:45"/>
    <d v="1899-12-30T06:23:45"/>
    <n v="1612"/>
    <d v="1899-12-30T00:11:48"/>
    <n v="5"/>
    <n v="0"/>
    <n v="3.5"/>
    <x v="1"/>
    <n v="0.5"/>
    <n v="0.25"/>
    <n v="0.25"/>
    <n v="1.0746666666666667"/>
    <n v="0.5"/>
    <n v="0"/>
    <n v="0.5"/>
    <n v="5.4496666666666664"/>
    <d v="2020-11-02T00:00:00"/>
    <n v="1"/>
    <n v="0.16768205128205127"/>
    <s v="Let it RUN"/>
  </r>
  <r>
    <x v="42"/>
    <s v="M"/>
    <n v="8"/>
    <n v="16.309999999999999"/>
    <d v="1899-12-30T01:24:45"/>
    <d v="1899-12-30T02:39:49"/>
    <d v="1899-12-30T02:02:17"/>
    <n v="59"/>
    <d v="1899-12-30T00:07:30"/>
    <n v="3.5"/>
    <n v="1"/>
    <n v="2"/>
    <x v="1"/>
    <n v="0.5"/>
    <n v="0.25"/>
    <n v="0.25"/>
    <n v="0"/>
    <n v="0"/>
    <n v="0"/>
    <n v="0"/>
    <n v="2.5"/>
    <d v="2020-10-31T00:00:00"/>
    <n v="1"/>
    <n v="0.15328019619865116"/>
    <s v="Tenchei"/>
  </r>
  <r>
    <x v="3"/>
    <s v="M"/>
    <n v="8"/>
    <n v="42.22"/>
    <d v="1899-12-30T04:01:10"/>
    <d v="1899-12-30T04:47:28"/>
    <d v="1899-12-30T04:24:19"/>
    <n v="75"/>
    <d v="1899-12-30T00:06:16"/>
    <n v="5"/>
    <n v="1"/>
    <n v="3"/>
    <x v="1"/>
    <n v="0.5"/>
    <n v="0.25"/>
    <n v="0.25"/>
    <n v="0"/>
    <n v="1"/>
    <n v="0"/>
    <n v="0"/>
    <n v="4.5"/>
    <d v="2020-10-31T00:00:00"/>
    <n v="1"/>
    <n v="0.10658455708195168"/>
    <s v="TSP"/>
  </r>
  <r>
    <x v="41"/>
    <s v="F"/>
    <n v="8"/>
    <n v="15.3"/>
    <d v="1899-12-30T01:39:29"/>
    <d v="1899-12-30T01:58:56"/>
    <d v="1899-12-30T01:49:12"/>
    <n v="30"/>
    <d v="1899-12-30T00:07:08"/>
    <n v="3.5"/>
    <n v="1"/>
    <n v="2.5"/>
    <x v="0"/>
    <n v="0.25"/>
    <n v="0.25"/>
    <n v="0.5"/>
    <n v="0"/>
    <n v="0"/>
    <n v="0"/>
    <n v="0"/>
    <n v="2.375"/>
    <d v="2020-10-31T00:00:00"/>
    <n v="1"/>
    <n v="0.15522875816993464"/>
    <s v="TSP"/>
  </r>
  <r>
    <x v="40"/>
    <s v="M"/>
    <n v="8"/>
    <n v="21.11"/>
    <m/>
    <d v="1899-12-30T01:50:01"/>
    <d v="1899-12-30T01:50:01"/>
    <n v="44"/>
    <d v="1899-12-30T00:05:13"/>
    <n v="5"/>
    <n v="2.5"/>
    <n v="2"/>
    <x v="2"/>
    <n v="0.25"/>
    <n v="0.5"/>
    <n v="0.25"/>
    <n v="0"/>
    <n v="0"/>
    <n v="0"/>
    <n v="0"/>
    <n v="3"/>
    <d v="2020-10-28T00:00:00"/>
    <n v="1"/>
    <n v="0.14211274277593558"/>
    <s v="TSP"/>
  </r>
  <r>
    <x v="29"/>
    <s v="M"/>
    <n v="8"/>
    <n v="35.03"/>
    <d v="1899-12-30T03:07:43"/>
    <d v="1899-12-30T03:16:20"/>
    <d v="1899-12-30T03:12:02"/>
    <n v="73"/>
    <d v="1899-12-30T00:05:29"/>
    <n v="5"/>
    <n v="2"/>
    <n v="2.5"/>
    <x v="1"/>
    <n v="0.5"/>
    <n v="0.25"/>
    <n v="0.25"/>
    <n v="0"/>
    <n v="0.7"/>
    <n v="0"/>
    <n v="0"/>
    <n v="4.3250000000000002"/>
    <d v="2020-11-02T00:00:00"/>
    <n v="1"/>
    <n v="0.12346560091350271"/>
    <s v="Tenchei"/>
  </r>
  <r>
    <x v="15"/>
    <s v="M"/>
    <n v="8"/>
    <n v="5"/>
    <m/>
    <d v="1899-12-30T00:19:16"/>
    <d v="1899-12-30T00:19:16"/>
    <n v="13"/>
    <d v="1899-12-30T00:03:51"/>
    <n v="1.5"/>
    <n v="5"/>
    <n v="4"/>
    <x v="2"/>
    <n v="0.25"/>
    <n v="0.5"/>
    <n v="0.25"/>
    <n v="0"/>
    <n v="0"/>
    <n v="0.30000000000000004"/>
    <n v="0"/>
    <n v="4.1749999999999998"/>
    <d v="2020-11-02T00:00:00"/>
    <n v="1"/>
    <n v="0.83499999999999996"/>
    <s v="Tenchei"/>
  </r>
  <r>
    <x v="22"/>
    <s v="M"/>
    <n v="8"/>
    <n v="21.08"/>
    <d v="1899-12-30T03:11:35"/>
    <d v="1899-12-30T03:19:15"/>
    <d v="1899-12-30T03:15:25"/>
    <n v="630"/>
    <d v="1899-12-30T00:09:16"/>
    <n v="5"/>
    <n v="0"/>
    <n v="3.5"/>
    <x v="1"/>
    <n v="0.5"/>
    <n v="0.25"/>
    <n v="0.25"/>
    <n v="0.42"/>
    <n v="0"/>
    <n v="0"/>
    <n v="0"/>
    <n v="3.7949999999999999"/>
    <d v="2020-11-02T00:00:00"/>
    <n v="1"/>
    <n v="0.18002846299810249"/>
    <e v="#N/A"/>
  </r>
  <r>
    <x v="17"/>
    <s v="M"/>
    <n v="8"/>
    <n v="13.09"/>
    <m/>
    <d v="1899-12-30T01:03:57"/>
    <d v="1899-12-30T01:03:57"/>
    <n v="35"/>
    <d v="1899-12-30T00:04:53"/>
    <n v="3"/>
    <n v="3"/>
    <n v="3"/>
    <x v="2"/>
    <n v="0.25"/>
    <n v="0.5"/>
    <n v="0.25"/>
    <n v="0"/>
    <n v="0"/>
    <n v="0"/>
    <n v="0"/>
    <n v="3"/>
    <d v="2020-11-02T00:00:00"/>
    <n v="1"/>
    <n v="0.22918258212375861"/>
    <s v="Simply the BEST"/>
  </r>
  <r>
    <x v="20"/>
    <s v="M"/>
    <n v="8"/>
    <n v="20.010000000000002"/>
    <d v="1899-12-30T01:47:09"/>
    <d v="1899-12-30T01:53:03"/>
    <d v="1899-12-30T01:50:06"/>
    <n v="57"/>
    <d v="1899-12-30T00:05:30"/>
    <n v="4.5"/>
    <n v="2"/>
    <n v="2"/>
    <x v="1"/>
    <n v="0.5"/>
    <n v="0.25"/>
    <n v="0.25"/>
    <n v="0"/>
    <n v="0"/>
    <n v="0"/>
    <n v="0"/>
    <n v="3.25"/>
    <d v="2020-11-02T00:00:00"/>
    <n v="1"/>
    <n v="0.16241879060469763"/>
    <s v="TSP"/>
  </r>
  <r>
    <x v="18"/>
    <s v="M"/>
    <n v="8"/>
    <n v="18.02"/>
    <d v="1899-12-30T01:28:59"/>
    <d v="1899-12-30T01:29:27"/>
    <d v="1899-12-30T01:29:13"/>
    <n v="33"/>
    <d v="1899-12-30T00:04:57"/>
    <n v="4"/>
    <n v="3"/>
    <n v="3"/>
    <x v="0"/>
    <n v="0.25"/>
    <n v="0.25"/>
    <n v="0.5"/>
    <n v="0"/>
    <n v="0"/>
    <n v="0"/>
    <n v="0"/>
    <n v="3.25"/>
    <d v="2020-11-02T00:00:00"/>
    <n v="1"/>
    <n v="0.18035516093229745"/>
    <s v="Simply the BEST"/>
  </r>
  <r>
    <x v="12"/>
    <s v="M"/>
    <n v="8"/>
    <n v="10.01"/>
    <m/>
    <d v="1899-12-30T00:40:28"/>
    <d v="1899-12-30T00:40:28"/>
    <n v="62"/>
    <d v="1899-12-30T00:04:03"/>
    <n v="2.5"/>
    <n v="4.5"/>
    <n v="3.5"/>
    <x v="2"/>
    <n v="0.25"/>
    <n v="0.5"/>
    <n v="0.25"/>
    <n v="0"/>
    <n v="0"/>
    <n v="0"/>
    <n v="0"/>
    <n v="3.75"/>
    <d v="2020-11-02T00:00:00"/>
    <n v="1"/>
    <n v="0.37462537462537465"/>
    <s v="Tenchei"/>
  </r>
  <r>
    <x v="16"/>
    <s v="M"/>
    <n v="8"/>
    <n v="21.3"/>
    <d v="1899-12-30T01:50:24"/>
    <d v="1899-12-30T01:55:37"/>
    <d v="1899-12-30T01:53:00"/>
    <n v="106"/>
    <d v="1899-12-30T00:05:18"/>
    <n v="5"/>
    <n v="2"/>
    <n v="3"/>
    <x v="1"/>
    <n v="0.5"/>
    <n v="0.25"/>
    <n v="0.25"/>
    <n v="7.0666666666666669E-2"/>
    <n v="0"/>
    <n v="0"/>
    <n v="0"/>
    <n v="3.8206666666666669"/>
    <d v="2020-11-01T00:00:00"/>
    <n v="1"/>
    <n v="0.17937402190923318"/>
    <s v="Serioranistii"/>
  </r>
  <r>
    <x v="35"/>
    <s v="M"/>
    <n v="8"/>
    <n v="13.02"/>
    <d v="1899-12-30T01:02:45"/>
    <d v="1899-12-30T01:02:45"/>
    <d v="1899-12-30T01:02:45"/>
    <n v="180"/>
    <d v="1899-12-30T00:04:49"/>
    <n v="3"/>
    <n v="3"/>
    <n v="2"/>
    <x v="1"/>
    <n v="0.5"/>
    <n v="0.25"/>
    <n v="0.25"/>
    <n v="0.12"/>
    <n v="0"/>
    <n v="0"/>
    <n v="0"/>
    <n v="2.87"/>
    <d v="2020-10-28T00:00:00"/>
    <n v="1"/>
    <n v="0.22043010752688175"/>
    <s v="Let it RUN"/>
  </r>
  <r>
    <x v="7"/>
    <s v="M"/>
    <n v="8"/>
    <n v="14.38"/>
    <d v="1899-12-30T02:09:24"/>
    <d v="1899-12-30T02:12:36"/>
    <d v="1899-12-30T02:11:00"/>
    <n v="390"/>
    <d v="1899-12-30T00:09:07"/>
    <n v="3"/>
    <n v="0"/>
    <n v="2"/>
    <x v="1"/>
    <n v="0.5"/>
    <n v="0.25"/>
    <n v="0.25"/>
    <n v="0.26"/>
    <n v="0"/>
    <n v="0"/>
    <n v="0"/>
    <n v="2.2599999999999998"/>
    <d v="2020-11-02T00:00:00"/>
    <n v="1"/>
    <n v="0.15716272600834491"/>
    <s v="Simply the BEST"/>
  </r>
  <r>
    <x v="26"/>
    <s v="F"/>
    <n v="8"/>
    <n v="31"/>
    <d v="1899-12-30T03:08:08"/>
    <d v="1899-12-30T03:17:54"/>
    <d v="1899-12-30T03:13:01"/>
    <n v="5"/>
    <d v="1899-12-30T00:06:14"/>
    <n v="5"/>
    <n v="1.5"/>
    <n v="3"/>
    <x v="1"/>
    <n v="0.5"/>
    <n v="0.25"/>
    <n v="0.25"/>
    <n v="0"/>
    <n v="0.5"/>
    <n v="0"/>
    <n v="0"/>
    <n v="4.125"/>
    <d v="2020-10-31T00:00:00"/>
    <n v="1"/>
    <n v="0.13306451612903225"/>
    <s v="Serioranistii"/>
  </r>
  <r>
    <x v="33"/>
    <s v="M"/>
    <n v="8"/>
    <n v="8"/>
    <d v="1899-12-30T00:56:11"/>
    <d v="1899-12-30T00:56:11"/>
    <d v="1899-12-30T00:56:11"/>
    <n v="9"/>
    <d v="1899-12-30T00:07:01"/>
    <n v="2"/>
    <n v="1"/>
    <n v="2.5"/>
    <x v="1"/>
    <n v="0.5"/>
    <n v="0.25"/>
    <n v="0.25"/>
    <n v="0"/>
    <n v="0"/>
    <n v="0"/>
    <n v="0"/>
    <n v="1.875"/>
    <d v="2020-11-02T00:00:00"/>
    <n v="1"/>
    <n v="0.234375"/>
    <s v="Let it RUN"/>
  </r>
  <r>
    <x v="23"/>
    <s v="M"/>
    <n v="8"/>
    <n v="10.65"/>
    <m/>
    <d v="1899-12-30T00:45:56"/>
    <d v="1899-12-30T00:45:56"/>
    <n v="38"/>
    <d v="1899-12-30T00:04:19"/>
    <n v="2.5"/>
    <n v="4"/>
    <n v="4"/>
    <x v="2"/>
    <n v="0.25"/>
    <n v="0.5"/>
    <n v="0.25"/>
    <n v="0"/>
    <n v="0"/>
    <n v="0"/>
    <n v="0"/>
    <n v="3.625"/>
    <d v="2020-11-01T00:00:00"/>
    <n v="1"/>
    <n v="0.34037558685446007"/>
    <s v="Serioranistii"/>
  </r>
  <r>
    <x v="1"/>
    <s v="F"/>
    <n v="8"/>
    <n v="4.03"/>
    <m/>
    <d v="1899-12-30T00:26:01"/>
    <d v="1899-12-30T00:26:01"/>
    <n v="4"/>
    <d v="1899-12-30T00:06:27"/>
    <n v="1"/>
    <n v="1.5"/>
    <n v="2.5"/>
    <x v="2"/>
    <n v="0.25"/>
    <n v="0.5"/>
    <n v="0.25"/>
    <n v="0"/>
    <n v="0"/>
    <n v="0"/>
    <n v="0"/>
    <n v="1.625"/>
    <d v="2020-11-02T00:00:00"/>
    <n v="1"/>
    <n v="0.40322580645161288"/>
    <s v="Tenchei"/>
  </r>
  <r>
    <x v="34"/>
    <s v="F"/>
    <n v="8"/>
    <n v="21.01"/>
    <d v="1899-12-30T02:09:44"/>
    <d v="1899-12-30T02:17:46"/>
    <d v="1899-12-30T02:13:45"/>
    <n v="23"/>
    <d v="1899-12-30T00:06:22"/>
    <n v="5"/>
    <n v="1.5"/>
    <n v="2.5"/>
    <x v="1"/>
    <n v="0.5"/>
    <n v="0.25"/>
    <n v="0.25"/>
    <n v="0"/>
    <n v="0"/>
    <n v="0"/>
    <n v="0"/>
    <n v="3.5"/>
    <d v="2020-10-31T00:00:00"/>
    <n v="1"/>
    <n v="0.16658733936220846"/>
    <e v="#N/A"/>
  </r>
  <r>
    <x v="27"/>
    <s v="M"/>
    <n v="9"/>
    <n v="10.33"/>
    <m/>
    <d v="1899-12-30T00:49:18"/>
    <d v="1899-12-30T00:49:18"/>
    <n v="106"/>
    <d v="1899-12-30T00:04:46"/>
    <n v="2.5"/>
    <n v="3"/>
    <n v="2.5"/>
    <x v="2"/>
    <n v="0.25"/>
    <n v="0.5"/>
    <n v="0.25"/>
    <n v="7.0666666666666669E-2"/>
    <n v="0"/>
    <n v="0"/>
    <n v="0"/>
    <n v="2.8206666666666669"/>
    <d v="2020-11-05T00:00:00"/>
    <n v="1"/>
    <n v="0.2730558244595031"/>
    <s v="Serioranistii"/>
  </r>
  <r>
    <x v="17"/>
    <s v="M"/>
    <n v="9"/>
    <n v="17.93"/>
    <d v="1899-12-30T02:15:15"/>
    <d v="1899-12-30T02:22:41"/>
    <d v="1899-12-30T02:18:58"/>
    <n v="971"/>
    <d v="1899-12-30T00:07:45"/>
    <n v="4"/>
    <n v="1"/>
    <n v="3.5"/>
    <x v="0"/>
    <n v="0.25"/>
    <n v="0.25"/>
    <n v="0.5"/>
    <n v="0.64733333333333332"/>
    <n v="0"/>
    <n v="0"/>
    <n v="0"/>
    <n v="3.6473333333333331"/>
    <d v="2020-11-09T00:00:00"/>
    <n v="1"/>
    <n v="0.20342071016917643"/>
    <s v="Simply the BEST"/>
  </r>
  <r>
    <x v="25"/>
    <s v="M"/>
    <n v="9"/>
    <n v="26.55"/>
    <m/>
    <d v="1899-12-30T03:14:16"/>
    <d v="1899-12-30T03:14:16"/>
    <n v="36"/>
    <d v="1899-12-30T00:07:19"/>
    <n v="5"/>
    <n v="1"/>
    <n v="2.5"/>
    <x v="2"/>
    <n v="0.25"/>
    <n v="0.5"/>
    <n v="0.25"/>
    <n v="0"/>
    <n v="0.2"/>
    <n v="0"/>
    <n v="0"/>
    <n v="2.5750000000000002"/>
    <d v="2020-11-08T00:00:00"/>
    <n v="1"/>
    <n v="9.6986817325800376E-2"/>
    <s v="Let it RUN"/>
  </r>
  <r>
    <x v="24"/>
    <s v="M"/>
    <n v="9"/>
    <n v="17"/>
    <d v="1899-12-30T02:10:29"/>
    <d v="1899-12-30T02:21:12"/>
    <d v="1899-12-30T02:15:50"/>
    <n v="188"/>
    <d v="1899-12-30T00:07:59"/>
    <n v="4"/>
    <n v="1"/>
    <n v="2.5"/>
    <x v="1"/>
    <n v="0.5"/>
    <n v="0.25"/>
    <n v="0.25"/>
    <n v="0.12533333333333332"/>
    <n v="0"/>
    <n v="0"/>
    <n v="0"/>
    <n v="3.0003333333333333"/>
    <d v="2020-11-08T00:00:00"/>
    <n v="1"/>
    <n v="0.17649019607843136"/>
    <s v="Serioranistii"/>
  </r>
  <r>
    <x v="31"/>
    <s v="M"/>
    <n v="9"/>
    <n v="13.18"/>
    <m/>
    <d v="1899-12-30T02:03:34"/>
    <d v="1899-12-30T02:03:34"/>
    <n v="300"/>
    <d v="1899-12-30T00:09:23"/>
    <n v="3"/>
    <n v="0"/>
    <n v="2.5"/>
    <x v="2"/>
    <n v="0.25"/>
    <n v="0.5"/>
    <n v="0.25"/>
    <n v="0.2"/>
    <n v="0"/>
    <n v="0"/>
    <n v="0.5"/>
    <n v="2.0750000000000002"/>
    <d v="2020-11-08T00:00:00"/>
    <n v="1"/>
    <n v="0.15743550834597878"/>
    <s v="Let it RUN"/>
  </r>
  <r>
    <x v="0"/>
    <s v="M"/>
    <n v="9"/>
    <n v="32.700000000000003"/>
    <m/>
    <d v="1899-12-30T05:54:45"/>
    <d v="1899-12-30T05:54:45"/>
    <n v="1448"/>
    <d v="1899-12-30T00:10:51"/>
    <n v="5"/>
    <n v="0"/>
    <n v="3.5"/>
    <x v="2"/>
    <n v="0.25"/>
    <n v="0.5"/>
    <n v="0.25"/>
    <n v="0.96533333333333338"/>
    <n v="0.5"/>
    <n v="0"/>
    <n v="0.5"/>
    <n v="4.0903333333333336"/>
    <d v="2020-11-08T00:00:00"/>
    <n v="1"/>
    <n v="0.12508664627930682"/>
    <s v="Let it RUN"/>
  </r>
  <r>
    <x v="42"/>
    <s v="M"/>
    <n v="9"/>
    <n v="11.79"/>
    <m/>
    <d v="1899-12-30T02:00:37"/>
    <d v="1899-12-30T02:00:37"/>
    <n v="830"/>
    <d v="1899-12-30T00:10:14"/>
    <n v="2.5"/>
    <n v="0"/>
    <n v="3"/>
    <x v="2"/>
    <n v="0.25"/>
    <n v="0.5"/>
    <n v="0.25"/>
    <n v="0.55333333333333334"/>
    <n v="0"/>
    <n v="0"/>
    <n v="0"/>
    <n v="1.9283333333333332"/>
    <d v="2020-11-08T00:00:00"/>
    <n v="1"/>
    <n v="0.16355668645744981"/>
    <s v="Tenchei"/>
  </r>
  <r>
    <x v="41"/>
    <s v="F"/>
    <n v="9"/>
    <n v="21.8"/>
    <d v="1899-12-30T02:05:44"/>
    <d v="1899-12-30T02:32:13"/>
    <d v="1899-12-30T02:18:58"/>
    <n v="30"/>
    <d v="1899-12-30T00:06:22"/>
    <n v="5"/>
    <n v="1.5"/>
    <n v="1.5"/>
    <x v="1"/>
    <n v="0.5"/>
    <n v="0.25"/>
    <n v="0.25"/>
    <n v="0"/>
    <n v="0"/>
    <n v="0"/>
    <n v="0"/>
    <n v="3.25"/>
    <d v="2020-11-06T00:00:00"/>
    <n v="1"/>
    <n v="0.14908256880733944"/>
    <s v="TSP"/>
  </r>
  <r>
    <x v="2"/>
    <s v="F"/>
    <n v="9"/>
    <n v="10.01"/>
    <d v="1899-12-30T01:09:05"/>
    <d v="1899-12-30T01:09:13"/>
    <d v="1899-12-30T01:09:09"/>
    <n v="0"/>
    <d v="1899-12-30T00:06:54"/>
    <n v="2.5"/>
    <n v="1"/>
    <n v="2.5"/>
    <x v="0"/>
    <n v="0.25"/>
    <n v="0.25"/>
    <n v="0.5"/>
    <n v="0"/>
    <n v="0"/>
    <n v="0"/>
    <n v="0.75"/>
    <n v="2.875"/>
    <d v="2020-11-08T00:00:00"/>
    <n v="1"/>
    <n v="0.2872127872127872"/>
    <s v="Serioranistii"/>
  </r>
  <r>
    <x v="18"/>
    <s v="M"/>
    <n v="9"/>
    <n v="17.510000000000002"/>
    <d v="1899-12-30T01:54:29"/>
    <d v="1899-12-30T01:54:54"/>
    <d v="1899-12-30T01:54:41"/>
    <n v="910"/>
    <d v="1899-12-30T00:06:33"/>
    <n v="4"/>
    <n v="1"/>
    <n v="3"/>
    <x v="1"/>
    <n v="0.5"/>
    <n v="0.25"/>
    <n v="0.25"/>
    <n v="0.60666666666666669"/>
    <n v="0"/>
    <n v="0"/>
    <n v="0"/>
    <n v="3.6066666666666665"/>
    <d v="2020-11-08T00:00:00"/>
    <n v="1"/>
    <n v="0.20597753664572621"/>
    <s v="Simply the BEST"/>
  </r>
  <r>
    <x v="30"/>
    <s v="M"/>
    <n v="9"/>
    <n v="21.3"/>
    <m/>
    <d v="1899-12-30T01:29:25"/>
    <d v="1899-12-30T01:29:25"/>
    <n v="0"/>
    <d v="1899-12-30T00:04:12"/>
    <n v="5"/>
    <n v="4.5"/>
    <n v="2.5"/>
    <x v="2"/>
    <n v="0.25"/>
    <n v="0.5"/>
    <n v="0.25"/>
    <n v="0"/>
    <n v="0"/>
    <n v="0"/>
    <n v="0"/>
    <n v="4.125"/>
    <d v="2020-11-08T00:00:00"/>
    <n v="1"/>
    <n v="0.19366197183098591"/>
    <s v="Simply the BEST"/>
  </r>
  <r>
    <x v="3"/>
    <s v="M"/>
    <n v="9"/>
    <n v="26.03"/>
    <m/>
    <d v="1899-12-30T02:40:25"/>
    <d v="1899-12-30T02:40:25"/>
    <n v="64"/>
    <d v="1899-12-30T00:06:10"/>
    <n v="5"/>
    <n v="1"/>
    <n v="2.5"/>
    <x v="2"/>
    <n v="0.25"/>
    <n v="0.5"/>
    <n v="0.25"/>
    <n v="0"/>
    <n v="0.2"/>
    <n v="0"/>
    <n v="0"/>
    <n v="2.5750000000000002"/>
    <d v="2020-11-08T00:00:00"/>
    <n v="1"/>
    <n v="9.8924318094506344E-2"/>
    <s v="TSP"/>
  </r>
  <r>
    <x v="38"/>
    <s v="F"/>
    <n v="9"/>
    <n v="18.02"/>
    <d v="1899-12-30T02:42:44"/>
    <d v="1899-12-30T02:35:05"/>
    <d v="1899-12-30T02:38:54"/>
    <n v="983"/>
    <d v="1899-12-30T00:08:49"/>
    <n v="4.5"/>
    <n v="1"/>
    <n v="3.5"/>
    <x v="0"/>
    <n v="0.25"/>
    <n v="0.25"/>
    <n v="0.5"/>
    <n v="0.65533333333333332"/>
    <n v="0"/>
    <n v="0"/>
    <n v="0"/>
    <n v="3.7803333333333331"/>
    <d v="2020-11-08T00:00:00"/>
    <n v="1"/>
    <n v="0.20978542360340363"/>
    <s v="Let it RUN"/>
  </r>
  <r>
    <x v="13"/>
    <s v="M"/>
    <n v="9"/>
    <n v="10.3"/>
    <m/>
    <d v="1899-12-30T01:00:14"/>
    <d v="1899-12-30T01:00:14"/>
    <n v="0"/>
    <d v="1899-12-30T00:05:51"/>
    <n v="2.5"/>
    <n v="1.5"/>
    <n v="2.5"/>
    <x v="2"/>
    <n v="0.25"/>
    <n v="0.5"/>
    <n v="0.25"/>
    <n v="0"/>
    <n v="0"/>
    <n v="0"/>
    <n v="0"/>
    <n v="2"/>
    <d v="2020-11-07T00:00:00"/>
    <n v="1"/>
    <n v="0.1941747572815534"/>
    <s v="Serioranistii"/>
  </r>
  <r>
    <x v="39"/>
    <s v="M"/>
    <n v="9"/>
    <n v="12.4"/>
    <d v="1899-12-30T01:22:35"/>
    <d v="1899-12-30T01:25:44"/>
    <d v="1899-12-30T01:24:10"/>
    <n v="413"/>
    <d v="1899-12-30T00:06:47"/>
    <n v="3"/>
    <n v="1"/>
    <n v="1.5"/>
    <x v="1"/>
    <n v="0.5"/>
    <n v="0.25"/>
    <n v="0.25"/>
    <n v="0.27533333333333332"/>
    <n v="0"/>
    <n v="0"/>
    <n v="0"/>
    <n v="2.4003333333333332"/>
    <d v="2020-11-07T00:00:00"/>
    <n v="1"/>
    <n v="0.1935752688172043"/>
    <s v="Tenchei"/>
  </r>
  <r>
    <x v="40"/>
    <s v="M"/>
    <n v="9"/>
    <n v="10.02"/>
    <m/>
    <d v="1899-12-30T00:53:40"/>
    <d v="1899-12-30T00:53:40"/>
    <n v="65"/>
    <d v="1899-12-30T00:05:21"/>
    <n v="2.5"/>
    <n v="2"/>
    <n v="2"/>
    <x v="2"/>
    <n v="0.25"/>
    <n v="0.5"/>
    <n v="0.25"/>
    <n v="0"/>
    <n v="0"/>
    <n v="0"/>
    <n v="0"/>
    <n v="2.125"/>
    <d v="2020-11-07T00:00:00"/>
    <n v="1"/>
    <n v="0.21207584830339321"/>
    <s v="TSP"/>
  </r>
  <r>
    <x v="14"/>
    <s v="M"/>
    <n v="9"/>
    <n v="5.0199999999999996"/>
    <m/>
    <d v="1899-12-30T00:16:10"/>
    <d v="1899-12-30T00:16:10"/>
    <n v="0"/>
    <d v="1899-12-30T00:03:13"/>
    <n v="1.5"/>
    <n v="5"/>
    <n v="3"/>
    <x v="2"/>
    <n v="0.25"/>
    <n v="0.5"/>
    <n v="0.25"/>
    <n v="0"/>
    <n v="0"/>
    <n v="5.5"/>
    <n v="0"/>
    <n v="9.125"/>
    <d v="2020-11-06T00:00:00"/>
    <n v="1"/>
    <n v="1.8177290836653388"/>
    <s v="Simply the BEST"/>
  </r>
  <r>
    <x v="28"/>
    <s v="M"/>
    <n v="9"/>
    <n v="8.02"/>
    <m/>
    <d v="1899-12-30T00:34:04"/>
    <d v="1899-12-30T00:34:04"/>
    <n v="0"/>
    <d v="1899-12-30T00:04:15"/>
    <n v="2"/>
    <n v="4.5"/>
    <n v="1"/>
    <x v="2"/>
    <n v="0.25"/>
    <n v="0.5"/>
    <n v="0.25"/>
    <n v="0"/>
    <n v="0"/>
    <n v="0"/>
    <n v="0"/>
    <n v="3"/>
    <d v="2020-11-06T00:00:00"/>
    <n v="1"/>
    <n v="0.37406483790523692"/>
    <s v="Simply the BEST"/>
  </r>
  <r>
    <x v="37"/>
    <s v="M"/>
    <n v="9"/>
    <n v="10.55"/>
    <m/>
    <d v="1899-12-30T00:38:16"/>
    <d v="1899-12-30T00:38:16"/>
    <n v="0"/>
    <d v="1899-12-30T00:03:38"/>
    <n v="2.5"/>
    <n v="5"/>
    <n v="1.5"/>
    <x v="2"/>
    <n v="0.25"/>
    <n v="0.5"/>
    <n v="0.25"/>
    <n v="0"/>
    <n v="0"/>
    <n v="1.5"/>
    <n v="0"/>
    <n v="5"/>
    <d v="2020-11-03T00:00:00"/>
    <n v="1"/>
    <n v="0.47393364928909948"/>
    <s v="Serioranistii"/>
  </r>
  <r>
    <x v="32"/>
    <s v="M"/>
    <n v="9"/>
    <n v="3.01"/>
    <m/>
    <d v="1899-12-30T00:11:09"/>
    <d v="1899-12-30T00:11:09"/>
    <n v="0"/>
    <d v="1899-12-30T00:03:42"/>
    <n v="1"/>
    <n v="5"/>
    <n v="3"/>
    <x v="2"/>
    <n v="0.25"/>
    <n v="0.5"/>
    <n v="0.25"/>
    <n v="0"/>
    <n v="0"/>
    <n v="0.99999999999999989"/>
    <n v="0"/>
    <n v="4.5"/>
    <d v="2020-11-03T00:00:00"/>
    <n v="1"/>
    <n v="1.4950166112956811"/>
    <s v="Let it RUN"/>
  </r>
  <r>
    <x v="1"/>
    <s v="F"/>
    <n v="9"/>
    <n v="5.01"/>
    <m/>
    <d v="1899-12-30T00:29:51"/>
    <d v="1899-12-30T00:29:51"/>
    <n v="6"/>
    <d v="1899-12-30T00:05:57"/>
    <n v="1.5"/>
    <n v="2"/>
    <n v="2.5"/>
    <x v="2"/>
    <n v="0.25"/>
    <n v="0.5"/>
    <n v="0.25"/>
    <n v="0"/>
    <n v="0"/>
    <n v="0"/>
    <n v="0"/>
    <n v="2"/>
    <d v="2020-11-03T00:00:00"/>
    <n v="1"/>
    <n v="0.39920159680638723"/>
    <s v="Tenchei"/>
  </r>
  <r>
    <x v="23"/>
    <s v="M"/>
    <n v="9"/>
    <n v="17.55"/>
    <d v="1899-12-30T02:12:59"/>
    <d v="1899-12-30T02:14:21"/>
    <d v="1899-12-30T02:13:40"/>
    <n v="937"/>
    <d v="1899-12-30T00:07:37"/>
    <n v="4"/>
    <n v="1"/>
    <n v="4"/>
    <x v="0"/>
    <n v="0.25"/>
    <n v="0.25"/>
    <n v="0.5"/>
    <n v="0.6246666666666667"/>
    <n v="0"/>
    <n v="0"/>
    <n v="0"/>
    <n v="3.8746666666666667"/>
    <d v="2020-11-08T00:00:00"/>
    <n v="1"/>
    <n v="0.22077872744539412"/>
    <s v="Serioranistii"/>
  </r>
  <r>
    <x v="19"/>
    <s v="M"/>
    <n v="9"/>
    <n v="17.489999999999998"/>
    <d v="1899-12-30T02:04:43"/>
    <d v="1899-12-30T02:06:28"/>
    <d v="1899-12-30T02:05:35"/>
    <n v="930"/>
    <d v="1899-12-30T00:07:11"/>
    <n v="4"/>
    <n v="1"/>
    <n v="3.5"/>
    <x v="0"/>
    <n v="0.25"/>
    <n v="0.25"/>
    <n v="0.5"/>
    <n v="0.62"/>
    <n v="0"/>
    <n v="0"/>
    <n v="0"/>
    <n v="3.62"/>
    <d v="2020-11-09T00:00:00"/>
    <n v="1"/>
    <n v="0.20697541452258436"/>
    <s v="TSP"/>
  </r>
  <r>
    <x v="20"/>
    <s v="M"/>
    <n v="9"/>
    <n v="17.5"/>
    <m/>
    <d v="1899-12-30T03:04:01"/>
    <d v="1899-12-30T03:04:01"/>
    <n v="940"/>
    <d v="1899-12-30T00:10:31"/>
    <n v="4"/>
    <n v="0"/>
    <n v="2"/>
    <x v="2"/>
    <n v="0.25"/>
    <n v="0.5"/>
    <n v="0.25"/>
    <n v="0.62666666666666671"/>
    <n v="0"/>
    <n v="0"/>
    <n v="0"/>
    <n v="2.1266666666666669"/>
    <d v="2020-11-09T00:00:00"/>
    <n v="1"/>
    <n v="0.12152380952380953"/>
    <s v="TSP"/>
  </r>
  <r>
    <x v="12"/>
    <s v="M"/>
    <n v="9"/>
    <n v="26.01"/>
    <d v="1899-12-30T02:17:23"/>
    <d v="1899-12-30T02:26:55"/>
    <d v="1899-12-30T02:22:09"/>
    <n v="446"/>
    <d v="1899-12-30T00:05:28"/>
    <n v="5"/>
    <n v="2"/>
    <n v="3"/>
    <x v="0"/>
    <n v="0.25"/>
    <n v="0.25"/>
    <n v="0.5"/>
    <n v="0.29733333333333334"/>
    <n v="0.2"/>
    <n v="0"/>
    <n v="0"/>
    <n v="3.7473333333333336"/>
    <d v="2020-11-09T00:00:00"/>
    <n v="1"/>
    <n v="0.1440727925156991"/>
    <s v="Tenchei"/>
  </r>
  <r>
    <x v="15"/>
    <s v="M"/>
    <n v="9"/>
    <n v="13.3"/>
    <m/>
    <d v="1899-12-30T00:54:17"/>
    <d v="1899-12-30T00:54:17"/>
    <n v="0"/>
    <d v="1899-12-30T00:04:05"/>
    <n v="3"/>
    <n v="4.5"/>
    <n v="3"/>
    <x v="2"/>
    <n v="0.25"/>
    <n v="0.5"/>
    <n v="0.25"/>
    <n v="0"/>
    <n v="0"/>
    <n v="0"/>
    <n v="0"/>
    <n v="3.75"/>
    <d v="2020-11-05T00:00:00"/>
    <n v="1"/>
    <n v="0.28195488721804512"/>
    <s v="Tenchei"/>
  </r>
  <r>
    <x v="22"/>
    <s v="M"/>
    <n v="9"/>
    <n v="15"/>
    <m/>
    <d v="1899-12-30T01:19:46"/>
    <d v="1899-12-30T01:19:46"/>
    <n v="11"/>
    <d v="1899-12-30T00:05:19"/>
    <n v="3.5"/>
    <n v="2"/>
    <n v="2.5"/>
    <x v="2"/>
    <n v="0.25"/>
    <n v="0.5"/>
    <n v="0.25"/>
    <n v="0"/>
    <n v="0"/>
    <n v="0"/>
    <n v="0"/>
    <n v="2.5"/>
    <d v="2020-11-09T00:00:00"/>
    <n v="1"/>
    <n v="0.16666666666666666"/>
    <e v="#N/A"/>
  </r>
  <r>
    <x v="6"/>
    <s v="F"/>
    <n v="9"/>
    <n v="4.82"/>
    <d v="1899-12-30T00:29:06"/>
    <d v="1899-12-30T00:29:08"/>
    <d v="1899-12-30T00:29:07"/>
    <n v="29"/>
    <d v="1899-12-30T00:06:02"/>
    <n v="1.5"/>
    <n v="1.5"/>
    <n v="2.5"/>
    <x v="0"/>
    <n v="0.25"/>
    <n v="0.25"/>
    <n v="0.5"/>
    <n v="0"/>
    <n v="0"/>
    <n v="0"/>
    <n v="0"/>
    <n v="2"/>
    <d v="2020-11-09T00:00:00"/>
    <n v="1"/>
    <n v="0.41493775933609955"/>
    <s v="Tenchei"/>
  </r>
  <r>
    <x v="7"/>
    <s v="M"/>
    <n v="9"/>
    <n v="10.050000000000001"/>
    <m/>
    <d v="1899-12-30T01:05:02"/>
    <d v="1899-12-30T01:05:02"/>
    <n v="36"/>
    <d v="1899-12-30T00:06:28"/>
    <n v="2.5"/>
    <n v="1"/>
    <n v="2"/>
    <x v="2"/>
    <n v="0.25"/>
    <n v="0.5"/>
    <n v="0.25"/>
    <n v="0"/>
    <n v="0"/>
    <n v="0"/>
    <n v="0"/>
    <n v="1.625"/>
    <d v="2020-11-09T00:00:00"/>
    <n v="1"/>
    <n v="0.1616915422885572"/>
    <s v="Simply the BEST"/>
  </r>
  <r>
    <x v="33"/>
    <s v="M"/>
    <n v="9"/>
    <n v="10.36"/>
    <d v="1899-12-30T01:35:39"/>
    <d v="1899-12-30T01:38:34"/>
    <d v="1899-12-30T01:37:06"/>
    <n v="648"/>
    <d v="1899-12-30T00:09:22"/>
    <n v="2.5"/>
    <n v="0"/>
    <n v="4"/>
    <x v="1"/>
    <n v="0.5"/>
    <n v="0.25"/>
    <n v="0.25"/>
    <n v="0.432"/>
    <n v="0"/>
    <n v="0"/>
    <n v="0"/>
    <n v="2.6819999999999999"/>
    <d v="2020-11-09T00:00:00"/>
    <n v="1"/>
    <n v="0.25888030888030888"/>
    <s v="Let it RUN"/>
  </r>
  <r>
    <x v="21"/>
    <s v="M"/>
    <n v="9"/>
    <n v="6.45"/>
    <m/>
    <d v="1899-12-30T00:29:59"/>
    <d v="1899-12-30T00:29:59"/>
    <n v="11"/>
    <d v="1899-12-30T00:04:39"/>
    <n v="1.5"/>
    <n v="3.5"/>
    <n v="2"/>
    <x v="2"/>
    <n v="0.25"/>
    <n v="0.5"/>
    <n v="0.25"/>
    <n v="0"/>
    <n v="0"/>
    <n v="0"/>
    <n v="0"/>
    <n v="2.625"/>
    <d v="2020-11-09T00:00:00"/>
    <n v="1"/>
    <n v="0.40697674418604651"/>
    <s v="TSP"/>
  </r>
  <r>
    <x v="29"/>
    <s v="M"/>
    <n v="9"/>
    <n v="10.02"/>
    <m/>
    <d v="1899-12-30T00:57:58"/>
    <d v="1899-12-30T00:57:58"/>
    <n v="17"/>
    <d v="1899-12-30T00:05:47"/>
    <n v="2.5"/>
    <n v="1.5"/>
    <n v="3"/>
    <x v="2"/>
    <n v="0.25"/>
    <n v="0.5"/>
    <n v="0.25"/>
    <n v="0"/>
    <n v="0"/>
    <n v="0"/>
    <n v="0"/>
    <n v="2.125"/>
    <d v="2020-11-09T00:00:00"/>
    <n v="1"/>
    <n v="0.21207584830339321"/>
    <s v="Tenchei"/>
  </r>
  <r>
    <x v="26"/>
    <s v="F"/>
    <n v="9"/>
    <n v="5.01"/>
    <m/>
    <d v="1899-12-30T00:24:02"/>
    <d v="1899-12-30T00:24:02"/>
    <n v="0"/>
    <d v="1899-12-30T00:04:48"/>
    <n v="1.5"/>
    <n v="4"/>
    <n v="2"/>
    <x v="2"/>
    <n v="0.25"/>
    <n v="0.5"/>
    <n v="0.25"/>
    <n v="0"/>
    <n v="0"/>
    <n v="0"/>
    <n v="0"/>
    <n v="2.875"/>
    <d v="2020-11-07T00:00:00"/>
    <n v="1"/>
    <n v="0.5738522954091817"/>
    <s v="Serioranistii"/>
  </r>
  <r>
    <x v="16"/>
    <s v="M"/>
    <n v="9"/>
    <n v="18.57"/>
    <m/>
    <d v="1899-12-30T02:44:24"/>
    <d v="1899-12-30T02:44:24"/>
    <n v="953"/>
    <d v="1899-12-30T00:08:51"/>
    <n v="4"/>
    <n v="0"/>
    <n v="4"/>
    <x v="2"/>
    <n v="0.25"/>
    <n v="0.5"/>
    <n v="0.25"/>
    <n v="0.63533333333333331"/>
    <n v="0"/>
    <n v="0"/>
    <n v="0"/>
    <n v="2.6353333333333335"/>
    <d v="2020-11-07T00:00:00"/>
    <n v="1"/>
    <n v="0.1419134805241429"/>
    <s v="Serioranistii"/>
  </r>
  <r>
    <x v="35"/>
    <s v="M"/>
    <n v="9"/>
    <n v="10.01"/>
    <m/>
    <d v="1899-12-30T00:54:55"/>
    <d v="1899-12-30T00:54:55"/>
    <n v="51"/>
    <d v="1899-12-30T00:05:29"/>
    <n v="2.5"/>
    <n v="2"/>
    <n v="2"/>
    <x v="2"/>
    <n v="0.25"/>
    <n v="0.5"/>
    <n v="0.25"/>
    <n v="0"/>
    <n v="0"/>
    <n v="0"/>
    <n v="0"/>
    <n v="2.125"/>
    <d v="2020-11-02T00:00:00"/>
    <n v="1"/>
    <n v="0.21228771228771229"/>
    <s v="Let it RUN"/>
  </r>
  <r>
    <x v="34"/>
    <s v="F"/>
    <n v="9"/>
    <n v="3.01"/>
    <m/>
    <d v="1899-12-30T00:14:59"/>
    <d v="1899-12-30T00:14:59"/>
    <n v="7"/>
    <d v="1899-12-30T00:04:59"/>
    <n v="1"/>
    <n v="4"/>
    <n v="1.5"/>
    <x v="2"/>
    <n v="0.25"/>
    <n v="0.5"/>
    <n v="0.25"/>
    <n v="0"/>
    <n v="0"/>
    <n v="0"/>
    <n v="0"/>
    <n v="2.625"/>
    <d v="2020-11-05T00:00:00"/>
    <n v="1"/>
    <n v="0.87209302325581406"/>
    <e v="#N/A"/>
  </r>
  <r>
    <x v="27"/>
    <s v="M"/>
    <n v="10"/>
    <n v="21.1"/>
    <d v="1899-12-30T01:49:22"/>
    <d v="1899-12-30T01:54:13"/>
    <d v="1899-12-30T01:51:47"/>
    <n v="32"/>
    <d v="1899-12-30T00:05:18"/>
    <n v="5"/>
    <n v="2"/>
    <n v="3.5"/>
    <x v="1"/>
    <n v="0.5"/>
    <n v="0.25"/>
    <n v="0.25"/>
    <n v="0"/>
    <n v="0"/>
    <n v="0"/>
    <n v="0"/>
    <n v="3.875"/>
    <d v="2020-11-15T00:00:00"/>
    <n v="1"/>
    <n v="0.18364928909952605"/>
    <s v="Serioranistii"/>
  </r>
  <r>
    <x v="26"/>
    <s v="F"/>
    <n v="10"/>
    <n v="42.25"/>
    <d v="1899-12-30T04:11:08"/>
    <d v="1899-12-30T04:33:01"/>
    <d v="1899-12-30T04:22:04"/>
    <n v="0"/>
    <d v="1899-12-30T00:06:12"/>
    <n v="5"/>
    <n v="1.5"/>
    <n v="3"/>
    <x v="1"/>
    <n v="0.5"/>
    <n v="0.25"/>
    <n v="0.25"/>
    <n v="0"/>
    <n v="1"/>
    <n v="0"/>
    <n v="0"/>
    <n v="4.625"/>
    <d v="2020-11-14T00:00:00"/>
    <n v="1"/>
    <n v="0.10946745562130178"/>
    <s v="Serioranistii"/>
  </r>
  <r>
    <x v="2"/>
    <s v="F"/>
    <n v="10"/>
    <n v="8.01"/>
    <m/>
    <d v="1899-12-30T00:52:29"/>
    <d v="1899-12-30T00:52:29"/>
    <n v="1"/>
    <d v="1899-12-30T00:06:33"/>
    <n v="2"/>
    <n v="1"/>
    <n v="2"/>
    <x v="2"/>
    <n v="0.25"/>
    <n v="0.5"/>
    <n v="0.25"/>
    <n v="0"/>
    <n v="0"/>
    <n v="0"/>
    <n v="0.75"/>
    <n v="2.25"/>
    <d v="2020-11-12T00:00:00"/>
    <n v="1"/>
    <n v="0.2808988764044944"/>
    <s v="Serioranistii"/>
  </r>
  <r>
    <x v="37"/>
    <s v="M"/>
    <n v="10"/>
    <n v="10.55"/>
    <m/>
    <d v="1899-12-30T00:35:47"/>
    <d v="1899-12-30T00:35:47"/>
    <n v="0"/>
    <d v="1899-12-30T00:03:24"/>
    <n v="2.5"/>
    <n v="5"/>
    <n v="2"/>
    <x v="2"/>
    <n v="0.25"/>
    <n v="0.5"/>
    <n v="0.25"/>
    <n v="0"/>
    <n v="0"/>
    <n v="3.6"/>
    <n v="0"/>
    <n v="7.2249999999999996"/>
    <d v="2020-11-11T00:00:00"/>
    <n v="1"/>
    <n v="0.68483412322274873"/>
    <s v="Serioranistii"/>
  </r>
  <r>
    <x v="17"/>
    <s v="M"/>
    <n v="10"/>
    <n v="45.05"/>
    <d v="1899-12-30T07:15:39"/>
    <d v="1899-12-30T08:10:43"/>
    <d v="1899-12-30T07:43:11"/>
    <n v="2158"/>
    <d v="1899-12-30T00:10:17"/>
    <n v="5"/>
    <n v="0"/>
    <n v="4.5"/>
    <x v="0"/>
    <n v="0.25"/>
    <n v="0.25"/>
    <n v="0.5"/>
    <n v="1.4386666666666668"/>
    <n v="1.2"/>
    <n v="0"/>
    <n v="0"/>
    <n v="6.1386666666666665"/>
    <d v="2020-11-16T00:00:00"/>
    <n v="1"/>
    <n v="0.13626341102478728"/>
    <s v="Simply the BEST"/>
  </r>
  <r>
    <x v="22"/>
    <s v="M"/>
    <n v="10"/>
    <n v="10.19"/>
    <d v="1899-12-30T00:53:10"/>
    <d v="1899-12-30T00:54:11"/>
    <d v="1899-12-30T00:53:40"/>
    <n v="20"/>
    <d v="1899-12-30T00:05:16"/>
    <n v="2.5"/>
    <n v="2"/>
    <n v="1.5"/>
    <x v="0"/>
    <n v="0.25"/>
    <n v="0.25"/>
    <n v="0.5"/>
    <n v="0"/>
    <n v="0"/>
    <n v="0"/>
    <n v="0"/>
    <n v="1.875"/>
    <d v="2020-11-16T00:00:00"/>
    <n v="1"/>
    <n v="0.18400392541707558"/>
    <e v="#N/A"/>
  </r>
  <r>
    <x v="13"/>
    <s v="M"/>
    <n v="10"/>
    <n v="10.63"/>
    <d v="1899-12-30T01:00:08"/>
    <d v="1899-12-30T01:00:12"/>
    <d v="1899-12-30T01:00:10"/>
    <n v="0"/>
    <d v="1899-12-30T00:05:40"/>
    <n v="2.5"/>
    <n v="1.5"/>
    <n v="1.5"/>
    <x v="0"/>
    <n v="0.25"/>
    <n v="0.25"/>
    <n v="0.5"/>
    <n v="0"/>
    <n v="0"/>
    <n v="0"/>
    <n v="0"/>
    <n v="1.75"/>
    <d v="2020-11-14T00:00:00"/>
    <n v="1"/>
    <n v="0.16462841015992474"/>
    <s v="Serioranistii"/>
  </r>
  <r>
    <x v="18"/>
    <s v="M"/>
    <n v="10"/>
    <n v="14.02"/>
    <d v="1899-12-30T01:05:55"/>
    <d v="1899-12-30T01:05:58"/>
    <d v="1899-12-30T01:05:57"/>
    <n v="5"/>
    <d v="1899-12-30T00:04:42"/>
    <n v="3"/>
    <n v="3.5"/>
    <n v="2.5"/>
    <x v="0"/>
    <n v="0.25"/>
    <n v="0.25"/>
    <n v="0.5"/>
    <n v="0"/>
    <n v="0"/>
    <n v="0"/>
    <n v="0"/>
    <n v="2.875"/>
    <d v="2020-11-16T00:00:00"/>
    <n v="1"/>
    <n v="0.20506419400855921"/>
    <s v="Simply the BEST"/>
  </r>
  <r>
    <x v="12"/>
    <s v="M"/>
    <n v="10"/>
    <n v="30.01"/>
    <d v="1899-12-30T02:42:57"/>
    <d v="1899-12-30T03:00:18"/>
    <d v="1899-12-30T02:51:37"/>
    <n v="786"/>
    <d v="1899-12-30T00:05:43"/>
    <n v="5"/>
    <n v="1.5"/>
    <n v="3.5"/>
    <x v="1"/>
    <n v="0.5"/>
    <n v="0.25"/>
    <n v="0.25"/>
    <n v="0.52400000000000002"/>
    <n v="0.4"/>
    <n v="0"/>
    <n v="0"/>
    <n v="4.6740000000000004"/>
    <d v="2020-11-16T00:00:00"/>
    <n v="1"/>
    <n v="0.15574808397200934"/>
    <s v="Tenchei"/>
  </r>
  <r>
    <x v="20"/>
    <s v="M"/>
    <n v="10"/>
    <n v="12.06"/>
    <d v="1899-12-30T01:02:32"/>
    <d v="1899-12-30T01:05:00"/>
    <d v="1899-12-30T01:03:46"/>
    <n v="7"/>
    <d v="1899-12-30T00:05:17"/>
    <n v="3"/>
    <n v="2"/>
    <n v="1"/>
    <x v="0"/>
    <n v="0.25"/>
    <n v="0.25"/>
    <n v="0.5"/>
    <n v="0"/>
    <n v="0"/>
    <n v="0"/>
    <n v="0"/>
    <n v="1.75"/>
    <d v="2020-11-16T00:00:00"/>
    <n v="1"/>
    <n v="0.14510779436152571"/>
    <s v="TSP"/>
  </r>
  <r>
    <x v="21"/>
    <s v="M"/>
    <n v="10"/>
    <n v="15.54"/>
    <d v="1899-12-30T01:30:18"/>
    <d v="1899-12-30T01:38:58"/>
    <d v="1899-12-30T01:34:38"/>
    <n v="59"/>
    <d v="1899-12-30T00:06:05"/>
    <n v="3.5"/>
    <n v="1"/>
    <n v="0"/>
    <x v="1"/>
    <n v="0.5"/>
    <n v="0.25"/>
    <n v="0.25"/>
    <n v="0"/>
    <n v="0"/>
    <n v="0"/>
    <n v="0"/>
    <n v="2"/>
    <d v="2020-11-16T00:00:00"/>
    <n v="1"/>
    <n v="0.1287001287001287"/>
    <s v="TSP"/>
  </r>
  <r>
    <x v="15"/>
    <s v="M"/>
    <n v="10"/>
    <n v="7.01"/>
    <m/>
    <d v="1899-12-30T00:26:39"/>
    <d v="1899-12-30T00:26:39"/>
    <n v="28"/>
    <d v="1899-12-30T00:03:48"/>
    <n v="2"/>
    <n v="5"/>
    <n v="3.5"/>
    <x v="2"/>
    <n v="0.25"/>
    <n v="0.5"/>
    <n v="0.25"/>
    <n v="0"/>
    <n v="0"/>
    <n v="0.6"/>
    <n v="0"/>
    <n v="4.4749999999999996"/>
    <d v="2020-11-16T00:00:00"/>
    <n v="1"/>
    <n v="0.63837375178316691"/>
    <s v="Tenchei"/>
  </r>
  <r>
    <x v="28"/>
    <s v="M"/>
    <n v="10"/>
    <n v="21.1"/>
    <d v="1899-12-30T01:25:13"/>
    <d v="1899-12-30T01:25:19"/>
    <d v="1899-12-30T01:25:16"/>
    <n v="31"/>
    <d v="1899-12-30T00:04:02"/>
    <n v="5"/>
    <n v="4.5"/>
    <n v="2"/>
    <x v="0"/>
    <n v="0.25"/>
    <n v="0.25"/>
    <n v="0.5"/>
    <n v="0"/>
    <n v="0"/>
    <n v="0"/>
    <n v="0"/>
    <n v="3.375"/>
    <d v="2020-11-15T00:00:00"/>
    <n v="1"/>
    <n v="0.15995260663507108"/>
    <s v="Simply the BEST"/>
  </r>
  <r>
    <x v="1"/>
    <s v="F"/>
    <n v="10"/>
    <n v="8.01"/>
    <d v="1899-12-30T00:52:26"/>
    <d v="1899-12-30T00:52:42"/>
    <d v="1899-12-30T00:52:34"/>
    <n v="0"/>
    <d v="1899-12-30T00:06:34"/>
    <n v="2"/>
    <n v="1"/>
    <n v="2"/>
    <x v="1"/>
    <n v="0.5"/>
    <n v="0.25"/>
    <n v="0.25"/>
    <n v="0"/>
    <n v="0"/>
    <n v="0"/>
    <n v="0"/>
    <n v="1.75"/>
    <d v="2020-11-15T00:00:00"/>
    <n v="1"/>
    <n v="0.2184769038701623"/>
    <s v="Tenchei"/>
  </r>
  <r>
    <x v="19"/>
    <s v="M"/>
    <n v="10"/>
    <n v="21.22"/>
    <d v="1899-12-30T01:31:34"/>
    <d v="1899-12-30T01:31:34"/>
    <d v="1899-12-30T01:31:34"/>
    <n v="36"/>
    <d v="1899-12-30T00:04:19"/>
    <n v="5"/>
    <n v="4"/>
    <n v="2"/>
    <x v="1"/>
    <n v="0.5"/>
    <n v="0.25"/>
    <n v="0.25"/>
    <n v="0"/>
    <n v="0"/>
    <n v="0"/>
    <n v="0"/>
    <n v="4"/>
    <d v="2020-11-16T00:00:00"/>
    <n v="1"/>
    <n v="0.18850141376060323"/>
    <s v="TSP"/>
  </r>
  <r>
    <x v="6"/>
    <s v="F"/>
    <n v="10"/>
    <n v="6.02"/>
    <m/>
    <d v="1899-12-30T00:34:48"/>
    <d v="1899-12-30T00:34:48"/>
    <n v="36"/>
    <d v="1899-12-30T00:05:47"/>
    <n v="1.5"/>
    <n v="2"/>
    <n v="3.5"/>
    <x v="2"/>
    <n v="0.25"/>
    <n v="0.5"/>
    <n v="0.25"/>
    <n v="0"/>
    <n v="0"/>
    <n v="0"/>
    <n v="0"/>
    <n v="2.25"/>
    <d v="2020-11-16T00:00:00"/>
    <n v="1"/>
    <n v="0.37375415282392027"/>
    <s v="Tenchei"/>
  </r>
  <r>
    <x v="41"/>
    <s v="F"/>
    <n v="10"/>
    <n v="30.25"/>
    <d v="1899-12-30T02:52:47"/>
    <d v="1899-12-30T03:09:17"/>
    <d v="1899-12-30T03:01:02"/>
    <n v="25"/>
    <d v="1899-12-30T00:05:59"/>
    <n v="5"/>
    <n v="2"/>
    <n v="2.5"/>
    <x v="1"/>
    <n v="0.5"/>
    <n v="0.25"/>
    <n v="0.25"/>
    <n v="0"/>
    <n v="0.4"/>
    <n v="0"/>
    <n v="0"/>
    <n v="4.0250000000000004"/>
    <d v="2020-11-15T00:00:00"/>
    <n v="1"/>
    <n v="0.13305785123966943"/>
    <s v="TSP"/>
  </r>
  <r>
    <x v="42"/>
    <s v="M"/>
    <n v="10"/>
    <n v="24.56"/>
    <d v="1899-12-30T04:00:54"/>
    <d v="1899-12-30T04:01:01"/>
    <d v="1899-12-30T04:00:57"/>
    <n v="1146"/>
    <d v="1899-12-30T00:09:49"/>
    <n v="5"/>
    <n v="0"/>
    <n v="3"/>
    <x v="1"/>
    <n v="0.5"/>
    <n v="0.25"/>
    <n v="0.25"/>
    <n v="0.76400000000000001"/>
    <n v="0.1"/>
    <n v="0"/>
    <n v="0"/>
    <n v="4.1139999999999999"/>
    <d v="2020-11-16T00:00:00"/>
    <n v="1"/>
    <n v="0.16750814332247557"/>
    <s v="Tenchei"/>
  </r>
  <r>
    <x v="0"/>
    <s v="M"/>
    <n v="10"/>
    <n v="25.78"/>
    <d v="1899-12-30T04:37:11"/>
    <d v="1899-12-30T04:52:11"/>
    <d v="1899-12-30T04:44:41"/>
    <n v="1150"/>
    <d v="1899-12-30T00:11:03"/>
    <n v="5"/>
    <n v="0"/>
    <n v="3.5"/>
    <x v="0"/>
    <n v="0.25"/>
    <n v="0.25"/>
    <n v="0.5"/>
    <n v="0.76666666666666672"/>
    <n v="0.2"/>
    <n v="0"/>
    <n v="0.5"/>
    <n v="4.4666666666666668"/>
    <d v="2020-11-16T00:00:00"/>
    <n v="1"/>
    <n v="0.17326092578226016"/>
    <s v="Let it RUN"/>
  </r>
  <r>
    <x v="39"/>
    <s v="M"/>
    <n v="10"/>
    <n v="16.36"/>
    <d v="1899-12-30T01:28:03"/>
    <d v="1899-12-30T01:32:34"/>
    <d v="1899-12-30T01:30:18"/>
    <n v="27"/>
    <d v="1899-12-30T00:05:31"/>
    <n v="3.5"/>
    <n v="1.5"/>
    <n v="1.5"/>
    <x v="1"/>
    <n v="0.5"/>
    <n v="0.25"/>
    <n v="0.25"/>
    <n v="0"/>
    <n v="0"/>
    <n v="0"/>
    <n v="0"/>
    <n v="2.5"/>
    <d v="2020-11-16T00:00:00"/>
    <n v="1"/>
    <n v="0.1528117359413203"/>
    <s v="Tenchei"/>
  </r>
  <r>
    <x v="29"/>
    <s v="M"/>
    <n v="10"/>
    <n v="5.1100000000000003"/>
    <m/>
    <d v="1899-12-30T00:24:07"/>
    <d v="1899-12-30T00:24:07"/>
    <n v="27"/>
    <d v="1899-12-30T00:04:43"/>
    <n v="1.5"/>
    <n v="3.5"/>
    <n v="3"/>
    <x v="2"/>
    <n v="0.25"/>
    <n v="0.5"/>
    <n v="0.25"/>
    <n v="0"/>
    <n v="0"/>
    <n v="0"/>
    <n v="0"/>
    <n v="2.875"/>
    <d v="2020-11-15T00:00:00"/>
    <n v="1"/>
    <n v="0.56262230919765166"/>
    <s v="Tenchei"/>
  </r>
  <r>
    <x v="25"/>
    <s v="M"/>
    <n v="10"/>
    <n v="21.42"/>
    <d v="1899-12-30T02:15:37"/>
    <d v="1899-12-30T02:26:06"/>
    <d v="1899-12-30T02:20:51"/>
    <n v="53"/>
    <d v="1899-12-30T00:06:35"/>
    <n v="5"/>
    <n v="1"/>
    <n v="2"/>
    <x v="0"/>
    <n v="0.25"/>
    <n v="0.25"/>
    <n v="0.5"/>
    <n v="0"/>
    <n v="0"/>
    <n v="0"/>
    <n v="0"/>
    <n v="2.5"/>
    <d v="2020-11-15T00:00:00"/>
    <n v="1"/>
    <n v="0.11671335200746964"/>
    <s v="Let it RUN"/>
  </r>
  <r>
    <x v="34"/>
    <s v="F"/>
    <n v="10"/>
    <n v="10.01"/>
    <d v="1899-12-30T01:02:04"/>
    <d v="1899-12-30T01:05:48"/>
    <d v="1899-12-30T01:03:56"/>
    <n v="14"/>
    <d v="1899-12-30T00:06:23"/>
    <n v="2.5"/>
    <n v="1.5"/>
    <n v="3"/>
    <x v="0"/>
    <n v="0.25"/>
    <n v="0.25"/>
    <n v="0.5"/>
    <n v="0"/>
    <n v="0"/>
    <n v="0"/>
    <n v="0"/>
    <n v="2.5"/>
    <d v="2020-11-15T00:00:00"/>
    <n v="1"/>
    <n v="0.24975024975024976"/>
    <e v="#N/A"/>
  </r>
  <r>
    <x v="30"/>
    <s v="M"/>
    <n v="10"/>
    <n v="20.73"/>
    <d v="1899-12-30T02:00:11"/>
    <d v="1899-12-30T02:07:38"/>
    <d v="1899-12-30T02:03:54"/>
    <n v="624"/>
    <d v="1899-12-30T00:05:59"/>
    <n v="4.5"/>
    <n v="1.5"/>
    <n v="2"/>
    <x v="0"/>
    <n v="0.25"/>
    <n v="0.25"/>
    <n v="0.5"/>
    <n v="0.41599999999999998"/>
    <n v="0"/>
    <n v="0"/>
    <n v="0"/>
    <n v="2.9159999999999999"/>
    <d v="2020-11-15T00:00:00"/>
    <n v="1"/>
    <n v="0.1406657018813314"/>
    <s v="Simply the BEST"/>
  </r>
  <r>
    <x v="14"/>
    <s v="M"/>
    <n v="10"/>
    <n v="10"/>
    <m/>
    <d v="1899-12-30T00:35:01"/>
    <d v="1899-12-30T00:35:01"/>
    <n v="102"/>
    <d v="1899-12-30T00:03:30"/>
    <n v="2.5"/>
    <n v="5"/>
    <n v="4"/>
    <x v="2"/>
    <n v="0.25"/>
    <n v="0.5"/>
    <n v="0.25"/>
    <n v="6.8000000000000005E-2"/>
    <n v="0"/>
    <n v="2.8"/>
    <n v="0"/>
    <n v="6.9929999999999994"/>
    <d v="2020-11-14T00:00:00"/>
    <n v="1"/>
    <n v="0.69929999999999992"/>
    <s v="Simply the BEST"/>
  </r>
  <r>
    <x v="3"/>
    <s v="M"/>
    <n v="10"/>
    <n v="25.1"/>
    <d v="1899-12-30T02:24:08"/>
    <d v="1899-12-30T02:47:10"/>
    <d v="1899-12-30T02:35:39"/>
    <n v="48"/>
    <d v="1899-12-30T00:06:12"/>
    <n v="5"/>
    <n v="1"/>
    <n v="2"/>
    <x v="0"/>
    <n v="0.25"/>
    <n v="0.25"/>
    <n v="0.5"/>
    <n v="0"/>
    <n v="0.2"/>
    <n v="0"/>
    <n v="0"/>
    <n v="2.7"/>
    <d v="2020-11-14T00:00:00"/>
    <n v="1"/>
    <n v="0.10756972111553785"/>
    <s v="TSP"/>
  </r>
  <r>
    <x v="40"/>
    <s v="M"/>
    <n v="10"/>
    <n v="11.29"/>
    <d v="1899-12-30T01:01:15"/>
    <d v="1899-12-30T01:04:52"/>
    <d v="1899-12-30T01:03:03"/>
    <n v="81"/>
    <d v="1899-12-30T00:05:35"/>
    <n v="2.5"/>
    <n v="1.5"/>
    <n v="3"/>
    <x v="0"/>
    <n v="0.25"/>
    <n v="0.25"/>
    <n v="0.5"/>
    <n v="0"/>
    <n v="0"/>
    <n v="0"/>
    <n v="0"/>
    <n v="2.5"/>
    <d v="2020-11-14T00:00:00"/>
    <n v="1"/>
    <n v="0.22143489813994688"/>
    <s v="TSP"/>
  </r>
  <r>
    <x v="35"/>
    <s v="M"/>
    <n v="10"/>
    <n v="13.13"/>
    <d v="1899-12-30T01:04:36"/>
    <d v="1899-12-30T01:04:36"/>
    <d v="1899-12-30T01:04:36"/>
    <n v="172"/>
    <d v="1899-12-30T00:04:55"/>
    <n v="3"/>
    <n v="3"/>
    <n v="1.5"/>
    <x v="0"/>
    <n v="0.25"/>
    <n v="0.25"/>
    <n v="0.5"/>
    <n v="0.11466666666666667"/>
    <n v="0"/>
    <n v="0"/>
    <n v="0"/>
    <n v="2.3646666666666665"/>
    <d v="2020-11-12T00:00:00"/>
    <n v="1"/>
    <n v="0.18009647118558006"/>
    <s v="Let it RUN"/>
  </r>
  <r>
    <x v="38"/>
    <s v="F"/>
    <n v="10"/>
    <n v="7"/>
    <m/>
    <d v="1899-12-30T00:32:54"/>
    <d v="1899-12-30T00:32:54"/>
    <n v="0"/>
    <d v="1899-12-30T00:04:42"/>
    <n v="2"/>
    <n v="4.5"/>
    <n v="2"/>
    <x v="2"/>
    <n v="0.25"/>
    <n v="0.5"/>
    <n v="0.25"/>
    <n v="0"/>
    <n v="0"/>
    <n v="0"/>
    <n v="0"/>
    <n v="3.25"/>
    <d v="2020-11-12T00:00:00"/>
    <n v="1"/>
    <n v="0.4642857142857143"/>
    <s v="Let it RUN"/>
  </r>
  <r>
    <x v="31"/>
    <s v="M"/>
    <n v="10"/>
    <n v="11.77"/>
    <m/>
    <d v="1899-12-30T01:04:31"/>
    <d v="1899-12-30T01:04:31"/>
    <n v="182"/>
    <d v="1899-12-30T00:05:29"/>
    <n v="2.5"/>
    <n v="2"/>
    <n v="1.5"/>
    <x v="2"/>
    <n v="0.25"/>
    <n v="0.5"/>
    <n v="0.25"/>
    <n v="0.12133333333333333"/>
    <n v="0"/>
    <n v="0"/>
    <n v="0.5"/>
    <n v="2.6213333333333333"/>
    <d v="2020-11-11T00:00:00"/>
    <n v="1"/>
    <n v="0.22271311243273861"/>
    <s v="Let it RUN"/>
  </r>
  <r>
    <x v="32"/>
    <s v="M"/>
    <n v="10"/>
    <n v="23.1"/>
    <d v="1899-12-30T01:54:10"/>
    <d v="1899-12-30T01:57:20"/>
    <d v="1899-12-30T01:55:45"/>
    <n v="11"/>
    <d v="1899-12-30T00:05:01"/>
    <n v="5"/>
    <n v="3"/>
    <n v="3"/>
    <x v="1"/>
    <n v="0.5"/>
    <n v="0.25"/>
    <n v="0.25"/>
    <n v="0"/>
    <n v="0.1"/>
    <n v="0"/>
    <n v="0"/>
    <n v="4.0999999999999996"/>
    <d v="2020-11-14T00:00:00"/>
    <n v="1"/>
    <n v="0.17748917748917747"/>
    <s v="Let it RUN"/>
  </r>
  <r>
    <x v="33"/>
    <s v="M"/>
    <n v="10"/>
    <n v="21.23"/>
    <d v="1899-12-30T02:32:36"/>
    <d v="1899-12-30T02:35:40"/>
    <d v="1899-12-30T02:34:08"/>
    <n v="40"/>
    <d v="1899-12-30T00:07:16"/>
    <n v="5"/>
    <n v="1"/>
    <n v="3.5"/>
    <x v="1"/>
    <n v="0.5"/>
    <n v="0.25"/>
    <n v="0.25"/>
    <n v="0"/>
    <n v="0"/>
    <n v="0"/>
    <n v="0"/>
    <n v="3.625"/>
    <d v="2020-11-16T00:00:00"/>
    <n v="1"/>
    <n v="0.17074894017899198"/>
    <s v="Let it RUN"/>
  </r>
  <r>
    <x v="23"/>
    <s v="M"/>
    <n v="10"/>
    <n v="21.32"/>
    <d v="1899-12-30T01:49:07"/>
    <d v="1899-12-30T02:13:48"/>
    <d v="1899-12-30T02:01:27"/>
    <n v="92"/>
    <d v="1899-12-30T00:05:42"/>
    <n v="5"/>
    <n v="1.5"/>
    <n v="4"/>
    <x v="1"/>
    <n v="0.5"/>
    <n v="0.25"/>
    <n v="0.25"/>
    <n v="0"/>
    <n v="0"/>
    <n v="0"/>
    <n v="0"/>
    <n v="3.875"/>
    <d v="2020-11-15T00:00:00"/>
    <n v="1"/>
    <n v="0.18175422138836772"/>
    <s v="Serioranistii"/>
  </r>
  <r>
    <x v="24"/>
    <s v="M"/>
    <n v="10"/>
    <m/>
    <m/>
    <m/>
    <m/>
    <m/>
    <m/>
    <m/>
    <m/>
    <m/>
    <x v="3"/>
    <n v="0.25"/>
    <n v="0.25"/>
    <n v="0.25"/>
    <n v="0"/>
    <n v="0"/>
    <n v="0"/>
    <n v="0"/>
    <n v="1.5"/>
    <d v="2020-11-16T00:00:00"/>
    <n v="1"/>
    <e v="#DIV/0!"/>
    <s v="Serioranistii"/>
  </r>
  <r>
    <x v="16"/>
    <s v="M"/>
    <n v="10"/>
    <m/>
    <m/>
    <m/>
    <m/>
    <m/>
    <m/>
    <m/>
    <m/>
    <m/>
    <x v="3"/>
    <n v="0.25"/>
    <n v="0.25"/>
    <n v="0.25"/>
    <n v="0"/>
    <n v="0"/>
    <n v="0"/>
    <n v="0"/>
    <n v="1.5"/>
    <d v="2020-11-16T00:00:00"/>
    <n v="1"/>
    <e v="#DIV/0!"/>
    <s v="Serioranistii"/>
  </r>
  <r>
    <x v="7"/>
    <s v="M"/>
    <n v="10"/>
    <n v="21.1"/>
    <d v="1899-12-30T02:19:02"/>
    <d v="1899-12-30T02:22:48"/>
    <d v="1899-12-30T02:20:55"/>
    <n v="0"/>
    <d v="1899-12-30T00:06:41"/>
    <n v="5"/>
    <n v="1"/>
    <n v="3"/>
    <x v="1"/>
    <n v="0.5"/>
    <n v="0.25"/>
    <n v="0.25"/>
    <n v="0"/>
    <n v="0"/>
    <n v="0"/>
    <n v="0"/>
    <n v="3.5"/>
    <d v="2020-11-16T00:00:00"/>
    <n v="1"/>
    <n v="0.16587677725118483"/>
    <s v="Simply the BEST"/>
  </r>
  <r>
    <x v="31"/>
    <s v="M"/>
    <n v="11"/>
    <n v="11.59"/>
    <d v="1899-12-30T01:18:28"/>
    <d v="1899-12-30T01:30:38"/>
    <d v="1899-12-30T01:24:33"/>
    <n v="240"/>
    <d v="1899-12-30T00:07:18"/>
    <n v="2.5"/>
    <n v="1"/>
    <n v="1"/>
    <x v="1"/>
    <n v="0.5"/>
    <n v="0.25"/>
    <n v="0.25"/>
    <n v="0.16"/>
    <n v="0"/>
    <n v="0"/>
    <n v="0.5"/>
    <n v="2.41"/>
    <d v="2020-11-22T00:00:00"/>
    <n v="1"/>
    <n v="0.20793787748058673"/>
    <s v="Let it RUN"/>
  </r>
  <r>
    <x v="29"/>
    <s v="M"/>
    <n v="11"/>
    <n v="34.049999999999997"/>
    <d v="1899-12-30T03:23:07"/>
    <d v="1899-12-30T03:47:51"/>
    <d v="1899-12-30T03:35:29"/>
    <n v="109"/>
    <d v="1899-12-30T00:06:20"/>
    <n v="5"/>
    <n v="1"/>
    <n v="3"/>
    <x v="1"/>
    <n v="0.5"/>
    <n v="0.25"/>
    <n v="0.25"/>
    <n v="7.2666666666666671E-2"/>
    <n v="0.6"/>
    <n v="0"/>
    <n v="0"/>
    <n v="4.1726666666666663"/>
    <d v="2020-11-22T00:00:00"/>
    <n v="1"/>
    <n v="0.12254527655408713"/>
    <s v="Tenchei"/>
  </r>
  <r>
    <x v="18"/>
    <s v="M"/>
    <n v="11"/>
    <n v="7.01"/>
    <m/>
    <d v="1899-12-30T00:28:57"/>
    <d v="1899-12-30T00:28:57"/>
    <n v="8"/>
    <d v="1899-12-30T00:04:08"/>
    <n v="2"/>
    <n v="4.5"/>
    <n v="3"/>
    <x v="2"/>
    <n v="0.25"/>
    <n v="0.5"/>
    <n v="0.25"/>
    <n v="0"/>
    <n v="0"/>
    <n v="0"/>
    <n v="0"/>
    <n v="3.5"/>
    <d v="2020-11-22T00:00:00"/>
    <n v="1"/>
    <n v="0.49928673323823114"/>
    <s v="Simply the BEST"/>
  </r>
  <r>
    <x v="19"/>
    <s v="M"/>
    <n v="11"/>
    <n v="30.2"/>
    <d v="1899-12-30T02:30:01"/>
    <d v="1899-12-30T02:50:55"/>
    <d v="1899-12-30T02:40:28"/>
    <n v="86"/>
    <d v="1899-12-30T00:05:19"/>
    <n v="5"/>
    <n v="2"/>
    <n v="1"/>
    <x v="1"/>
    <n v="0.5"/>
    <n v="0.25"/>
    <n v="0.25"/>
    <n v="0"/>
    <n v="0.4"/>
    <n v="0"/>
    <n v="0"/>
    <n v="3.65"/>
    <d v="2020-11-22T00:00:00"/>
    <n v="1"/>
    <n v="0.12086092715231789"/>
    <s v="TSP"/>
  </r>
  <r>
    <x v="14"/>
    <s v="M"/>
    <n v="11"/>
    <n v="31.09"/>
    <d v="1899-12-30T02:06:28"/>
    <d v="1899-12-30T02:06:43"/>
    <d v="1899-12-30T02:06:35"/>
    <n v="178"/>
    <d v="1899-12-30T00:04:04"/>
    <n v="5"/>
    <n v="4.5"/>
    <n v="4.5"/>
    <x v="0"/>
    <n v="0.25"/>
    <n v="0.25"/>
    <n v="0.5"/>
    <n v="0.11866666666666667"/>
    <n v="0.5"/>
    <n v="0"/>
    <n v="0"/>
    <n v="5.2436666666666669"/>
    <d v="2020-11-22T00:00:00"/>
    <n v="1"/>
    <n v="0.16866087702369467"/>
    <s v="Simply the BEST"/>
  </r>
  <r>
    <x v="38"/>
    <s v="F"/>
    <n v="11"/>
    <n v="42.11"/>
    <d v="1899-12-30T04:22:52"/>
    <d v="1899-12-30T04:22:52"/>
    <d v="1899-12-30T04:22:52"/>
    <n v="0"/>
    <d v="1899-12-30T00:06:15"/>
    <n v="5"/>
    <n v="1.5"/>
    <n v="3.5"/>
    <x v="1"/>
    <n v="0.5"/>
    <n v="0.25"/>
    <n v="0.25"/>
    <n v="0"/>
    <n v="1"/>
    <n v="0"/>
    <n v="0"/>
    <n v="4.75"/>
    <d v="2020-11-22T00:00:00"/>
    <n v="1"/>
    <n v="0.1127998100213726"/>
    <s v="Let it RUN"/>
  </r>
  <r>
    <x v="25"/>
    <s v="M"/>
    <n v="11"/>
    <n v="21"/>
    <d v="1899-12-30T02:10:20"/>
    <d v="1899-12-30T02:20:56"/>
    <d v="1899-12-30T02:15:38"/>
    <n v="4"/>
    <d v="1899-12-30T00:06:28"/>
    <n v="5"/>
    <n v="1"/>
    <n v="0.5"/>
    <x v="1"/>
    <n v="0.5"/>
    <n v="0.25"/>
    <n v="0.25"/>
    <n v="0"/>
    <n v="0"/>
    <n v="0"/>
    <n v="0"/>
    <n v="2.875"/>
    <d v="2020-11-22T00:00:00"/>
    <n v="1"/>
    <n v="0.13690476190476192"/>
    <s v="Let it RUN"/>
  </r>
  <r>
    <x v="30"/>
    <s v="M"/>
    <n v="11"/>
    <n v="20.010000000000002"/>
    <d v="1899-12-30T01:39:47"/>
    <d v="1899-12-30T01:48:26"/>
    <d v="1899-12-30T01:44:06"/>
    <n v="355"/>
    <d v="1899-12-30T00:05:12"/>
    <n v="4.5"/>
    <n v="2.5"/>
    <n v="0.5"/>
    <x v="0"/>
    <n v="0.25"/>
    <n v="0.25"/>
    <n v="0.5"/>
    <n v="0.23666666666666666"/>
    <n v="0"/>
    <n v="0"/>
    <n v="0"/>
    <n v="2.2366666666666668"/>
    <d v="2020-11-22T00:00:00"/>
    <n v="1"/>
    <n v="0.11177744461102782"/>
    <s v="Simply the BEST"/>
  </r>
  <r>
    <x v="42"/>
    <s v="M"/>
    <n v="11"/>
    <n v="20.18"/>
    <d v="1899-12-30T02:04:44"/>
    <d v="1899-12-30T02:06:18"/>
    <d v="1899-12-30T02:05:31"/>
    <n v="322"/>
    <d v="1899-12-30T00:06:13"/>
    <n v="4.5"/>
    <n v="1"/>
    <n v="3"/>
    <x v="1"/>
    <n v="0.5"/>
    <n v="0.25"/>
    <n v="0.25"/>
    <n v="0.21466666666666667"/>
    <n v="0"/>
    <n v="0"/>
    <n v="0"/>
    <n v="3.4646666666666666"/>
    <d v="2020-11-22T00:00:00"/>
    <n v="1"/>
    <n v="0.17168814007267921"/>
    <s v="Tenchei"/>
  </r>
  <r>
    <x v="28"/>
    <s v="M"/>
    <n v="11"/>
    <n v="15.49"/>
    <d v="1899-12-30T01:15:29"/>
    <d v="1899-12-30T01:18:42"/>
    <d v="1899-12-30T01:17:05"/>
    <n v="60"/>
    <d v="1899-12-30T00:04:59"/>
    <n v="3.5"/>
    <n v="3"/>
    <n v="0.5"/>
    <x v="1"/>
    <n v="0.5"/>
    <n v="0.25"/>
    <n v="0.25"/>
    <n v="0"/>
    <n v="0"/>
    <n v="0"/>
    <n v="0"/>
    <n v="2.625"/>
    <d v="2020-11-22T00:00:00"/>
    <n v="1"/>
    <n v="0.16946417043253711"/>
    <s v="Simply the BEST"/>
  </r>
  <r>
    <x v="37"/>
    <s v="M"/>
    <n v="11"/>
    <n v="11"/>
    <d v="1899-12-30T00:38:00"/>
    <d v="1899-12-30T00:38:00"/>
    <d v="1899-12-30T00:38:00"/>
    <n v="0"/>
    <d v="1899-12-30T00:03:27"/>
    <n v="2.5"/>
    <n v="5"/>
    <n v="1"/>
    <x v="1"/>
    <n v="0.5"/>
    <n v="0.25"/>
    <n v="0.25"/>
    <n v="0"/>
    <n v="0"/>
    <n v="2.8"/>
    <n v="0"/>
    <n v="5.55"/>
    <d v="2020-11-17T00:00:00"/>
    <n v="1"/>
    <n v="0.50454545454545452"/>
    <s v="Serioranistii"/>
  </r>
  <r>
    <x v="2"/>
    <s v="F"/>
    <n v="11"/>
    <n v="10.01"/>
    <d v="1899-12-30T01:07:52"/>
    <d v="1899-12-30T01:20:32"/>
    <d v="1899-12-30T01:14:12"/>
    <n v="0"/>
    <d v="1899-12-30T00:07:25"/>
    <n v="2.5"/>
    <n v="1"/>
    <n v="1.5"/>
    <x v="1"/>
    <n v="0.5"/>
    <n v="0.25"/>
    <n v="0.25"/>
    <n v="0"/>
    <n v="0"/>
    <n v="0"/>
    <n v="0.75"/>
    <n v="2.625"/>
    <d v="2020-11-19T00:00:00"/>
    <n v="1"/>
    <n v="0.26223776223776224"/>
    <s v="Serioranistii"/>
  </r>
  <r>
    <x v="32"/>
    <s v="M"/>
    <n v="11"/>
    <n v="21.15"/>
    <d v="1899-12-30T01:51:21"/>
    <d v="1899-12-30T01:51:21"/>
    <d v="1899-12-30T01:51:21"/>
    <n v="0"/>
    <d v="1899-12-30T00:05:16"/>
    <n v="5"/>
    <n v="2.5"/>
    <n v="3"/>
    <x v="0"/>
    <n v="0.25"/>
    <n v="0.25"/>
    <n v="0.5"/>
    <n v="0"/>
    <n v="0"/>
    <n v="0"/>
    <n v="0"/>
    <n v="3.375"/>
    <d v="2020-11-19T00:00:00"/>
    <n v="1"/>
    <n v="0.15957446808510639"/>
    <s v="Let it RUN"/>
  </r>
  <r>
    <x v="26"/>
    <s v="F"/>
    <n v="11"/>
    <n v="10.01"/>
    <d v="1899-12-30T00:52:56"/>
    <d v="1899-12-30T00:53:17"/>
    <d v="1899-12-30T00:53:07"/>
    <n v="0"/>
    <d v="1899-12-30T00:05:18"/>
    <n v="2.5"/>
    <n v="3"/>
    <n v="3.5"/>
    <x v="0"/>
    <n v="0.25"/>
    <n v="0.25"/>
    <n v="0.5"/>
    <n v="0"/>
    <n v="0"/>
    <n v="0"/>
    <n v="0"/>
    <n v="3.125"/>
    <d v="2020-11-20T00:00:00"/>
    <n v="1"/>
    <n v="0.31218781218781222"/>
    <s v="Serioranistii"/>
  </r>
  <r>
    <x v="40"/>
    <s v="M"/>
    <n v="11"/>
    <n v="28.2"/>
    <d v="1899-12-30T02:34:34"/>
    <d v="1899-12-30T02:40:34"/>
    <d v="1899-12-30T02:37:34"/>
    <n v="247"/>
    <d v="1899-12-30T00:05:35"/>
    <n v="5"/>
    <n v="1.5"/>
    <n v="2.5"/>
    <x v="1"/>
    <n v="0.5"/>
    <n v="0.25"/>
    <n v="0.25"/>
    <n v="0.16466666666666666"/>
    <n v="0.3"/>
    <n v="0"/>
    <n v="0"/>
    <n v="3.9646666666666666"/>
    <d v="2020-11-20T00:00:00"/>
    <n v="1"/>
    <n v="0.14059101654846334"/>
    <s v="TSP"/>
  </r>
  <r>
    <x v="41"/>
    <s v="F"/>
    <n v="11"/>
    <n v="22.81"/>
    <d v="1899-12-30T02:12:39"/>
    <d v="1899-12-30T02:28:01"/>
    <d v="1899-12-30T02:20:20"/>
    <n v="17"/>
    <d v="1899-12-30T00:06:09"/>
    <n v="5"/>
    <n v="1.5"/>
    <n v="1.5"/>
    <x v="1"/>
    <n v="0.5"/>
    <n v="0.25"/>
    <n v="0.25"/>
    <n v="0"/>
    <n v="0"/>
    <n v="0"/>
    <n v="0"/>
    <n v="3.25"/>
    <d v="2020-11-21T00:00:00"/>
    <n v="1"/>
    <n v="0.14248136782113108"/>
    <s v="TSP"/>
  </r>
  <r>
    <x v="3"/>
    <s v="M"/>
    <n v="11"/>
    <n v="18.3"/>
    <d v="1899-12-30T01:41:28"/>
    <d v="1899-12-30T01:47:15"/>
    <d v="1899-12-30T01:44:21"/>
    <n v="46"/>
    <d v="1899-12-30T00:05:42"/>
    <n v="4"/>
    <n v="1.5"/>
    <n v="0"/>
    <x v="1"/>
    <n v="0.5"/>
    <n v="0.25"/>
    <n v="0.25"/>
    <n v="0"/>
    <n v="0"/>
    <n v="0"/>
    <n v="0"/>
    <n v="2.375"/>
    <d v="2020-11-19T00:00:00"/>
    <n v="1"/>
    <n v="0.12978142076502733"/>
    <s v="TSP"/>
  </r>
  <r>
    <x v="13"/>
    <s v="M"/>
    <n v="11"/>
    <n v="10.02"/>
    <d v="1899-12-30T00:55:47"/>
    <d v="1899-12-30T00:55:51"/>
    <d v="1899-12-30T00:55:49"/>
    <n v="0"/>
    <d v="1899-12-30T00:05:34"/>
    <n v="2.5"/>
    <n v="1.5"/>
    <n v="1.5"/>
    <x v="1"/>
    <n v="0.5"/>
    <n v="0.25"/>
    <n v="0.25"/>
    <n v="0"/>
    <n v="0"/>
    <n v="0"/>
    <n v="0"/>
    <n v="2"/>
    <d v="2020-11-21T00:00:00"/>
    <n v="1"/>
    <n v="0.19960079840319361"/>
    <s v="Serioranistii"/>
  </r>
  <r>
    <x v="27"/>
    <s v="M"/>
    <n v="11"/>
    <n v="21.16"/>
    <d v="1899-12-30T01:49:21"/>
    <d v="1899-12-30T01:56:15"/>
    <d v="1899-12-30T01:52:48"/>
    <n v="90"/>
    <d v="1899-12-30T00:05:20"/>
    <n v="5"/>
    <n v="2"/>
    <n v="4"/>
    <x v="0"/>
    <n v="0.25"/>
    <n v="0.25"/>
    <n v="0.5"/>
    <n v="0"/>
    <n v="0"/>
    <n v="0"/>
    <n v="0"/>
    <n v="3.75"/>
    <d v="2020-11-23T00:00:00"/>
    <n v="1"/>
    <n v="0.17722117202268431"/>
    <s v="Serioranistii"/>
  </r>
  <r>
    <x v="12"/>
    <s v="M"/>
    <n v="11"/>
    <n v="20.75"/>
    <d v="1899-12-30T02:16:25"/>
    <d v="1899-12-30T02:33:48"/>
    <d v="1899-12-30T02:25:06"/>
    <n v="658"/>
    <d v="1899-12-30T00:07:00"/>
    <n v="4.5"/>
    <n v="1"/>
    <n v="3"/>
    <x v="0"/>
    <n v="0.25"/>
    <n v="0.25"/>
    <n v="0.5"/>
    <n v="0.43866666666666665"/>
    <n v="0"/>
    <n v="0"/>
    <n v="0"/>
    <n v="3.3136666666666668"/>
    <d v="2020-11-23T00:00:00"/>
    <n v="1"/>
    <n v="0.15969477911646587"/>
    <s v="Tenchei"/>
  </r>
  <r>
    <x v="15"/>
    <s v="M"/>
    <n v="11"/>
    <n v="8.1"/>
    <d v="1899-12-30T00:33:03"/>
    <d v="1899-12-30T00:33:06"/>
    <d v="1899-12-30T00:33:04"/>
    <n v="25"/>
    <d v="1899-12-30T00:04:05"/>
    <n v="2"/>
    <n v="4.5"/>
    <n v="3.5"/>
    <x v="0"/>
    <n v="0.25"/>
    <n v="0.25"/>
    <n v="0.5"/>
    <n v="0"/>
    <n v="0"/>
    <n v="0"/>
    <n v="0"/>
    <n v="3.375"/>
    <d v="2020-11-23T00:00:00"/>
    <n v="1"/>
    <n v="0.41666666666666669"/>
    <s v="Tenchei"/>
  </r>
  <r>
    <x v="22"/>
    <s v="M"/>
    <n v="11"/>
    <n v="12.01"/>
    <d v="1899-12-30T01:01:39"/>
    <d v="1899-12-30T01:07:33"/>
    <d v="1899-12-30T01:04:36"/>
    <n v="6"/>
    <d v="1899-12-30T00:05:23"/>
    <n v="3"/>
    <n v="2"/>
    <n v="2.5"/>
    <x v="1"/>
    <n v="0.5"/>
    <n v="0.25"/>
    <n v="0.25"/>
    <n v="0"/>
    <n v="0"/>
    <n v="0"/>
    <n v="0"/>
    <n v="2.625"/>
    <d v="2020-11-23T00:00:00"/>
    <n v="1"/>
    <n v="0.21856786011656953"/>
    <e v="#N/A"/>
  </r>
  <r>
    <x v="1"/>
    <s v="F"/>
    <n v="11"/>
    <n v="11.02"/>
    <d v="1899-12-30T01:14:22"/>
    <d v="1899-12-30T01:15:12"/>
    <d v="1899-12-30T01:14:47"/>
    <n v="4"/>
    <d v="1899-12-30T00:06:47"/>
    <n v="2.5"/>
    <n v="1"/>
    <n v="2"/>
    <x v="0"/>
    <n v="0.25"/>
    <n v="0.25"/>
    <n v="0.5"/>
    <n v="0"/>
    <n v="0"/>
    <n v="0"/>
    <n v="0"/>
    <n v="1.875"/>
    <d v="2020-11-23T00:00:00"/>
    <n v="1"/>
    <n v="0.17014519056261343"/>
    <s v="Tenchei"/>
  </r>
  <r>
    <x v="7"/>
    <s v="M"/>
    <n v="11"/>
    <n v="10.18"/>
    <d v="1899-12-30T01:02:54"/>
    <d v="1899-12-30T01:06:06"/>
    <d v="1899-12-30T01:04:30"/>
    <n v="195"/>
    <d v="1899-12-30T00:06:20"/>
    <n v="2.5"/>
    <n v="1"/>
    <n v="1.5"/>
    <x v="1"/>
    <n v="0.5"/>
    <n v="0.25"/>
    <n v="0.25"/>
    <n v="0.13"/>
    <n v="0"/>
    <n v="0"/>
    <n v="0"/>
    <n v="2.0049999999999999"/>
    <d v="2020-11-23T00:00:00"/>
    <n v="1"/>
    <n v="0.19695481335952847"/>
    <s v="Simply the BEST"/>
  </r>
  <r>
    <x v="6"/>
    <s v="F"/>
    <n v="11"/>
    <n v="15.05"/>
    <d v="1899-12-30T01:37:35"/>
    <d v="1899-12-30T01:43:31"/>
    <d v="1899-12-30T01:40:33"/>
    <n v="107"/>
    <d v="1899-12-30T00:06:41"/>
    <n v="3.5"/>
    <n v="1"/>
    <n v="3.5"/>
    <x v="0"/>
    <n v="0.25"/>
    <n v="0.25"/>
    <n v="0.5"/>
    <n v="7.1333333333333332E-2"/>
    <n v="0"/>
    <n v="0"/>
    <n v="0"/>
    <n v="2.9463333333333335"/>
    <d v="2020-11-23T00:00:00"/>
    <n v="1"/>
    <n v="0.19576965669988927"/>
    <s v="Tenchei"/>
  </r>
  <r>
    <x v="0"/>
    <s v="M"/>
    <n v="11"/>
    <n v="35.03"/>
    <d v="1899-12-30T05:50:51"/>
    <d v="1899-12-30T06:11:44"/>
    <d v="1899-12-30T06:01:18"/>
    <n v="835"/>
    <d v="1899-12-30T00:10:19"/>
    <n v="5"/>
    <n v="0"/>
    <n v="4"/>
    <x v="1"/>
    <n v="0.5"/>
    <n v="0.25"/>
    <n v="0.25"/>
    <n v="0.55666666666666664"/>
    <n v="0.7"/>
    <n v="0"/>
    <n v="0.5"/>
    <n v="5.2566666666666668"/>
    <d v="2020-11-23T00:00:00"/>
    <n v="1"/>
    <n v="0.15006185174612238"/>
    <s v="Let it RUN"/>
  </r>
  <r>
    <x v="39"/>
    <s v="M"/>
    <n v="11"/>
    <n v="12.01"/>
    <d v="1899-12-30T01:00:45"/>
    <d v="1899-12-30T01:02:06"/>
    <d v="1899-12-30T01:01:25"/>
    <n v="26"/>
    <d v="1899-12-30T00:05:07"/>
    <n v="3"/>
    <n v="2.5"/>
    <n v="2"/>
    <x v="0"/>
    <n v="0.25"/>
    <n v="0.25"/>
    <n v="0.5"/>
    <n v="0"/>
    <n v="0"/>
    <n v="0"/>
    <n v="0"/>
    <n v="2.375"/>
    <d v="2020-11-23T00:00:00"/>
    <n v="1"/>
    <n v="0.19775187343880099"/>
    <s v="Tenchei"/>
  </r>
  <r>
    <x v="20"/>
    <s v="M"/>
    <n v="11"/>
    <n v="18.05"/>
    <d v="1899-12-30T01:32:32"/>
    <d v="1899-12-30T01:35:35"/>
    <d v="1899-12-30T01:34:03"/>
    <n v="31"/>
    <d v="1899-12-30T00:05:13"/>
    <n v="4"/>
    <n v="2.5"/>
    <n v="2"/>
    <x v="1"/>
    <n v="0.5"/>
    <n v="0.25"/>
    <n v="0.25"/>
    <n v="0"/>
    <n v="0"/>
    <n v="0"/>
    <n v="0"/>
    <n v="3.125"/>
    <d v="2020-11-23T00:00:00"/>
    <n v="1"/>
    <n v="0.17313019390581716"/>
    <s v="TSP"/>
  </r>
  <r>
    <x v="17"/>
    <s v="M"/>
    <n v="11"/>
    <n v="24.04"/>
    <m/>
    <d v="1899-12-30T02:01:39"/>
    <d v="1899-12-30T02:01:39"/>
    <n v="0"/>
    <d v="1899-12-30T00:05:04"/>
    <n v="5"/>
    <n v="2.5"/>
    <n v="3"/>
    <x v="2"/>
    <n v="0.25"/>
    <n v="0.5"/>
    <n v="0.25"/>
    <n v="0"/>
    <n v="0.1"/>
    <n v="0"/>
    <n v="0"/>
    <n v="3.35"/>
    <d v="2020-11-23T00:00:00"/>
    <n v="1"/>
    <n v="0.13935108153078204"/>
    <s v="Simply the BEST"/>
  </r>
  <r>
    <x v="35"/>
    <s v="M"/>
    <n v="11"/>
    <n v="12.01"/>
    <d v="1899-12-30T01:00:15"/>
    <d v="1899-12-30T01:00:15"/>
    <d v="1899-12-30T01:00:15"/>
    <n v="210"/>
    <d v="1899-12-30T00:05:01"/>
    <n v="3"/>
    <n v="3"/>
    <n v="2"/>
    <x v="1"/>
    <n v="0.5"/>
    <n v="0.25"/>
    <n v="0.25"/>
    <n v="0.14000000000000001"/>
    <n v="0"/>
    <n v="0"/>
    <n v="0"/>
    <n v="2.89"/>
    <d v="2020-11-23T00:00:00"/>
    <n v="1"/>
    <n v="0.24063280599500417"/>
    <s v="Let it RUN"/>
  </r>
  <r>
    <x v="16"/>
    <s v="M"/>
    <n v="11"/>
    <n v="21.46"/>
    <d v="1899-12-30T01:55:17"/>
    <d v="1899-12-30T02:00:07"/>
    <d v="1899-12-30T01:57:42"/>
    <n v="116"/>
    <d v="1899-12-30T00:05:29"/>
    <n v="5"/>
    <n v="2"/>
    <n v="3"/>
    <x v="1"/>
    <n v="0.5"/>
    <n v="0.25"/>
    <n v="0.25"/>
    <n v="7.7333333333333337E-2"/>
    <n v="0"/>
    <n v="0"/>
    <n v="0"/>
    <n v="3.8273333333333333"/>
    <d v="2020-11-22T00:00:00"/>
    <n v="1"/>
    <n v="0.17834731283007144"/>
    <s v="Serioranistii"/>
  </r>
  <r>
    <x v="23"/>
    <s v="M"/>
    <n v="11"/>
    <n v="3"/>
    <m/>
    <d v="1899-12-30T00:10:40"/>
    <d v="1899-12-30T00:10:40"/>
    <n v="13"/>
    <d v="1899-12-30T00:03:33"/>
    <n v="1"/>
    <n v="5"/>
    <n v="3.5"/>
    <x v="2"/>
    <n v="0.25"/>
    <n v="0.5"/>
    <n v="0.25"/>
    <n v="0"/>
    <n v="0"/>
    <n v="2.1"/>
    <n v="0"/>
    <n v="5.7249999999999996"/>
    <d v="2020-11-22T00:00:00"/>
    <n v="1"/>
    <n v="1.9083333333333332"/>
    <s v="Serioranistii"/>
  </r>
  <r>
    <x v="34"/>
    <s v="F"/>
    <n v="11"/>
    <n v="7.01"/>
    <m/>
    <d v="1899-12-30T00:38:16"/>
    <d v="1899-12-30T00:38:16"/>
    <n v="9"/>
    <d v="1899-12-30T00:05:28"/>
    <n v="2"/>
    <n v="3"/>
    <n v="1"/>
    <x v="2"/>
    <n v="0.25"/>
    <n v="0.5"/>
    <n v="0.25"/>
    <n v="0"/>
    <n v="0"/>
    <n v="0"/>
    <n v="0"/>
    <n v="2.25"/>
    <d v="2020-11-21T00:00:00"/>
    <n v="1"/>
    <n v="0.32097004279600572"/>
    <e v="#N/A"/>
  </r>
  <r>
    <x v="21"/>
    <s v="M"/>
    <n v="11"/>
    <n v="12.18"/>
    <d v="1899-12-30T01:00:00"/>
    <d v="1899-12-30T01:00:00"/>
    <d v="1899-12-30T01:00:00"/>
    <n v="73"/>
    <d v="1899-12-30T00:04:56"/>
    <n v="3"/>
    <n v="3"/>
    <n v="1"/>
    <x v="0"/>
    <n v="0.25"/>
    <n v="0.25"/>
    <n v="0.5"/>
    <n v="0"/>
    <n v="0"/>
    <n v="0"/>
    <n v="0"/>
    <n v="2"/>
    <d v="2020-11-21T00:00:00"/>
    <n v="1"/>
    <n v="0.16420361247947454"/>
    <s v="TSP"/>
  </r>
  <r>
    <x v="31"/>
    <s v="M"/>
    <n v="12"/>
    <n v="12.22"/>
    <m/>
    <d v="1899-12-30T01:14:18"/>
    <d v="1899-12-30T01:14:18"/>
    <n v="223"/>
    <d v="1899-12-30T00:06:05"/>
    <n v="3"/>
    <n v="1"/>
    <n v="2"/>
    <x v="1"/>
    <n v="0.5"/>
    <n v="0.25"/>
    <n v="0.25"/>
    <n v="0.14866666666666667"/>
    <n v="0"/>
    <n v="0"/>
    <n v="0.5"/>
    <n v="2.8986666666666667"/>
    <d v="2020-11-25T00:00:00"/>
    <n v="1"/>
    <n v="0.23720676486633932"/>
    <s v="Let it RUN"/>
  </r>
  <r>
    <x v="37"/>
    <s v="M"/>
    <n v="12"/>
    <n v="16"/>
    <d v="1899-12-30T01:02:35"/>
    <d v="1899-12-30T01:02:35"/>
    <d v="1899-12-30T01:02:35"/>
    <n v="0"/>
    <d v="1899-12-30T00:03:55"/>
    <n v="3.5"/>
    <n v="5"/>
    <n v="2"/>
    <x v="1"/>
    <n v="0.5"/>
    <n v="0.25"/>
    <n v="0.25"/>
    <n v="0"/>
    <n v="0"/>
    <n v="0.30000000000000004"/>
    <n v="0"/>
    <n v="3.8"/>
    <d v="2020-11-26T00:00:00"/>
    <n v="1"/>
    <n v="0.23749999999999999"/>
    <s v="Serioranistii"/>
  </r>
  <r>
    <x v="3"/>
    <s v="M"/>
    <n v="12"/>
    <n v="21.2"/>
    <m/>
    <d v="1899-12-30T02:10:57"/>
    <d v="1899-12-30T02:10:57"/>
    <n v="54"/>
    <d v="1899-12-30T00:06:11"/>
    <n v="5"/>
    <n v="1"/>
    <n v="2.5"/>
    <x v="2"/>
    <n v="0.25"/>
    <n v="0.5"/>
    <n v="0.25"/>
    <n v="0"/>
    <n v="0"/>
    <n v="0"/>
    <n v="0"/>
    <n v="2.375"/>
    <d v="2020-11-26T00:00:00"/>
    <n v="1"/>
    <n v="0.11202830188679246"/>
    <s v="TSP"/>
  </r>
  <r>
    <x v="6"/>
    <s v="F"/>
    <n v="12"/>
    <n v="3.02"/>
    <m/>
    <d v="1899-12-30T00:15:02"/>
    <d v="1899-12-30T00:15:02"/>
    <n v="0"/>
    <d v="1899-12-30T00:04:59"/>
    <n v="1"/>
    <n v="4"/>
    <n v="3"/>
    <x v="2"/>
    <n v="0.25"/>
    <n v="0.5"/>
    <n v="0.25"/>
    <n v="0"/>
    <n v="0"/>
    <n v="0"/>
    <n v="0"/>
    <n v="3"/>
    <d v="2020-11-26T00:00:00"/>
    <n v="1"/>
    <n v="0.99337748344370858"/>
    <s v="Tenchei"/>
  </r>
  <r>
    <x v="28"/>
    <s v="M"/>
    <n v="12"/>
    <n v="21.25"/>
    <m/>
    <d v="1899-12-30T01:42:43"/>
    <d v="1899-12-30T01:42:43"/>
    <n v="54"/>
    <d v="1899-12-30T00:04:50"/>
    <n v="5"/>
    <n v="3"/>
    <n v="1"/>
    <x v="2"/>
    <n v="0.25"/>
    <n v="0.5"/>
    <n v="0.25"/>
    <n v="0"/>
    <n v="0"/>
    <n v="0"/>
    <n v="0"/>
    <n v="3"/>
    <d v="2020-11-28T00:00:00"/>
    <n v="1"/>
    <n v="0.14117647058823529"/>
    <s v="Simply the BEST"/>
  </r>
  <r>
    <x v="32"/>
    <s v="M"/>
    <n v="12"/>
    <n v="21.11"/>
    <m/>
    <d v="1899-12-30T01:35:31"/>
    <d v="1899-12-30T01:35:31"/>
    <n v="13"/>
    <d v="1899-12-30T00:04:31"/>
    <n v="5"/>
    <n v="3.5"/>
    <n v="3.5"/>
    <x v="2"/>
    <n v="0.25"/>
    <n v="0.5"/>
    <n v="0.25"/>
    <n v="0"/>
    <n v="0"/>
    <n v="0"/>
    <n v="0"/>
    <n v="3.875"/>
    <d v="2020-11-28T00:00:00"/>
    <n v="1"/>
    <n v="0.18356229275225011"/>
    <s v="Let it RUN"/>
  </r>
  <r>
    <x v="13"/>
    <s v="M"/>
    <n v="12"/>
    <n v="11.28"/>
    <m/>
    <d v="1899-12-30T01:03:31"/>
    <d v="1899-12-30T01:03:31"/>
    <n v="17"/>
    <d v="1899-12-30T00:05:38"/>
    <n v="2.5"/>
    <n v="1.5"/>
    <n v="2"/>
    <x v="2"/>
    <n v="0.25"/>
    <n v="0.5"/>
    <n v="0.25"/>
    <n v="0"/>
    <n v="0"/>
    <n v="0"/>
    <n v="0"/>
    <n v="1.875"/>
    <d v="2020-11-28T00:00:00"/>
    <n v="1"/>
    <n v="0.16622340425531915"/>
    <s v="Serioranistii"/>
  </r>
  <r>
    <x v="2"/>
    <s v="F"/>
    <n v="12"/>
    <n v="7.01"/>
    <m/>
    <d v="1899-12-30T01:02:44"/>
    <d v="1899-12-30T01:02:44"/>
    <n v="1"/>
    <d v="1899-12-30T00:08:57"/>
    <n v="2"/>
    <n v="1"/>
    <n v="2"/>
    <x v="2"/>
    <n v="0.25"/>
    <n v="0.5"/>
    <n v="0.25"/>
    <n v="0"/>
    <n v="0"/>
    <n v="0"/>
    <n v="0.75"/>
    <n v="2.25"/>
    <d v="2020-11-27T00:00:00"/>
    <n v="1"/>
    <n v="0.32097004279600572"/>
    <s v="Serioranistii"/>
  </r>
  <r>
    <x v="1"/>
    <s v="F"/>
    <n v="12"/>
    <n v="15.22"/>
    <d v="1899-12-30T01:47:53"/>
    <d v="1899-12-30T01:48:39"/>
    <d v="1899-12-30T01:48:16"/>
    <n v="15"/>
    <d v="1899-12-30T00:07:07"/>
    <n v="3.5"/>
    <n v="1"/>
    <n v="3.5"/>
    <x v="1"/>
    <n v="0.5"/>
    <n v="0.25"/>
    <n v="0.25"/>
    <n v="0"/>
    <n v="0"/>
    <n v="0"/>
    <n v="0"/>
    <n v="2.875"/>
    <d v="2020-11-28T00:00:00"/>
    <n v="1"/>
    <n v="0.18889618922470433"/>
    <s v="Tenchei"/>
  </r>
  <r>
    <x v="39"/>
    <s v="M"/>
    <n v="12"/>
    <n v="7.44"/>
    <m/>
    <d v="1899-12-30T00:36:31"/>
    <d v="1899-12-30T00:36:31"/>
    <n v="0"/>
    <d v="1899-12-30T00:04:54"/>
    <n v="2"/>
    <n v="3"/>
    <n v="1.5"/>
    <x v="2"/>
    <n v="0.25"/>
    <n v="0.5"/>
    <n v="0.25"/>
    <n v="0"/>
    <n v="0"/>
    <n v="0"/>
    <n v="0"/>
    <n v="2.375"/>
    <d v="2020-11-29T00:00:00"/>
    <n v="1"/>
    <n v="0.31922043010752688"/>
    <s v="Tenchei"/>
  </r>
  <r>
    <x v="30"/>
    <s v="M"/>
    <n v="12"/>
    <n v="20.100000000000001"/>
    <m/>
    <d v="1899-12-30T01:54:04"/>
    <d v="1899-12-30T01:54:04"/>
    <n v="504"/>
    <d v="1899-12-30T00:05:40"/>
    <n v="4.5"/>
    <n v="1.5"/>
    <n v="1"/>
    <x v="2"/>
    <n v="0.25"/>
    <n v="0.5"/>
    <n v="0.25"/>
    <n v="0.33600000000000002"/>
    <n v="0"/>
    <n v="0"/>
    <n v="0"/>
    <n v="2.4609999999999999"/>
    <d v="2020-11-29T00:00:00"/>
    <n v="1"/>
    <n v="0.12243781094527362"/>
    <s v="Simply the BEST"/>
  </r>
  <r>
    <x v="14"/>
    <s v="M"/>
    <n v="12"/>
    <n v="21.06"/>
    <m/>
    <d v="1899-12-30T01:22:57"/>
    <d v="1899-12-30T01:22:57"/>
    <n v="136"/>
    <d v="1899-12-30T00:03:56"/>
    <n v="5"/>
    <n v="5"/>
    <n v="4"/>
    <x v="1"/>
    <n v="0.5"/>
    <n v="0.25"/>
    <n v="0.25"/>
    <n v="9.0666666666666673E-2"/>
    <n v="0"/>
    <n v="0.1"/>
    <n v="0"/>
    <n v="4.9406666666666661"/>
    <d v="2020-11-29T00:00:00"/>
    <n v="1"/>
    <n v="0.23459955682177902"/>
    <s v="Simply the BEST"/>
  </r>
  <r>
    <x v="40"/>
    <s v="M"/>
    <n v="12"/>
    <n v="35.06"/>
    <d v="1899-12-30T03:15:08"/>
    <d v="1899-12-30T03:17:29"/>
    <d v="1899-12-30T03:16:19"/>
    <n v="280"/>
    <d v="1899-12-30T00:05:36"/>
    <n v="5"/>
    <n v="1.5"/>
    <n v="2.5"/>
    <x v="0"/>
    <n v="0.25"/>
    <n v="0.25"/>
    <n v="0.5"/>
    <n v="0.18666666666666668"/>
    <n v="0.7"/>
    <n v="0"/>
    <n v="0"/>
    <n v="3.7616666666666667"/>
    <d v="2020-11-29T00:00:00"/>
    <n v="1"/>
    <n v="0.10729226088610001"/>
    <s v="TSP"/>
  </r>
  <r>
    <x v="41"/>
    <s v="F"/>
    <n v="12"/>
    <n v="10.039999999999999"/>
    <m/>
    <d v="1899-12-30T01:10:22"/>
    <d v="1899-12-30T01:10:22"/>
    <n v="18"/>
    <d v="1899-12-30T00:07:01"/>
    <n v="2.5"/>
    <n v="1"/>
    <n v="1"/>
    <x v="2"/>
    <n v="0.25"/>
    <n v="0.5"/>
    <n v="0.25"/>
    <n v="0"/>
    <n v="0"/>
    <n v="0"/>
    <n v="0"/>
    <n v="1.375"/>
    <d v="2020-11-28T00:00:00"/>
    <n v="1"/>
    <n v="0.13695219123505978"/>
    <s v="TSP"/>
  </r>
  <r>
    <x v="26"/>
    <s v="F"/>
    <n v="12"/>
    <n v="4"/>
    <m/>
    <d v="1899-12-30T00:19:34"/>
    <d v="1899-12-30T00:19:34"/>
    <n v="0"/>
    <d v="1899-12-30T00:04:54"/>
    <n v="1"/>
    <n v="4"/>
    <n v="1.5"/>
    <x v="2"/>
    <n v="0.25"/>
    <n v="0.5"/>
    <n v="0.25"/>
    <n v="0"/>
    <n v="0"/>
    <n v="0"/>
    <n v="0"/>
    <n v="2.625"/>
    <d v="2020-11-29T00:00:00"/>
    <n v="1"/>
    <n v="0.65625"/>
    <s v="Serioranistii"/>
  </r>
  <r>
    <x v="22"/>
    <s v="M"/>
    <n v="12"/>
    <n v="21.2"/>
    <m/>
    <d v="1899-12-30T01:59:04"/>
    <d v="1899-12-30T01:59:04"/>
    <n v="5"/>
    <d v="1899-12-30T00:05:37"/>
    <n v="5"/>
    <n v="1.5"/>
    <n v="2.5"/>
    <x v="2"/>
    <n v="0.25"/>
    <n v="0.5"/>
    <n v="0.25"/>
    <n v="0"/>
    <n v="0"/>
    <n v="0"/>
    <n v="0"/>
    <n v="2.625"/>
    <d v="2020-11-29T00:00:00"/>
    <n v="1"/>
    <n v="0.12382075471698113"/>
    <e v="#N/A"/>
  </r>
  <r>
    <x v="5"/>
    <s v="M"/>
    <n v="12"/>
    <n v="42.2"/>
    <d v="1899-12-30T03:45:11"/>
    <d v="1899-12-30T03:54:08"/>
    <d v="1899-12-30T03:49:39"/>
    <n v="86"/>
    <d v="1899-12-30T00:05:27"/>
    <n v="5"/>
    <n v="2"/>
    <n v="1"/>
    <x v="1"/>
    <n v="0.5"/>
    <n v="0.25"/>
    <n v="0.25"/>
    <n v="0"/>
    <n v="1"/>
    <n v="0"/>
    <n v="0"/>
    <n v="4.25"/>
    <d v="2020-11-29T00:00:00"/>
    <n v="1"/>
    <n v="0.10071090047393365"/>
    <s v="Tenchei"/>
  </r>
  <r>
    <x v="38"/>
    <s v="F"/>
    <n v="12"/>
    <n v="5.01"/>
    <m/>
    <d v="1899-12-30T00:22:31"/>
    <d v="1899-12-30T00:22:31"/>
    <n v="0"/>
    <d v="1899-12-30T00:04:30"/>
    <n v="1.5"/>
    <n v="5"/>
    <n v="2.5"/>
    <x v="2"/>
    <n v="0.25"/>
    <n v="0.5"/>
    <n v="0.25"/>
    <n v="0"/>
    <n v="0"/>
    <n v="0.1"/>
    <n v="0"/>
    <n v="3.6"/>
    <d v="2020-11-29T00:00:00"/>
    <n v="1"/>
    <n v="0.71856287425149701"/>
    <s v="Let it RUN"/>
  </r>
  <r>
    <x v="25"/>
    <s v="M"/>
    <n v="12"/>
    <n v="33.01"/>
    <d v="1899-12-30T03:09:15"/>
    <d v="1899-12-30T03:14:51"/>
    <d v="1899-12-30T03:12:03"/>
    <n v="10"/>
    <d v="1899-12-30T00:05:49"/>
    <n v="5"/>
    <n v="1.5"/>
    <n v="2.5"/>
    <x v="2"/>
    <n v="0.25"/>
    <n v="0.5"/>
    <n v="0.25"/>
    <n v="0"/>
    <n v="0.6"/>
    <n v="0"/>
    <n v="0"/>
    <n v="3.2250000000000001"/>
    <d v="2020-11-29T00:00:00"/>
    <n v="1"/>
    <n v="9.7697667373523187E-2"/>
    <s v="Let it RUN"/>
  </r>
  <r>
    <x v="0"/>
    <s v="M"/>
    <n v="12"/>
    <n v="40.479999999999997"/>
    <m/>
    <d v="1899-12-30T07:14:59"/>
    <d v="1899-12-30T07:14:59"/>
    <n v="1136"/>
    <d v="1899-12-30T00:10:45"/>
    <n v="5"/>
    <n v="0"/>
    <n v="4"/>
    <x v="2"/>
    <n v="0.25"/>
    <n v="0.5"/>
    <n v="0.25"/>
    <n v="0.7573333333333333"/>
    <n v="0.9"/>
    <n v="0"/>
    <n v="0.5"/>
    <n v="4.4073333333333338"/>
    <d v="2020-11-29T00:00:00"/>
    <n v="1"/>
    <n v="0.10887681159420291"/>
    <s v="Let it RUN"/>
  </r>
  <r>
    <x v="27"/>
    <s v="M"/>
    <n v="12"/>
    <n v="21.11"/>
    <d v="1899-12-30T01:38:10"/>
    <d v="1899-12-30T01:43:00"/>
    <d v="1899-12-30T01:40:35"/>
    <n v="48"/>
    <d v="1899-12-30T00:04:46"/>
    <n v="5"/>
    <n v="3.5"/>
    <n v="3.5"/>
    <x v="1"/>
    <n v="0.5"/>
    <n v="0.25"/>
    <n v="0.25"/>
    <n v="0"/>
    <n v="0"/>
    <n v="0"/>
    <n v="0"/>
    <n v="4.25"/>
    <d v="2020-11-30T00:00:00"/>
    <n v="1"/>
    <n v="0.20132638559924207"/>
    <s v="Serioranistii"/>
  </r>
  <r>
    <x v="19"/>
    <s v="M"/>
    <n v="12"/>
    <n v="23.01"/>
    <m/>
    <d v="1899-12-30T01:54:19"/>
    <d v="1899-12-30T01:54:19"/>
    <n v="38"/>
    <d v="1899-12-30T00:04:58"/>
    <n v="5"/>
    <n v="3"/>
    <n v="1"/>
    <x v="2"/>
    <n v="0.25"/>
    <n v="0.5"/>
    <n v="0.25"/>
    <n v="0"/>
    <n v="0.1"/>
    <n v="0"/>
    <n v="0"/>
    <n v="3.1"/>
    <d v="2020-11-28T00:00:00"/>
    <n v="1"/>
    <n v="0.13472403302911776"/>
    <s v="TSP"/>
  </r>
  <r>
    <x v="17"/>
    <s v="M"/>
    <n v="12"/>
    <n v="25.85"/>
    <d v="1899-12-30T03:51:50"/>
    <d v="1899-12-30T05:26:57"/>
    <d v="1899-12-30T04:39:23"/>
    <n v="1647"/>
    <d v="1899-12-30T00:10:48"/>
    <n v="5"/>
    <n v="0"/>
    <n v="4"/>
    <x v="1"/>
    <n v="0.5"/>
    <n v="0.25"/>
    <n v="0.25"/>
    <n v="1.0980000000000001"/>
    <n v="0.2"/>
    <n v="0"/>
    <n v="0"/>
    <n v="4.798"/>
    <d v="2020-11-30T00:00:00"/>
    <n v="1"/>
    <n v="0.18560928433268858"/>
    <s v="Simply the BEST"/>
  </r>
  <r>
    <x v="21"/>
    <s v="M"/>
    <n v="12"/>
    <n v="8.61"/>
    <d v="1899-12-30T00:44:44"/>
    <d v="1899-12-30T00:44:44"/>
    <d v="1899-12-30T00:44:44"/>
    <n v="52"/>
    <d v="1899-12-30T00:05:12"/>
    <n v="2"/>
    <n v="2.5"/>
    <n v="2.5"/>
    <x v="0"/>
    <n v="0.25"/>
    <n v="0.25"/>
    <n v="0.5"/>
    <n v="0"/>
    <n v="0"/>
    <n v="0"/>
    <n v="0"/>
    <n v="2.375"/>
    <d v="2020-11-30T00:00:00"/>
    <n v="1"/>
    <n v="0.27584204413472707"/>
    <s v="TSP"/>
  </r>
  <r>
    <x v="18"/>
    <s v="M"/>
    <n v="12"/>
    <n v="12.02"/>
    <d v="1899-12-30T00:53:54"/>
    <d v="1899-12-30T00:53:54"/>
    <d v="1899-12-30T00:53:54"/>
    <n v="13"/>
    <d v="1899-12-30T00:04:29"/>
    <n v="3"/>
    <n v="4"/>
    <n v="3"/>
    <x v="0"/>
    <n v="0.25"/>
    <n v="0.25"/>
    <n v="0.5"/>
    <n v="0"/>
    <n v="0"/>
    <n v="0"/>
    <n v="0"/>
    <n v="3.25"/>
    <d v="2020-11-30T00:00:00"/>
    <n v="1"/>
    <n v="0.2703826955074875"/>
    <s v="Simply the BEST"/>
  </r>
  <r>
    <x v="29"/>
    <s v="M"/>
    <n v="12"/>
    <n v="21.49"/>
    <d v="1899-12-30T01:49:37"/>
    <d v="1899-12-30T02:06:51"/>
    <d v="1899-12-30T01:58:14"/>
    <n v="54"/>
    <d v="1899-12-30T00:05:30"/>
    <n v="5"/>
    <n v="2"/>
    <n v="3"/>
    <x v="1"/>
    <n v="0.5"/>
    <n v="0.25"/>
    <n v="0.25"/>
    <n v="0"/>
    <n v="0"/>
    <n v="0"/>
    <n v="0"/>
    <n v="3.75"/>
    <d v="2020-11-30T00:00:00"/>
    <n v="1"/>
    <n v="0.17449976733364356"/>
    <s v="Tenchei"/>
  </r>
  <r>
    <x v="12"/>
    <s v="M"/>
    <n v="12"/>
    <n v="18"/>
    <m/>
    <d v="1899-12-30T01:28:32"/>
    <d v="1899-12-30T01:28:32"/>
    <n v="239"/>
    <d v="1899-12-30T00:04:55"/>
    <n v="4"/>
    <n v="3"/>
    <n v="3"/>
    <x v="2"/>
    <n v="0.25"/>
    <n v="0.5"/>
    <n v="0.25"/>
    <n v="0.15933333333333333"/>
    <n v="0"/>
    <n v="0"/>
    <n v="0"/>
    <n v="3.4093333333333335"/>
    <d v="2020-11-30T00:00:00"/>
    <n v="1"/>
    <n v="0.18940740740740741"/>
    <s v="Tenchei"/>
  </r>
  <r>
    <x v="20"/>
    <s v="M"/>
    <n v="12"/>
    <n v="12.03"/>
    <m/>
    <d v="1899-12-30T01:01:31"/>
    <d v="1899-12-30T01:01:31"/>
    <n v="6"/>
    <d v="1899-12-30T00:05:07"/>
    <n v="3"/>
    <n v="2.5"/>
    <n v="1"/>
    <x v="2"/>
    <n v="0.25"/>
    <n v="0.5"/>
    <n v="0.25"/>
    <n v="0"/>
    <n v="0"/>
    <n v="0"/>
    <n v="0"/>
    <n v="2.25"/>
    <d v="2020-11-30T00:00:00"/>
    <n v="1"/>
    <n v="0.18703241895261846"/>
    <s v="TSP"/>
  </r>
  <r>
    <x v="23"/>
    <s v="M"/>
    <n v="12"/>
    <n v="5.0199999999999996"/>
    <m/>
    <d v="1899-12-30T00:17:33"/>
    <d v="1899-12-30T00:17:33"/>
    <n v="16"/>
    <d v="1899-12-30T00:03:30"/>
    <n v="1.5"/>
    <n v="5"/>
    <n v="4"/>
    <x v="2"/>
    <n v="0.25"/>
    <n v="0.5"/>
    <n v="0.25"/>
    <n v="0"/>
    <n v="0"/>
    <n v="2.8"/>
    <n v="0"/>
    <n v="6.6749999999999998"/>
    <d v="2020-11-29T00:00:00"/>
    <n v="1"/>
    <n v="1.3296812749003986"/>
    <s v="Serioranistii"/>
  </r>
  <r>
    <x v="16"/>
    <s v="M"/>
    <n v="12"/>
    <n v="3.08"/>
    <m/>
    <d v="1899-12-30T00:13:21"/>
    <d v="1899-12-30T00:13:21"/>
    <n v="8"/>
    <d v="1899-12-30T00:04:20"/>
    <n v="1"/>
    <n v="4"/>
    <n v="2.5"/>
    <x v="2"/>
    <n v="0.25"/>
    <n v="0.5"/>
    <n v="0.25"/>
    <n v="0"/>
    <n v="0"/>
    <n v="0"/>
    <n v="0"/>
    <n v="2.875"/>
    <d v="2020-11-30T00:00:00"/>
    <n v="1"/>
    <n v="0.93344155844155841"/>
    <s v="Serioranistii"/>
  </r>
  <r>
    <x v="15"/>
    <s v="M"/>
    <n v="12"/>
    <n v="10.02"/>
    <m/>
    <d v="1899-12-30T00:40:12"/>
    <d v="1899-12-30T00:40:12"/>
    <n v="0"/>
    <d v="1899-12-30T00:04:01"/>
    <n v="2.5"/>
    <n v="5"/>
    <n v="3.5"/>
    <x v="0"/>
    <n v="0.25"/>
    <n v="0.25"/>
    <n v="0.5"/>
    <n v="0"/>
    <n v="0"/>
    <n v="0"/>
    <n v="0"/>
    <n v="3.625"/>
    <d v="2020-11-30T00:00:00"/>
    <n v="1"/>
    <n v="0.36177644710578843"/>
    <s v="Tenchei"/>
  </r>
  <r>
    <x v="35"/>
    <s v="M"/>
    <n v="12"/>
    <m/>
    <m/>
    <m/>
    <m/>
    <m/>
    <m/>
    <n v="0"/>
    <n v="0"/>
    <m/>
    <x v="2"/>
    <n v="0.25"/>
    <n v="0.5"/>
    <n v="0.25"/>
    <n v="0"/>
    <n v="0"/>
    <n v="0"/>
    <n v="0"/>
    <n v="0"/>
    <d v="2020-11-30T00:00:00"/>
    <n v="1"/>
    <e v="#DIV/0!"/>
    <s v="Let it RUN"/>
  </r>
  <r>
    <x v="34"/>
    <s v="F"/>
    <n v="12"/>
    <n v="7"/>
    <d v="1899-12-30T00:38:35"/>
    <d v="1899-12-30T00:41:02"/>
    <d v="1899-12-30T00:39:49"/>
    <n v="14"/>
    <d v="1899-12-30T00:05:41"/>
    <n v="2"/>
    <n v="2.5"/>
    <n v="1.5"/>
    <x v="0"/>
    <n v="0.25"/>
    <n v="0.25"/>
    <n v="0.5"/>
    <n v="0"/>
    <n v="0"/>
    <n v="0"/>
    <n v="0"/>
    <n v="1.875"/>
    <d v="2020-11-24T00:00:00"/>
    <n v="1"/>
    <n v="0.26785714285714285"/>
    <e v="#N/A"/>
  </r>
  <r>
    <x v="17"/>
    <s v="M"/>
    <n v="13"/>
    <n v="3.07"/>
    <m/>
    <d v="1899-12-30T00:13:53"/>
    <d v="1899-12-30T00:13:53"/>
    <n v="13"/>
    <d v="1899-12-30T00:04:31"/>
    <n v="1"/>
    <n v="3.5"/>
    <n v="4"/>
    <x v="2"/>
    <n v="0.25"/>
    <n v="0.5"/>
    <n v="0.25"/>
    <n v="0"/>
    <n v="0"/>
    <n v="0"/>
    <n v="0"/>
    <n v="3"/>
    <d v="2020-12-07T00:00:00"/>
    <n v="1"/>
    <n v="0.97719869706840401"/>
    <s v="Simply the BEST"/>
  </r>
  <r>
    <x v="31"/>
    <s v="M"/>
    <n v="13"/>
    <n v="14.98"/>
    <d v="1899-12-30T01:47:18"/>
    <d v="1899-12-30T02:07:40"/>
    <d v="1899-12-30T01:57:29"/>
    <n v="263"/>
    <d v="1899-12-30T00:07:51"/>
    <n v="3"/>
    <n v="1"/>
    <n v="2"/>
    <x v="0"/>
    <n v="0.25"/>
    <n v="0.25"/>
    <n v="0.5"/>
    <n v="0.17533333333333334"/>
    <n v="0"/>
    <n v="0"/>
    <n v="0.5"/>
    <n v="2.6753333333333336"/>
    <d v="2020-12-07T00:00:00"/>
    <n v="1"/>
    <n v="0.17859368046283935"/>
    <s v="Let it RUN"/>
  </r>
  <r>
    <x v="7"/>
    <s v="M"/>
    <n v="13"/>
    <n v="10.029999999999999"/>
    <d v="1899-12-30T00:59:34"/>
    <d v="1899-12-30T00:59:34"/>
    <d v="1899-12-30T00:59:34"/>
    <n v="273"/>
    <d v="1899-12-30T00:05:56"/>
    <n v="2.5"/>
    <n v="1.5"/>
    <n v="2"/>
    <x v="0"/>
    <n v="0.25"/>
    <n v="0.25"/>
    <n v="0.5"/>
    <n v="0.182"/>
    <n v="0"/>
    <n v="0"/>
    <n v="0"/>
    <n v="2.1819999999999999"/>
    <d v="2020-12-07T00:00:00"/>
    <n v="1"/>
    <n v="0.21754735792622135"/>
    <s v="Simply the BEST"/>
  </r>
  <r>
    <x v="22"/>
    <s v="M"/>
    <n v="13"/>
    <n v="15.03"/>
    <d v="1899-12-30T01:30:28"/>
    <d v="1899-12-30T01:35:36"/>
    <d v="1899-12-30T01:33:02"/>
    <n v="39"/>
    <d v="1899-12-30T00:06:11"/>
    <n v="3.5"/>
    <n v="1"/>
    <n v="2.5"/>
    <x v="0"/>
    <n v="0.25"/>
    <n v="0.25"/>
    <n v="0.5"/>
    <n v="0"/>
    <n v="0"/>
    <n v="0"/>
    <n v="0"/>
    <n v="2.375"/>
    <d v="2020-12-07T00:00:00"/>
    <n v="1"/>
    <n v="0.15801729873586162"/>
    <e v="#N/A"/>
  </r>
  <r>
    <x v="24"/>
    <s v="M"/>
    <n v="13"/>
    <n v="5.0999999999999996"/>
    <d v="1899-12-30T00:32:27"/>
    <d v="1899-12-30T00:32:27"/>
    <d v="1899-12-30T00:32:27"/>
    <n v="21"/>
    <d v="1899-12-30T00:06:22"/>
    <n v="1.5"/>
    <n v="1"/>
    <n v="3"/>
    <x v="0"/>
    <n v="0.25"/>
    <n v="0.25"/>
    <n v="0.5"/>
    <n v="0"/>
    <n v="0"/>
    <n v="0"/>
    <n v="0"/>
    <n v="2.125"/>
    <d v="2020-12-07T00:00:00"/>
    <n v="1"/>
    <n v="0.41666666666666669"/>
    <s v="Serioranistii"/>
  </r>
  <r>
    <x v="1"/>
    <s v="F"/>
    <n v="13"/>
    <n v="10.029999999999999"/>
    <d v="1899-12-30T01:05:46"/>
    <d v="1899-12-30T01:07:34"/>
    <d v="1899-12-30T01:06:40"/>
    <n v="15"/>
    <d v="1899-12-30T00:06:39"/>
    <n v="2.5"/>
    <n v="1"/>
    <n v="3"/>
    <x v="0"/>
    <n v="0.25"/>
    <n v="0.25"/>
    <n v="0.5"/>
    <n v="0"/>
    <n v="0"/>
    <n v="0"/>
    <n v="0"/>
    <n v="2.375"/>
    <d v="2020-12-07T00:00:00"/>
    <n v="1"/>
    <n v="0.23678963110667997"/>
    <s v="Tenchei"/>
  </r>
  <r>
    <x v="39"/>
    <s v="M"/>
    <n v="13"/>
    <n v="8.8000000000000007"/>
    <m/>
    <d v="1899-12-30T00:41:15"/>
    <d v="1899-12-30T00:41:15"/>
    <n v="0"/>
    <d v="1899-12-30T00:04:41"/>
    <n v="2"/>
    <n v="3.5"/>
    <n v="1.5"/>
    <x v="2"/>
    <n v="0.25"/>
    <n v="0.5"/>
    <n v="0.25"/>
    <n v="0"/>
    <n v="0"/>
    <n v="0"/>
    <n v="0"/>
    <n v="2.625"/>
    <d v="2020-11-30T00:00:00"/>
    <n v="1"/>
    <n v="0.29829545454545453"/>
    <s v="Tenchei"/>
  </r>
  <r>
    <x v="37"/>
    <s v="M"/>
    <n v="13"/>
    <n v="10.61"/>
    <d v="1899-12-30T00:43:30"/>
    <d v="1899-12-30T00:44:08"/>
    <d v="1899-12-30T00:43:49"/>
    <n v="0"/>
    <d v="1899-12-30T00:04:08"/>
    <n v="2.5"/>
    <n v="4.5"/>
    <n v="1.5"/>
    <x v="0"/>
    <n v="0.25"/>
    <n v="0.25"/>
    <n v="0.5"/>
    <n v="0"/>
    <n v="0"/>
    <n v="0"/>
    <n v="0"/>
    <n v="2.5"/>
    <d v="2020-12-07T00:00:00"/>
    <n v="1"/>
    <n v="0.23562676720075401"/>
    <s v="Serioranistii"/>
  </r>
  <r>
    <x v="29"/>
    <s v="M"/>
    <n v="13"/>
    <n v="15.35"/>
    <d v="1899-12-30T01:22:37"/>
    <d v="1899-12-30T01:51:16"/>
    <d v="1899-12-30T01:36:56"/>
    <n v="37"/>
    <d v="1899-12-30T00:06:19"/>
    <n v="3.5"/>
    <n v="1"/>
    <n v="3"/>
    <x v="0"/>
    <n v="0.25"/>
    <n v="0.25"/>
    <n v="0.5"/>
    <n v="0"/>
    <n v="0"/>
    <n v="0"/>
    <n v="0"/>
    <n v="2.625"/>
    <d v="2020-12-07T00:00:00"/>
    <n v="1"/>
    <n v="0.17100977198697068"/>
    <s v="Tenchei"/>
  </r>
  <r>
    <x v="21"/>
    <s v="M"/>
    <n v="13"/>
    <n v="17.2"/>
    <d v="1899-12-30T01:40:04"/>
    <d v="1899-12-30T01:40:04"/>
    <d v="1899-12-30T01:40:04"/>
    <n v="29"/>
    <d v="1899-12-30T00:05:49"/>
    <n v="4"/>
    <n v="1.5"/>
    <n v="2.5"/>
    <x v="1"/>
    <n v="0.5"/>
    <n v="0.25"/>
    <n v="0.25"/>
    <n v="0"/>
    <n v="0"/>
    <n v="0"/>
    <n v="0"/>
    <n v="3"/>
    <d v="2020-12-07T00:00:00"/>
    <n v="1"/>
    <n v="0.1744186046511628"/>
    <s v="TSP"/>
  </r>
  <r>
    <x v="19"/>
    <s v="M"/>
    <n v="13"/>
    <n v="21.22"/>
    <d v="1899-12-30T01:34:03"/>
    <d v="1899-12-30T01:34:03"/>
    <d v="1899-12-30T01:34:03"/>
    <n v="6"/>
    <d v="1899-12-30T00:04:26"/>
    <n v="5"/>
    <n v="4"/>
    <n v="2.5"/>
    <x v="0"/>
    <n v="0.25"/>
    <n v="0.25"/>
    <n v="0.5"/>
    <n v="0"/>
    <n v="0"/>
    <n v="0"/>
    <n v="0"/>
    <n v="3.5"/>
    <d v="2020-12-05T00:00:00"/>
    <n v="1"/>
    <n v="0.16493873704052781"/>
    <s v="TSP"/>
  </r>
  <r>
    <x v="6"/>
    <s v="F"/>
    <n v="13"/>
    <n v="21.13"/>
    <d v="1899-12-30T02:25:23"/>
    <d v="1899-12-30T02:38:40"/>
    <d v="1899-12-30T02:32:01"/>
    <n v="36"/>
    <d v="1899-12-30T00:07:12"/>
    <n v="5"/>
    <n v="1"/>
    <n v="4"/>
    <x v="1"/>
    <n v="0.5"/>
    <n v="0.25"/>
    <n v="0.25"/>
    <n v="0"/>
    <n v="0"/>
    <n v="0"/>
    <n v="0"/>
    <n v="3.75"/>
    <d v="2020-12-07T00:00:00"/>
    <n v="1"/>
    <n v="0.17747278750591577"/>
    <s v="Tenchei"/>
  </r>
  <r>
    <x v="26"/>
    <s v="F"/>
    <n v="13"/>
    <n v="20.239999999999998"/>
    <d v="1899-12-30T01:53:57"/>
    <d v="1899-12-30T01:56:40"/>
    <d v="1899-12-30T01:55:19"/>
    <n v="0"/>
    <d v="1899-12-30T00:05:42"/>
    <n v="5"/>
    <n v="2.5"/>
    <n v="4"/>
    <x v="0"/>
    <n v="0.25"/>
    <n v="0.25"/>
    <n v="0.5"/>
    <n v="0"/>
    <n v="0"/>
    <n v="0"/>
    <n v="0"/>
    <n v="3.875"/>
    <d v="2020-12-06T00:00:00"/>
    <n v="1"/>
    <n v="0.19145256916996048"/>
    <s v="Serioranistii"/>
  </r>
  <r>
    <x v="15"/>
    <s v="M"/>
    <n v="13"/>
    <n v="51.14"/>
    <d v="1899-12-30T05:08:28"/>
    <d v="1899-12-30T05:10:10"/>
    <d v="1899-12-30T05:10:10"/>
    <n v="1628"/>
    <d v="1899-12-30T00:06:04"/>
    <n v="5"/>
    <n v="1"/>
    <n v="4"/>
    <x v="1"/>
    <n v="0.5"/>
    <n v="0.25"/>
    <n v="0.25"/>
    <n v="1.0853333333333333"/>
    <n v="1.5"/>
    <n v="0"/>
    <n v="0"/>
    <n v="6.3353333333333328"/>
    <d v="2020-12-06T00:00:00"/>
    <n v="1"/>
    <n v="0.12388215356537607"/>
    <s v="Tenchei"/>
  </r>
  <r>
    <x v="25"/>
    <s v="M"/>
    <n v="13"/>
    <n v="18"/>
    <d v="1899-12-30T01:58:00"/>
    <d v="1899-12-30T02:03:40"/>
    <d v="1899-12-30T02:00:50"/>
    <n v="59"/>
    <d v="1899-12-30T00:06:43"/>
    <n v="4"/>
    <n v="1"/>
    <n v="1"/>
    <x v="0"/>
    <n v="0.25"/>
    <n v="0.25"/>
    <n v="0.5"/>
    <n v="0"/>
    <n v="0"/>
    <n v="0"/>
    <n v="0"/>
    <n v="1.75"/>
    <d v="2020-12-06T00:00:00"/>
    <n v="1"/>
    <n v="9.7222222222222224E-2"/>
    <s v="Let it RUN"/>
  </r>
  <r>
    <x v="14"/>
    <s v="M"/>
    <n v="13"/>
    <n v="42.22"/>
    <d v="1899-12-30T02:51:28"/>
    <d v="1899-12-30T02:51:32"/>
    <d v="1899-12-30T02:51:30"/>
    <n v="203"/>
    <d v="1899-12-30T00:04:04"/>
    <n v="5"/>
    <n v="4.5"/>
    <n v="4.5"/>
    <x v="1"/>
    <n v="0.5"/>
    <n v="0.25"/>
    <n v="0.25"/>
    <n v="0.13533333333333333"/>
    <n v="1"/>
    <n v="0"/>
    <n v="0"/>
    <n v="5.8853333333333335"/>
    <d v="2020-12-06T00:00:00"/>
    <n v="1"/>
    <n v="0.13939681035843993"/>
    <s v="Simply the BEST"/>
  </r>
  <r>
    <x v="27"/>
    <s v="M"/>
    <n v="13"/>
    <n v="3"/>
    <m/>
    <d v="1899-12-30T00:11:54"/>
    <d v="1899-12-30T00:11:54"/>
    <n v="6"/>
    <d v="1899-12-30T00:03:58"/>
    <n v="1"/>
    <n v="5"/>
    <n v="3.5"/>
    <x v="2"/>
    <n v="0.25"/>
    <n v="0.5"/>
    <n v="0.25"/>
    <n v="0"/>
    <n v="0"/>
    <n v="0.1"/>
    <n v="0"/>
    <n v="3.7250000000000001"/>
    <d v="2020-12-06T00:00:00"/>
    <n v="1"/>
    <n v="1.2416666666666667"/>
    <s v="Serioranistii"/>
  </r>
  <r>
    <x v="40"/>
    <s v="M"/>
    <n v="13"/>
    <n v="30.43"/>
    <d v="1899-12-30T02:52:50"/>
    <d v="1899-12-30T02:54:03"/>
    <d v="1899-12-30T02:53:26"/>
    <n v="284"/>
    <d v="1899-12-30T00:05:42"/>
    <n v="5"/>
    <n v="1.5"/>
    <n v="1.5"/>
    <x v="1"/>
    <n v="0.5"/>
    <n v="0.25"/>
    <n v="0.25"/>
    <n v="0.18933333333333333"/>
    <n v="0.4"/>
    <n v="0"/>
    <n v="0"/>
    <n v="3.8393333333333333"/>
    <d v="2020-12-06T00:00:00"/>
    <n v="1"/>
    <n v="0.12616935042173294"/>
    <s v="TSP"/>
  </r>
  <r>
    <x v="30"/>
    <s v="M"/>
    <n v="13"/>
    <n v="20.309999999999999"/>
    <d v="1899-12-30T01:54:44"/>
    <d v="1899-12-30T01:58:11"/>
    <d v="1899-12-30T01:56:27"/>
    <n v="538"/>
    <d v="1899-12-30T00:05:44"/>
    <n v="4.5"/>
    <n v="1.5"/>
    <n v="1"/>
    <x v="0"/>
    <n v="0.25"/>
    <n v="0.25"/>
    <n v="0.5"/>
    <n v="0.35866666666666669"/>
    <n v="0"/>
    <n v="0"/>
    <n v="0"/>
    <n v="2.3586666666666667"/>
    <d v="2020-12-06T00:00:00"/>
    <n v="1"/>
    <n v="0.11613326768422781"/>
    <s v="Simply the BEST"/>
  </r>
  <r>
    <x v="32"/>
    <s v="M"/>
    <n v="13"/>
    <n v="22.2"/>
    <d v="1899-12-30T01:51:16"/>
    <d v="1899-12-30T01:53:13"/>
    <d v="1899-12-30T01:52:14"/>
    <n v="48"/>
    <d v="1899-12-30T00:05:03"/>
    <n v="5"/>
    <n v="2.5"/>
    <n v="4"/>
    <x v="0"/>
    <n v="0.25"/>
    <n v="0.25"/>
    <n v="0.5"/>
    <n v="0"/>
    <n v="0"/>
    <n v="0"/>
    <n v="0"/>
    <n v="3.875"/>
    <d v="2020-12-06T00:00:00"/>
    <n v="1"/>
    <n v="0.17454954954954954"/>
    <s v="Let it RUN"/>
  </r>
  <r>
    <x v="28"/>
    <s v="M"/>
    <n v="13"/>
    <n v="10.34"/>
    <d v="1899-12-30T00:44:00"/>
    <d v="1899-12-30T00:44:07"/>
    <d v="1899-12-30T00:44:04"/>
    <n v="37"/>
    <d v="1899-12-30T00:04:16"/>
    <n v="2.5"/>
    <n v="4.5"/>
    <n v="1.5"/>
    <x v="0"/>
    <n v="0.25"/>
    <n v="0.25"/>
    <n v="0.5"/>
    <n v="0"/>
    <n v="0"/>
    <n v="0"/>
    <n v="0"/>
    <n v="2.5"/>
    <d v="2020-12-06T00:00:00"/>
    <n v="1"/>
    <n v="0.24177949709864605"/>
    <s v="Simply the BEST"/>
  </r>
  <r>
    <x v="38"/>
    <s v="F"/>
    <n v="13"/>
    <n v="30.02"/>
    <d v="1899-12-30T03:13:33"/>
    <d v="1899-12-30T03:22:37"/>
    <d v="1899-12-30T03:18:05"/>
    <n v="405"/>
    <d v="1899-12-30T00:06:36"/>
    <n v="5"/>
    <n v="1"/>
    <n v="4"/>
    <x v="0"/>
    <n v="0.25"/>
    <n v="0.25"/>
    <n v="0.5"/>
    <n v="0.27"/>
    <n v="0.4"/>
    <n v="0"/>
    <n v="0"/>
    <n v="4.17"/>
    <d v="2020-12-06T00:00:00"/>
    <n v="1"/>
    <n v="0.13890739506995337"/>
    <s v="Let it RUN"/>
  </r>
  <r>
    <x v="5"/>
    <s v="M"/>
    <n v="13"/>
    <n v="5"/>
    <d v="1899-12-30T00:25:17"/>
    <d v="1899-12-30T00:25:25"/>
    <d v="1899-12-30T00:25:21"/>
    <n v="3"/>
    <d v="1899-12-30T00:05:04"/>
    <n v="1.5"/>
    <n v="2.5"/>
    <n v="3.5"/>
    <x v="0"/>
    <n v="0.25"/>
    <n v="0.25"/>
    <n v="0.5"/>
    <n v="0"/>
    <n v="0"/>
    <n v="0"/>
    <n v="0"/>
    <n v="2.75"/>
    <d v="2020-12-05T00:00:00"/>
    <n v="1"/>
    <n v="0.55000000000000004"/>
    <s v="Tenchei"/>
  </r>
  <r>
    <x v="13"/>
    <s v="M"/>
    <n v="13"/>
    <n v="12.89"/>
    <d v="1899-12-30T01:05:41"/>
    <d v="1899-12-30T01:07:14"/>
    <d v="1899-12-30T01:06:27"/>
    <n v="23"/>
    <d v="1899-12-30T00:05:09"/>
    <n v="3"/>
    <n v="2.5"/>
    <n v="3.5"/>
    <x v="0"/>
    <n v="0.25"/>
    <n v="0.25"/>
    <n v="0.5"/>
    <n v="0"/>
    <n v="0"/>
    <n v="0"/>
    <n v="0"/>
    <n v="3.125"/>
    <d v="2020-12-05T00:00:00"/>
    <n v="1"/>
    <n v="0.24243599689681922"/>
    <s v="Serioranistii"/>
  </r>
  <r>
    <x v="18"/>
    <s v="M"/>
    <n v="13"/>
    <n v="10"/>
    <m/>
    <d v="1899-12-30T00:38:57"/>
    <d v="1899-12-30T00:38:57"/>
    <n v="14"/>
    <d v="1899-12-30T00:03:54"/>
    <n v="2.5"/>
    <n v="5"/>
    <n v="3.5"/>
    <x v="2"/>
    <n v="0.25"/>
    <n v="0.5"/>
    <n v="0.25"/>
    <n v="0"/>
    <n v="0"/>
    <n v="0.30000000000000004"/>
    <n v="0"/>
    <n v="4.3"/>
    <d v="2020-12-05T00:00:00"/>
    <n v="1"/>
    <n v="0.43"/>
    <s v="Simply the BEST"/>
  </r>
  <r>
    <x v="12"/>
    <s v="M"/>
    <n v="13"/>
    <n v="50.88"/>
    <d v="1899-12-30T05:07:14"/>
    <d v="1899-12-30T05:08:57"/>
    <d v="1899-12-30T05:08:05"/>
    <n v="1516"/>
    <d v="1899-12-30T00:06:03"/>
    <n v="5"/>
    <n v="1"/>
    <n v="3.5"/>
    <x v="1"/>
    <n v="0.5"/>
    <n v="0.25"/>
    <n v="0.25"/>
    <n v="1.0106666666666666"/>
    <n v="1.4"/>
    <n v="0"/>
    <n v="0"/>
    <n v="6.0356666666666658"/>
    <d v="2020-12-05T00:00:00"/>
    <n v="1"/>
    <n v="0.11862552410901465"/>
    <s v="Tenchei"/>
  </r>
  <r>
    <x v="3"/>
    <s v="M"/>
    <n v="13"/>
    <n v="21.19"/>
    <d v="1899-12-30T02:01:03"/>
    <d v="1899-12-30T02:09:39"/>
    <d v="1899-12-30T02:05:21"/>
    <n v="59"/>
    <d v="1899-12-30T00:05:55"/>
    <n v="5"/>
    <n v="1.5"/>
    <n v="2"/>
    <x v="0"/>
    <n v="0.25"/>
    <n v="0.25"/>
    <n v="0.5"/>
    <n v="0"/>
    <n v="0"/>
    <n v="0"/>
    <n v="0"/>
    <n v="2.625"/>
    <d v="2020-12-05T00:00:00"/>
    <n v="1"/>
    <n v="0.1238791882963662"/>
    <s v="TSP"/>
  </r>
  <r>
    <x v="2"/>
    <s v="F"/>
    <n v="13"/>
    <n v="10.039999999999999"/>
    <d v="1899-12-30T01:14:23"/>
    <d v="1899-12-30T01:22:56"/>
    <d v="1899-12-30T01:18:40"/>
    <n v="15"/>
    <d v="1899-12-30T00:07:50"/>
    <n v="2.5"/>
    <n v="1"/>
    <n v="2.5"/>
    <x v="0"/>
    <n v="0.25"/>
    <n v="0.25"/>
    <n v="0.5"/>
    <n v="0"/>
    <n v="0"/>
    <n v="0"/>
    <n v="0.75"/>
    <n v="2.875"/>
    <d v="2020-12-01T00:00:00"/>
    <n v="1"/>
    <n v="0.2863545816733068"/>
    <s v="Serioranistii"/>
  </r>
  <r>
    <x v="23"/>
    <s v="M"/>
    <n v="13"/>
    <n v="3.02"/>
    <m/>
    <d v="1899-12-30T00:10:19"/>
    <d v="1899-12-30T00:10:19"/>
    <n v="11"/>
    <d v="1899-12-30T00:03:25"/>
    <n v="1"/>
    <n v="5"/>
    <n v="3.5"/>
    <x v="2"/>
    <n v="0.25"/>
    <n v="0.5"/>
    <n v="0.25"/>
    <n v="0"/>
    <n v="0"/>
    <n v="3.6"/>
    <n v="0"/>
    <n v="7.2249999999999996"/>
    <d v="2020-12-06T00:00:00"/>
    <n v="1"/>
    <n v="2.3923841059602649"/>
    <s v="Serioranistii"/>
  </r>
  <r>
    <x v="16"/>
    <s v="M"/>
    <n v="13"/>
    <n v="21.33"/>
    <d v="1899-12-30T01:45:03"/>
    <d v="1899-12-30T01:55:04"/>
    <d v="1899-12-30T01:50:03"/>
    <n v="24"/>
    <d v="1899-12-30T00:05:10"/>
    <n v="5"/>
    <n v="2.5"/>
    <n v="3"/>
    <x v="1"/>
    <n v="0.5"/>
    <n v="0.25"/>
    <n v="0.25"/>
    <n v="0"/>
    <n v="0"/>
    <n v="0"/>
    <n v="0"/>
    <n v="3.875"/>
    <d v="2020-12-06T00:00:00"/>
    <n v="1"/>
    <n v="0.18166901078293485"/>
    <s v="Serioranistii"/>
  </r>
  <r>
    <x v="41"/>
    <s v="F"/>
    <n v="13"/>
    <m/>
    <m/>
    <m/>
    <m/>
    <m/>
    <m/>
    <m/>
    <m/>
    <m/>
    <x v="3"/>
    <m/>
    <m/>
    <m/>
    <m/>
    <m/>
    <m/>
    <m/>
    <n v="1.5"/>
    <d v="2020-12-07T00:00:00"/>
    <n v="1"/>
    <e v="#DIV/0!"/>
    <s v="TSP"/>
  </r>
  <r>
    <x v="0"/>
    <s v="M"/>
    <n v="13"/>
    <n v="21.85"/>
    <d v="1899-12-30T04:02:23"/>
    <d v="1899-12-30T04:13:41"/>
    <d v="1899-12-30T04:08:02"/>
    <n v="953"/>
    <d v="1899-12-30T00:11:21"/>
    <n v="5"/>
    <n v="0"/>
    <n v="3.5"/>
    <x v="0"/>
    <n v="0.25"/>
    <n v="0.25"/>
    <n v="0.5"/>
    <n v="0.63533333333333331"/>
    <n v="0"/>
    <n v="0"/>
    <n v="0.5"/>
    <n v="4.1353333333333335"/>
    <d v="2020-12-07T00:00:00"/>
    <n v="1"/>
    <n v="0.18926010678871091"/>
    <s v="Let it RUN"/>
  </r>
  <r>
    <x v="34"/>
    <s v="F"/>
    <n v="13"/>
    <n v="10.01"/>
    <m/>
    <d v="1899-12-30T00:56:08"/>
    <d v="1899-12-30T00:56:08"/>
    <n v="23"/>
    <d v="1899-12-30T00:05:36"/>
    <n v="2.5"/>
    <n v="2.5"/>
    <n v="3.5"/>
    <x v="2"/>
    <n v="0.25"/>
    <n v="0.5"/>
    <n v="0.25"/>
    <n v="0"/>
    <n v="0"/>
    <n v="0"/>
    <n v="0"/>
    <n v="2.75"/>
    <d v="2020-12-04T00:00:00"/>
    <n v="1"/>
    <n v="0.27472527472527475"/>
    <e v="#N/A"/>
  </r>
  <r>
    <x v="23"/>
    <s v="M"/>
    <n v="14"/>
    <n v="21.49"/>
    <d v="1899-12-30T01:38:13"/>
    <d v="1899-12-30T01:39:02"/>
    <d v="1899-12-30T01:38:38"/>
    <n v="65"/>
    <d v="1899-12-30T00:04:35"/>
    <n v="5"/>
    <n v="3.5"/>
    <n v="4"/>
    <x v="0"/>
    <n v="0.25"/>
    <n v="0.25"/>
    <n v="0.5"/>
    <n v="0"/>
    <n v="0"/>
    <n v="0"/>
    <n v="0"/>
    <n v="4.125"/>
    <d v="2020-12-13T00:00:00"/>
    <n v="1"/>
    <n v="0.19194974406700793"/>
    <s v="Serioranistii"/>
  </r>
  <r>
    <x v="27"/>
    <s v="M"/>
    <n v="14"/>
    <n v="21.29"/>
    <d v="1899-12-30T01:46:58"/>
    <d v="1899-12-30T01:58:38"/>
    <d v="1899-12-30T01:52:48"/>
    <n v="58"/>
    <d v="1899-12-30T00:05:18"/>
    <n v="5"/>
    <n v="2"/>
    <n v="4"/>
    <x v="0"/>
    <n v="0.25"/>
    <n v="0.25"/>
    <n v="0.5"/>
    <n v="0"/>
    <n v="0"/>
    <n v="0"/>
    <n v="0"/>
    <n v="3.75"/>
    <d v="2020-12-14T00:00:00"/>
    <n v="1"/>
    <n v="0.17613903240958198"/>
    <s v="Serioranistii"/>
  </r>
  <r>
    <x v="17"/>
    <s v="M"/>
    <n v="14"/>
    <n v="21.68"/>
    <d v="1899-12-30T01:52:06"/>
    <d v="1899-12-30T01:52:09"/>
    <d v="1899-12-30T01:52:07"/>
    <n v="43"/>
    <d v="1899-12-30T00:05:10"/>
    <n v="5"/>
    <n v="2.5"/>
    <n v="3"/>
    <x v="1"/>
    <n v="0.5"/>
    <n v="0.25"/>
    <n v="0.25"/>
    <n v="0"/>
    <n v="0"/>
    <n v="0"/>
    <n v="0"/>
    <n v="3.875"/>
    <d v="2020-12-14T00:00:00"/>
    <n v="1"/>
    <n v="0.17873616236162362"/>
    <s v="Simply the BEST"/>
  </r>
  <r>
    <x v="39"/>
    <s v="M"/>
    <n v="14"/>
    <n v="10.35"/>
    <m/>
    <d v="1899-12-30T00:47:58"/>
    <d v="1899-12-30T00:47:58"/>
    <n v="0"/>
    <d v="1899-12-30T00:04:38"/>
    <n v="2.5"/>
    <n v="3.5"/>
    <n v="1.5"/>
    <x v="2"/>
    <n v="0.25"/>
    <n v="0.5"/>
    <n v="0.25"/>
    <n v="0"/>
    <n v="0"/>
    <n v="0"/>
    <n v="0"/>
    <n v="2.75"/>
    <d v="2020-12-11T00:00:00"/>
    <n v="1"/>
    <n v="0.26570048309178745"/>
    <s v="Tenchei"/>
  </r>
  <r>
    <x v="24"/>
    <s v="M"/>
    <n v="14"/>
    <n v="10.17"/>
    <d v="1899-12-30T01:12:36"/>
    <d v="1899-12-30T01:13:50"/>
    <d v="1899-12-30T01:13:13"/>
    <n v="242"/>
    <d v="1899-12-30T00:07:12"/>
    <n v="2.5"/>
    <n v="1"/>
    <n v="2"/>
    <x v="1"/>
    <n v="0.5"/>
    <n v="0.25"/>
    <n v="0.25"/>
    <n v="0.16133333333333333"/>
    <n v="0"/>
    <n v="0"/>
    <n v="0"/>
    <n v="2.1613333333333333"/>
    <d v="2020-12-13T00:00:00"/>
    <n v="1"/>
    <n v="0.21252048508685678"/>
    <s v="Serioranistii"/>
  </r>
  <r>
    <x v="14"/>
    <s v="M"/>
    <n v="14"/>
    <n v="21.15"/>
    <d v="1899-12-30T01:16:56"/>
    <d v="1899-12-30T01:16:56"/>
    <d v="1899-12-30T01:16:56"/>
    <n v="0"/>
    <d v="1899-12-30T00:03:38"/>
    <n v="5"/>
    <n v="5"/>
    <n v="4"/>
    <x v="1"/>
    <n v="0.5"/>
    <n v="0.25"/>
    <n v="0.25"/>
    <n v="0"/>
    <n v="0"/>
    <n v="1.5"/>
    <n v="0"/>
    <n v="6.25"/>
    <d v="2020-12-13T00:00:00"/>
    <n v="1"/>
    <n v="0.29550827423167852"/>
    <s v="Simply the BEST"/>
  </r>
  <r>
    <x v="41"/>
    <s v="F"/>
    <n v="14"/>
    <n v="13.92"/>
    <d v="1899-12-30T01:25:21"/>
    <d v="1899-12-30T01:32:09"/>
    <d v="1899-12-30T01:28:45"/>
    <n v="14"/>
    <d v="1899-12-30T00:06:23"/>
    <n v="3"/>
    <n v="1.5"/>
    <n v="1"/>
    <x v="0"/>
    <n v="0.25"/>
    <n v="0.25"/>
    <n v="0.5"/>
    <n v="0"/>
    <n v="0"/>
    <n v="0"/>
    <n v="0"/>
    <n v="1.625"/>
    <d v="2020-12-13T00:00:00"/>
    <n v="1"/>
    <n v="0.11673850574712644"/>
    <s v="TSP"/>
  </r>
  <r>
    <x v="25"/>
    <s v="M"/>
    <n v="14"/>
    <n v="16.739999999999998"/>
    <d v="1899-12-30T01:42:39"/>
    <d v="1899-12-30T01:55:08"/>
    <d v="1899-12-30T01:48:53"/>
    <n v="2"/>
    <d v="1899-12-30T00:06:30"/>
    <n v="3.5"/>
    <n v="1"/>
    <n v="1"/>
    <x v="1"/>
    <n v="0.5"/>
    <n v="0.25"/>
    <n v="0.25"/>
    <n v="0"/>
    <n v="0"/>
    <n v="0"/>
    <n v="0"/>
    <n v="2.25"/>
    <d v="2020-12-13T00:00:00"/>
    <n v="1"/>
    <n v="0.13440860215053765"/>
    <s v="Let it RUN"/>
  </r>
  <r>
    <x v="5"/>
    <s v="M"/>
    <n v="14"/>
    <n v="11.04"/>
    <d v="1899-12-30T00:48:48"/>
    <d v="1899-12-30T00:56:58"/>
    <d v="1899-12-30T00:52:53"/>
    <n v="33"/>
    <d v="1899-12-30T00:04:47"/>
    <n v="2.5"/>
    <n v="3"/>
    <n v="2"/>
    <x v="1"/>
    <n v="0.5"/>
    <n v="0.25"/>
    <n v="0.25"/>
    <n v="0"/>
    <n v="0"/>
    <n v="0"/>
    <n v="0"/>
    <n v="2.5"/>
    <d v="2020-12-11T00:00:00"/>
    <n v="1"/>
    <n v="0.22644927536231885"/>
    <s v="Tenchei"/>
  </r>
  <r>
    <x v="2"/>
    <s v="F"/>
    <n v="14"/>
    <n v="7.05"/>
    <m/>
    <d v="1899-12-30T00:55:28"/>
    <d v="1899-12-30T00:55:28"/>
    <n v="4"/>
    <d v="1899-12-30T00:07:52"/>
    <n v="2"/>
    <n v="1"/>
    <n v="2"/>
    <x v="2"/>
    <n v="0.25"/>
    <n v="0.5"/>
    <n v="0.25"/>
    <n v="0"/>
    <n v="0"/>
    <n v="0"/>
    <n v="0.75"/>
    <n v="2.25"/>
    <d v="2020-12-11T00:00:00"/>
    <n v="1"/>
    <n v="0.31914893617021278"/>
    <s v="Serioranistii"/>
  </r>
  <r>
    <x v="3"/>
    <s v="M"/>
    <n v="14"/>
    <n v="21.15"/>
    <d v="1899-12-30T02:04:25"/>
    <d v="1899-12-30T02:07:51"/>
    <d v="1899-12-30T02:06:08"/>
    <n v="58"/>
    <d v="1899-12-30T00:05:58"/>
    <n v="5"/>
    <n v="1.5"/>
    <n v="1"/>
    <x v="1"/>
    <n v="0.5"/>
    <n v="0.25"/>
    <n v="0.25"/>
    <n v="0"/>
    <n v="0"/>
    <n v="0"/>
    <n v="0"/>
    <n v="3.125"/>
    <d v="2020-12-12T00:00:00"/>
    <n v="1"/>
    <n v="0.14775413711583926"/>
    <s v="TSP"/>
  </r>
  <r>
    <x v="43"/>
    <s v="F"/>
    <n v="14"/>
    <n v="21.12"/>
    <d v="1899-12-30T01:54:14"/>
    <d v="1899-12-30T01:58:27"/>
    <d v="1899-12-30T01:56:20"/>
    <n v="158"/>
    <d v="1899-12-30T00:05:31"/>
    <n v="5"/>
    <n v="3"/>
    <n v="3.5"/>
    <x v="1"/>
    <n v="0.5"/>
    <n v="0.25"/>
    <n v="0.25"/>
    <n v="0.10533333333333333"/>
    <n v="0"/>
    <n v="0"/>
    <n v="0"/>
    <n v="4.2303333333333333"/>
    <d v="2020-12-12T00:00:00"/>
    <n v="1"/>
    <n v="0.20029987373737373"/>
    <e v="#N/A"/>
  </r>
  <r>
    <x v="40"/>
    <s v="M"/>
    <n v="14"/>
    <n v="21.84"/>
    <d v="1899-12-30T02:03:52"/>
    <d v="1899-12-30T02:15:30"/>
    <d v="1899-12-30T02:09:41"/>
    <n v="307"/>
    <d v="1899-12-30T00:05:56"/>
    <n v="5"/>
    <n v="1.5"/>
    <n v="3.5"/>
    <x v="0"/>
    <n v="0.25"/>
    <n v="0.25"/>
    <n v="0.5"/>
    <n v="0.20466666666666666"/>
    <n v="0"/>
    <n v="0"/>
    <n v="0"/>
    <n v="3.5796666666666668"/>
    <d v="2020-12-12T00:00:00"/>
    <n v="1"/>
    <n v="0.1639041514041514"/>
    <s v="TSP"/>
  </r>
  <r>
    <x v="13"/>
    <s v="M"/>
    <n v="14"/>
    <n v="8.6199999999999992"/>
    <m/>
    <d v="1899-12-30T00:45:18"/>
    <d v="1899-12-30T00:45:18"/>
    <n v="0"/>
    <d v="1899-12-30T00:05:15"/>
    <n v="2"/>
    <n v="2.5"/>
    <n v="1"/>
    <x v="2"/>
    <n v="0.25"/>
    <n v="0.5"/>
    <n v="0.25"/>
    <n v="0"/>
    <n v="0"/>
    <n v="0"/>
    <n v="0"/>
    <n v="2"/>
    <d v="2020-12-12T00:00:00"/>
    <n v="1"/>
    <n v="0.23201856148491881"/>
    <s v="Serioranistii"/>
  </r>
  <r>
    <x v="37"/>
    <s v="M"/>
    <n v="14"/>
    <n v="10"/>
    <d v="1899-12-30T00:39:17"/>
    <d v="1899-12-30T00:39:17"/>
    <d v="1899-12-30T00:39:17"/>
    <n v="35"/>
    <d v="1899-12-30T00:03:56"/>
    <n v="2.5"/>
    <n v="5"/>
    <n v="3.5"/>
    <x v="0"/>
    <n v="0.25"/>
    <n v="0.25"/>
    <n v="0.5"/>
    <n v="0"/>
    <n v="0"/>
    <n v="0.30000000000000004"/>
    <n v="0"/>
    <n v="3.9249999999999998"/>
    <d v="2020-12-12T00:00:00"/>
    <n v="1"/>
    <n v="0.39249999999999996"/>
    <s v="Serioranistii"/>
  </r>
  <r>
    <x v="38"/>
    <s v="F"/>
    <n v="14"/>
    <n v="4.01"/>
    <m/>
    <d v="1899-12-30T00:17:21"/>
    <d v="1899-12-30T00:17:21"/>
    <n v="0"/>
    <d v="1899-12-30T00:04:20"/>
    <n v="1"/>
    <n v="5"/>
    <n v="3"/>
    <x v="2"/>
    <n v="0.25"/>
    <n v="0.5"/>
    <n v="0.25"/>
    <n v="0"/>
    <n v="0"/>
    <n v="0.6"/>
    <n v="0"/>
    <n v="4.0999999999999996"/>
    <d v="2020-12-13T00:00:00"/>
    <n v="1"/>
    <n v="1.0224438902743143"/>
    <s v="Let it RUN"/>
  </r>
  <r>
    <x v="26"/>
    <s v="F"/>
    <n v="14"/>
    <n v="3.01"/>
    <m/>
    <d v="1899-12-30T00:14:19"/>
    <d v="1899-12-30T00:14:19"/>
    <n v="0"/>
    <d v="1899-12-30T00:04:45"/>
    <n v="1"/>
    <n v="4.5"/>
    <n v="3.5"/>
    <x v="2"/>
    <n v="0.25"/>
    <n v="0.5"/>
    <n v="0.25"/>
    <n v="0"/>
    <n v="0"/>
    <n v="0"/>
    <n v="0"/>
    <n v="3.375"/>
    <d v="2020-12-13T00:00:00"/>
    <n v="1"/>
    <n v="1.121262458471761"/>
    <s v="Serioranistii"/>
  </r>
  <r>
    <x v="18"/>
    <s v="M"/>
    <n v="14"/>
    <n v="15.36"/>
    <d v="1899-12-30T01:14:22"/>
    <d v="1899-12-30T01:14:22"/>
    <d v="1899-12-30T01:14:22"/>
    <n v="0"/>
    <d v="1899-12-30T00:04:50"/>
    <n v="3.5"/>
    <n v="3"/>
    <n v="3"/>
    <x v="1"/>
    <n v="0.5"/>
    <n v="0.25"/>
    <n v="0.25"/>
    <n v="0"/>
    <n v="0"/>
    <n v="0"/>
    <n v="0"/>
    <n v="3.25"/>
    <d v="2020-12-13T00:00:00"/>
    <n v="1"/>
    <n v="0.21158854166666669"/>
    <s v="Simply the BEST"/>
  </r>
  <r>
    <x v="32"/>
    <s v="M"/>
    <n v="14"/>
    <n v="21.3"/>
    <d v="1899-12-30T01:44:44"/>
    <d v="1899-12-30T01:48:49"/>
    <d v="1899-12-30T01:46:46"/>
    <n v="10"/>
    <d v="1899-12-30T00:05:01"/>
    <n v="5"/>
    <n v="3"/>
    <n v="3"/>
    <x v="1"/>
    <n v="0.5"/>
    <n v="0.25"/>
    <n v="0.25"/>
    <n v="0"/>
    <n v="0"/>
    <n v="0"/>
    <n v="0"/>
    <n v="4"/>
    <d v="2020-12-13T00:00:00"/>
    <n v="1"/>
    <n v="0.18779342723004694"/>
    <s v="Let it RUN"/>
  </r>
  <r>
    <x v="30"/>
    <s v="M"/>
    <n v="14"/>
    <n v="21.1"/>
    <m/>
    <d v="1899-12-30T01:40:10"/>
    <d v="1899-12-30T01:40:10"/>
    <n v="61"/>
    <d v="1899-12-30T00:04:45"/>
    <n v="5"/>
    <n v="3.5"/>
    <n v="1"/>
    <x v="2"/>
    <n v="0.25"/>
    <n v="0.5"/>
    <n v="0.25"/>
    <n v="0"/>
    <n v="0"/>
    <n v="0"/>
    <n v="0"/>
    <n v="3.25"/>
    <d v="2020-12-13T00:00:00"/>
    <n v="1"/>
    <n v="0.15402843601895733"/>
    <s v="Simply the BEST"/>
  </r>
  <r>
    <x v="1"/>
    <s v="F"/>
    <n v="14"/>
    <n v="10.08"/>
    <d v="1899-12-30T01:11:49"/>
    <d v="1899-12-30T01:14:29"/>
    <d v="1899-12-30T01:13:09"/>
    <n v="24"/>
    <d v="1899-12-30T00:07:15"/>
    <n v="2.5"/>
    <n v="1"/>
    <n v="2.5"/>
    <x v="1"/>
    <n v="0.5"/>
    <n v="0.25"/>
    <n v="0.25"/>
    <n v="0"/>
    <n v="0"/>
    <n v="0"/>
    <n v="0"/>
    <n v="2.125"/>
    <d v="2020-12-14T00:00:00"/>
    <n v="1"/>
    <n v="0.21081349206349206"/>
    <s v="Tenchei"/>
  </r>
  <r>
    <x v="21"/>
    <s v="M"/>
    <n v="14"/>
    <n v="18.84"/>
    <d v="1899-12-30T01:50:00"/>
    <d v="1899-12-30T01:51:35"/>
    <d v="1899-12-30T01:50:47"/>
    <n v="29"/>
    <d v="1899-12-30T00:05:53"/>
    <n v="4"/>
    <n v="1.5"/>
    <n v="2"/>
    <x v="0"/>
    <n v="0.25"/>
    <n v="0.25"/>
    <n v="0.5"/>
    <n v="0"/>
    <n v="0"/>
    <n v="0"/>
    <n v="0"/>
    <n v="2.375"/>
    <d v="2020-12-14T00:00:00"/>
    <n v="1"/>
    <n v="0.12606157112526539"/>
    <s v="TSP"/>
  </r>
  <r>
    <x v="6"/>
    <s v="F"/>
    <n v="14"/>
    <n v="10.02"/>
    <d v="1899-12-30T01:10:17"/>
    <d v="1899-12-30T01:15:23"/>
    <d v="1899-12-30T01:12:50"/>
    <m/>
    <d v="1899-12-30T00:07:16"/>
    <n v="2.5"/>
    <n v="1"/>
    <n v="4"/>
    <x v="0"/>
    <n v="0.25"/>
    <n v="0.25"/>
    <n v="0.5"/>
    <n v="0"/>
    <n v="0"/>
    <n v="0"/>
    <n v="0"/>
    <n v="2.875"/>
    <d v="2020-12-14T00:00:00"/>
    <n v="1"/>
    <n v="0.28692614770459085"/>
    <s v="Tenchei"/>
  </r>
  <r>
    <x v="22"/>
    <s v="M"/>
    <n v="14"/>
    <n v="12.05"/>
    <m/>
    <d v="1899-12-30T01:15:41"/>
    <d v="1899-12-30T01:15:41"/>
    <n v="11"/>
    <d v="1899-12-30T00:06:17"/>
    <n v="3"/>
    <n v="1"/>
    <n v="2.5"/>
    <x v="2"/>
    <n v="0.25"/>
    <n v="0.5"/>
    <n v="0.25"/>
    <n v="0"/>
    <n v="0"/>
    <n v="0"/>
    <n v="0"/>
    <n v="1.875"/>
    <d v="2020-12-14T00:00:00"/>
    <n v="1"/>
    <n v="0.15560165975103735"/>
    <e v="#N/A"/>
  </r>
  <r>
    <x v="19"/>
    <s v="M"/>
    <n v="14"/>
    <n v="8.86"/>
    <d v="1899-12-30T00:34:52"/>
    <d v="1899-12-30T00:37:48"/>
    <d v="1899-12-30T00:36:20"/>
    <n v="0"/>
    <d v="1899-12-30T00:04:06"/>
    <n v="2"/>
    <n v="4.5"/>
    <n v="2"/>
    <x v="1"/>
    <n v="0.5"/>
    <n v="0.25"/>
    <n v="0.25"/>
    <n v="0"/>
    <n v="0"/>
    <n v="0"/>
    <n v="0"/>
    <n v="2.625"/>
    <d v="2020-12-13T00:00:00"/>
    <n v="1"/>
    <n v="0.29627539503386008"/>
    <s v="TSP"/>
  </r>
  <r>
    <x v="29"/>
    <s v="M"/>
    <n v="14"/>
    <n v="3.04"/>
    <m/>
    <d v="1899-12-30T00:12:40"/>
    <d v="1899-12-30T00:12:40"/>
    <n v="7"/>
    <d v="1899-12-30T00:04:10"/>
    <n v="1"/>
    <n v="4.5"/>
    <n v="4"/>
    <x v="2"/>
    <n v="0.25"/>
    <n v="0.5"/>
    <n v="0.25"/>
    <n v="0"/>
    <n v="0"/>
    <n v="0"/>
    <n v="0"/>
    <n v="3.5"/>
    <d v="2020-12-14T00:00:00"/>
    <n v="1"/>
    <n v="1.1513157894736843"/>
    <s v="Tenchei"/>
  </r>
  <r>
    <x v="12"/>
    <s v="M"/>
    <n v="14"/>
    <n v="15"/>
    <m/>
    <d v="1899-12-30T01:12:06"/>
    <d v="1899-12-30T01:12:06"/>
    <n v="19"/>
    <d v="1899-12-30T00:04:48"/>
    <n v="3.5"/>
    <n v="3"/>
    <n v="2"/>
    <x v="2"/>
    <n v="0.25"/>
    <n v="0.5"/>
    <n v="0.25"/>
    <n v="0"/>
    <n v="0"/>
    <n v="0"/>
    <n v="0"/>
    <n v="2.875"/>
    <d v="2020-12-14T00:00:00"/>
    <n v="1"/>
    <n v="0.19166666666666668"/>
    <s v="Tenchei"/>
  </r>
  <r>
    <x v="28"/>
    <s v="M"/>
    <n v="14"/>
    <n v="10.01"/>
    <m/>
    <d v="1899-12-30T00:39:21"/>
    <d v="1899-12-30T00:39:21"/>
    <n v="0"/>
    <d v="1899-12-30T00:03:56"/>
    <n v="2.5"/>
    <n v="5"/>
    <n v="1.5"/>
    <x v="2"/>
    <n v="0.25"/>
    <n v="0.5"/>
    <n v="0.25"/>
    <n v="0"/>
    <n v="0"/>
    <n v="0.30000000000000004"/>
    <n v="0"/>
    <n v="3.8"/>
    <d v="2020-12-14T00:00:00"/>
    <n v="1"/>
    <n v="0.37962037962037959"/>
    <s v="Simply the BEST"/>
  </r>
  <r>
    <x v="0"/>
    <s v="M"/>
    <n v="14"/>
    <n v="31.54"/>
    <d v="1899-12-30T05:13:12"/>
    <d v="1899-12-30T05:37:02"/>
    <d v="1899-12-30T05:25:07"/>
    <n v="827"/>
    <d v="1899-12-30T00:10:18"/>
    <n v="5"/>
    <n v="0"/>
    <n v="3"/>
    <x v="1"/>
    <n v="0.5"/>
    <n v="0.25"/>
    <n v="0.25"/>
    <n v="0.55133333333333334"/>
    <n v="0.5"/>
    <n v="0"/>
    <n v="0.5"/>
    <n v="4.8013333333333339"/>
    <d v="2020-12-14T00:00:00"/>
    <n v="1"/>
    <n v="0.15222997252166562"/>
    <s v="Let it RUN"/>
  </r>
  <r>
    <x v="16"/>
    <s v="M"/>
    <n v="14"/>
    <n v="21.32"/>
    <d v="1899-12-30T01:41:22"/>
    <d v="1899-12-30T01:43:47"/>
    <d v="1899-12-30T01:42:34"/>
    <n v="20"/>
    <d v="1899-12-30T00:04:49"/>
    <n v="5"/>
    <n v="3"/>
    <n v="3"/>
    <x v="1"/>
    <n v="0.5"/>
    <n v="0.25"/>
    <n v="0.25"/>
    <n v="0"/>
    <n v="0"/>
    <n v="0"/>
    <n v="0"/>
    <n v="4"/>
    <d v="2020-12-14T00:00:00"/>
    <n v="1"/>
    <n v="0.18761726078799248"/>
    <s v="Serioranistii"/>
  </r>
  <r>
    <x v="35"/>
    <s v="M"/>
    <n v="14"/>
    <n v="11.17"/>
    <d v="1899-12-30T00:59:22"/>
    <d v="1899-12-30T01:01:25"/>
    <d v="1899-12-30T01:00:23"/>
    <n v="122"/>
    <d v="1899-12-30T00:05:24"/>
    <n v="2.5"/>
    <n v="2"/>
    <n v="2"/>
    <x v="1"/>
    <n v="0.5"/>
    <n v="0.25"/>
    <n v="0.25"/>
    <n v="8.1333333333333327E-2"/>
    <n v="0"/>
    <n v="0"/>
    <n v="0"/>
    <n v="2.3313333333333333"/>
    <d v="2020-12-13T00:00:00"/>
    <n v="1"/>
    <n v="0.20871381677111309"/>
    <s v="Let it RUN"/>
  </r>
  <r>
    <x v="34"/>
    <s v="F"/>
    <n v="14"/>
    <n v="10.01"/>
    <d v="1899-12-30T01:05:46"/>
    <d v="1899-12-30T01:12:44"/>
    <d v="1899-12-30T01:09:15"/>
    <n v="15"/>
    <d v="1899-12-30T00:06:55"/>
    <n v="2.5"/>
    <n v="1"/>
    <n v="2"/>
    <x v="1"/>
    <n v="0.5"/>
    <n v="0.25"/>
    <n v="0.25"/>
    <n v="0"/>
    <n v="0"/>
    <n v="0"/>
    <n v="0"/>
    <n v="2"/>
    <d v="2020-12-13T00:00:00"/>
    <n v="1"/>
    <n v="0.19980019980019981"/>
    <e v="#N/A"/>
  </r>
  <r>
    <x v="0"/>
    <s v="M"/>
    <n v="15"/>
    <n v="24.87"/>
    <m/>
    <d v="1899-12-30T03:20:35"/>
    <d v="1899-12-30T03:20:35"/>
    <n v="71"/>
    <d v="1899-12-30T00:08:04"/>
    <n v="5"/>
    <n v="0"/>
    <n v="3"/>
    <x v="2"/>
    <n v="0.25"/>
    <n v="0.5"/>
    <n v="0.25"/>
    <n v="0"/>
    <n v="0.1"/>
    <n v="0"/>
    <n v="0.5"/>
    <n v="2.6"/>
    <d v="2020-12-21T00:00:00"/>
    <n v="1"/>
    <n v="0.10454362685967028"/>
    <s v="Let it RUN"/>
  </r>
  <r>
    <x v="27"/>
    <s v="M"/>
    <n v="15"/>
    <n v="8.25"/>
    <m/>
    <d v="1899-12-30T00:36:10"/>
    <d v="1899-12-30T00:36:10"/>
    <n v="4"/>
    <d v="1899-12-30T00:04:23"/>
    <n v="2"/>
    <n v="4"/>
    <n v="3.5"/>
    <x v="2"/>
    <n v="0.25"/>
    <n v="0.5"/>
    <n v="0.25"/>
    <n v="0"/>
    <n v="0"/>
    <n v="0"/>
    <n v="0"/>
    <n v="3.375"/>
    <d v="2020-12-21T00:00:00"/>
    <n v="1"/>
    <n v="0.40909090909090912"/>
    <s v="Serioranistii"/>
  </r>
  <r>
    <x v="19"/>
    <s v="M"/>
    <n v="15"/>
    <n v="18.010000000000002"/>
    <d v="1899-12-30T01:20:51"/>
    <d v="1899-12-30T01:22:02"/>
    <d v="1899-12-30T01:21:27"/>
    <n v="11"/>
    <d v="1899-12-30T00:04:31"/>
    <n v="4"/>
    <n v="3.5"/>
    <n v="2"/>
    <x v="0"/>
    <n v="0.25"/>
    <n v="0.25"/>
    <n v="0.5"/>
    <n v="0"/>
    <n v="0"/>
    <n v="0"/>
    <n v="0"/>
    <n v="2.875"/>
    <d v="2020-12-21T00:00:00"/>
    <n v="1"/>
    <n v="0.15963353692393115"/>
    <s v="TSP"/>
  </r>
  <r>
    <x v="21"/>
    <s v="M"/>
    <n v="15"/>
    <n v="21.44"/>
    <m/>
    <d v="1899-12-30T02:00:00"/>
    <d v="1899-12-30T02:00:00"/>
    <n v="31"/>
    <d v="1899-12-30T00:05:36"/>
    <n v="5"/>
    <n v="1.5"/>
    <n v="3"/>
    <x v="2"/>
    <n v="0.25"/>
    <n v="0.5"/>
    <n v="0.25"/>
    <n v="0"/>
    <n v="0"/>
    <n v="0"/>
    <n v="0"/>
    <n v="2.75"/>
    <d v="2020-12-21T00:00:00"/>
    <n v="1"/>
    <n v="0.12826492537313433"/>
    <s v="TSP"/>
  </r>
  <r>
    <x v="12"/>
    <s v="M"/>
    <n v="15"/>
    <n v="15"/>
    <d v="1899-12-30T01:10:36"/>
    <d v="1899-12-30T01:15:24"/>
    <d v="1899-12-30T01:13:00"/>
    <n v="19"/>
    <d v="1899-12-30T00:04:52"/>
    <n v="3.5"/>
    <n v="3"/>
    <n v="3"/>
    <x v="0"/>
    <n v="0.25"/>
    <n v="0.25"/>
    <n v="0.5"/>
    <n v="0"/>
    <n v="0"/>
    <n v="0"/>
    <n v="0"/>
    <n v="3.125"/>
    <d v="2020-12-21T00:00:00"/>
    <n v="1"/>
    <n v="0.20833333333333334"/>
    <s v="Tenchei"/>
  </r>
  <r>
    <x v="20"/>
    <s v="M"/>
    <n v="15"/>
    <n v="17.63"/>
    <d v="1899-12-30T01:38:37"/>
    <d v="1899-12-30T01:39:27"/>
    <d v="1899-12-30T01:39:02"/>
    <n v="8"/>
    <d v="1899-12-30T00:05:37"/>
    <n v="4"/>
    <n v="1.5"/>
    <n v="1.5"/>
    <x v="0"/>
    <n v="0.25"/>
    <n v="0.25"/>
    <n v="0.5"/>
    <n v="0"/>
    <n v="0"/>
    <n v="0"/>
    <n v="0"/>
    <n v="2.125"/>
    <d v="2020-12-21T00:00:00"/>
    <n v="1"/>
    <n v="0.12053318207600681"/>
    <s v="TSP"/>
  </r>
  <r>
    <x v="7"/>
    <s v="M"/>
    <n v="15"/>
    <n v="10.039999999999999"/>
    <d v="1899-12-30T01:08:54"/>
    <d v="1899-12-30T01:11:48"/>
    <d v="1899-12-30T01:10:21"/>
    <n v="31"/>
    <d v="1899-12-30T00:07:00"/>
    <n v="2.5"/>
    <n v="1"/>
    <n v="2.5"/>
    <x v="0"/>
    <n v="0.25"/>
    <n v="0.25"/>
    <n v="0.5"/>
    <n v="0"/>
    <n v="0"/>
    <n v="0"/>
    <n v="0"/>
    <n v="2.125"/>
    <d v="2020-12-21T00:00:00"/>
    <n v="1"/>
    <n v="0.21165338645418327"/>
    <s v="Simply the BEST"/>
  </r>
  <r>
    <x v="1"/>
    <s v="F"/>
    <n v="15"/>
    <n v="5.01"/>
    <m/>
    <d v="1899-12-30T00:31:20"/>
    <d v="1899-12-30T00:31:20"/>
    <n v="0"/>
    <d v="1899-12-30T00:06:15"/>
    <n v="1.5"/>
    <n v="1.5"/>
    <n v="3.5"/>
    <x v="2"/>
    <n v="0.25"/>
    <n v="0.5"/>
    <n v="0.25"/>
    <n v="0"/>
    <n v="0"/>
    <n v="0"/>
    <n v="0"/>
    <n v="2"/>
    <d v="2020-12-21T00:00:00"/>
    <n v="1"/>
    <n v="0.39920159680638723"/>
    <s v="Tenchei"/>
  </r>
  <r>
    <x v="16"/>
    <s v="M"/>
    <n v="15"/>
    <n v="21.21"/>
    <d v="1899-12-30T01:43:48"/>
    <d v="1899-12-30T01:48:23"/>
    <d v="1899-12-30T01:46:05"/>
    <n v="19"/>
    <d v="1899-12-30T00:05:00"/>
    <n v="5"/>
    <n v="3"/>
    <n v="3.5"/>
    <x v="0"/>
    <n v="0.25"/>
    <n v="0.25"/>
    <n v="0.5"/>
    <n v="0"/>
    <n v="0"/>
    <n v="0"/>
    <n v="0"/>
    <n v="3.75"/>
    <d v="2020-12-21T00:00:00"/>
    <n v="1"/>
    <n v="0.1768033946251768"/>
    <s v="Serioranistii"/>
  </r>
  <r>
    <x v="14"/>
    <s v="M"/>
    <n v="15"/>
    <n v="10"/>
    <m/>
    <d v="1899-12-30T00:34:50"/>
    <d v="1899-12-30T00:34:50"/>
    <n v="0"/>
    <d v="1899-12-30T00:03:29"/>
    <n v="2.5"/>
    <n v="5"/>
    <n v="4.5"/>
    <x v="2"/>
    <n v="0.25"/>
    <n v="0.5"/>
    <n v="0.25"/>
    <n v="0"/>
    <n v="0"/>
    <n v="2.8"/>
    <n v="0"/>
    <n v="7.05"/>
    <d v="2020-12-20T00:00:00"/>
    <n v="1"/>
    <n v="0.70499999999999996"/>
    <s v="Simply the BEST"/>
  </r>
  <r>
    <x v="29"/>
    <s v="M"/>
    <n v="15"/>
    <n v="12.58"/>
    <d v="1899-12-30T01:03:39"/>
    <d v="1899-12-30T01:21:04"/>
    <d v="1899-12-30T01:12:22"/>
    <n v="27"/>
    <d v="1899-12-30T00:05:45"/>
    <n v="3"/>
    <n v="1.5"/>
    <n v="3.5"/>
    <x v="0"/>
    <n v="0.25"/>
    <n v="0.25"/>
    <n v="0.5"/>
    <n v="0"/>
    <n v="0"/>
    <n v="0"/>
    <n v="0"/>
    <n v="2.875"/>
    <d v="2020-12-21T00:00:00"/>
    <n v="1"/>
    <n v="0.22853736089030208"/>
    <s v="Tenchei"/>
  </r>
  <r>
    <x v="23"/>
    <s v="M"/>
    <n v="15"/>
    <n v="34.36"/>
    <d v="1899-12-30T02:44:58"/>
    <d v="1899-12-30T02:45:24"/>
    <d v="1899-12-30T02:45:11"/>
    <n v="70"/>
    <d v="1899-12-30T00:04:48"/>
    <n v="5"/>
    <n v="3"/>
    <n v="4.5"/>
    <x v="0"/>
    <n v="0.25"/>
    <n v="0.25"/>
    <n v="0.5"/>
    <n v="0"/>
    <n v="0.6"/>
    <n v="0"/>
    <n v="0"/>
    <n v="4.8499999999999996"/>
    <d v="2020-12-21T00:00:00"/>
    <n v="1"/>
    <n v="0.14115250291036088"/>
    <s v="Serioranistii"/>
  </r>
  <r>
    <x v="17"/>
    <s v="M"/>
    <n v="15"/>
    <n v="21.35"/>
    <d v="1899-12-30T02:43:51"/>
    <d v="1899-12-30T02:50:11"/>
    <d v="1899-12-30T02:47:01"/>
    <n v="834"/>
    <d v="1899-12-30T00:07:49"/>
    <n v="5"/>
    <n v="1"/>
    <n v="3.5"/>
    <x v="1"/>
    <n v="0.5"/>
    <n v="0.25"/>
    <n v="0.25"/>
    <n v="0.55600000000000005"/>
    <n v="0"/>
    <n v="0"/>
    <n v="0"/>
    <n v="4.181"/>
    <d v="2020-12-21T00:00:00"/>
    <n v="1"/>
    <n v="0.19583138173302106"/>
    <s v="Simply the BEST"/>
  </r>
  <r>
    <x v="15"/>
    <s v="M"/>
    <n v="15"/>
    <n v="33.61"/>
    <d v="1899-12-30T02:45:12"/>
    <d v="1899-12-30T02:51:19"/>
    <d v="1899-12-30T02:48:16"/>
    <n v="463"/>
    <d v="1899-12-30T00:05:00"/>
    <n v="5"/>
    <n v="3"/>
    <n v="4"/>
    <x v="0"/>
    <n v="0.25"/>
    <n v="0.25"/>
    <n v="0.5"/>
    <n v="0.30866666666666664"/>
    <n v="0.6"/>
    <n v="0"/>
    <n v="0"/>
    <n v="4.9086666666666661"/>
    <d v="2020-12-21T00:00:00"/>
    <n v="1"/>
    <n v="0.14604780323316471"/>
    <s v="Tenchei"/>
  </r>
  <r>
    <x v="37"/>
    <s v="M"/>
    <n v="15"/>
    <n v="10.71"/>
    <d v="1899-12-30T00:42:19"/>
    <d v="1899-12-30T00:42:19"/>
    <d v="1899-12-30T00:42:19"/>
    <n v="0"/>
    <d v="1899-12-30T00:03:57"/>
    <n v="2.5"/>
    <n v="5"/>
    <n v="1.5"/>
    <x v="0"/>
    <n v="0.25"/>
    <n v="0.25"/>
    <n v="0.5"/>
    <n v="0"/>
    <n v="0"/>
    <n v="0.1"/>
    <n v="0"/>
    <n v="2.7250000000000001"/>
    <d v="2020-12-21T00:00:00"/>
    <n v="1"/>
    <n v="0.25443510737628383"/>
    <s v="Serioranistii"/>
  </r>
  <r>
    <x v="22"/>
    <s v="M"/>
    <n v="15"/>
    <n v="15"/>
    <d v="1899-12-30T01:25:54"/>
    <d v="1899-12-30T01:26:39"/>
    <d v="1899-12-30T01:26:17"/>
    <n v="9"/>
    <d v="1899-12-30T00:05:45"/>
    <n v="3.5"/>
    <n v="1.5"/>
    <n v="2"/>
    <x v="0"/>
    <n v="0.25"/>
    <n v="0.25"/>
    <n v="0.5"/>
    <n v="0"/>
    <n v="0"/>
    <n v="0"/>
    <n v="0"/>
    <n v="2.25"/>
    <d v="2020-12-21T00:00:00"/>
    <n v="1"/>
    <n v="0.15"/>
    <e v="#N/A"/>
  </r>
  <r>
    <x v="5"/>
    <s v="M"/>
    <n v="15"/>
    <n v="20.010000000000002"/>
    <d v="1899-12-30T01:48:58"/>
    <d v="1899-12-30T06:37:20"/>
    <d v="1899-12-30T04:13:09"/>
    <n v="46"/>
    <d v="1899-12-30T00:12:39"/>
    <n v="0"/>
    <n v="0"/>
    <n v="3"/>
    <x v="0"/>
    <n v="0.25"/>
    <n v="0.25"/>
    <n v="0.5"/>
    <n v="0"/>
    <n v="0"/>
    <n v="0"/>
    <n v="0"/>
    <n v="1.5"/>
    <d v="2020-12-20T00:00:00"/>
    <n v="1"/>
    <n v="7.4962518740629674E-2"/>
    <s v="Tenchei"/>
  </r>
  <r>
    <x v="28"/>
    <s v="M"/>
    <n v="15"/>
    <n v="18.010000000000002"/>
    <d v="1899-12-30T01:21:39"/>
    <d v="1899-12-30T01:22:02"/>
    <d v="1899-12-30T01:21:51"/>
    <n v="46"/>
    <d v="1899-12-30T00:04:33"/>
    <n v="4"/>
    <n v="3.5"/>
    <n v="1.5"/>
    <x v="1"/>
    <n v="0.5"/>
    <n v="0.25"/>
    <n v="0.25"/>
    <n v="0"/>
    <n v="0"/>
    <n v="0"/>
    <n v="0"/>
    <n v="3.25"/>
    <d v="2020-12-20T00:00:00"/>
    <n v="1"/>
    <n v="0.18045530260966128"/>
    <s v="Simply the BEST"/>
  </r>
  <r>
    <x v="38"/>
    <s v="F"/>
    <n v="15"/>
    <n v="40.01"/>
    <d v="1899-12-30T04:19:29"/>
    <d v="1899-12-30T04:31:42"/>
    <d v="1899-12-30T04:25:36"/>
    <n v="521"/>
    <d v="1899-12-30T00:06:38"/>
    <n v="5"/>
    <n v="1"/>
    <n v="4"/>
    <x v="1"/>
    <n v="0.5"/>
    <n v="0.25"/>
    <n v="0.25"/>
    <n v="0.34733333333333333"/>
    <n v="0.9"/>
    <n v="0"/>
    <n v="0"/>
    <n v="4.9973333333333336"/>
    <d v="2020-12-20T00:00:00"/>
    <n v="1"/>
    <n v="0.12490210780638175"/>
    <s v="Let it RUN"/>
  </r>
  <r>
    <x v="25"/>
    <s v="M"/>
    <n v="15"/>
    <n v="22.74"/>
    <m/>
    <d v="1899-12-30T02:45:00"/>
    <d v="1899-12-30T02:45:00"/>
    <n v="29"/>
    <d v="1899-12-30T00:07:15"/>
    <n v="5"/>
    <n v="1"/>
    <n v="2"/>
    <x v="2"/>
    <n v="0.25"/>
    <n v="0.5"/>
    <n v="0.25"/>
    <n v="0"/>
    <n v="0"/>
    <n v="0"/>
    <n v="0"/>
    <n v="2.25"/>
    <d v="2020-12-20T00:00:00"/>
    <n v="1"/>
    <n v="9.8944591029023754E-2"/>
    <s v="Let it RUN"/>
  </r>
  <r>
    <x v="26"/>
    <s v="F"/>
    <n v="15"/>
    <n v="31.01"/>
    <d v="1899-12-30T03:00:00"/>
    <d v="1899-12-30T03:03:33"/>
    <d v="1899-12-30T03:01:47"/>
    <n v="4"/>
    <d v="1899-12-30T00:05:52"/>
    <n v="5"/>
    <n v="2"/>
    <n v="3"/>
    <x v="1"/>
    <n v="0.5"/>
    <n v="0.25"/>
    <n v="0.25"/>
    <n v="0"/>
    <n v="0.5"/>
    <n v="0"/>
    <n v="0"/>
    <n v="4.25"/>
    <d v="2020-12-20T00:00:00"/>
    <n v="1"/>
    <n v="0.13705256368913252"/>
    <s v="Serioranistii"/>
  </r>
  <r>
    <x v="18"/>
    <s v="M"/>
    <n v="15"/>
    <n v="21.12"/>
    <d v="1899-12-30T01:33:59"/>
    <d v="1899-12-30T01:34:19"/>
    <d v="1899-12-30T01:34:09"/>
    <n v="15"/>
    <d v="1899-12-30T00:04:27"/>
    <n v="5"/>
    <n v="4"/>
    <n v="3"/>
    <x v="1"/>
    <n v="0.5"/>
    <n v="0.25"/>
    <n v="0.25"/>
    <n v="0"/>
    <n v="0"/>
    <n v="0"/>
    <n v="0"/>
    <n v="4.25"/>
    <d v="2020-12-20T00:00:00"/>
    <n v="1"/>
    <n v="0.20123106060606061"/>
    <s v="Simply the BEST"/>
  </r>
  <r>
    <x v="40"/>
    <s v="M"/>
    <n v="15"/>
    <n v="20.010000000000002"/>
    <m/>
    <d v="1899-12-30T01:51:48"/>
    <d v="1899-12-30T01:51:48"/>
    <n v="43"/>
    <d v="1899-12-30T00:05:35"/>
    <n v="4.5"/>
    <n v="1.5"/>
    <n v="1.5"/>
    <x v="2"/>
    <n v="0.25"/>
    <n v="0.5"/>
    <n v="0.25"/>
    <n v="0"/>
    <n v="0"/>
    <n v="0"/>
    <n v="0"/>
    <n v="2.25"/>
    <d v="2020-12-17T00:00:00"/>
    <n v="1"/>
    <n v="0.11244377811094453"/>
    <s v="TSP"/>
  </r>
  <r>
    <x v="30"/>
    <s v="M"/>
    <n v="15"/>
    <n v="3"/>
    <m/>
    <d v="1899-12-30T00:11:23"/>
    <d v="1899-12-30T00:11:23"/>
    <n v="0"/>
    <d v="1899-12-30T00:03:48"/>
    <n v="1"/>
    <n v="5"/>
    <n v="1.5"/>
    <x v="2"/>
    <n v="0.25"/>
    <n v="0.5"/>
    <n v="0.25"/>
    <n v="0"/>
    <n v="0"/>
    <n v="0.6"/>
    <n v="0"/>
    <n v="3.7250000000000001"/>
    <d v="2020-12-18T00:00:00"/>
    <n v="1"/>
    <n v="1.2416666666666667"/>
    <s v="Simply the BEST"/>
  </r>
  <r>
    <x v="35"/>
    <s v="M"/>
    <n v="15"/>
    <n v="15.1"/>
    <m/>
    <d v="1899-12-30T01:22:51"/>
    <d v="1899-12-30T01:22:51"/>
    <n v="198"/>
    <d v="1899-12-30T00:05:29"/>
    <n v="3.5"/>
    <n v="2"/>
    <n v="2.5"/>
    <x v="2"/>
    <n v="0.25"/>
    <n v="0.5"/>
    <n v="0.25"/>
    <n v="0.13200000000000001"/>
    <n v="0"/>
    <n v="0"/>
    <n v="0"/>
    <n v="2.6320000000000001"/>
    <d v="2020-12-18T00:00:00"/>
    <n v="1"/>
    <n v="0.17430463576158942"/>
    <s v="Let it RUN"/>
  </r>
  <r>
    <x v="2"/>
    <s v="F"/>
    <n v="15"/>
    <n v="10.02"/>
    <d v="1899-12-30T01:15:03"/>
    <d v="1899-12-30T01:28:28"/>
    <d v="1899-12-30T01:21:46"/>
    <n v="2"/>
    <d v="1899-12-30T00:08:10"/>
    <n v="2.5"/>
    <n v="1"/>
    <n v="2"/>
    <x v="1"/>
    <n v="0.5"/>
    <n v="0.25"/>
    <n v="0.25"/>
    <n v="0"/>
    <n v="0"/>
    <n v="0"/>
    <n v="0.75"/>
    <n v="2.75"/>
    <d v="2020-12-18T00:00:00"/>
    <n v="1"/>
    <n v="0.27445109780439125"/>
    <s v="Serioranistii"/>
  </r>
  <r>
    <x v="3"/>
    <s v="M"/>
    <n v="15"/>
    <n v="21.11"/>
    <m/>
    <d v="1899-12-30T02:11:12"/>
    <d v="1899-12-30T02:11:12"/>
    <n v="49"/>
    <d v="1899-12-30T00:06:13"/>
    <n v="5"/>
    <n v="1"/>
    <n v="1"/>
    <x v="2"/>
    <n v="0.25"/>
    <n v="0.5"/>
    <n v="0.25"/>
    <n v="0"/>
    <n v="0"/>
    <n v="0"/>
    <n v="0"/>
    <n v="2"/>
    <d v="2020-12-17T00:00:00"/>
    <n v="1"/>
    <n v="9.4741828517290391E-2"/>
    <s v="TSP"/>
  </r>
  <r>
    <x v="41"/>
    <s v="F"/>
    <n v="15"/>
    <n v="9.75"/>
    <m/>
    <d v="1899-12-30T01:05:57"/>
    <d v="1899-12-30T01:05:57"/>
    <n v="8"/>
    <d v="1899-12-30T00:06:46"/>
    <n v="2.5"/>
    <n v="1"/>
    <n v="2"/>
    <x v="2"/>
    <n v="0.25"/>
    <n v="0.5"/>
    <n v="0.25"/>
    <n v="0"/>
    <n v="0"/>
    <n v="0"/>
    <n v="0"/>
    <n v="1.625"/>
    <d v="2020-12-19T00:00:00"/>
    <n v="1"/>
    <n v="0.16666666666666666"/>
    <s v="TSP"/>
  </r>
  <r>
    <x v="32"/>
    <s v="M"/>
    <n v="15"/>
    <n v="12.01"/>
    <m/>
    <d v="1899-12-30T00:53:40"/>
    <d v="1899-12-30T00:53:40"/>
    <n v="11"/>
    <d v="1899-12-30T00:04:28"/>
    <n v="3"/>
    <n v="4"/>
    <n v="3.5"/>
    <x v="2"/>
    <n v="0.25"/>
    <n v="0.5"/>
    <n v="0.25"/>
    <n v="0"/>
    <n v="0"/>
    <n v="0"/>
    <n v="0"/>
    <n v="3.625"/>
    <d v="2020-12-16T00:00:00"/>
    <n v="1"/>
    <n v="0.30183180682764366"/>
    <s v="Let it RUN"/>
  </r>
  <r>
    <x v="24"/>
    <s v="M"/>
    <n v="15"/>
    <n v="15.01"/>
    <d v="1899-12-30T01:43:22"/>
    <d v="1899-12-30T01:49:51"/>
    <d v="1899-12-30T01:46:37"/>
    <n v="161"/>
    <d v="1899-12-30T00:07:06"/>
    <n v="3.5"/>
    <n v="1"/>
    <n v="3.5"/>
    <x v="0"/>
    <n v="0.25"/>
    <n v="0.25"/>
    <n v="0.5"/>
    <n v="0.10733333333333334"/>
    <n v="0"/>
    <n v="0"/>
    <n v="0"/>
    <n v="2.9823333333333335"/>
    <d v="2020-12-20T00:00:00"/>
    <n v="1"/>
    <n v="0.19868976238063515"/>
    <s v="Serioranistii"/>
  </r>
  <r>
    <x v="34"/>
    <s v="F"/>
    <n v="15"/>
    <n v="10.01"/>
    <m/>
    <d v="1899-12-30T01:01:41"/>
    <d v="1899-12-30T01:01:41"/>
    <n v="15"/>
    <d v="1899-12-30T00:06:10"/>
    <n v="2.5"/>
    <n v="1.5"/>
    <n v="2.5"/>
    <x v="2"/>
    <n v="0.25"/>
    <n v="0.5"/>
    <n v="0.25"/>
    <n v="0"/>
    <n v="0"/>
    <n v="0"/>
    <n v="0"/>
    <n v="2"/>
    <d v="2020-12-15T00:00:00"/>
    <n v="1"/>
    <n v="0.19980019980019981"/>
    <e v="#N/A"/>
  </r>
  <r>
    <x v="43"/>
    <s v="F"/>
    <n v="15"/>
    <n v="10"/>
    <m/>
    <d v="1899-12-30T00:54:25"/>
    <d v="1899-12-30T00:54:25"/>
    <n v="47"/>
    <d v="1899-12-30T00:05:27"/>
    <n v="2.5"/>
    <n v="3"/>
    <n v="4"/>
    <x v="2"/>
    <n v="0.25"/>
    <n v="0.5"/>
    <n v="0.25"/>
    <n v="0"/>
    <n v="0"/>
    <n v="0"/>
    <n v="0"/>
    <n v="3.125"/>
    <d v="2020-12-19T00:00:00"/>
    <n v="1"/>
    <n v="0.3125"/>
    <e v="#N/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4B65D0C-4D9A-45B2-B15A-22EE24C1B69F}" name="PivotTable1" cacheId="6" applyNumberFormats="0" applyBorderFormats="0" applyFontFormats="0" applyPatternFormats="0" applyAlignmentFormats="0" applyWidthHeightFormats="1" dataCaption="Values" grandTotalCaption="Total prezente" updatedVersion="6" minRefreshableVersion="3" showCalcMbrs="0" useAutoFormatting="1" itemPrintTitles="1" createdVersion="3" indent="0" outline="1" outlineData="1" multipleFieldFilters="0" colHeaderCaption="D/V/P">
  <location ref="A1:F47" firstHeaderRow="1" firstDataRow="2" firstDataCol="1"/>
  <pivotFields count="25">
    <pivotField axis="axisRow" showAll="0">
      <items count="45">
        <item x="10"/>
        <item x="38"/>
        <item x="42"/>
        <item x="20"/>
        <item x="30"/>
        <item x="37"/>
        <item x="36"/>
        <item x="15"/>
        <item x="29"/>
        <item x="22"/>
        <item x="0"/>
        <item x="9"/>
        <item x="8"/>
        <item x="25"/>
        <item x="17"/>
        <item x="24"/>
        <item x="28"/>
        <item x="11"/>
        <item x="13"/>
        <item x="35"/>
        <item x="14"/>
        <item x="5"/>
        <item x="1"/>
        <item x="27"/>
        <item x="7"/>
        <item x="40"/>
        <item x="34"/>
        <item x="19"/>
        <item x="18"/>
        <item x="41"/>
        <item x="4"/>
        <item x="3"/>
        <item x="33"/>
        <item x="6"/>
        <item x="31"/>
        <item x="26"/>
        <item x="23"/>
        <item x="2"/>
        <item x="21"/>
        <item x="16"/>
        <item x="12"/>
        <item x="39"/>
        <item x="32"/>
        <item x="43"/>
        <item t="default"/>
      </items>
    </pivotField>
    <pivotField showAll="0"/>
    <pivotField showAll="0"/>
    <pivotField showAll="0"/>
    <pivotField showAll="0"/>
    <pivotField showAll="0"/>
    <pivotField showAll="0"/>
    <pivotField showAll="0"/>
    <pivotField showAll="0"/>
    <pivotField showAll="0"/>
    <pivotField showAll="0"/>
    <pivotField showAll="0"/>
    <pivotField axis="axisCol" dataField="1" showAll="0">
      <items count="5">
        <item x="1"/>
        <item x="0"/>
        <item x="2"/>
        <item x="3"/>
        <item t="default"/>
      </items>
    </pivotField>
    <pivotField numFmtId="9" showAll="0"/>
    <pivotField numFmtId="9" showAll="0"/>
    <pivotField numFmtId="9" showAll="0"/>
    <pivotField numFmtId="164" showAll="0"/>
    <pivotField numFmtId="166" showAll="0"/>
    <pivotField showAll="0"/>
    <pivotField numFmtId="166" showAll="0"/>
    <pivotField showAll="0"/>
    <pivotField showAll="0"/>
    <pivotField showAll="0"/>
    <pivotField showAll="0"/>
    <pivotField showAll="0"/>
  </pivotFields>
  <rowFields count="1">
    <field x="0"/>
  </rowFields>
  <rowItems count="4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t="grand">
      <x/>
    </i>
  </rowItems>
  <colFields count="1">
    <field x="12"/>
  </colFields>
  <colItems count="5">
    <i>
      <x/>
    </i>
    <i>
      <x v="1"/>
    </i>
    <i>
      <x v="2"/>
    </i>
    <i>
      <x v="3"/>
    </i>
    <i t="grand">
      <x/>
    </i>
  </colItems>
  <dataFields count="1">
    <dataField name="Count of Tip" fld="12" subtotal="count" baseField="0" baseItem="0"/>
  </dataFields>
  <formats count="6">
    <format dxfId="17">
      <pivotArea dataOnly="0" labelOnly="1" fieldPosition="0">
        <references count="1">
          <reference field="12" count="0"/>
        </references>
      </pivotArea>
    </format>
    <format dxfId="16">
      <pivotArea dataOnly="0" labelOnly="1" grandCol="1" outline="0" fieldPosition="0"/>
    </format>
    <format dxfId="15">
      <pivotArea type="all" dataOnly="0" outline="0" fieldPosition="0"/>
    </format>
    <format dxfId="14">
      <pivotArea type="all" dataOnly="0" outline="0" fieldPosition="0"/>
    </format>
    <format dxfId="13">
      <pivotArea type="all" dataOnly="0" outline="0" fieldPosition="0"/>
    </format>
    <format dxfId="12">
      <pivotArea type="all" dataOnly="0" outline="0" fieldPosition="0"/>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facebook.com/groups/657276174438565/user/100000191268816/?__cft__%5b0%5d=AZV371bt_7mW2SBM3ejZYp4hATerzlyQHCnw68ArtXib0hFCKVNjBmyRK_L2-3NtpG16bfWZVEL_pAq_3lHqAPCyrtQjGJmS8ptEEtUSlxVwefcAnVVD5hbqCW49fvOGwR1VFTRW0oEp0spmrLBxxyTW&amp;__tn__=-UC%2CP-R"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acebook.com/groups/657276174438565/user/100000191268816/?__cft__%5b0%5d=AZV371bt_7mW2SBM3ejZYp4hATerzlyQHCnw68ArtXib0hFCKVNjBmyRK_L2-3NtpG16bfWZVEL_pAq_3lHqAPCyrtQjGJmS8ptEEtUSlxVwefcAnVVD5hbqCW49fvOGwR1VFTRW0oEp0spmrLBxxyTW&amp;__tn__=-UC%2CP-R"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facebook.com/groups/657276174438565/user/100000191268816/?__cft__%5b0%5d=AZV371bt_7mW2SBM3ejZYp4hATerzlyQHCnw68ArtXib0hFCKVNjBmyRK_L2-3NtpG16bfWZVEL_pAq_3lHqAPCyrtQjGJmS8ptEEtUSlxVwefcAnVVD5hbqCW49fvOGwR1VFTRW0oEp0spmrLBxxyTW&amp;__tn__=-UC%2CP-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facebook.com/groups/657276174438565/user/100000191268816/?__cft__%5b0%5d=AZV371bt_7mW2SBM3ejZYp4hATerzlyQHCnw68ArtXib0hFCKVNjBmyRK_L2-3NtpG16bfWZVEL_pAq_3lHqAPCyrtQjGJmS8ptEEtUSlxVwefcAnVVD5hbqCW49fvOGwR1VFTRW0oEp0spmrLBxxyTW&amp;__tn__=-UC%2CP-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
  <sheetViews>
    <sheetView workbookViewId="0">
      <selection activeCell="C3" sqref="C3:Q3"/>
    </sheetView>
  </sheetViews>
  <sheetFormatPr defaultColWidth="9.109375" defaultRowHeight="13.8" x14ac:dyDescent="0.3"/>
  <cols>
    <col min="1" max="1" width="3.88671875" style="74" bestFit="1" customWidth="1"/>
    <col min="2" max="2" width="13.33203125" style="74" bestFit="1" customWidth="1"/>
    <col min="3" max="3" width="5.5546875" style="74" customWidth="1"/>
    <col min="4" max="12" width="5.5546875" style="74" bestFit="1" customWidth="1"/>
    <col min="13" max="13" width="6.33203125" style="74" customWidth="1"/>
    <col min="14" max="17" width="6.44140625" style="74" customWidth="1"/>
    <col min="18" max="16384" width="9.109375" style="74"/>
  </cols>
  <sheetData>
    <row r="1" spans="1:18" x14ac:dyDescent="0.3">
      <c r="A1" s="76" t="s">
        <v>87</v>
      </c>
      <c r="B1" s="76" t="s">
        <v>185</v>
      </c>
      <c r="C1" s="76">
        <v>1</v>
      </c>
      <c r="D1" s="76">
        <v>2</v>
      </c>
      <c r="E1" s="76">
        <v>3</v>
      </c>
      <c r="F1" s="76">
        <v>4</v>
      </c>
      <c r="G1" s="76">
        <v>5</v>
      </c>
      <c r="H1" s="76">
        <v>6</v>
      </c>
      <c r="I1" s="76">
        <v>7</v>
      </c>
      <c r="J1" s="76">
        <v>8</v>
      </c>
      <c r="K1" s="76">
        <v>9</v>
      </c>
      <c r="L1" s="76">
        <v>10</v>
      </c>
      <c r="M1" s="76">
        <v>11</v>
      </c>
      <c r="N1" s="76">
        <v>12</v>
      </c>
      <c r="O1" s="76">
        <v>13</v>
      </c>
      <c r="P1" s="76">
        <v>14</v>
      </c>
      <c r="Q1" s="76">
        <v>15</v>
      </c>
      <c r="R1" s="78" t="s">
        <v>89</v>
      </c>
    </row>
    <row r="2" spans="1:18" x14ac:dyDescent="0.3">
      <c r="A2" s="76">
        <v>1</v>
      </c>
      <c r="B2" s="74" t="s">
        <v>196</v>
      </c>
      <c r="C2" s="75">
        <f>SUMPRODUCT((Data_echipe!B$2:B$53)*(Data_echipe!$A$2:$A$53=Echipe!$B2))</f>
        <v>3.4131333333333331</v>
      </c>
      <c r="D2" s="75">
        <f>SUMPRODUCT((Data_echipe!C$2:C$53)*(Data_echipe!$A$2:$A$53=Echipe!$B2))</f>
        <v>3.6867333333333336</v>
      </c>
      <c r="E2" s="75">
        <f>SUMPRODUCT((Data_echipe!D$2:D$53)*(Data_echipe!$A$2:$A$53=Echipe!$B2))</f>
        <v>4.3872</v>
      </c>
      <c r="F2" s="75">
        <f>SUMPRODUCT((Data_echipe!E$2:E$53)*(Data_echipe!$A$2:$A$53=Echipe!$B2))</f>
        <v>3.3280000000000003</v>
      </c>
      <c r="G2" s="75">
        <f>SUMPRODUCT((Data_echipe!F$2:F$53)*(Data_echipe!$A$2:$A$53=Echipe!$B2))</f>
        <v>4.1025333333333336</v>
      </c>
      <c r="H2" s="75">
        <f>SUMPRODUCT((Data_echipe!G$2:G$53)*(Data_echipe!$A$2:$A$53=Echipe!$B2))</f>
        <v>4.0041333333333329</v>
      </c>
      <c r="I2" s="75">
        <f>SUMPRODUCT((Data_echipe!H$2:H$53)*(Data_echipe!$A$2:$A$53=Echipe!$B2))</f>
        <v>3.4171333333333331</v>
      </c>
      <c r="J2" s="75">
        <f>SUMPRODUCT((Data_echipe!I$2:I$53)*(Data_echipe!$A$2:$A$53=Echipe!$B2))</f>
        <v>3.8046666666666669</v>
      </c>
      <c r="K2" s="75">
        <f>SUMPRODUCT((Data_echipe!J$2:J$53)*(Data_echipe!$A$2:$A$53=Echipe!$B2))</f>
        <v>4.7007999999999992</v>
      </c>
      <c r="L2" s="75">
        <f>SUMPRODUCT((Data_echipe!K$2:K$53)*(Data_echipe!$A$2:$A$53=Echipe!$B2))</f>
        <v>4.5845333333333338</v>
      </c>
      <c r="M2" s="75">
        <f>SUMPRODUCT((Data_echipe!L$2:L$53)*(Data_echipe!$A$2:$A$53=Echipe!$B2))</f>
        <v>3.3910666666666662</v>
      </c>
      <c r="N2" s="75">
        <f>SUMPRODUCT((Data_echipe!M$2:M$53)*(Data_echipe!$A$2:$A$53=Echipe!$B2))</f>
        <v>3.6899333333333333</v>
      </c>
      <c r="O2" s="75">
        <f>SUMPRODUCT((Data_echipe!N$2:N$53)*(Data_echipe!$A$2:$A$53=Echipe!$B2))</f>
        <v>3.6088</v>
      </c>
      <c r="P2" s="75">
        <f>SUMPRODUCT((Data_echipe!O$2:O$53)*(Data_echipe!$A$2:$A$53=Echipe!$B2))</f>
        <v>4.085</v>
      </c>
      <c r="Q2" s="75">
        <f>SUMPRODUCT((Data_echipe!P$2:P$53)*(Data_echipe!$A$2:$A$53=Echipe!$B2))</f>
        <v>4.4412000000000003</v>
      </c>
      <c r="R2" s="77">
        <f>SUMPRODUCT((Data_echipe!Q$2:Q$45)*(Data_echipe!$A$2:$A$45=Echipe!$B2))</f>
        <v>58.644866666666672</v>
      </c>
    </row>
    <row r="3" spans="1:18" x14ac:dyDescent="0.3">
      <c r="A3" s="76">
        <v>2</v>
      </c>
      <c r="B3" s="74" t="s">
        <v>173</v>
      </c>
      <c r="C3" s="75">
        <f>SUMPRODUCT((Data_echipe!B$2:B$53)*(Data_echipe!$A$2:$A$53=Echipe!$B3))</f>
        <v>3.6402666666666663</v>
      </c>
      <c r="D3" s="75">
        <f>SUMPRODUCT((Data_echipe!C$2:C$53)*(Data_echipe!$A$2:$A$53=Echipe!$B3))</f>
        <v>4.2462666666666662</v>
      </c>
      <c r="E3" s="75">
        <f>SUMPRODUCT((Data_echipe!D$2:D$53)*(Data_echipe!$A$2:$A$53=Echipe!$B3))</f>
        <v>3.7027333333333332</v>
      </c>
      <c r="F3" s="75">
        <f>SUMPRODUCT((Data_echipe!E$2:E$53)*(Data_echipe!$A$2:$A$53=Echipe!$B3))</f>
        <v>4.0042</v>
      </c>
      <c r="G3" s="75">
        <f>SUMPRODUCT((Data_echipe!F$2:F$53)*(Data_echipe!$A$2:$A$53=Echipe!$B3))</f>
        <v>3.5771999999999999</v>
      </c>
      <c r="H3" s="75">
        <f>SUMPRODUCT((Data_echipe!G$2:G$53)*(Data_echipe!$A$2:$A$53=Echipe!$B3))</f>
        <v>3.8395999999999999</v>
      </c>
      <c r="I3" s="75">
        <f>SUMPRODUCT((Data_echipe!H$2:H$53)*(Data_echipe!$A$2:$A$53=Echipe!$B3))</f>
        <v>3.1</v>
      </c>
      <c r="J3" s="75">
        <f>SUMPRODUCT((Data_echipe!I$2:I$53)*(Data_echipe!$A$2:$A$53=Echipe!$B3))</f>
        <v>3.6391333333333336</v>
      </c>
      <c r="K3" s="75">
        <f>SUMPRODUCT((Data_echipe!J$2:J$53)*(Data_echipe!$A$2:$A$53=Echipe!$B3))</f>
        <v>3.5249999999999999</v>
      </c>
      <c r="L3" s="75">
        <f>SUMPRODUCT((Data_echipe!K$2:K$53)*(Data_echipe!$A$2:$A$53=Echipe!$B3))</f>
        <v>4.37</v>
      </c>
      <c r="M3" s="75">
        <f>SUMPRODUCT((Data_echipe!L$2:L$53)*(Data_echipe!$A$2:$A$53=Echipe!$B3))</f>
        <v>4.3954666666666666</v>
      </c>
      <c r="N3" s="75">
        <f>SUMPRODUCT((Data_echipe!M$2:M$53)*(Data_echipe!$A$2:$A$53=Echipe!$B3))</f>
        <v>4.0449999999999999</v>
      </c>
      <c r="O3" s="75">
        <f>SUMPRODUCT((Data_echipe!N$2:N$53)*(Data_echipe!$A$2:$A$53=Echipe!$B3))</f>
        <v>4.3650000000000002</v>
      </c>
      <c r="P3" s="75">
        <f>SUMPRODUCT((Data_echipe!O$2:O$53)*(Data_echipe!$A$2:$A$53=Echipe!$B3))</f>
        <v>3.835</v>
      </c>
      <c r="Q3" s="75">
        <f>SUMPRODUCT((Data_echipe!P$2:P$53)*(Data_echipe!$A$2:$A$53=Echipe!$B3))</f>
        <v>3.8414666666666668</v>
      </c>
      <c r="R3" s="77">
        <f>SUMPRODUCT((Data_echipe!Q$2:Q$45)*(Data_echipe!$A$2:$A$45=Echipe!$B3))</f>
        <v>58.126333333333335</v>
      </c>
    </row>
    <row r="4" spans="1:18" x14ac:dyDescent="0.3">
      <c r="A4" s="76">
        <v>3</v>
      </c>
      <c r="B4" s="74" t="s">
        <v>174</v>
      </c>
      <c r="C4" s="75">
        <f>SUMPRODUCT((Data_echipe!B$2:B$53)*(Data_echipe!$A$2:$A$53=Echipe!$B4))</f>
        <v>3.1893333333333334</v>
      </c>
      <c r="D4" s="75">
        <f>SUMPRODUCT((Data_echipe!C$2:C$53)*(Data_echipe!$A$2:$A$53=Echipe!$B4))</f>
        <v>6.3254666666666663</v>
      </c>
      <c r="E4" s="75">
        <f>SUMPRODUCT((Data_echipe!D$2:D$53)*(Data_echipe!$A$2:$A$53=Echipe!$B4))</f>
        <v>3.6592666666666664</v>
      </c>
      <c r="F4" s="75">
        <f>SUMPRODUCT((Data_echipe!E$2:E$53)*(Data_echipe!$A$2:$A$53=Echipe!$B4))</f>
        <v>3.8735333333333335</v>
      </c>
      <c r="G4" s="75">
        <f>SUMPRODUCT((Data_echipe!F$2:F$53)*(Data_echipe!$A$2:$A$53=Echipe!$B4))</f>
        <v>3.5596666666666663</v>
      </c>
      <c r="H4" s="75">
        <f>SUMPRODUCT((Data_echipe!G$2:G$53)*(Data_echipe!$A$2:$A$53=Echipe!$B4))</f>
        <v>4.1348666666666665</v>
      </c>
      <c r="I4" s="75">
        <f>SUMPRODUCT((Data_echipe!H$2:H$53)*(Data_echipe!$A$2:$A$53=Echipe!$B4))</f>
        <v>4.085</v>
      </c>
      <c r="J4" s="75">
        <f>SUMPRODUCT((Data_echipe!I$2:I$53)*(Data_echipe!$A$2:$A$53=Echipe!$B4))</f>
        <v>3.6450000000000005</v>
      </c>
      <c r="K4" s="75">
        <f>SUMPRODUCT((Data_echipe!J$2:J$53)*(Data_echipe!$A$2:$A$53=Echipe!$B4))</f>
        <v>2.8045333333333331</v>
      </c>
      <c r="L4" s="75">
        <f>SUMPRODUCT((Data_echipe!K$2:K$53)*(Data_echipe!$A$2:$A$53=Echipe!$B4))</f>
        <v>3.7276000000000002</v>
      </c>
      <c r="M4" s="75">
        <f>SUMPRODUCT((Data_echipe!L$2:L$53)*(Data_echipe!$A$2:$A$53=Echipe!$B4))</f>
        <v>3.4544666666666664</v>
      </c>
      <c r="N4" s="75">
        <f>SUMPRODUCT((Data_echipe!M$2:M$53)*(Data_echipe!$A$2:$A$53=Echipe!$B4))</f>
        <v>3.6068666666666664</v>
      </c>
      <c r="O4" s="75">
        <f>SUMPRODUCT((Data_echipe!N$2:N$53)*(Data_echipe!$A$2:$A$53=Echipe!$B4))</f>
        <v>4.2991999999999999</v>
      </c>
      <c r="P4" s="75">
        <f>SUMPRODUCT((Data_echipe!O$2:O$53)*(Data_echipe!$A$2:$A$53=Echipe!$B4))</f>
        <v>2.9</v>
      </c>
      <c r="Q4" s="75">
        <f>SUMPRODUCT((Data_echipe!P$2:P$53)*(Data_echipe!$A$2:$A$53=Echipe!$B4))</f>
        <v>2.881733333333333</v>
      </c>
      <c r="R4" s="77">
        <f>SUMPRODUCT((Data_echipe!Q$2:Q$45)*(Data_echipe!$A$2:$A$45=Echipe!$B4))</f>
        <v>56.146533333333338</v>
      </c>
    </row>
    <row r="5" spans="1:18" x14ac:dyDescent="0.3">
      <c r="A5" s="76">
        <v>4</v>
      </c>
      <c r="B5" s="74" t="s">
        <v>197</v>
      </c>
      <c r="C5" s="75">
        <f>SUMPRODUCT((Data_echipe!B$2:B$53)*(Data_echipe!$A$2:$A$53=Echipe!$B5))</f>
        <v>3.6742666666666666</v>
      </c>
      <c r="D5" s="75">
        <f>SUMPRODUCT((Data_echipe!C$2:C$53)*(Data_echipe!$A$2:$A$53=Echipe!$B5))</f>
        <v>4.7942666666666671</v>
      </c>
      <c r="E5" s="75">
        <f>SUMPRODUCT((Data_echipe!D$2:D$53)*(Data_echipe!$A$2:$A$53=Echipe!$B5))</f>
        <v>3.7453333333333334</v>
      </c>
      <c r="F5" s="75">
        <f>SUMPRODUCT((Data_echipe!E$2:E$53)*(Data_echipe!$A$2:$A$53=Echipe!$B5))</f>
        <v>3.8835333333333333</v>
      </c>
      <c r="G5" s="75">
        <f>SUMPRODUCT((Data_echipe!F$2:F$53)*(Data_echipe!$A$2:$A$53=Echipe!$B5))</f>
        <v>3.9195333333333329</v>
      </c>
      <c r="H5" s="75">
        <f>SUMPRODUCT((Data_echipe!G$2:G$53)*(Data_echipe!$A$2:$A$53=Echipe!$B5))</f>
        <v>3.7336666666666667</v>
      </c>
      <c r="I5" s="75">
        <f>SUMPRODUCT((Data_echipe!H$2:H$53)*(Data_echipe!$A$2:$A$53=Echipe!$B5))</f>
        <v>3.6133999999999999</v>
      </c>
      <c r="J5" s="75">
        <f>SUMPRODUCT((Data_echipe!I$2:I$53)*(Data_echipe!$A$2:$A$53=Echipe!$B5))</f>
        <v>3.9162000000000008</v>
      </c>
      <c r="K5" s="75">
        <f>SUMPRODUCT((Data_echipe!J$2:J$53)*(Data_echipe!$A$2:$A$53=Echipe!$B5))</f>
        <v>3.5255333333333332</v>
      </c>
      <c r="L5" s="75">
        <f>SUMPRODUCT((Data_echipe!K$2:K$53)*(Data_echipe!$A$2:$A$53=Echipe!$B5))</f>
        <v>3.6125999999999996</v>
      </c>
      <c r="M5" s="75">
        <f>SUMPRODUCT((Data_echipe!L$2:L$53)*(Data_echipe!$A$2:$A$53=Echipe!$B5))</f>
        <v>3.8293333333333335</v>
      </c>
      <c r="N5" s="75">
        <f>SUMPRODUCT((Data_echipe!M$2:M$53)*(Data_echipe!$A$2:$A$53=Echipe!$B5))</f>
        <v>3.6012</v>
      </c>
      <c r="O5" s="75">
        <f>SUMPRODUCT((Data_echipe!N$2:N$53)*(Data_echipe!$A$2:$A$53=Echipe!$B5))</f>
        <v>3.3211333333333335</v>
      </c>
      <c r="P5" s="75">
        <f>SUMPRODUCT((Data_echipe!O$2:O$53)*(Data_echipe!$A$2:$A$53=Echipe!$B5))</f>
        <v>3.4965333333333333</v>
      </c>
      <c r="Q5" s="75">
        <f>SUMPRODUCT((Data_echipe!P$2:P$53)*(Data_echipe!$A$2:$A$53=Echipe!$B5))</f>
        <v>3.2208666666666668</v>
      </c>
      <c r="R5" s="77">
        <f>SUMPRODUCT((Data_echipe!Q$2:Q$45)*(Data_echipe!$A$2:$A$45=Echipe!$B5))</f>
        <v>55.8874</v>
      </c>
    </row>
    <row r="6" spans="1:18" x14ac:dyDescent="0.3">
      <c r="A6" s="76">
        <v>5</v>
      </c>
      <c r="B6" s="74" t="s">
        <v>195</v>
      </c>
      <c r="C6" s="75">
        <f>SUMPRODUCT((Data_echipe!B$2:B$53)*(Data_echipe!$A$2:$A$53=Echipe!$B6))</f>
        <v>3.3299333333333339</v>
      </c>
      <c r="D6" s="75">
        <f>SUMPRODUCT((Data_echipe!C$2:C$53)*(Data_echipe!$A$2:$A$53=Echipe!$B6))</f>
        <v>3.4683333333333337</v>
      </c>
      <c r="E6" s="75">
        <f>SUMPRODUCT((Data_echipe!D$2:D$53)*(Data_echipe!$A$2:$A$53=Echipe!$B6))</f>
        <v>3.116133333333333</v>
      </c>
      <c r="F6" s="75">
        <f>SUMPRODUCT((Data_echipe!E$2:E$53)*(Data_echipe!$A$2:$A$53=Echipe!$B6))</f>
        <v>2.9750000000000001</v>
      </c>
      <c r="G6" s="75">
        <f>SUMPRODUCT((Data_echipe!F$2:F$53)*(Data_echipe!$A$2:$A$53=Echipe!$B6))</f>
        <v>3.8556666666666666</v>
      </c>
      <c r="H6" s="75">
        <f>SUMPRODUCT((Data_echipe!G$2:G$53)*(Data_echipe!$A$2:$A$53=Echipe!$B6))</f>
        <v>2.7919333333333336</v>
      </c>
      <c r="I6" s="75">
        <f>SUMPRODUCT((Data_echipe!H$2:H$53)*(Data_echipe!$A$2:$A$53=Echipe!$B6))</f>
        <v>3.5350000000000001</v>
      </c>
      <c r="J6" s="75">
        <f>SUMPRODUCT((Data_echipe!I$2:I$53)*(Data_echipe!$A$2:$A$53=Echipe!$B6))</f>
        <v>3.4249999999999998</v>
      </c>
      <c r="K6" s="75">
        <f>SUMPRODUCT((Data_echipe!J$2:J$53)*(Data_echipe!$A$2:$A$53=Echipe!$B6))</f>
        <v>2.8393333333333333</v>
      </c>
      <c r="L6" s="75">
        <f>SUMPRODUCT((Data_echipe!K$2:K$53)*(Data_echipe!$A$2:$A$53=Echipe!$B6))</f>
        <v>3.0450000000000004</v>
      </c>
      <c r="M6" s="75">
        <f>SUMPRODUCT((Data_echipe!L$2:L$53)*(Data_echipe!$A$2:$A$53=Echipe!$B6))</f>
        <v>3.272933333333333</v>
      </c>
      <c r="N6" s="75">
        <f>SUMPRODUCT((Data_echipe!M$2:M$53)*(Data_echipe!$A$2:$A$53=Echipe!$B6))</f>
        <v>2.7723333333333331</v>
      </c>
      <c r="O6" s="75">
        <f>SUMPRODUCT((Data_echipe!N$2:N$53)*(Data_echipe!$A$2:$A$53=Echipe!$B6))</f>
        <v>2.8928666666666665</v>
      </c>
      <c r="P6" s="75">
        <f>SUMPRODUCT((Data_echipe!O$2:O$53)*(Data_echipe!$A$2:$A$53=Echipe!$B6))</f>
        <v>2.6659333333333333</v>
      </c>
      <c r="Q6" s="75">
        <f>SUMPRODUCT((Data_echipe!P$2:P$53)*(Data_echipe!$A$2:$A$53=Echipe!$B6))</f>
        <v>2.4</v>
      </c>
      <c r="R6" s="77">
        <f>SUMPRODUCT((Data_echipe!Q$2:Q$45)*(Data_echipe!$A$2:$A$45=Echipe!$B6))</f>
        <v>46.385400000000004</v>
      </c>
    </row>
  </sheetData>
  <sortState xmlns:xlrd2="http://schemas.microsoft.com/office/spreadsheetml/2017/richdata2" ref="B2:R6">
    <sortCondition descending="1" ref="R2:R6"/>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8"/>
  <sheetViews>
    <sheetView workbookViewId="0">
      <pane ySplit="2" topLeftCell="A24" activePane="bottomLeft" state="frozen"/>
      <selection pane="bottomLeft" activeCell="D26" sqref="D26"/>
    </sheetView>
  </sheetViews>
  <sheetFormatPr defaultColWidth="9.109375" defaultRowHeight="12" x14ac:dyDescent="0.25"/>
  <cols>
    <col min="1" max="1" width="20" style="80" bestFit="1" customWidth="1"/>
    <col min="2" max="2" width="7.21875" style="80" bestFit="1" customWidth="1"/>
    <col min="3" max="4" width="3.109375" style="80" bestFit="1" customWidth="1"/>
    <col min="5" max="5" width="5.6640625" style="80" bestFit="1" customWidth="1"/>
    <col min="6" max="6" width="10.77734375" style="80" bestFit="1" customWidth="1"/>
    <col min="7" max="16384" width="9.109375" style="80"/>
  </cols>
  <sheetData>
    <row r="1" spans="1:6" x14ac:dyDescent="0.25">
      <c r="A1" s="80" t="s">
        <v>186</v>
      </c>
      <c r="B1" s="80" t="s">
        <v>188</v>
      </c>
    </row>
    <row r="2" spans="1:6" x14ac:dyDescent="0.25">
      <c r="A2" s="80" t="s">
        <v>187</v>
      </c>
      <c r="B2" s="82" t="s">
        <v>170</v>
      </c>
      <c r="C2" s="82" t="s">
        <v>172</v>
      </c>
      <c r="D2" s="82" t="s">
        <v>171</v>
      </c>
      <c r="E2" s="82" t="s">
        <v>253</v>
      </c>
      <c r="F2" s="82" t="s">
        <v>189</v>
      </c>
    </row>
    <row r="3" spans="1:6" x14ac:dyDescent="0.25">
      <c r="A3" s="83" t="s">
        <v>222</v>
      </c>
      <c r="B3" s="84"/>
      <c r="C3" s="84">
        <v>1</v>
      </c>
      <c r="D3" s="84"/>
      <c r="E3" s="84"/>
      <c r="F3" s="84">
        <v>1</v>
      </c>
    </row>
    <row r="4" spans="1:6" x14ac:dyDescent="0.25">
      <c r="A4" s="83" t="s">
        <v>58</v>
      </c>
      <c r="B4" s="84">
        <v>5</v>
      </c>
      <c r="C4" s="84">
        <v>5</v>
      </c>
      <c r="D4" s="84">
        <v>5</v>
      </c>
      <c r="E4" s="84"/>
      <c r="F4" s="84">
        <v>15</v>
      </c>
    </row>
    <row r="5" spans="1:6" x14ac:dyDescent="0.25">
      <c r="A5" s="83" t="s">
        <v>252</v>
      </c>
      <c r="B5" s="84">
        <v>5</v>
      </c>
      <c r="C5" s="84">
        <v>2</v>
      </c>
      <c r="D5" s="84">
        <v>1</v>
      </c>
      <c r="E5" s="84"/>
      <c r="F5" s="84">
        <v>8</v>
      </c>
    </row>
    <row r="6" spans="1:6" x14ac:dyDescent="0.25">
      <c r="A6" s="83" t="s">
        <v>56</v>
      </c>
      <c r="B6" s="84">
        <v>4</v>
      </c>
      <c r="C6" s="84">
        <v>5</v>
      </c>
      <c r="D6" s="84">
        <v>3</v>
      </c>
      <c r="E6" s="84"/>
      <c r="F6" s="84">
        <v>12</v>
      </c>
    </row>
    <row r="7" spans="1:6" x14ac:dyDescent="0.25">
      <c r="A7" s="83" t="s">
        <v>52</v>
      </c>
      <c r="B7" s="84">
        <v>5</v>
      </c>
      <c r="C7" s="84">
        <v>5</v>
      </c>
      <c r="D7" s="84">
        <v>5</v>
      </c>
      <c r="E7" s="84"/>
      <c r="F7" s="84">
        <v>15</v>
      </c>
    </row>
    <row r="8" spans="1:6" x14ac:dyDescent="0.25">
      <c r="A8" s="83" t="s">
        <v>224</v>
      </c>
      <c r="B8" s="84">
        <v>5</v>
      </c>
      <c r="C8" s="84">
        <v>4</v>
      </c>
      <c r="D8" s="84">
        <v>5</v>
      </c>
      <c r="E8" s="84"/>
      <c r="F8" s="84">
        <v>14</v>
      </c>
    </row>
    <row r="9" spans="1:6" x14ac:dyDescent="0.25">
      <c r="A9" s="83" t="s">
        <v>161</v>
      </c>
      <c r="B9" s="84">
        <v>1</v>
      </c>
      <c r="C9" s="84"/>
      <c r="D9" s="84"/>
      <c r="E9" s="84"/>
      <c r="F9" s="84">
        <v>1</v>
      </c>
    </row>
    <row r="10" spans="1:6" x14ac:dyDescent="0.25">
      <c r="A10" s="83" t="s">
        <v>57</v>
      </c>
      <c r="B10" s="84">
        <v>5</v>
      </c>
      <c r="C10" s="84">
        <v>5</v>
      </c>
      <c r="D10" s="84">
        <v>4</v>
      </c>
      <c r="E10" s="84"/>
      <c r="F10" s="84">
        <v>14</v>
      </c>
    </row>
    <row r="11" spans="1:6" x14ac:dyDescent="0.25">
      <c r="A11" s="83" t="s">
        <v>47</v>
      </c>
      <c r="B11" s="84">
        <v>5</v>
      </c>
      <c r="C11" s="84">
        <v>5</v>
      </c>
      <c r="D11" s="84">
        <v>5</v>
      </c>
      <c r="E11" s="84"/>
      <c r="F11" s="84">
        <v>15</v>
      </c>
    </row>
    <row r="12" spans="1:6" x14ac:dyDescent="0.25">
      <c r="A12" s="83" t="s">
        <v>49</v>
      </c>
      <c r="B12" s="84">
        <v>5</v>
      </c>
      <c r="C12" s="84">
        <v>6</v>
      </c>
      <c r="D12" s="84">
        <v>4</v>
      </c>
      <c r="E12" s="84"/>
      <c r="F12" s="84">
        <v>15</v>
      </c>
    </row>
    <row r="13" spans="1:6" x14ac:dyDescent="0.25">
      <c r="A13" s="83" t="s">
        <v>111</v>
      </c>
      <c r="B13" s="84">
        <v>5</v>
      </c>
      <c r="C13" s="84">
        <v>5</v>
      </c>
      <c r="D13" s="84">
        <v>5</v>
      </c>
      <c r="E13" s="84"/>
      <c r="F13" s="84">
        <v>15</v>
      </c>
    </row>
    <row r="14" spans="1:6" x14ac:dyDescent="0.25">
      <c r="A14" s="83" t="s">
        <v>219</v>
      </c>
      <c r="B14" s="84">
        <v>2</v>
      </c>
      <c r="C14" s="84"/>
      <c r="D14" s="84">
        <v>1</v>
      </c>
      <c r="E14" s="84"/>
      <c r="F14" s="84">
        <v>3</v>
      </c>
    </row>
    <row r="15" spans="1:6" x14ac:dyDescent="0.25">
      <c r="A15" s="83" t="s">
        <v>184</v>
      </c>
      <c r="B15" s="84">
        <v>3</v>
      </c>
      <c r="C15" s="84">
        <v>2</v>
      </c>
      <c r="D15" s="84"/>
      <c r="E15" s="84"/>
      <c r="F15" s="84">
        <v>5</v>
      </c>
    </row>
    <row r="16" spans="1:6" x14ac:dyDescent="0.25">
      <c r="A16" s="83" t="s">
        <v>59</v>
      </c>
      <c r="B16" s="84">
        <v>5</v>
      </c>
      <c r="C16" s="84">
        <v>5</v>
      </c>
      <c r="D16" s="84">
        <v>5</v>
      </c>
      <c r="E16" s="84"/>
      <c r="F16" s="84">
        <v>15</v>
      </c>
    </row>
    <row r="17" spans="1:6" x14ac:dyDescent="0.25">
      <c r="A17" s="83" t="s">
        <v>82</v>
      </c>
      <c r="B17" s="84">
        <v>5</v>
      </c>
      <c r="C17" s="84">
        <v>5</v>
      </c>
      <c r="D17" s="84">
        <v>5</v>
      </c>
      <c r="E17" s="84"/>
      <c r="F17" s="84">
        <v>15</v>
      </c>
    </row>
    <row r="18" spans="1:6" x14ac:dyDescent="0.25">
      <c r="A18" s="83" t="s">
        <v>62</v>
      </c>
      <c r="B18" s="84">
        <v>4</v>
      </c>
      <c r="C18" s="84">
        <v>5</v>
      </c>
      <c r="D18" s="84">
        <v>3</v>
      </c>
      <c r="E18" s="84"/>
      <c r="F18" s="84">
        <v>12</v>
      </c>
    </row>
    <row r="19" spans="1:6" x14ac:dyDescent="0.25">
      <c r="A19" s="83" t="s">
        <v>218</v>
      </c>
      <c r="B19" s="84">
        <v>5</v>
      </c>
      <c r="C19" s="84">
        <v>5</v>
      </c>
      <c r="D19" s="84">
        <v>5</v>
      </c>
      <c r="E19" s="84"/>
      <c r="F19" s="84">
        <v>15</v>
      </c>
    </row>
    <row r="20" spans="1:6" x14ac:dyDescent="0.25">
      <c r="A20" s="83" t="s">
        <v>6</v>
      </c>
      <c r="B20" s="84"/>
      <c r="C20" s="84">
        <v>1</v>
      </c>
      <c r="D20" s="84">
        <v>1</v>
      </c>
      <c r="E20" s="84"/>
      <c r="F20" s="84">
        <v>2</v>
      </c>
    </row>
    <row r="21" spans="1:6" x14ac:dyDescent="0.25">
      <c r="A21" s="83" t="s">
        <v>66</v>
      </c>
      <c r="B21" s="84">
        <v>3</v>
      </c>
      <c r="C21" s="84">
        <v>4</v>
      </c>
      <c r="D21" s="84">
        <v>4</v>
      </c>
      <c r="E21" s="84"/>
      <c r="F21" s="84">
        <v>11</v>
      </c>
    </row>
    <row r="22" spans="1:6" x14ac:dyDescent="0.25">
      <c r="A22" s="83" t="s">
        <v>53</v>
      </c>
      <c r="B22" s="84">
        <v>5</v>
      </c>
      <c r="C22" s="84">
        <v>5</v>
      </c>
      <c r="D22" s="84">
        <v>4</v>
      </c>
      <c r="E22" s="84"/>
      <c r="F22" s="84">
        <v>14</v>
      </c>
    </row>
    <row r="23" spans="1:6" x14ac:dyDescent="0.25">
      <c r="A23" s="83" t="s">
        <v>223</v>
      </c>
      <c r="B23" s="84">
        <v>5</v>
      </c>
      <c r="C23" s="84">
        <v>5</v>
      </c>
      <c r="D23" s="84">
        <v>5</v>
      </c>
      <c r="E23" s="84"/>
      <c r="F23" s="84">
        <v>15</v>
      </c>
    </row>
    <row r="24" spans="1:6" x14ac:dyDescent="0.25">
      <c r="A24" s="83" t="s">
        <v>84</v>
      </c>
      <c r="B24" s="84">
        <v>5</v>
      </c>
      <c r="C24" s="84">
        <v>4</v>
      </c>
      <c r="D24" s="84">
        <v>3</v>
      </c>
      <c r="E24" s="84"/>
      <c r="F24" s="84">
        <v>12</v>
      </c>
    </row>
    <row r="25" spans="1:6" x14ac:dyDescent="0.25">
      <c r="A25" s="83" t="s">
        <v>211</v>
      </c>
      <c r="B25" s="84">
        <v>5</v>
      </c>
      <c r="C25" s="84">
        <v>5</v>
      </c>
      <c r="D25" s="84">
        <v>5</v>
      </c>
      <c r="E25" s="84"/>
      <c r="F25" s="84">
        <v>15</v>
      </c>
    </row>
    <row r="26" spans="1:6" x14ac:dyDescent="0.25">
      <c r="A26" s="83" t="s">
        <v>182</v>
      </c>
      <c r="B26" s="84">
        <v>5</v>
      </c>
      <c r="C26" s="84">
        <v>5</v>
      </c>
      <c r="D26" s="84">
        <v>5</v>
      </c>
      <c r="E26" s="84"/>
      <c r="F26" s="84">
        <v>15</v>
      </c>
    </row>
    <row r="27" spans="1:6" x14ac:dyDescent="0.25">
      <c r="A27" s="83" t="s">
        <v>64</v>
      </c>
      <c r="B27" s="84">
        <v>5</v>
      </c>
      <c r="C27" s="84">
        <v>4</v>
      </c>
      <c r="D27" s="84">
        <v>1</v>
      </c>
      <c r="E27" s="84"/>
      <c r="F27" s="84">
        <v>10</v>
      </c>
    </row>
    <row r="28" spans="1:6" ht="11.4" customHeight="1" x14ac:dyDescent="0.25">
      <c r="A28" s="83" t="s">
        <v>251</v>
      </c>
      <c r="B28" s="84">
        <v>5</v>
      </c>
      <c r="C28" s="84">
        <v>4</v>
      </c>
      <c r="D28" s="84">
        <v>3</v>
      </c>
      <c r="E28" s="84"/>
      <c r="F28" s="84">
        <v>12</v>
      </c>
    </row>
    <row r="29" spans="1:6" x14ac:dyDescent="0.25">
      <c r="A29" s="83" t="s">
        <v>67</v>
      </c>
      <c r="B29" s="84">
        <v>4</v>
      </c>
      <c r="C29" s="84">
        <v>5</v>
      </c>
      <c r="D29" s="84">
        <v>5</v>
      </c>
      <c r="E29" s="84"/>
      <c r="F29" s="84">
        <v>14</v>
      </c>
    </row>
    <row r="30" spans="1:6" x14ac:dyDescent="0.25">
      <c r="A30" s="83" t="s">
        <v>183</v>
      </c>
      <c r="B30" s="84">
        <v>5</v>
      </c>
      <c r="C30" s="84">
        <v>5</v>
      </c>
      <c r="D30" s="84">
        <v>5</v>
      </c>
      <c r="E30" s="84"/>
      <c r="F30" s="84">
        <v>15</v>
      </c>
    </row>
    <row r="31" spans="1:6" x14ac:dyDescent="0.25">
      <c r="A31" s="83" t="s">
        <v>159</v>
      </c>
      <c r="B31" s="84">
        <v>5</v>
      </c>
      <c r="C31" s="84">
        <v>5</v>
      </c>
      <c r="D31" s="84">
        <v>5</v>
      </c>
      <c r="E31" s="84"/>
      <c r="F31" s="84">
        <v>15</v>
      </c>
    </row>
    <row r="32" spans="1:6" x14ac:dyDescent="0.25">
      <c r="A32" s="83" t="s">
        <v>155</v>
      </c>
      <c r="B32" s="84">
        <v>5</v>
      </c>
      <c r="C32" s="84">
        <v>2</v>
      </c>
      <c r="D32" s="84">
        <v>4</v>
      </c>
      <c r="E32" s="84"/>
      <c r="F32" s="84">
        <v>11</v>
      </c>
    </row>
    <row r="33" spans="1:6" x14ac:dyDescent="0.25">
      <c r="A33" s="83" t="s">
        <v>68</v>
      </c>
      <c r="B33" s="84">
        <v>2</v>
      </c>
      <c r="C33" s="84">
        <v>3</v>
      </c>
      <c r="D33" s="84">
        <v>1</v>
      </c>
      <c r="E33" s="84"/>
      <c r="F33" s="84">
        <v>6</v>
      </c>
    </row>
    <row r="34" spans="1:6" x14ac:dyDescent="0.25">
      <c r="A34" s="83" t="s">
        <v>60</v>
      </c>
      <c r="B34" s="84">
        <v>5</v>
      </c>
      <c r="C34" s="84">
        <v>5</v>
      </c>
      <c r="D34" s="84">
        <v>5</v>
      </c>
      <c r="E34" s="84"/>
      <c r="F34" s="84">
        <v>15</v>
      </c>
    </row>
    <row r="35" spans="1:6" x14ac:dyDescent="0.25">
      <c r="A35" s="83" t="s">
        <v>181</v>
      </c>
      <c r="B35" s="84">
        <v>5</v>
      </c>
      <c r="C35" s="84">
        <v>4</v>
      </c>
      <c r="D35" s="84"/>
      <c r="E35" s="84"/>
      <c r="F35" s="84">
        <v>9</v>
      </c>
    </row>
    <row r="36" spans="1:6" x14ac:dyDescent="0.25">
      <c r="A36" s="83" t="s">
        <v>50</v>
      </c>
      <c r="B36" s="84">
        <v>4</v>
      </c>
      <c r="C36" s="84">
        <v>5</v>
      </c>
      <c r="D36" s="84">
        <v>5</v>
      </c>
      <c r="E36" s="84"/>
      <c r="F36" s="84">
        <v>14</v>
      </c>
    </row>
    <row r="37" spans="1:6" x14ac:dyDescent="0.25">
      <c r="A37" s="83" t="s">
        <v>54</v>
      </c>
      <c r="B37" s="84">
        <v>4</v>
      </c>
      <c r="C37" s="84">
        <v>2</v>
      </c>
      <c r="D37" s="84">
        <v>5</v>
      </c>
      <c r="E37" s="84"/>
      <c r="F37" s="84">
        <v>11</v>
      </c>
    </row>
    <row r="38" spans="1:6" x14ac:dyDescent="0.25">
      <c r="A38" s="83" t="s">
        <v>160</v>
      </c>
      <c r="B38" s="84">
        <v>5</v>
      </c>
      <c r="C38" s="84">
        <v>5</v>
      </c>
      <c r="D38" s="84">
        <v>5</v>
      </c>
      <c r="E38" s="84"/>
      <c r="F38" s="84">
        <v>15</v>
      </c>
    </row>
    <row r="39" spans="1:6" x14ac:dyDescent="0.25">
      <c r="A39" s="83" t="s">
        <v>55</v>
      </c>
      <c r="B39" s="84">
        <v>5</v>
      </c>
      <c r="C39" s="84">
        <v>5</v>
      </c>
      <c r="D39" s="84">
        <v>5</v>
      </c>
      <c r="E39" s="84"/>
      <c r="F39" s="84">
        <v>15</v>
      </c>
    </row>
    <row r="40" spans="1:6" x14ac:dyDescent="0.25">
      <c r="A40" s="83" t="s">
        <v>83</v>
      </c>
      <c r="B40" s="84">
        <v>5</v>
      </c>
      <c r="C40" s="84">
        <v>5</v>
      </c>
      <c r="D40" s="84">
        <v>5</v>
      </c>
      <c r="E40" s="84"/>
      <c r="F40" s="84">
        <v>15</v>
      </c>
    </row>
    <row r="41" spans="1:6" x14ac:dyDescent="0.25">
      <c r="A41" s="83" t="s">
        <v>8</v>
      </c>
      <c r="B41" s="84">
        <v>5</v>
      </c>
      <c r="C41" s="84">
        <v>5</v>
      </c>
      <c r="D41" s="84">
        <v>5</v>
      </c>
      <c r="E41" s="84"/>
      <c r="F41" s="84">
        <v>15</v>
      </c>
    </row>
    <row r="42" spans="1:6" x14ac:dyDescent="0.25">
      <c r="A42" s="83" t="s">
        <v>220</v>
      </c>
      <c r="B42" s="84">
        <v>5</v>
      </c>
      <c r="C42" s="84">
        <v>5</v>
      </c>
      <c r="D42" s="84">
        <v>4</v>
      </c>
      <c r="E42" s="84"/>
      <c r="F42" s="84">
        <v>14</v>
      </c>
    </row>
    <row r="43" spans="1:6" x14ac:dyDescent="0.25">
      <c r="A43" s="83" t="s">
        <v>178</v>
      </c>
      <c r="B43" s="84">
        <v>5</v>
      </c>
      <c r="C43" s="84">
        <v>5</v>
      </c>
      <c r="D43" s="84">
        <v>5</v>
      </c>
      <c r="E43" s="84"/>
      <c r="F43" s="84">
        <v>15</v>
      </c>
    </row>
    <row r="44" spans="1:6" x14ac:dyDescent="0.25">
      <c r="A44" s="83" t="s">
        <v>65</v>
      </c>
      <c r="B44" s="84">
        <v>4</v>
      </c>
      <c r="C44" s="84">
        <v>4</v>
      </c>
      <c r="D44" s="84">
        <v>5</v>
      </c>
      <c r="E44" s="84"/>
      <c r="F44" s="84">
        <v>13</v>
      </c>
    </row>
    <row r="45" spans="1:6" x14ac:dyDescent="0.25">
      <c r="A45" s="83" t="s">
        <v>175</v>
      </c>
      <c r="B45" s="84">
        <v>5</v>
      </c>
      <c r="C45" s="84">
        <v>5</v>
      </c>
      <c r="D45" s="84">
        <v>5</v>
      </c>
      <c r="E45" s="84"/>
      <c r="F45" s="84">
        <v>15</v>
      </c>
    </row>
    <row r="46" spans="1:6" x14ac:dyDescent="0.25">
      <c r="A46" s="83" t="s">
        <v>255</v>
      </c>
      <c r="B46" s="84">
        <v>1</v>
      </c>
      <c r="C46" s="84"/>
      <c r="D46" s="84">
        <v>1</v>
      </c>
      <c r="E46" s="84"/>
      <c r="F46" s="84">
        <v>2</v>
      </c>
    </row>
    <row r="47" spans="1:6" x14ac:dyDescent="0.25">
      <c r="A47" s="83" t="s">
        <v>189</v>
      </c>
      <c r="B47" s="84">
        <v>186</v>
      </c>
      <c r="C47" s="84">
        <v>177</v>
      </c>
      <c r="D47" s="84">
        <v>162</v>
      </c>
      <c r="E47" s="84"/>
      <c r="F47" s="84">
        <v>525</v>
      </c>
    </row>
    <row r="48" spans="1:6" x14ac:dyDescent="0.25">
      <c r="A48"/>
      <c r="B48"/>
      <c r="C48"/>
      <c r="D48"/>
      <c r="E48"/>
      <c r="F48"/>
    </row>
  </sheetData>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249977111117893"/>
  </sheetPr>
  <dimension ref="A1:Z73"/>
  <sheetViews>
    <sheetView zoomScale="90" zoomScaleNormal="90" workbookViewId="0">
      <pane ySplit="1" topLeftCell="A50" activePane="bottomLeft" state="frozen"/>
      <selection pane="bottomLeft" activeCell="D79" sqref="D79"/>
    </sheetView>
  </sheetViews>
  <sheetFormatPr defaultColWidth="9.109375" defaultRowHeight="12" x14ac:dyDescent="0.25"/>
  <cols>
    <col min="1" max="1" width="27" style="2" customWidth="1"/>
    <col min="2" max="2" width="5" style="2" customWidth="1"/>
    <col min="3" max="3" width="7.109375" style="2" bestFit="1" customWidth="1"/>
    <col min="4" max="4" width="9.33203125" style="2" bestFit="1" customWidth="1"/>
    <col min="5" max="6" width="9.33203125" style="2" customWidth="1"/>
    <col min="7" max="7" width="11.109375" style="2" bestFit="1" customWidth="1"/>
    <col min="8" max="8" width="9.33203125" style="33" bestFit="1" customWidth="1"/>
    <col min="9" max="9" width="9.109375" style="2"/>
    <col min="10" max="10" width="6.5546875" style="2" customWidth="1"/>
    <col min="11" max="11" width="10.109375" style="2" bestFit="1" customWidth="1"/>
    <col min="12" max="12" width="8.44140625" style="2" customWidth="1"/>
    <col min="13" max="13" width="7.6640625" style="2" bestFit="1" customWidth="1"/>
    <col min="14" max="14" width="5.6640625" style="2" customWidth="1"/>
    <col min="15" max="16" width="5.33203125" style="2" bestFit="1" customWidth="1"/>
    <col min="17" max="20" width="6" style="32" customWidth="1"/>
    <col min="21" max="21" width="7.5546875" style="26" customWidth="1"/>
    <col min="22" max="22" width="10.44140625" style="27" customWidth="1"/>
    <col min="23" max="23" width="3.109375" style="2" customWidth="1"/>
    <col min="24" max="24" width="9.109375" style="2"/>
    <col min="25" max="25" width="10.6640625" style="2" bestFit="1" customWidth="1"/>
    <col min="26" max="16384" width="9.109375" style="2"/>
  </cols>
  <sheetData>
    <row r="1" spans="1:26" ht="23.25" customHeight="1" x14ac:dyDescent="0.25">
      <c r="A1" s="60" t="s">
        <v>36</v>
      </c>
      <c r="B1" s="21" t="s">
        <v>37</v>
      </c>
      <c r="C1" s="60" t="s">
        <v>33</v>
      </c>
      <c r="D1" s="60" t="s">
        <v>38</v>
      </c>
      <c r="E1" s="118" t="s">
        <v>225</v>
      </c>
      <c r="F1" s="118" t="s">
        <v>226</v>
      </c>
      <c r="G1" s="118" t="s">
        <v>39</v>
      </c>
      <c r="H1" s="61" t="s">
        <v>120</v>
      </c>
      <c r="I1" s="16" t="s">
        <v>40</v>
      </c>
      <c r="J1" s="16" t="s">
        <v>41</v>
      </c>
      <c r="K1" s="16" t="s">
        <v>42</v>
      </c>
      <c r="L1" s="62" t="s">
        <v>86</v>
      </c>
      <c r="M1" s="62" t="s">
        <v>169</v>
      </c>
      <c r="N1" s="16" t="s">
        <v>170</v>
      </c>
      <c r="O1" s="16" t="s">
        <v>171</v>
      </c>
      <c r="P1" s="16" t="s">
        <v>172</v>
      </c>
      <c r="Q1" s="31" t="s">
        <v>91</v>
      </c>
      <c r="R1" s="31" t="s">
        <v>105</v>
      </c>
      <c r="S1" s="31" t="s">
        <v>118</v>
      </c>
      <c r="T1" s="31" t="s">
        <v>119</v>
      </c>
      <c r="U1" s="24" t="s">
        <v>43</v>
      </c>
      <c r="V1" s="60" t="s">
        <v>44</v>
      </c>
      <c r="W1" s="16" t="s">
        <v>45</v>
      </c>
      <c r="X1" s="2" t="s">
        <v>114</v>
      </c>
      <c r="Y1" s="2" t="s">
        <v>185</v>
      </c>
      <c r="Z1" s="2" t="s">
        <v>190</v>
      </c>
    </row>
    <row r="2" spans="1:26" s="99" customFormat="1" x14ac:dyDescent="0.25">
      <c r="A2" s="100" t="s">
        <v>111</v>
      </c>
      <c r="B2" s="2" t="str">
        <f>VLOOKUP(A2,Participanti!A:B,2,0)</f>
        <v>M</v>
      </c>
      <c r="C2" s="101">
        <v>1</v>
      </c>
      <c r="D2" s="102">
        <v>32.15</v>
      </c>
      <c r="E2" s="102"/>
      <c r="F2" s="102"/>
      <c r="G2" s="103">
        <v>0.23425925925925925</v>
      </c>
      <c r="H2" s="104">
        <v>1052</v>
      </c>
      <c r="I2" s="17">
        <f t="shared" ref="I2:I65" si="0">G2/D2</f>
        <v>7.2864466332584529E-3</v>
      </c>
      <c r="J2" s="2">
        <f>IF(B2="F",IF(I2&gt;Barem!$AC$2,0,IF(B2="F",VLOOKUP(D2,Barem!$B$2:$C$11,2,1))),IF(I2&gt;Barem!$AC$3,0,VLOOKUP(D2,Barem!$B$12:$C$21,2,1)))</f>
        <v>5</v>
      </c>
      <c r="K2" s="2">
        <f>IF(J2=0,0,IF(B2="F",VLOOKUP(I2,Barem!$G$2:$H$11,2,1),VLOOKUP(I2,Barem!$G$12:$H$21,2,1)))</f>
        <v>0</v>
      </c>
      <c r="L2" s="101">
        <v>3</v>
      </c>
      <c r="M2" s="70" t="str">
        <f>VLOOKUP($C2,Barem!$L$2:$R$13,7,0)</f>
        <v>P</v>
      </c>
      <c r="N2" s="14">
        <f t="shared" ref="N2:P59" si="1">IF($M2=N$1,50%,25%)</f>
        <v>0.25</v>
      </c>
      <c r="O2" s="14">
        <f t="shared" si="1"/>
        <v>0.25</v>
      </c>
      <c r="P2" s="14">
        <f t="shared" si="1"/>
        <v>0.5</v>
      </c>
      <c r="Q2" s="69">
        <f>IF(H2&lt;-49,H2/1500,IF(H2&gt;99,H2/1500,0))</f>
        <v>0.70133333333333336</v>
      </c>
      <c r="R2" s="32">
        <f>IF(D2&gt;21,VLOOKUP(D2,Barem!$T$1:$U$39,2,1),0)</f>
        <v>0.5</v>
      </c>
      <c r="S2" s="32">
        <f>IF(D2&lt;1.609,0,IF(B2="F",VLOOKUP(I2,Barem!$X$2:$Z$13,2,1),VLOOKUP(I2,Barem!$X$14:$Z$25,2,1)))</f>
        <v>0</v>
      </c>
      <c r="T2" s="32">
        <f>VLOOKUP(A2,Participanti!A:C,3,0)</f>
        <v>0.5</v>
      </c>
      <c r="U2" s="25">
        <f>J2*N2+K2*O2+L2*P2+Q2+R2+S2+T2</f>
        <v>4.4513333333333334</v>
      </c>
      <c r="V2" s="105">
        <v>43983</v>
      </c>
      <c r="W2" s="13">
        <f t="shared" ref="W2:W33" si="2">COUNTIFS(A:A,A2,C:C,C2)</f>
        <v>1</v>
      </c>
      <c r="X2" s="30">
        <f t="shared" ref="X2:X22" si="3">U2/D2</f>
        <v>0.13845515811301193</v>
      </c>
      <c r="Y2" s="2" t="str">
        <f>VLOOKUP(A2,Data_echipe!A:R,18,0)</f>
        <v>Let it RUN</v>
      </c>
      <c r="Z2" s="2">
        <f t="shared" ref="Z2:Z51" si="4">IF(K2&gt;0,1,0)</f>
        <v>0</v>
      </c>
    </row>
    <row r="3" spans="1:26" x14ac:dyDescent="0.25">
      <c r="A3" s="63" t="s">
        <v>211</v>
      </c>
      <c r="B3" s="2" t="str">
        <f>VLOOKUP(A3,Participanti!A:B,2,0)</f>
        <v>F</v>
      </c>
      <c r="C3" s="64">
        <v>1</v>
      </c>
      <c r="D3" s="65">
        <v>7.01</v>
      </c>
      <c r="E3" s="65"/>
      <c r="F3" s="65"/>
      <c r="G3" s="66">
        <v>3.0949074074074077E-2</v>
      </c>
      <c r="H3" s="67">
        <v>2</v>
      </c>
      <c r="I3" s="17">
        <f t="shared" si="0"/>
        <v>4.4149891689121363E-3</v>
      </c>
      <c r="J3" s="2">
        <f>IF(B3="F",IF(I3&gt;Barem!$AC$2,0,IF(B3="F",VLOOKUP(D3,Barem!$B$2:$C$11,2,1))),IF(I3&gt;Barem!$AC$3,0,VLOOKUP(D3,Barem!$B$12:$C$21,2,1)))</f>
        <v>2</v>
      </c>
      <c r="K3" s="2">
        <f>IF(J3=0,0,IF(B3="F",VLOOKUP(I3,Barem!$G$2:$H$11,2,1),VLOOKUP(I3,Barem!$G$12:$H$21,2,1)))</f>
        <v>1.5</v>
      </c>
      <c r="L3" s="64">
        <v>4</v>
      </c>
      <c r="M3" s="70" t="str">
        <f>VLOOKUP($C3,Barem!$L$2:$R$13,7,0)</f>
        <v>P</v>
      </c>
      <c r="N3" s="14">
        <f t="shared" si="1"/>
        <v>0.25</v>
      </c>
      <c r="O3" s="14">
        <f t="shared" si="1"/>
        <v>0.25</v>
      </c>
      <c r="P3" s="14">
        <f t="shared" si="1"/>
        <v>0.5</v>
      </c>
      <c r="Q3" s="69">
        <f t="shared" ref="Q3:Q66" si="5">IF(H3&lt;-49,H3/1500,IF(H3&gt;99,H3/1500,0))</f>
        <v>0</v>
      </c>
      <c r="R3" s="32">
        <f>IF(D3&gt;21,VLOOKUP(D3,Barem!$T$1:$U$39,2,1),0)</f>
        <v>0</v>
      </c>
      <c r="S3" s="32">
        <f>IF(D3&lt;1.609,0,IF(B3="F",VLOOKUP(I3,Barem!$X$2:$Z$13,2,1),VLOOKUP(I3,Barem!$X$14:$Z$25,2,1)))</f>
        <v>0</v>
      </c>
      <c r="T3" s="32">
        <f>VLOOKUP(A3,Participanti!A:C,3,0)</f>
        <v>0</v>
      </c>
      <c r="U3" s="25">
        <f t="shared" ref="U3:U66" si="6">J3*N3+K3*O3+L3*P3+Q3+R3+S3+T3</f>
        <v>2.875</v>
      </c>
      <c r="V3" s="68">
        <v>44083</v>
      </c>
      <c r="W3" s="13">
        <f t="shared" si="2"/>
        <v>1</v>
      </c>
      <c r="X3" s="30">
        <f t="shared" si="3"/>
        <v>0.41012838801711843</v>
      </c>
      <c r="Y3" s="2" t="str">
        <f>VLOOKUP(A3,Data_echipe!A:R,18,0)</f>
        <v>Tenchei</v>
      </c>
      <c r="Z3" s="2">
        <f t="shared" si="4"/>
        <v>1</v>
      </c>
    </row>
    <row r="4" spans="1:26" x14ac:dyDescent="0.25">
      <c r="A4" s="63" t="s">
        <v>83</v>
      </c>
      <c r="B4" s="2" t="str">
        <f>VLOOKUP(A4,Participanti!A:B,2,0)</f>
        <v>F</v>
      </c>
      <c r="C4" s="64">
        <v>1</v>
      </c>
      <c r="D4" s="65">
        <v>8.02</v>
      </c>
      <c r="E4" s="65"/>
      <c r="F4" s="65"/>
      <c r="G4" s="66">
        <v>3.9699074074074074E-2</v>
      </c>
      <c r="H4" s="67">
        <v>9</v>
      </c>
      <c r="I4" s="17">
        <f t="shared" si="0"/>
        <v>4.9500092361688371E-3</v>
      </c>
      <c r="J4" s="2">
        <f>IF(B4="F",IF(I4&gt;Barem!$AC$2,0,IF(B4="F",VLOOKUP(D4,Barem!$B$2:$C$11,2,1))),IF(I4&gt;Barem!$AC$3,0,VLOOKUP(D4,Barem!$B$12:$C$21,2,1)))</f>
        <v>2</v>
      </c>
      <c r="K4" s="2">
        <f>IF(J4=0,0,IF(B4="F",VLOOKUP(I4,Barem!$G$2:$H$11,2,1),VLOOKUP(I4,Barem!$G$12:$H$21,2,1)))</f>
        <v>1</v>
      </c>
      <c r="L4" s="64">
        <v>4</v>
      </c>
      <c r="M4" s="70" t="str">
        <f>VLOOKUP($C4,Barem!$L$2:$R$13,7,0)</f>
        <v>P</v>
      </c>
      <c r="N4" s="14">
        <f t="shared" si="1"/>
        <v>0.25</v>
      </c>
      <c r="O4" s="14">
        <f t="shared" si="1"/>
        <v>0.25</v>
      </c>
      <c r="P4" s="14">
        <f t="shared" si="1"/>
        <v>0.5</v>
      </c>
      <c r="Q4" s="69">
        <f t="shared" si="5"/>
        <v>0</v>
      </c>
      <c r="R4" s="32">
        <f>IF(D4&gt;21,VLOOKUP(D4,Barem!$T$1:$U$39,2,1),0)</f>
        <v>0</v>
      </c>
      <c r="S4" s="32">
        <f>IF(D4&lt;1.609,0,IF(B4="F",VLOOKUP(I4,Barem!$X$2:$Z$13,2,1),VLOOKUP(I4,Barem!$X$14:$Z$25,2,1)))</f>
        <v>0</v>
      </c>
      <c r="T4" s="32">
        <f>VLOOKUP(A4,Participanti!A:C,3,0)</f>
        <v>0.75</v>
      </c>
      <c r="U4" s="25">
        <f t="shared" si="6"/>
        <v>3.5</v>
      </c>
      <c r="V4" s="68">
        <v>44083</v>
      </c>
      <c r="W4" s="13">
        <f t="shared" si="2"/>
        <v>1</v>
      </c>
      <c r="X4" s="30">
        <f t="shared" si="3"/>
        <v>0.43640897755610975</v>
      </c>
      <c r="Y4" s="2" t="str">
        <f>VLOOKUP(A4,Data_echipe!A:R,18,0)</f>
        <v>Serioranistii</v>
      </c>
      <c r="Z4" s="2">
        <f t="shared" si="4"/>
        <v>1</v>
      </c>
    </row>
    <row r="5" spans="1:26" x14ac:dyDescent="0.25">
      <c r="A5" s="63" t="s">
        <v>60</v>
      </c>
      <c r="B5" s="2" t="str">
        <f>VLOOKUP(A5,Participanti!A:B,2,0)</f>
        <v>M</v>
      </c>
      <c r="C5" s="64">
        <v>1</v>
      </c>
      <c r="D5" s="65">
        <v>21.39</v>
      </c>
      <c r="E5" s="65"/>
      <c r="F5" s="65"/>
      <c r="G5" s="66">
        <v>8.2708333333333328E-2</v>
      </c>
      <c r="H5" s="67">
        <v>49</v>
      </c>
      <c r="I5" s="17">
        <f t="shared" si="0"/>
        <v>3.8666822502727129E-3</v>
      </c>
      <c r="J5" s="2">
        <f>IF(B5="F",IF(I5&gt;Barem!$AC$2,0,IF(B5="F",VLOOKUP(D5,Barem!$B$2:$C$11,2,1))),IF(I5&gt;Barem!$AC$3,0,VLOOKUP(D5,Barem!$B$12:$C$21,2,1)))</f>
        <v>5</v>
      </c>
      <c r="K5" s="2">
        <f>IF(J5=0,0,IF(B5="F",VLOOKUP(I5,Barem!$G$2:$H$11,2,1),VLOOKUP(I5,Barem!$G$12:$H$21,2,1)))</f>
        <v>1.5</v>
      </c>
      <c r="L5" s="64">
        <v>1.5</v>
      </c>
      <c r="M5" s="70" t="str">
        <f>VLOOKUP($C5,Barem!$L$2:$R$13,7,0)</f>
        <v>P</v>
      </c>
      <c r="N5" s="14">
        <f t="shared" si="1"/>
        <v>0.25</v>
      </c>
      <c r="O5" s="14">
        <f t="shared" si="1"/>
        <v>0.25</v>
      </c>
      <c r="P5" s="14">
        <f t="shared" si="1"/>
        <v>0.5</v>
      </c>
      <c r="Q5" s="69">
        <f t="shared" si="5"/>
        <v>0</v>
      </c>
      <c r="R5" s="32">
        <f>IF(D5&gt;21,VLOOKUP(D5,Barem!$T$1:$U$39,2,1),0)</f>
        <v>0</v>
      </c>
      <c r="S5" s="32">
        <f>IF(D5&lt;1.609,0,IF(B5="F",VLOOKUP(I5,Barem!$X$2:$Z$13,2,1),VLOOKUP(I5,Barem!$X$14:$Z$25,2,1)))</f>
        <v>0</v>
      </c>
      <c r="T5" s="32">
        <f>VLOOKUP(A5,Participanti!A:C,3,0)</f>
        <v>0</v>
      </c>
      <c r="U5" s="25">
        <f t="shared" si="6"/>
        <v>2.375</v>
      </c>
      <c r="V5" s="68">
        <v>44082</v>
      </c>
      <c r="W5" s="2">
        <f t="shared" si="2"/>
        <v>1</v>
      </c>
      <c r="X5" s="30">
        <f t="shared" si="3"/>
        <v>0.11103319308087892</v>
      </c>
      <c r="Y5" s="2" t="str">
        <f>VLOOKUP(A5,Data_echipe!A:R,18,0)</f>
        <v>TSP</v>
      </c>
      <c r="Z5" s="2">
        <f t="shared" si="4"/>
        <v>1</v>
      </c>
    </row>
    <row r="6" spans="1:26" x14ac:dyDescent="0.25">
      <c r="A6" s="63" t="s">
        <v>68</v>
      </c>
      <c r="B6" s="2" t="str">
        <f>VLOOKUP(A6,Participanti!A:B,2,0)</f>
        <v>M</v>
      </c>
      <c r="C6" s="64">
        <v>1</v>
      </c>
      <c r="D6" s="65">
        <v>21.98</v>
      </c>
      <c r="E6" s="65"/>
      <c r="F6" s="65"/>
      <c r="G6" s="66">
        <v>0.10373842592592593</v>
      </c>
      <c r="H6" s="67">
        <v>787</v>
      </c>
      <c r="I6" s="17">
        <f t="shared" si="0"/>
        <v>4.7196736090048194E-3</v>
      </c>
      <c r="J6" s="2">
        <f>IF(B6="F",IF(I6&gt;Barem!$AC$2,0,IF(B6="F",VLOOKUP(D6,Barem!$B$2:$C$11,2,1))),IF(I6&gt;Barem!$AC$3,0,VLOOKUP(D6,Barem!$B$12:$C$21,2,1)))</f>
        <v>5</v>
      </c>
      <c r="K6" s="2">
        <f>IF(J6=0,0,IF(B6="F",VLOOKUP(I6,Barem!$G$2:$H$11,2,1),VLOOKUP(I6,Barem!$G$12:$H$21,2,1)))</f>
        <v>1</v>
      </c>
      <c r="L6" s="64">
        <v>4.5</v>
      </c>
      <c r="M6" s="70" t="str">
        <f>VLOOKUP($C6,Barem!$L$2:$R$13,7,0)</f>
        <v>P</v>
      </c>
      <c r="N6" s="14">
        <f t="shared" si="1"/>
        <v>0.25</v>
      </c>
      <c r="O6" s="14">
        <f t="shared" si="1"/>
        <v>0.25</v>
      </c>
      <c r="P6" s="14">
        <f t="shared" si="1"/>
        <v>0.5</v>
      </c>
      <c r="Q6" s="69">
        <f t="shared" si="5"/>
        <v>0.52466666666666661</v>
      </c>
      <c r="R6" s="32">
        <f>IF(D6&gt;21,VLOOKUP(D6,Barem!$T$1:$U$39,2,1),0)</f>
        <v>0</v>
      </c>
      <c r="S6" s="32">
        <f>IF(D6&lt;1.609,0,IF(B6="F",VLOOKUP(I6,Barem!$X$2:$Z$13,2,1),VLOOKUP(I6,Barem!$X$14:$Z$25,2,1)))</f>
        <v>0</v>
      </c>
      <c r="T6" s="32">
        <f>VLOOKUP(A6,Participanti!A:C,3,0)</f>
        <v>0</v>
      </c>
      <c r="U6" s="25">
        <f t="shared" si="6"/>
        <v>4.2746666666666666</v>
      </c>
      <c r="V6" s="68">
        <v>44083</v>
      </c>
      <c r="W6" s="2">
        <f t="shared" si="2"/>
        <v>1</v>
      </c>
      <c r="X6" s="30">
        <f t="shared" si="3"/>
        <v>0.19447983014861994</v>
      </c>
      <c r="Y6" s="2" t="str">
        <f>VLOOKUP(A6,Data_echipe!A:R,18,0)</f>
        <v>TSP</v>
      </c>
      <c r="Z6" s="2">
        <f t="shared" si="4"/>
        <v>1</v>
      </c>
    </row>
    <row r="7" spans="1:26" x14ac:dyDescent="0.25">
      <c r="A7" s="63" t="s">
        <v>84</v>
      </c>
      <c r="B7" s="2" t="str">
        <f>VLOOKUP(A7,Participanti!A:B,2,0)</f>
        <v>M</v>
      </c>
      <c r="C7" s="64">
        <v>1</v>
      </c>
      <c r="D7" s="65">
        <v>7</v>
      </c>
      <c r="E7" s="65"/>
      <c r="F7" s="65"/>
      <c r="G7" s="66">
        <v>2.4756944444444443E-2</v>
      </c>
      <c r="H7" s="67">
        <v>36</v>
      </c>
      <c r="I7" s="17">
        <f t="shared" si="0"/>
        <v>3.5367063492063489E-3</v>
      </c>
      <c r="J7" s="2">
        <f>IF(B7="F",IF(I7&gt;Barem!$AC$2,0,IF(B7="F",VLOOKUP(D7,Barem!$B$2:$C$11,2,1))),IF(I7&gt;Barem!$AC$3,0,VLOOKUP(D7,Barem!$B$12:$C$21,2,1)))</f>
        <v>2</v>
      </c>
      <c r="K7" s="2">
        <f>IF(J7=0,0,IF(B7="F",VLOOKUP(I7,Barem!$G$2:$H$11,2,1),VLOOKUP(I7,Barem!$G$12:$H$21,2,1)))</f>
        <v>2.5</v>
      </c>
      <c r="L7" s="64">
        <v>3</v>
      </c>
      <c r="M7" s="70" t="str">
        <f>VLOOKUP($C7,Barem!$L$2:$R$13,7,0)</f>
        <v>P</v>
      </c>
      <c r="N7" s="14">
        <f t="shared" si="1"/>
        <v>0.25</v>
      </c>
      <c r="O7" s="14">
        <f t="shared" si="1"/>
        <v>0.25</v>
      </c>
      <c r="P7" s="14">
        <f t="shared" si="1"/>
        <v>0.5</v>
      </c>
      <c r="Q7" s="69">
        <f t="shared" si="5"/>
        <v>0</v>
      </c>
      <c r="R7" s="32">
        <f>IF(D7&gt;21,VLOOKUP(D7,Barem!$T$1:$U$39,2,1),0)</f>
        <v>0</v>
      </c>
      <c r="S7" s="32">
        <f>IF(D7&lt;1.609,0,IF(B7="F",VLOOKUP(I7,Barem!$X$2:$Z$13,2,1),VLOOKUP(I7,Barem!$X$14:$Z$25,2,1)))</f>
        <v>0</v>
      </c>
      <c r="T7" s="32">
        <f>VLOOKUP(A7,Participanti!A:C,3,0)</f>
        <v>0</v>
      </c>
      <c r="U7" s="25">
        <f t="shared" si="6"/>
        <v>2.625</v>
      </c>
      <c r="V7" s="68">
        <v>44081</v>
      </c>
      <c r="W7" s="2">
        <f t="shared" si="2"/>
        <v>1</v>
      </c>
      <c r="X7" s="30">
        <f t="shared" si="3"/>
        <v>0.375</v>
      </c>
      <c r="Y7" s="2" t="str">
        <f>VLOOKUP(A7,Data_echipe!A:R,18,0)</f>
        <v>Tenchei</v>
      </c>
      <c r="Z7" s="2">
        <f t="shared" si="4"/>
        <v>1</v>
      </c>
    </row>
    <row r="8" spans="1:26" x14ac:dyDescent="0.25">
      <c r="A8" s="100" t="s">
        <v>50</v>
      </c>
      <c r="B8" s="2" t="str">
        <f>VLOOKUP(A8,Participanti!A:B,2,0)</f>
        <v>F</v>
      </c>
      <c r="C8" s="106">
        <v>1</v>
      </c>
      <c r="D8" s="106">
        <v>13.55</v>
      </c>
      <c r="E8" s="106"/>
      <c r="F8" s="106"/>
      <c r="G8" s="107">
        <v>6.3495370370370369E-2</v>
      </c>
      <c r="H8" s="108">
        <v>93</v>
      </c>
      <c r="I8" s="17">
        <f t="shared" si="0"/>
        <v>4.686005193385267E-3</v>
      </c>
      <c r="J8" s="2">
        <f>IF(B8="F",IF(I8&gt;Barem!$AC$2,0,IF(B8="F",VLOOKUP(D8,Barem!$B$2:$C$11,2,1))),IF(I8&gt;Barem!$AC$3,0,VLOOKUP(D8,Barem!$B$12:$C$21,2,1)))</f>
        <v>3</v>
      </c>
      <c r="K8" s="2">
        <f>IF(J8=0,0,IF(B8="F",VLOOKUP(I8,Barem!$G$2:$H$11,2,1),VLOOKUP(I8,Barem!$G$12:$H$21,2,1)))</f>
        <v>1</v>
      </c>
      <c r="L8" s="106">
        <v>3</v>
      </c>
      <c r="M8" s="70" t="str">
        <f>VLOOKUP($C8,Barem!$L$2:$R$13,7,0)</f>
        <v>P</v>
      </c>
      <c r="N8" s="14">
        <f t="shared" si="1"/>
        <v>0.25</v>
      </c>
      <c r="O8" s="14">
        <f t="shared" si="1"/>
        <v>0.25</v>
      </c>
      <c r="P8" s="14">
        <f t="shared" si="1"/>
        <v>0.5</v>
      </c>
      <c r="Q8" s="69">
        <f t="shared" si="5"/>
        <v>0</v>
      </c>
      <c r="R8" s="32">
        <f>IF(D8&gt;21,VLOOKUP(D8,Barem!$T$1:$U$39,2,1),0)</f>
        <v>0</v>
      </c>
      <c r="S8" s="32">
        <f>IF(D8&lt;1.609,0,IF(B8="F",VLOOKUP(I8,Barem!$X$2:$Z$13,2,1),VLOOKUP(I8,Barem!$X$14:$Z$25,2,1)))</f>
        <v>0</v>
      </c>
      <c r="T8" s="32">
        <f>VLOOKUP(A8,Participanti!A:C,3,0)</f>
        <v>0</v>
      </c>
      <c r="U8" s="25">
        <f t="shared" si="6"/>
        <v>2.5</v>
      </c>
      <c r="V8" s="109">
        <v>44088</v>
      </c>
      <c r="W8" s="2">
        <f t="shared" si="2"/>
        <v>1</v>
      </c>
      <c r="X8" s="30">
        <f t="shared" si="3"/>
        <v>0.18450184501845018</v>
      </c>
      <c r="Y8" s="2" t="str">
        <f>VLOOKUP(A8,Data_echipe!A:R,18,0)</f>
        <v>Tenchei</v>
      </c>
      <c r="Z8" s="2">
        <f t="shared" si="4"/>
        <v>1</v>
      </c>
    </row>
    <row r="9" spans="1:26" ht="11.4" customHeight="1" x14ac:dyDescent="0.25">
      <c r="A9" s="106" t="s">
        <v>64</v>
      </c>
      <c r="B9" s="2" t="str">
        <f>VLOOKUP(A9,Participanti!A:B,2,0)</f>
        <v>M</v>
      </c>
      <c r="C9" s="106">
        <v>1</v>
      </c>
      <c r="D9" s="106">
        <v>10.26</v>
      </c>
      <c r="E9" s="106"/>
      <c r="F9" s="106"/>
      <c r="G9" s="107">
        <v>4.6064814814814815E-2</v>
      </c>
      <c r="H9" s="108">
        <v>0</v>
      </c>
      <c r="I9" s="17">
        <f t="shared" si="0"/>
        <v>4.489748032633023E-3</v>
      </c>
      <c r="J9" s="2">
        <f>IF(B9="F",IF(I9&gt;Barem!$AC$2,0,IF(B9="F",VLOOKUP(D9,Barem!$B$2:$C$11,2,1))),IF(I9&gt;Barem!$AC$3,0,VLOOKUP(D9,Barem!$B$12:$C$21,2,1)))</f>
        <v>2.5</v>
      </c>
      <c r="K9" s="2">
        <f>IF(J9=0,0,IF(B9="F",VLOOKUP(I9,Barem!$G$2:$H$11,2,1),VLOOKUP(I9,Barem!$G$12:$H$21,2,1)))</f>
        <v>1</v>
      </c>
      <c r="L9" s="106">
        <v>3</v>
      </c>
      <c r="M9" s="70" t="str">
        <f>VLOOKUP($C9,Barem!$L$2:$R$13,7,0)</f>
        <v>P</v>
      </c>
      <c r="N9" s="14">
        <f t="shared" si="1"/>
        <v>0.25</v>
      </c>
      <c r="O9" s="14">
        <f t="shared" si="1"/>
        <v>0.25</v>
      </c>
      <c r="P9" s="14">
        <f t="shared" si="1"/>
        <v>0.5</v>
      </c>
      <c r="Q9" s="69">
        <f t="shared" si="5"/>
        <v>0</v>
      </c>
      <c r="R9" s="32">
        <f>IF(D9&gt;21,VLOOKUP(D9,Barem!$T$1:$U$39,2,1),0)</f>
        <v>0</v>
      </c>
      <c r="S9" s="32">
        <f>IF(D9&lt;1.609,0,IF(B9="F",VLOOKUP(I9,Barem!$X$2:$Z$13,2,1),VLOOKUP(I9,Barem!$X$14:$Z$25,2,1)))</f>
        <v>0</v>
      </c>
      <c r="T9" s="32">
        <f>VLOOKUP(A9,Participanti!A:C,3,0)</f>
        <v>0</v>
      </c>
      <c r="U9" s="25">
        <f t="shared" si="6"/>
        <v>2.375</v>
      </c>
      <c r="V9" s="109">
        <v>44088</v>
      </c>
      <c r="W9" s="2">
        <f t="shared" si="2"/>
        <v>1</v>
      </c>
      <c r="X9" s="30">
        <f t="shared" si="3"/>
        <v>0.23148148148148148</v>
      </c>
      <c r="Y9" s="2" t="str">
        <f>VLOOKUP(A9,Data_echipe!A:R,18,0)</f>
        <v>Simply the BEST</v>
      </c>
      <c r="Z9" s="2">
        <f t="shared" si="4"/>
        <v>1</v>
      </c>
    </row>
    <row r="10" spans="1:26" x14ac:dyDescent="0.25">
      <c r="A10" s="106" t="s">
        <v>184</v>
      </c>
      <c r="B10" s="2" t="str">
        <f>VLOOKUP(A10,Participanti!A:B,2,0)</f>
        <v>F</v>
      </c>
      <c r="C10" s="106">
        <v>1</v>
      </c>
      <c r="D10" s="106">
        <v>5</v>
      </c>
      <c r="E10" s="106"/>
      <c r="F10" s="106"/>
      <c r="G10" s="107">
        <v>2.028935185185185E-2</v>
      </c>
      <c r="H10" s="108">
        <v>29</v>
      </c>
      <c r="I10" s="17">
        <f t="shared" si="0"/>
        <v>4.0578703703703697E-3</v>
      </c>
      <c r="J10" s="2">
        <f>IF(B10="F",IF(I10&gt;Barem!$AC$2,0,IF(B10="F",VLOOKUP(D10,Barem!$B$2:$C$11,2,1))),IF(I10&gt;Barem!$AC$3,0,VLOOKUP(D10,Barem!$B$12:$C$21,2,1)))</f>
        <v>1.5</v>
      </c>
      <c r="K10" s="2">
        <f>IF(J10=0,0,IF(B10="F",VLOOKUP(I10,Barem!$G$2:$H$11,2,1),VLOOKUP(I10,Barem!$G$12:$H$21,2,1)))</f>
        <v>2</v>
      </c>
      <c r="L10" s="106">
        <v>3.5</v>
      </c>
      <c r="M10" s="70" t="str">
        <f>VLOOKUP($C10,Barem!$L$2:$R$13,7,0)</f>
        <v>P</v>
      </c>
      <c r="N10" s="14">
        <f t="shared" si="1"/>
        <v>0.25</v>
      </c>
      <c r="O10" s="14">
        <f t="shared" si="1"/>
        <v>0.25</v>
      </c>
      <c r="P10" s="14">
        <f t="shared" si="1"/>
        <v>0.5</v>
      </c>
      <c r="Q10" s="69">
        <f t="shared" si="5"/>
        <v>0</v>
      </c>
      <c r="R10" s="32">
        <f>IF(D10&gt;21,VLOOKUP(D10,Barem!$T$1:$U$39,2,1),0)</f>
        <v>0</v>
      </c>
      <c r="S10" s="32">
        <f>IF(D10&lt;1.609,0,IF(B10="F",VLOOKUP(I10,Barem!$X$2:$Z$13,2,1),VLOOKUP(I10,Barem!$X$14:$Z$25,2,1)))</f>
        <v>0</v>
      </c>
      <c r="T10" s="32">
        <f>VLOOKUP(A10,Participanti!A:C,3,0)</f>
        <v>0</v>
      </c>
      <c r="U10" s="25">
        <f t="shared" si="6"/>
        <v>2.625</v>
      </c>
      <c r="V10" s="109">
        <v>44088</v>
      </c>
      <c r="W10" s="2">
        <f t="shared" si="2"/>
        <v>1</v>
      </c>
      <c r="X10" s="30">
        <f t="shared" si="3"/>
        <v>0.52500000000000002</v>
      </c>
      <c r="Y10" s="2" t="str">
        <f>VLOOKUP(A10,Data_echipe!A:R,18,0)</f>
        <v>Simply the BEST</v>
      </c>
      <c r="Z10" s="2">
        <f t="shared" si="4"/>
        <v>1</v>
      </c>
    </row>
    <row r="11" spans="1:26" x14ac:dyDescent="0.25">
      <c r="A11" s="106" t="s">
        <v>219</v>
      </c>
      <c r="B11" s="2" t="str">
        <f>VLOOKUP(A11,Participanti!A:B,2,0)</f>
        <v>F</v>
      </c>
      <c r="C11" s="106">
        <v>1</v>
      </c>
      <c r="D11" s="106">
        <v>21.12</v>
      </c>
      <c r="E11" s="106"/>
      <c r="F11" s="106"/>
      <c r="G11" s="107">
        <v>8.4340277777777764E-2</v>
      </c>
      <c r="H11" s="108">
        <v>818</v>
      </c>
      <c r="I11" s="17">
        <f t="shared" si="0"/>
        <v>3.9933843644781135E-3</v>
      </c>
      <c r="J11" s="106">
        <f>IF(B11="F",IF(I11&gt;Barem!$AC$2,0,IF(B11="F",VLOOKUP(D11,Barem!$B$2:$C$11,2,1))),IF(I11&gt;Barem!$AC$3,0,VLOOKUP(D11,Barem!$B$12:$C$21,2,1)))</f>
        <v>5</v>
      </c>
      <c r="K11" s="2">
        <f>IF(J11=0,0,IF(B11="F",VLOOKUP(I11,Barem!$G$2:$H$11,2,1),VLOOKUP(I11,Barem!$G$12:$H$21,2,1)))</f>
        <v>2.5</v>
      </c>
      <c r="L11" s="111">
        <v>2.5</v>
      </c>
      <c r="M11" s="70" t="s">
        <v>170</v>
      </c>
      <c r="N11" s="14">
        <f t="shared" si="1"/>
        <v>0.5</v>
      </c>
      <c r="O11" s="14">
        <f t="shared" si="1"/>
        <v>0.25</v>
      </c>
      <c r="P11" s="14">
        <f t="shared" si="1"/>
        <v>0.25</v>
      </c>
      <c r="Q11" s="69">
        <f t="shared" si="5"/>
        <v>0.54533333333333334</v>
      </c>
      <c r="R11" s="32">
        <f>IF(D11&gt;21,VLOOKUP(D11,Barem!$T$1:$U$39,2,1),0)</f>
        <v>0</v>
      </c>
      <c r="S11" s="32">
        <f>IF(D11&lt;1.609,0,IF(B11="F",VLOOKUP(I11,Barem!$X$2:$Z$13,2,1),VLOOKUP(I11,Barem!$X$14:$Z$25,2,1)))</f>
        <v>0</v>
      </c>
      <c r="T11" s="32">
        <f>VLOOKUP(A11,Participanti!A:C,3,0)</f>
        <v>0</v>
      </c>
      <c r="U11" s="25">
        <f t="shared" si="6"/>
        <v>4.2953333333333337</v>
      </c>
      <c r="V11" s="109">
        <v>44087</v>
      </c>
      <c r="W11" s="2">
        <f t="shared" si="2"/>
        <v>1</v>
      </c>
      <c r="X11" s="30">
        <f t="shared" si="3"/>
        <v>0.20337752525252525</v>
      </c>
      <c r="Y11" s="2" t="e">
        <f>VLOOKUP(A11,Data_echipe!A:R,18,0)</f>
        <v>#N/A</v>
      </c>
      <c r="Z11" s="2">
        <f t="shared" si="4"/>
        <v>1</v>
      </c>
    </row>
    <row r="12" spans="1:26" x14ac:dyDescent="0.25">
      <c r="A12" s="106" t="s">
        <v>222</v>
      </c>
      <c r="B12" s="2" t="str">
        <f>VLOOKUP(A12,Participanti!A:B,2,0)</f>
        <v>M</v>
      </c>
      <c r="C12" s="106">
        <v>1</v>
      </c>
      <c r="D12" s="106">
        <v>21</v>
      </c>
      <c r="E12" s="106"/>
      <c r="F12" s="106"/>
      <c r="G12" s="107">
        <v>6.4594907407407406E-2</v>
      </c>
      <c r="H12" s="108">
        <v>54</v>
      </c>
      <c r="I12" s="17">
        <f t="shared" si="0"/>
        <v>3.075947971781305E-3</v>
      </c>
      <c r="J12" s="2">
        <f>IF(B12="F",IF(I12&gt;Barem!$AC$2,0,IF(B12="F",VLOOKUP(D12,Barem!$B$2:$C$11,2,1))),IF(I12&gt;Barem!$AC$3,0,VLOOKUP(D12,Barem!$B$12:$C$21,2,1)))</f>
        <v>5</v>
      </c>
      <c r="K12" s="2">
        <f>IF(J12=0,0,IF(B12="F",VLOOKUP(I12,Barem!$G$2:$H$11,2,1),VLOOKUP(I12,Barem!$G$12:$H$21,2,1)))</f>
        <v>4</v>
      </c>
      <c r="L12" s="106">
        <v>1.5</v>
      </c>
      <c r="M12" s="70" t="str">
        <f>VLOOKUP($C12,Barem!$L$2:$R$13,7,0)</f>
        <v>P</v>
      </c>
      <c r="N12" s="14">
        <f t="shared" si="1"/>
        <v>0.25</v>
      </c>
      <c r="O12" s="14">
        <f t="shared" si="1"/>
        <v>0.25</v>
      </c>
      <c r="P12" s="14">
        <f t="shared" si="1"/>
        <v>0.5</v>
      </c>
      <c r="Q12" s="32">
        <f t="shared" si="5"/>
        <v>0</v>
      </c>
      <c r="R12" s="32">
        <f>IF(D12&gt;21,VLOOKUP(D12,Barem!$T$1:$U$39,2,1),0)</f>
        <v>0</v>
      </c>
      <c r="S12" s="32">
        <f>IF(D12&lt;1.609,0,IF(B12="F",VLOOKUP(I12,Barem!$X$2:$Z$13,2,1),VLOOKUP(I12,Barem!$X$14:$Z$25,2,1)))</f>
        <v>0</v>
      </c>
      <c r="T12" s="32">
        <f>VLOOKUP(A12,Participanti!A:C,3,0)</f>
        <v>0</v>
      </c>
      <c r="U12" s="25">
        <f t="shared" si="6"/>
        <v>3</v>
      </c>
      <c r="V12" s="109">
        <v>44088</v>
      </c>
      <c r="W12" s="2">
        <f t="shared" si="2"/>
        <v>1</v>
      </c>
      <c r="X12" s="30">
        <f t="shared" si="3"/>
        <v>0.14285714285714285</v>
      </c>
      <c r="Y12" s="2" t="e">
        <f>VLOOKUP(A12,Data_echipe!A:R,18,0)</f>
        <v>#N/A</v>
      </c>
      <c r="Z12" s="2">
        <f t="shared" si="4"/>
        <v>1</v>
      </c>
    </row>
    <row r="13" spans="1:26" x14ac:dyDescent="0.25">
      <c r="A13" s="106" t="s">
        <v>6</v>
      </c>
      <c r="B13" s="2" t="str">
        <f>VLOOKUP(A13,Participanti!A:B,2,0)</f>
        <v>F</v>
      </c>
      <c r="C13" s="106">
        <v>1</v>
      </c>
      <c r="D13" s="106">
        <v>11.25</v>
      </c>
      <c r="E13" s="106"/>
      <c r="F13" s="106"/>
      <c r="G13" s="107">
        <v>4.1331018518518517E-2</v>
      </c>
      <c r="H13" s="108">
        <v>56</v>
      </c>
      <c r="I13" s="17">
        <f t="shared" si="0"/>
        <v>3.6738683127572015E-3</v>
      </c>
      <c r="J13" s="2">
        <f>IF(B13="F",IF(I13&gt;Barem!$AC$2,0,IF(B13="F",VLOOKUP(D13,Barem!$B$2:$C$11,2,1))),IF(I13&gt;Barem!$AC$3,0,VLOOKUP(D13,Barem!$B$12:$C$21,2,1)))</f>
        <v>2.5</v>
      </c>
      <c r="K13" s="2">
        <f>IF(J13=0,0,IF(B13="F",VLOOKUP(I13,Barem!$G$2:$H$11,2,1),VLOOKUP(I13,Barem!$G$12:$H$21,2,1)))</f>
        <v>3</v>
      </c>
      <c r="L13" s="106">
        <v>4.5</v>
      </c>
      <c r="M13" s="70" t="str">
        <f>VLOOKUP($C13,Barem!$L$2:$R$13,7,0)</f>
        <v>P</v>
      </c>
      <c r="N13" s="14">
        <f t="shared" si="1"/>
        <v>0.25</v>
      </c>
      <c r="O13" s="14">
        <f t="shared" si="1"/>
        <v>0.25</v>
      </c>
      <c r="P13" s="14">
        <f t="shared" si="1"/>
        <v>0.5</v>
      </c>
      <c r="Q13" s="32">
        <f t="shared" si="5"/>
        <v>0</v>
      </c>
      <c r="R13" s="32">
        <f>IF(D13&gt;21,VLOOKUP(D13,Barem!$T$1:$U$39,2,1),0)</f>
        <v>0</v>
      </c>
      <c r="S13" s="32">
        <f>IF(D13&lt;1.609,0,IF(B13="F",VLOOKUP(I13,Barem!$X$2:$Z$13,2,1),VLOOKUP(I13,Barem!$X$14:$Z$25,2,1)))</f>
        <v>0</v>
      </c>
      <c r="T13" s="32">
        <f>VLOOKUP(A13,Participanti!A:C,3,0)</f>
        <v>0</v>
      </c>
      <c r="U13" s="25">
        <f t="shared" si="6"/>
        <v>3.625</v>
      </c>
      <c r="V13" s="109">
        <v>44087</v>
      </c>
      <c r="W13" s="2">
        <f t="shared" si="2"/>
        <v>1</v>
      </c>
      <c r="X13" s="30">
        <f t="shared" si="3"/>
        <v>0.32222222222222224</v>
      </c>
      <c r="Y13" s="2" t="str">
        <f>VLOOKUP(A13,Data_echipe!A:R,18,0)</f>
        <v>TSP</v>
      </c>
      <c r="Z13" s="2">
        <f t="shared" si="4"/>
        <v>1</v>
      </c>
    </row>
    <row r="14" spans="1:26" x14ac:dyDescent="0.25">
      <c r="A14" s="110" t="s">
        <v>178</v>
      </c>
      <c r="B14" s="2" t="str">
        <f>VLOOKUP(A14,Participanti!A:B,2,0)</f>
        <v>M</v>
      </c>
      <c r="C14" s="106">
        <v>1</v>
      </c>
      <c r="D14" s="106">
        <v>10</v>
      </c>
      <c r="E14" s="107"/>
      <c r="F14" s="107"/>
      <c r="G14" s="107">
        <v>3.0624999999999999E-2</v>
      </c>
      <c r="H14" s="108">
        <v>6</v>
      </c>
      <c r="I14" s="17">
        <f t="shared" si="0"/>
        <v>3.0625000000000001E-3</v>
      </c>
      <c r="J14" s="2">
        <f>IF(B14="F",IF(I14&gt;Barem!$AC$2,0,IF(B14="F",VLOOKUP(D14,Barem!$B$2:$C$11,2,1))),IF(I14&gt;Barem!$AC$3,0,VLOOKUP(D14,Barem!$B$12:$C$21,2,1)))</f>
        <v>2.5</v>
      </c>
      <c r="K14" s="2">
        <f>IF(J14=0,0,IF(B14="F",VLOOKUP(I14,Barem!$G$2:$H$11,2,1),VLOOKUP(I14,Barem!$G$12:$H$21,2,1)))</f>
        <v>4</v>
      </c>
      <c r="L14" s="106">
        <v>3.5</v>
      </c>
      <c r="M14" s="70" t="str">
        <f>VLOOKUP($C14,Barem!$L$2:$R$13,7,0)</f>
        <v>P</v>
      </c>
      <c r="N14" s="14">
        <f t="shared" si="1"/>
        <v>0.25</v>
      </c>
      <c r="O14" s="14">
        <f t="shared" si="1"/>
        <v>0.25</v>
      </c>
      <c r="P14" s="14">
        <f t="shared" si="1"/>
        <v>0.5</v>
      </c>
      <c r="Q14" s="32">
        <f t="shared" si="5"/>
        <v>0</v>
      </c>
      <c r="R14" s="32">
        <f>IF(D14&gt;21,VLOOKUP(D14,Barem!$T$1:$U$39,2,1),0)</f>
        <v>0</v>
      </c>
      <c r="S14" s="32">
        <f>IF(D14&lt;1.609,0,IF(B14="F",VLOOKUP(I14,Barem!$X$2:$Z$13,2,1),VLOOKUP(I14,Barem!$X$14:$Z$25,2,1)))</f>
        <v>0</v>
      </c>
      <c r="T14" s="32">
        <f>VLOOKUP(A14,Participanti!A:C,3,0)</f>
        <v>0</v>
      </c>
      <c r="U14" s="25">
        <f t="shared" si="6"/>
        <v>3.375</v>
      </c>
      <c r="V14" s="109">
        <v>44087</v>
      </c>
      <c r="W14" s="2">
        <f t="shared" si="2"/>
        <v>1</v>
      </c>
      <c r="X14" s="30">
        <f t="shared" si="3"/>
        <v>0.33750000000000002</v>
      </c>
      <c r="Y14" s="2" t="str">
        <f>VLOOKUP(A14,Data_echipe!A:R,18,0)</f>
        <v>Tenchei</v>
      </c>
      <c r="Z14" s="2">
        <f t="shared" si="4"/>
        <v>1</v>
      </c>
    </row>
    <row r="15" spans="1:26" x14ac:dyDescent="0.25">
      <c r="A15" s="106" t="s">
        <v>66</v>
      </c>
      <c r="B15" s="2" t="str">
        <f>VLOOKUP(A15,Participanti!A:B,2,0)</f>
        <v>M</v>
      </c>
      <c r="C15" s="106">
        <v>1</v>
      </c>
      <c r="D15" s="106">
        <v>12.2</v>
      </c>
      <c r="E15" s="106"/>
      <c r="F15" s="106"/>
      <c r="G15" s="107">
        <v>4.6840277777777779E-2</v>
      </c>
      <c r="H15" s="108">
        <v>0</v>
      </c>
      <c r="I15" s="17">
        <f t="shared" si="0"/>
        <v>3.8393670309653919E-3</v>
      </c>
      <c r="J15" s="2">
        <f>IF(B15="F",IF(I15&gt;Barem!$AC$2,0,IF(B15="F",VLOOKUP(D15,Barem!$B$2:$C$11,2,1))),IF(I15&gt;Barem!$AC$3,0,VLOOKUP(D15,Barem!$B$12:$C$21,2,1)))</f>
        <v>3</v>
      </c>
      <c r="K15" s="2">
        <f>IF(J15=0,0,IF(B15="F",VLOOKUP(I15,Barem!$G$2:$H$11,2,1),VLOOKUP(I15,Barem!$G$12:$H$21,2,1)))</f>
        <v>1.5</v>
      </c>
      <c r="L15" s="106">
        <v>3</v>
      </c>
      <c r="M15" s="70" t="str">
        <f>VLOOKUP($C15,Barem!$L$2:$R$13,7,0)</f>
        <v>P</v>
      </c>
      <c r="N15" s="14">
        <f t="shared" si="1"/>
        <v>0.25</v>
      </c>
      <c r="O15" s="14">
        <f t="shared" si="1"/>
        <v>0.25</v>
      </c>
      <c r="P15" s="14">
        <f t="shared" si="1"/>
        <v>0.5</v>
      </c>
      <c r="Q15" s="32">
        <f t="shared" si="5"/>
        <v>0</v>
      </c>
      <c r="R15" s="32">
        <f>IF(D15&gt;21,VLOOKUP(D15,Barem!$T$1:$U$39,2,1),0)</f>
        <v>0</v>
      </c>
      <c r="S15" s="32">
        <f>IF(D15&lt;1.609,0,IF(B15="F",VLOOKUP(I15,Barem!$X$2:$Z$13,2,1),VLOOKUP(I15,Barem!$X$14:$Z$25,2,1)))</f>
        <v>0</v>
      </c>
      <c r="T15" s="32">
        <f>VLOOKUP(A15,Participanti!A:C,3,0)</f>
        <v>0</v>
      </c>
      <c r="U15" s="25">
        <f t="shared" si="6"/>
        <v>2.625</v>
      </c>
      <c r="V15" s="109">
        <v>44087</v>
      </c>
      <c r="W15" s="2">
        <f t="shared" si="2"/>
        <v>1</v>
      </c>
      <c r="X15" s="30">
        <f t="shared" si="3"/>
        <v>0.21516393442622953</v>
      </c>
      <c r="Y15" s="2" t="str">
        <f>VLOOKUP(A15,Data_echipe!A:R,18,0)</f>
        <v>Serioranistii</v>
      </c>
      <c r="Z15" s="2">
        <f t="shared" si="4"/>
        <v>1</v>
      </c>
    </row>
    <row r="16" spans="1:26" x14ac:dyDescent="0.25">
      <c r="A16" s="106" t="s">
        <v>223</v>
      </c>
      <c r="B16" s="2" t="str">
        <f>VLOOKUP(A16,Participanti!A:B,2,0)</f>
        <v>M</v>
      </c>
      <c r="C16" s="106">
        <v>1</v>
      </c>
      <c r="D16" s="106">
        <v>17.010000000000002</v>
      </c>
      <c r="E16" s="106"/>
      <c r="F16" s="106"/>
      <c r="G16" s="107">
        <v>4.8449074074074082E-2</v>
      </c>
      <c r="H16" s="108">
        <v>286</v>
      </c>
      <c r="I16" s="17">
        <f t="shared" si="0"/>
        <v>2.8482700807803689E-3</v>
      </c>
      <c r="J16" s="2">
        <f>IF(B16="F",IF(I16&gt;Barem!$AC$2,0,IF(B16="F",VLOOKUP(D16,Barem!$B$2:$C$11,2,1))),IF(I16&gt;Barem!$AC$3,0,VLOOKUP(D16,Barem!$B$12:$C$21,2,1)))</f>
        <v>4</v>
      </c>
      <c r="K16" s="2">
        <f>IF(J16=0,0,IF(B16="F",VLOOKUP(I16,Barem!$G$2:$H$11,2,1),VLOOKUP(I16,Barem!$G$12:$H$21,2,1)))</f>
        <v>4.5</v>
      </c>
      <c r="L16" s="106">
        <v>2.5</v>
      </c>
      <c r="M16" s="70" t="str">
        <f>VLOOKUP($C16,Barem!$L$2:$R$13,7,0)</f>
        <v>P</v>
      </c>
      <c r="N16" s="14">
        <f t="shared" si="1"/>
        <v>0.25</v>
      </c>
      <c r="O16" s="14">
        <f t="shared" si="1"/>
        <v>0.25</v>
      </c>
      <c r="P16" s="14">
        <f t="shared" si="1"/>
        <v>0.5</v>
      </c>
      <c r="Q16" s="32">
        <f t="shared" si="5"/>
        <v>0.19066666666666668</v>
      </c>
      <c r="R16" s="32">
        <f>IF(D16&gt;21,VLOOKUP(D16,Barem!$T$1:$U$39,2,1),0)</f>
        <v>0</v>
      </c>
      <c r="S16" s="32">
        <f>IF(D16&lt;1.609,0,IF(B16="F",VLOOKUP(I16,Barem!$X$2:$Z$13,2,1),VLOOKUP(I16,Barem!$X$14:$Z$25,2,1)))</f>
        <v>0</v>
      </c>
      <c r="T16" s="32">
        <f>VLOOKUP(A16,Participanti!A:C,3,0)</f>
        <v>0</v>
      </c>
      <c r="U16" s="25">
        <f t="shared" si="6"/>
        <v>3.5656666666666665</v>
      </c>
      <c r="V16" s="109">
        <v>44084</v>
      </c>
      <c r="W16" s="2">
        <f t="shared" si="2"/>
        <v>1</v>
      </c>
      <c r="X16" s="30">
        <f t="shared" si="3"/>
        <v>0.20962179110327256</v>
      </c>
      <c r="Y16" s="2" t="str">
        <f>VLOOKUP(A16,Data_echipe!A:R,18,0)</f>
        <v>Simply the BEST</v>
      </c>
      <c r="Z16" s="2">
        <f t="shared" si="4"/>
        <v>1</v>
      </c>
    </row>
    <row r="17" spans="1:26" x14ac:dyDescent="0.25">
      <c r="A17" s="106" t="s">
        <v>57</v>
      </c>
      <c r="B17" s="2" t="str">
        <f>VLOOKUP(A17,Participanti!A:B,2,0)</f>
        <v>M</v>
      </c>
      <c r="C17" s="106">
        <v>1</v>
      </c>
      <c r="D17" s="106">
        <v>12</v>
      </c>
      <c r="E17" s="106"/>
      <c r="F17" s="106"/>
      <c r="G17" s="107">
        <v>4.1805555555555561E-2</v>
      </c>
      <c r="H17" s="108">
        <v>370</v>
      </c>
      <c r="I17" s="17">
        <f t="shared" si="0"/>
        <v>3.4837962962962969E-3</v>
      </c>
      <c r="J17" s="2">
        <f>IF(B17="F",IF(I17&gt;Barem!$AC$2,0,IF(B17="F",VLOOKUP(D17,Barem!$B$2:$C$11,2,1))),IF(I17&gt;Barem!$AC$3,0,VLOOKUP(D17,Barem!$B$12:$C$21,2,1)))</f>
        <v>3</v>
      </c>
      <c r="K17" s="2">
        <f>IF(J17=0,0,IF(B17="F",VLOOKUP(I17,Barem!$G$2:$H$11,2,1),VLOOKUP(I17,Barem!$G$12:$H$21,2,1)))</f>
        <v>2.5</v>
      </c>
      <c r="L17" s="106">
        <v>3.5</v>
      </c>
      <c r="M17" s="70" t="str">
        <f>VLOOKUP($C17,Barem!$L$2:$R$13,7,0)</f>
        <v>P</v>
      </c>
      <c r="N17" s="14">
        <f t="shared" si="1"/>
        <v>0.25</v>
      </c>
      <c r="O17" s="14">
        <f t="shared" si="1"/>
        <v>0.25</v>
      </c>
      <c r="P17" s="14">
        <f t="shared" si="1"/>
        <v>0.5</v>
      </c>
      <c r="Q17" s="32">
        <f t="shared" si="5"/>
        <v>0.24666666666666667</v>
      </c>
      <c r="R17" s="32">
        <f>IF(D17&gt;21,VLOOKUP(D17,Barem!$T$1:$U$39,2,1),0)</f>
        <v>0</v>
      </c>
      <c r="S17" s="32">
        <f>IF(D17&lt;1.609,0,IF(B17="F",VLOOKUP(I17,Barem!$X$2:$Z$13,2,1),VLOOKUP(I17,Barem!$X$14:$Z$25,2,1)))</f>
        <v>0</v>
      </c>
      <c r="T17" s="32">
        <f>VLOOKUP(A17,Participanti!A:C,3,0)</f>
        <v>0</v>
      </c>
      <c r="U17" s="25">
        <f t="shared" si="6"/>
        <v>3.3716666666666666</v>
      </c>
      <c r="V17" s="109">
        <v>44087</v>
      </c>
      <c r="W17" s="2">
        <f t="shared" si="2"/>
        <v>1</v>
      </c>
      <c r="X17" s="30">
        <f t="shared" si="3"/>
        <v>0.28097222222222223</v>
      </c>
      <c r="Y17" s="2" t="str">
        <f>VLOOKUP(A17,Data_echipe!A:R,18,0)</f>
        <v>Tenchei</v>
      </c>
      <c r="Z17" s="2">
        <f t="shared" si="4"/>
        <v>1</v>
      </c>
    </row>
    <row r="18" spans="1:26" x14ac:dyDescent="0.25">
      <c r="A18" s="106" t="s">
        <v>220</v>
      </c>
      <c r="B18" s="2" t="str">
        <f>VLOOKUP(A18,Participanti!A:B,2,0)</f>
        <v>M</v>
      </c>
      <c r="C18" s="106">
        <v>1</v>
      </c>
      <c r="D18" s="106">
        <v>26.73</v>
      </c>
      <c r="E18" s="106"/>
      <c r="F18" s="106"/>
      <c r="G18" s="107">
        <v>0.12501157407407407</v>
      </c>
      <c r="H18" s="108">
        <v>178</v>
      </c>
      <c r="I18" s="17">
        <f t="shared" si="0"/>
        <v>4.6768265646866466E-3</v>
      </c>
      <c r="J18" s="2">
        <f>IF(B18="F",IF(I18&gt;Barem!$AC$2,0,IF(B18="F",VLOOKUP(D18,Barem!$B$2:$C$11,2,1))),IF(I18&gt;Barem!$AC$3,0,VLOOKUP(D18,Barem!$B$12:$C$21,2,1)))</f>
        <v>5</v>
      </c>
      <c r="K18" s="2">
        <f>IF(J18=0,0,IF(B18="F",VLOOKUP(I18,Barem!$G$2:$H$11,2,1),VLOOKUP(I18,Barem!$G$12:$H$21,2,1)))</f>
        <v>1</v>
      </c>
      <c r="L18" s="106">
        <v>4.5</v>
      </c>
      <c r="M18" s="70" t="str">
        <f>VLOOKUP($C18,Barem!$L$2:$R$13,7,0)</f>
        <v>P</v>
      </c>
      <c r="N18" s="14">
        <f t="shared" si="1"/>
        <v>0.25</v>
      </c>
      <c r="O18" s="14">
        <f t="shared" si="1"/>
        <v>0.25</v>
      </c>
      <c r="P18" s="14">
        <f t="shared" si="1"/>
        <v>0.5</v>
      </c>
      <c r="Q18" s="32">
        <f t="shared" si="5"/>
        <v>0.11866666666666667</v>
      </c>
      <c r="R18" s="32">
        <f>IF(D18&gt;21,VLOOKUP(D18,Barem!$T$1:$U$39,2,1),0)</f>
        <v>0.2</v>
      </c>
      <c r="S18" s="32">
        <f>IF(D18&lt;1.609,0,IF(B18="F",VLOOKUP(I18,Barem!$X$2:$Z$13,2,1),VLOOKUP(I18,Barem!$X$14:$Z$25,2,1)))</f>
        <v>0</v>
      </c>
      <c r="T18" s="32">
        <f>VLOOKUP(A18,Participanti!A:C,3,0)</f>
        <v>0</v>
      </c>
      <c r="U18" s="25">
        <f t="shared" si="6"/>
        <v>4.0686666666666662</v>
      </c>
      <c r="V18" s="109">
        <v>44087</v>
      </c>
      <c r="W18" s="2">
        <f t="shared" si="2"/>
        <v>1</v>
      </c>
      <c r="X18" s="30">
        <f t="shared" si="3"/>
        <v>0.15221349295423367</v>
      </c>
      <c r="Y18" s="2" t="str">
        <f>VLOOKUP(A18,Data_echipe!A:R,18,0)</f>
        <v>Serioranistii</v>
      </c>
      <c r="Z18" s="2">
        <f t="shared" si="4"/>
        <v>1</v>
      </c>
    </row>
    <row r="19" spans="1:26" x14ac:dyDescent="0.25">
      <c r="A19" s="106" t="s">
        <v>82</v>
      </c>
      <c r="B19" s="2" t="str">
        <f>VLOOKUP(A19,Participanti!A:B,2,0)</f>
        <v>M</v>
      </c>
      <c r="C19" s="106">
        <v>1</v>
      </c>
      <c r="D19" s="106">
        <v>21.17</v>
      </c>
      <c r="E19" s="106"/>
      <c r="F19" s="106"/>
      <c r="G19" s="107">
        <v>7.1319444444444449E-2</v>
      </c>
      <c r="H19" s="108">
        <v>63</v>
      </c>
      <c r="I19" s="17">
        <f t="shared" si="0"/>
        <v>3.3688920379992653E-3</v>
      </c>
      <c r="J19" s="106">
        <f>IF(B19="F",IF(I19&gt;Barem!$AC$2,0,IF(B19="F",VLOOKUP(D19,Barem!$B$2:$C$11,2,1))),IF(I19&gt;Barem!$AC$3,0,VLOOKUP(D19,Barem!$B$12:$C$21,2,1)))</f>
        <v>5</v>
      </c>
      <c r="K19" s="2">
        <f>IF(J19=0,0,IF(B19="F",VLOOKUP(I19,Barem!$G$2:$H$11,2,1),VLOOKUP(I19,Barem!$G$12:$H$21,2,1)))</f>
        <v>3</v>
      </c>
      <c r="L19" s="2">
        <v>3</v>
      </c>
      <c r="M19" s="70" t="s">
        <v>170</v>
      </c>
      <c r="N19" s="14">
        <f t="shared" si="1"/>
        <v>0.5</v>
      </c>
      <c r="O19" s="14">
        <f t="shared" si="1"/>
        <v>0.25</v>
      </c>
      <c r="P19" s="14">
        <f t="shared" si="1"/>
        <v>0.25</v>
      </c>
      <c r="Q19" s="32">
        <f t="shared" si="5"/>
        <v>0</v>
      </c>
      <c r="R19" s="32">
        <f>IF(D19&gt;21,VLOOKUP(D19,Barem!$T$1:$U$39,2,1),0)</f>
        <v>0</v>
      </c>
      <c r="S19" s="32">
        <f>IF(D19&lt;1.609,0,IF(B19="F",VLOOKUP(I19,Barem!$X$2:$Z$13,2,1),VLOOKUP(I19,Barem!$X$14:$Z$25,2,1)))</f>
        <v>0</v>
      </c>
      <c r="T19" s="32">
        <f>VLOOKUP(A19,Participanti!A:C,3,0)</f>
        <v>0</v>
      </c>
      <c r="U19" s="25">
        <f t="shared" si="6"/>
        <v>4</v>
      </c>
      <c r="V19" s="109">
        <v>44088</v>
      </c>
      <c r="W19" s="2">
        <f t="shared" si="2"/>
        <v>1</v>
      </c>
      <c r="X19" s="30">
        <f t="shared" si="3"/>
        <v>0.18894662257912137</v>
      </c>
      <c r="Y19" s="2" t="str">
        <f>VLOOKUP(A19,Data_echipe!A:R,18,0)</f>
        <v>Simply the BEST</v>
      </c>
      <c r="Z19" s="2">
        <f t="shared" si="4"/>
        <v>1</v>
      </c>
    </row>
    <row r="20" spans="1:26" x14ac:dyDescent="0.25">
      <c r="A20" s="106" t="s">
        <v>159</v>
      </c>
      <c r="B20" s="2" t="str">
        <f>VLOOKUP(A20,Participanti!A:B,2,0)</f>
        <v>M</v>
      </c>
      <c r="C20" s="106">
        <v>1</v>
      </c>
      <c r="D20" s="106">
        <v>7.01</v>
      </c>
      <c r="E20" s="106"/>
      <c r="F20" s="106"/>
      <c r="G20" s="107">
        <v>2.5312500000000002E-2</v>
      </c>
      <c r="H20" s="108">
        <v>9</v>
      </c>
      <c r="I20" s="17">
        <f t="shared" si="0"/>
        <v>3.6109129814550643E-3</v>
      </c>
      <c r="J20" s="2">
        <f>IF(B20="F",IF(I20&gt;Barem!$AC$2,0,IF(B20="F",VLOOKUP(D20,Barem!$B$2:$C$11,2,1))),IF(I20&gt;Barem!$AC$3,0,VLOOKUP(D20,Barem!$B$12:$C$21,2,1)))</f>
        <v>2</v>
      </c>
      <c r="K20" s="2">
        <f>IF(J20=0,0,IF(B20="F",VLOOKUP(I20,Barem!$G$2:$H$11,2,1),VLOOKUP(I20,Barem!$G$12:$H$21,2,1)))</f>
        <v>2.5</v>
      </c>
      <c r="L20" s="106">
        <v>3</v>
      </c>
      <c r="M20" s="70" t="str">
        <f>VLOOKUP($C20,Barem!$L$2:$R$13,7,0)</f>
        <v>P</v>
      </c>
      <c r="N20" s="14">
        <f t="shared" si="1"/>
        <v>0.25</v>
      </c>
      <c r="O20" s="14">
        <f t="shared" si="1"/>
        <v>0.25</v>
      </c>
      <c r="P20" s="14">
        <f t="shared" si="1"/>
        <v>0.5</v>
      </c>
      <c r="Q20" s="32">
        <f t="shared" si="5"/>
        <v>0</v>
      </c>
      <c r="R20" s="32">
        <f>IF(D20&gt;21,VLOOKUP(D20,Barem!$T$1:$U$39,2,1),0)</f>
        <v>0</v>
      </c>
      <c r="S20" s="32">
        <f>IF(D20&lt;1.609,0,IF(B20="F",VLOOKUP(I20,Barem!$X$2:$Z$13,2,1),VLOOKUP(I20,Barem!$X$14:$Z$25,2,1)))</f>
        <v>0</v>
      </c>
      <c r="T20" s="32">
        <f>VLOOKUP(A20,Participanti!A:C,3,0)</f>
        <v>0</v>
      </c>
      <c r="U20" s="25">
        <f t="shared" si="6"/>
        <v>2.625</v>
      </c>
      <c r="V20" s="109">
        <v>44088</v>
      </c>
      <c r="W20" s="2">
        <f t="shared" si="2"/>
        <v>1</v>
      </c>
      <c r="X20" s="30">
        <f t="shared" si="3"/>
        <v>0.37446504992867335</v>
      </c>
      <c r="Y20" s="2" t="str">
        <f>VLOOKUP(A20,Data_echipe!A:R,18,0)</f>
        <v>Simply the BEST</v>
      </c>
      <c r="Z20" s="2">
        <f t="shared" si="4"/>
        <v>1</v>
      </c>
    </row>
    <row r="21" spans="1:26" x14ac:dyDescent="0.25">
      <c r="A21" s="110" t="s">
        <v>183</v>
      </c>
      <c r="B21" s="2" t="str">
        <f>VLOOKUP(A21,Participanti!A:B,2,0)</f>
        <v>M</v>
      </c>
      <c r="C21" s="106">
        <v>1</v>
      </c>
      <c r="D21" s="106">
        <v>21.13</v>
      </c>
      <c r="E21" s="106"/>
      <c r="F21" s="106"/>
      <c r="G21" s="107">
        <v>6.3541666666666663E-2</v>
      </c>
      <c r="H21" s="108">
        <v>32</v>
      </c>
      <c r="I21" s="17">
        <f t="shared" si="0"/>
        <v>3.0071777882946836E-3</v>
      </c>
      <c r="J21" s="2">
        <f>IF(B21="F",IF(I21&gt;Barem!$AC$2,0,IF(B21="F",VLOOKUP(D21,Barem!$B$2:$C$11,2,1))),IF(I21&gt;Barem!$AC$3,0,VLOOKUP(D21,Barem!$B$12:$C$21,2,1)))</f>
        <v>5</v>
      </c>
      <c r="K21" s="2">
        <f>IF(J21=0,0,IF(B21="F",VLOOKUP(I21,Barem!$G$2:$H$11,2,1),VLOOKUP(I21,Barem!$G$12:$H$21,2,1)))</f>
        <v>4</v>
      </c>
      <c r="L21" s="106">
        <v>3</v>
      </c>
      <c r="M21" s="70" t="str">
        <f>VLOOKUP($C21,Barem!$L$2:$R$13,7,0)</f>
        <v>P</v>
      </c>
      <c r="N21" s="14">
        <f t="shared" si="1"/>
        <v>0.25</v>
      </c>
      <c r="O21" s="14">
        <f t="shared" si="1"/>
        <v>0.25</v>
      </c>
      <c r="P21" s="14">
        <f t="shared" si="1"/>
        <v>0.5</v>
      </c>
      <c r="Q21" s="32">
        <f t="shared" si="5"/>
        <v>0</v>
      </c>
      <c r="R21" s="32">
        <f>IF(D21&gt;21,VLOOKUP(D21,Barem!$T$1:$U$39,2,1),0)</f>
        <v>0</v>
      </c>
      <c r="S21" s="32">
        <f>IF(D21&lt;1.609,0,IF(B21="F",VLOOKUP(I21,Barem!$X$2:$Z$13,2,1),VLOOKUP(I21,Barem!$X$14:$Z$25,2,1)))</f>
        <v>0</v>
      </c>
      <c r="T21" s="32">
        <f>VLOOKUP(A21,Participanti!A:C,3,0)</f>
        <v>0</v>
      </c>
      <c r="U21" s="25">
        <f t="shared" si="6"/>
        <v>3.75</v>
      </c>
      <c r="V21" s="109">
        <v>44088</v>
      </c>
      <c r="W21" s="2">
        <f t="shared" si="2"/>
        <v>1</v>
      </c>
      <c r="X21" s="30">
        <f t="shared" si="3"/>
        <v>0.17747278750591577</v>
      </c>
      <c r="Y21" s="2" t="str">
        <f>VLOOKUP(A21,Data_echipe!A:R,18,0)</f>
        <v>TSP</v>
      </c>
      <c r="Z21" s="2">
        <f t="shared" si="4"/>
        <v>1</v>
      </c>
    </row>
    <row r="22" spans="1:26" x14ac:dyDescent="0.25">
      <c r="A22" s="106" t="s">
        <v>56</v>
      </c>
      <c r="B22" s="2" t="str">
        <f>VLOOKUP(A22,Participanti!A:B,2,0)</f>
        <v>M</v>
      </c>
      <c r="C22" s="106">
        <v>1</v>
      </c>
      <c r="D22" s="106">
        <v>13.01</v>
      </c>
      <c r="E22" s="106"/>
      <c r="F22" s="106"/>
      <c r="G22" s="107">
        <v>4.988425925925926E-2</v>
      </c>
      <c r="H22" s="108">
        <v>8</v>
      </c>
      <c r="I22" s="17">
        <f t="shared" si="0"/>
        <v>3.834301249750904E-3</v>
      </c>
      <c r="J22" s="2">
        <f>IF(B22="F",IF(I22&gt;Barem!$AC$2,0,IF(B22="F",VLOOKUP(D22,Barem!$B$2:$C$11,2,1))),IF(I22&gt;Barem!$AC$3,0,VLOOKUP(D22,Barem!$B$12:$C$21,2,1)))</f>
        <v>3</v>
      </c>
      <c r="K22" s="2">
        <f>IF(J22=0,0,IF(B22="F",VLOOKUP(I22,Barem!$G$2:$H$11,2,1),VLOOKUP(I22,Barem!$G$12:$H$21,2,1)))</f>
        <v>1.5</v>
      </c>
      <c r="L22" s="106">
        <v>1.5</v>
      </c>
      <c r="M22" s="70" t="str">
        <f>VLOOKUP($C22,Barem!$L$2:$R$13,7,0)</f>
        <v>P</v>
      </c>
      <c r="N22" s="14">
        <f t="shared" si="1"/>
        <v>0.25</v>
      </c>
      <c r="O22" s="14">
        <f t="shared" si="1"/>
        <v>0.25</v>
      </c>
      <c r="P22" s="14">
        <f t="shared" si="1"/>
        <v>0.5</v>
      </c>
      <c r="Q22" s="32">
        <f t="shared" si="5"/>
        <v>0</v>
      </c>
      <c r="R22" s="32">
        <f>IF(D22&gt;21,VLOOKUP(D22,Barem!$T$1:$U$39,2,1),0)</f>
        <v>0</v>
      </c>
      <c r="S22" s="32">
        <f>IF(D22&lt;1.609,0,IF(B22="F",VLOOKUP(I22,Barem!$X$2:$Z$13,2,1),VLOOKUP(I22,Barem!$X$14:$Z$25,2,1)))</f>
        <v>0</v>
      </c>
      <c r="T22" s="32">
        <f>VLOOKUP(A22,Participanti!A:C,3,0)</f>
        <v>0</v>
      </c>
      <c r="U22" s="25">
        <f t="shared" si="6"/>
        <v>1.875</v>
      </c>
      <c r="V22" s="109">
        <v>44088</v>
      </c>
      <c r="W22" s="2">
        <f t="shared" si="2"/>
        <v>1</v>
      </c>
      <c r="X22" s="30">
        <f t="shared" si="3"/>
        <v>0.14411990776325903</v>
      </c>
      <c r="Y22" s="2" t="str">
        <f>VLOOKUP(A22,Data_echipe!A:R,18,0)</f>
        <v>TSP</v>
      </c>
      <c r="Z22" s="2">
        <f t="shared" si="4"/>
        <v>1</v>
      </c>
    </row>
    <row r="23" spans="1:26" x14ac:dyDescent="0.25">
      <c r="A23" s="106" t="s">
        <v>8</v>
      </c>
      <c r="B23" s="2" t="str">
        <f>VLOOKUP(A23,Participanti!A:B,2,0)</f>
        <v>M</v>
      </c>
      <c r="C23" s="106">
        <v>1</v>
      </c>
      <c r="D23" s="106">
        <v>14.09</v>
      </c>
      <c r="E23" s="106"/>
      <c r="F23" s="106"/>
      <c r="G23" s="107">
        <v>5.2488425925925924E-2</v>
      </c>
      <c r="H23" s="108">
        <v>67</v>
      </c>
      <c r="I23" s="17">
        <f t="shared" si="0"/>
        <v>3.7252254028336353E-3</v>
      </c>
      <c r="J23" s="2">
        <f>IF(B23="F",IF(I23&gt;Barem!$AC$2,0,IF(B23="F",VLOOKUP(D23,Barem!$B$2:$C$11,2,1))),IF(I23&gt;Barem!$AC$3,0,VLOOKUP(D23,Barem!$B$12:$C$21,2,1)))</f>
        <v>3</v>
      </c>
      <c r="K23" s="2">
        <f>IF(J23=0,0,IF(B23="F",VLOOKUP(I23,Barem!$G$2:$H$11,2,1),VLOOKUP(I23,Barem!$G$12:$H$21,2,1)))</f>
        <v>2</v>
      </c>
      <c r="L23" s="106">
        <v>3</v>
      </c>
      <c r="M23" s="70" t="str">
        <f>VLOOKUP($C23,Barem!$L$2:$R$13,7,0)</f>
        <v>P</v>
      </c>
      <c r="N23" s="14">
        <f t="shared" si="1"/>
        <v>0.25</v>
      </c>
      <c r="O23" s="14">
        <f t="shared" si="1"/>
        <v>0.25</v>
      </c>
      <c r="P23" s="14">
        <f t="shared" si="1"/>
        <v>0.5</v>
      </c>
      <c r="Q23" s="32">
        <f t="shared" si="5"/>
        <v>0</v>
      </c>
      <c r="R23" s="32">
        <f>IF(D23&gt;21,VLOOKUP(D23,Barem!$T$1:$U$39,2,1),0)</f>
        <v>0</v>
      </c>
      <c r="S23" s="32">
        <f>IF(D23&lt;1.609,0,IF(B23="F",VLOOKUP(I23,Barem!$X$2:$Z$13,2,1),VLOOKUP(I23,Barem!$X$14:$Z$25,2,1)))</f>
        <v>0</v>
      </c>
      <c r="T23" s="32">
        <f>VLOOKUP(A23,Participanti!A:C,3,0)</f>
        <v>0</v>
      </c>
      <c r="U23" s="25">
        <f t="shared" si="6"/>
        <v>2.75</v>
      </c>
      <c r="V23" s="109">
        <v>44087</v>
      </c>
      <c r="W23" s="2">
        <f t="shared" si="2"/>
        <v>1</v>
      </c>
      <c r="X23" s="30">
        <f>U23/D23</f>
        <v>0.19517388218594747</v>
      </c>
      <c r="Y23" s="2" t="str">
        <f>VLOOKUP(A23,Data_echipe!A:R,18,0)</f>
        <v>TSP</v>
      </c>
      <c r="Z23" s="2">
        <f t="shared" si="4"/>
        <v>1</v>
      </c>
    </row>
    <row r="24" spans="1:26" x14ac:dyDescent="0.25">
      <c r="A24" s="106" t="s">
        <v>49</v>
      </c>
      <c r="B24" s="2" t="str">
        <f>VLOOKUP(A24,Participanti!A:B,2,0)</f>
        <v>M</v>
      </c>
      <c r="C24" s="106">
        <v>1</v>
      </c>
      <c r="D24" s="106">
        <v>18.23</v>
      </c>
      <c r="E24" s="106"/>
      <c r="F24" s="106"/>
      <c r="G24" s="107">
        <v>7.0868055555555545E-2</v>
      </c>
      <c r="H24" s="108">
        <v>56</v>
      </c>
      <c r="I24" s="17">
        <f t="shared" si="0"/>
        <v>3.8874413360151148E-3</v>
      </c>
      <c r="J24" s="2">
        <f>IF(B24="F",IF(I24&gt;Barem!$AC$2,0,IF(B24="F",VLOOKUP(D24,Barem!$B$2:$C$11,2,1))),IF(I24&gt;Barem!$AC$3,0,VLOOKUP(D24,Barem!$B$12:$C$21,2,1)))</f>
        <v>4</v>
      </c>
      <c r="K24" s="2">
        <f>IF(J24=0,0,IF(B24="F",VLOOKUP(I24,Barem!$G$2:$H$11,2,1),VLOOKUP(I24,Barem!$G$12:$H$21,2,1)))</f>
        <v>1.5</v>
      </c>
      <c r="L24" s="106">
        <v>2.5</v>
      </c>
      <c r="M24" s="70" t="str">
        <f>VLOOKUP($C24,Barem!$L$2:$R$13,7,0)</f>
        <v>P</v>
      </c>
      <c r="N24" s="14">
        <f t="shared" si="1"/>
        <v>0.25</v>
      </c>
      <c r="O24" s="14">
        <f t="shared" si="1"/>
        <v>0.25</v>
      </c>
      <c r="P24" s="14">
        <f t="shared" si="1"/>
        <v>0.5</v>
      </c>
      <c r="Q24" s="32">
        <f t="shared" si="5"/>
        <v>0</v>
      </c>
      <c r="R24" s="32">
        <f>IF(D24&gt;21,VLOOKUP(D24,Barem!$T$1:$U$39,2,1),0)</f>
        <v>0</v>
      </c>
      <c r="S24" s="32">
        <f>IF(D24&lt;1.609,0,IF(B24="F",VLOOKUP(I24,Barem!$X$2:$Z$13,2,1),VLOOKUP(I24,Barem!$X$14:$Z$25,2,1)))</f>
        <v>0</v>
      </c>
      <c r="T24" s="32">
        <f>VLOOKUP(A24,Participanti!A:C,3,0)</f>
        <v>0</v>
      </c>
      <c r="U24" s="25">
        <f t="shared" si="6"/>
        <v>2.625</v>
      </c>
      <c r="V24" s="109">
        <v>44087</v>
      </c>
      <c r="W24" s="2">
        <f t="shared" si="2"/>
        <v>1</v>
      </c>
      <c r="X24" s="30">
        <f t="shared" ref="X24:X73" si="7">U24/D24</f>
        <v>0.143993417443774</v>
      </c>
      <c r="Y24" s="2" t="e">
        <f>VLOOKUP(A24,Data_echipe!A:R,18,0)</f>
        <v>#N/A</v>
      </c>
      <c r="Z24" s="2">
        <f t="shared" si="4"/>
        <v>1</v>
      </c>
    </row>
    <row r="25" spans="1:26" x14ac:dyDescent="0.25">
      <c r="A25" s="106" t="s">
        <v>55</v>
      </c>
      <c r="B25" s="2" t="str">
        <f>VLOOKUP(A25,Participanti!A:B,2,0)</f>
        <v>M</v>
      </c>
      <c r="C25" s="106">
        <v>1</v>
      </c>
      <c r="D25" s="106">
        <v>36.72</v>
      </c>
      <c r="E25" s="106"/>
      <c r="F25" s="106"/>
      <c r="G25" s="107">
        <v>0.29142361111111109</v>
      </c>
      <c r="H25" s="108">
        <v>2245</v>
      </c>
      <c r="I25" s="17">
        <f t="shared" si="0"/>
        <v>7.9363728516097798E-3</v>
      </c>
      <c r="J25" s="106">
        <f>IF(B25="F",IF(I25&gt;Barem!$AC$2,0,IF(B25="F",VLOOKUP(D25,Barem!$B$2:$C$11,2,1))),IF(I25&gt;Barem!$AC$3,0,VLOOKUP(D25,Barem!$B$12:$C$21,2,1)))</f>
        <v>5</v>
      </c>
      <c r="K25" s="2">
        <f>IF(J25=0,0,IF(B25="F",VLOOKUP(I25,Barem!$G$2:$H$11,2,1),VLOOKUP(I25,Barem!$G$12:$H$21,2,1)))</f>
        <v>0</v>
      </c>
      <c r="L25" s="2">
        <v>4.5</v>
      </c>
      <c r="M25" s="70" t="s">
        <v>170</v>
      </c>
      <c r="N25" s="14">
        <f t="shared" si="1"/>
        <v>0.5</v>
      </c>
      <c r="O25" s="14">
        <f t="shared" si="1"/>
        <v>0.25</v>
      </c>
      <c r="P25" s="14">
        <f t="shared" si="1"/>
        <v>0.25</v>
      </c>
      <c r="Q25" s="32">
        <f t="shared" si="5"/>
        <v>1.4966666666666666</v>
      </c>
      <c r="R25" s="32">
        <f>IF(D25&gt;21,VLOOKUP(D25,Barem!$T$1:$U$39,2,1),0)</f>
        <v>0.7</v>
      </c>
      <c r="S25" s="32">
        <f>IF(D25&lt;1.609,0,IF(B25="F",VLOOKUP(I25,Barem!$X$2:$Z$13,2,1),VLOOKUP(I25,Barem!$X$14:$Z$25,2,1)))</f>
        <v>0</v>
      </c>
      <c r="T25" s="32">
        <f>VLOOKUP(A25,Participanti!A:C,3,0)</f>
        <v>0</v>
      </c>
      <c r="U25" s="25">
        <f t="shared" si="6"/>
        <v>5.8216666666666663</v>
      </c>
      <c r="V25" s="109">
        <v>44088</v>
      </c>
      <c r="W25" s="2">
        <f t="shared" si="2"/>
        <v>1</v>
      </c>
      <c r="X25" s="30">
        <f t="shared" si="7"/>
        <v>0.15854212055192446</v>
      </c>
      <c r="Y25" s="2" t="str">
        <f>VLOOKUP(A25,Data_echipe!A:R,18,0)</f>
        <v>Serioranistii</v>
      </c>
      <c r="Z25" s="2">
        <f t="shared" si="4"/>
        <v>0</v>
      </c>
    </row>
    <row r="26" spans="1:26" x14ac:dyDescent="0.25">
      <c r="A26" s="106" t="s">
        <v>62</v>
      </c>
      <c r="B26" s="2" t="str">
        <f>VLOOKUP(A26,Participanti!A:B,2,0)</f>
        <v>M</v>
      </c>
      <c r="C26" s="106">
        <v>1</v>
      </c>
      <c r="D26" s="106">
        <v>6.03</v>
      </c>
      <c r="E26" s="106"/>
      <c r="F26" s="106"/>
      <c r="G26" s="107">
        <v>2.5023148148148145E-2</v>
      </c>
      <c r="H26" s="108">
        <v>100</v>
      </c>
      <c r="I26" s="17">
        <f t="shared" si="0"/>
        <v>4.1497758122965413E-3</v>
      </c>
      <c r="J26" s="2">
        <f>IF(B26="F",IF(I26&gt;Barem!$AC$2,0,IF(B26="F",VLOOKUP(D26,Barem!$B$2:$C$11,2,1))),IF(I26&gt;Barem!$AC$3,0,VLOOKUP(D26,Barem!$B$12:$C$21,2,1)))</f>
        <v>1.5</v>
      </c>
      <c r="K26" s="2">
        <f>IF(J26=0,0,IF(B26="F",VLOOKUP(I26,Barem!$G$2:$H$11,2,1),VLOOKUP(I26,Barem!$G$12:$H$21,2,1)))</f>
        <v>1.5</v>
      </c>
      <c r="L26" s="106">
        <v>3</v>
      </c>
      <c r="M26" s="70" t="str">
        <f>VLOOKUP($C26,Barem!$L$2:$R$13,7,0)</f>
        <v>P</v>
      </c>
      <c r="N26" s="14">
        <f t="shared" si="1"/>
        <v>0.25</v>
      </c>
      <c r="O26" s="14">
        <f t="shared" si="1"/>
        <v>0.25</v>
      </c>
      <c r="P26" s="14">
        <f t="shared" si="1"/>
        <v>0.5</v>
      </c>
      <c r="Q26" s="32">
        <f t="shared" si="5"/>
        <v>6.6666666666666666E-2</v>
      </c>
      <c r="R26" s="32">
        <f>IF(D26&gt;21,VLOOKUP(D26,Barem!$T$1:$U$39,2,1),0)</f>
        <v>0</v>
      </c>
      <c r="S26" s="32">
        <f>IF(D26&lt;1.609,0,IF(B26="F",VLOOKUP(I26,Barem!$X$2:$Z$13,2,1),VLOOKUP(I26,Barem!$X$14:$Z$25,2,1)))</f>
        <v>0</v>
      </c>
      <c r="T26" s="32">
        <f>VLOOKUP(A26,Participanti!A:C,3,0)</f>
        <v>0</v>
      </c>
      <c r="U26" s="25">
        <f t="shared" si="6"/>
        <v>2.3166666666666669</v>
      </c>
      <c r="V26" s="109">
        <v>44087</v>
      </c>
      <c r="W26" s="2">
        <f t="shared" si="2"/>
        <v>1</v>
      </c>
      <c r="X26" s="30">
        <f t="shared" si="7"/>
        <v>0.38419016030956332</v>
      </c>
      <c r="Y26" s="2" t="str">
        <f>VLOOKUP(A26,Data_echipe!A:R,18,0)</f>
        <v>Serioranistii</v>
      </c>
      <c r="Z26" s="2">
        <f t="shared" si="4"/>
        <v>1</v>
      </c>
    </row>
    <row r="27" spans="1:26" x14ac:dyDescent="0.25">
      <c r="A27" s="106" t="s">
        <v>59</v>
      </c>
      <c r="B27" s="2" t="str">
        <f>VLOOKUP(A27,Participanti!A:B,2,0)</f>
        <v>M</v>
      </c>
      <c r="C27" s="106">
        <v>1</v>
      </c>
      <c r="D27" s="106">
        <v>27.2</v>
      </c>
      <c r="E27" s="106"/>
      <c r="F27" s="106"/>
      <c r="G27" s="107">
        <v>0.12228009259259259</v>
      </c>
      <c r="H27" s="108">
        <v>0</v>
      </c>
      <c r="I27" s="17">
        <f t="shared" si="0"/>
        <v>4.4955916394335514E-3</v>
      </c>
      <c r="J27" s="2">
        <f>IF(B27="F",IF(I27&gt;Barem!$AC$2,0,IF(B27="F",VLOOKUP(D27,Barem!$B$2:$C$11,2,1))),IF(I27&gt;Barem!$AC$3,0,VLOOKUP(D27,Barem!$B$12:$C$21,2,1)))</f>
        <v>5</v>
      </c>
      <c r="K27" s="2">
        <f>IF(J27=0,0,IF(B27="F",VLOOKUP(I27,Barem!$G$2:$H$11,2,1),VLOOKUP(I27,Barem!$G$12:$H$21,2,1)))</f>
        <v>1</v>
      </c>
      <c r="L27" s="106">
        <v>3</v>
      </c>
      <c r="M27" s="70" t="str">
        <f>VLOOKUP($C27,Barem!$L$2:$R$13,7,0)</f>
        <v>P</v>
      </c>
      <c r="N27" s="14">
        <f t="shared" si="1"/>
        <v>0.25</v>
      </c>
      <c r="O27" s="14">
        <f t="shared" si="1"/>
        <v>0.25</v>
      </c>
      <c r="P27" s="14">
        <f t="shared" si="1"/>
        <v>0.5</v>
      </c>
      <c r="Q27" s="32">
        <f t="shared" si="5"/>
        <v>0</v>
      </c>
      <c r="R27" s="32">
        <f>IF(D27&gt;21,VLOOKUP(D27,Barem!$T$1:$U$39,2,1),0)</f>
        <v>0.3</v>
      </c>
      <c r="S27" s="32">
        <f>IF(D27&lt;1.609,0,IF(B27="F",VLOOKUP(I27,Barem!$X$2:$Z$13,2,1),VLOOKUP(I27,Barem!$X$14:$Z$25,2,1)))</f>
        <v>0</v>
      </c>
      <c r="T27" s="32">
        <f>VLOOKUP(A27,Participanti!A:C,3,0)</f>
        <v>0</v>
      </c>
      <c r="U27" s="25">
        <f t="shared" si="6"/>
        <v>3.3</v>
      </c>
      <c r="V27" s="109">
        <v>44087</v>
      </c>
      <c r="W27" s="2">
        <f t="shared" si="2"/>
        <v>1</v>
      </c>
      <c r="X27" s="30">
        <f t="shared" si="7"/>
        <v>0.12132352941176471</v>
      </c>
      <c r="Y27" s="2" t="str">
        <f>VLOOKUP(A27,Data_echipe!A:R,18,0)</f>
        <v>Let it RUN</v>
      </c>
      <c r="Z27" s="2">
        <f t="shared" si="4"/>
        <v>1</v>
      </c>
    </row>
    <row r="28" spans="1:26" x14ac:dyDescent="0.25">
      <c r="A28" s="106" t="s">
        <v>160</v>
      </c>
      <c r="B28" s="2" t="str">
        <f>VLOOKUP(A28,Participanti!A:B,2,0)</f>
        <v>F</v>
      </c>
      <c r="C28" s="106">
        <v>1</v>
      </c>
      <c r="D28" s="106">
        <v>30.03</v>
      </c>
      <c r="E28" s="106"/>
      <c r="F28" s="106"/>
      <c r="G28" s="107">
        <v>0.13295138888888888</v>
      </c>
      <c r="H28" s="108">
        <v>429</v>
      </c>
      <c r="I28" s="17">
        <f t="shared" si="0"/>
        <v>4.4272856772856767E-3</v>
      </c>
      <c r="J28" s="2">
        <f>IF(B28="F",IF(I28&gt;Barem!$AC$2,0,IF(B28="F",VLOOKUP(D28,Barem!$B$2:$C$11,2,1))),IF(I28&gt;Barem!$AC$3,0,VLOOKUP(D28,Barem!$B$12:$C$21,2,1)))</f>
        <v>5</v>
      </c>
      <c r="K28" s="2">
        <f>IF(J28=0,0,IF(B28="F",VLOOKUP(I28,Barem!$G$2:$H$11,2,1),VLOOKUP(I28,Barem!$G$12:$H$21,2,1)))</f>
        <v>1.5</v>
      </c>
      <c r="L28" s="106">
        <v>4</v>
      </c>
      <c r="M28" s="70" t="str">
        <f>VLOOKUP($C28,Barem!$L$2:$R$13,7,0)</f>
        <v>P</v>
      </c>
      <c r="N28" s="14">
        <f t="shared" si="1"/>
        <v>0.25</v>
      </c>
      <c r="O28" s="14">
        <f t="shared" si="1"/>
        <v>0.25</v>
      </c>
      <c r="P28" s="14">
        <f t="shared" si="1"/>
        <v>0.5</v>
      </c>
      <c r="Q28" s="32">
        <f t="shared" si="5"/>
        <v>0.28599999999999998</v>
      </c>
      <c r="R28" s="32">
        <f>IF(D28&gt;21,VLOOKUP(D28,Barem!$T$1:$U$39,2,1),0)</f>
        <v>0.4</v>
      </c>
      <c r="S28" s="32">
        <f>IF(D28&lt;1.609,0,IF(B28="F",VLOOKUP(I28,Barem!$X$2:$Z$13,2,1),VLOOKUP(I28,Barem!$X$14:$Z$25,2,1)))</f>
        <v>0</v>
      </c>
      <c r="T28" s="32">
        <f>VLOOKUP(A28,Participanti!A:C,3,0)</f>
        <v>0</v>
      </c>
      <c r="U28" s="25">
        <f t="shared" si="6"/>
        <v>4.3109999999999999</v>
      </c>
      <c r="V28" s="109">
        <v>44087</v>
      </c>
      <c r="W28" s="2">
        <f t="shared" si="2"/>
        <v>1</v>
      </c>
      <c r="X28" s="30">
        <f t="shared" si="7"/>
        <v>0.14355644355644354</v>
      </c>
      <c r="Y28" s="2" t="str">
        <f>VLOOKUP(A28,Data_echipe!A:R,18,0)</f>
        <v>Serioranistii</v>
      </c>
      <c r="Z28" s="2">
        <f t="shared" si="4"/>
        <v>1</v>
      </c>
    </row>
    <row r="29" spans="1:26" x14ac:dyDescent="0.25">
      <c r="A29" s="106" t="s">
        <v>182</v>
      </c>
      <c r="B29" s="2" t="str">
        <f>VLOOKUP(A29,Participanti!A:B,2,0)</f>
        <v>M</v>
      </c>
      <c r="C29" s="106">
        <v>1</v>
      </c>
      <c r="D29" s="106">
        <v>17.350000000000001</v>
      </c>
      <c r="E29" s="106"/>
      <c r="F29" s="106"/>
      <c r="G29" s="107">
        <v>6.40162037037037E-2</v>
      </c>
      <c r="H29" s="108">
        <v>49</v>
      </c>
      <c r="I29" s="17">
        <f t="shared" si="0"/>
        <v>3.6896947379656308E-3</v>
      </c>
      <c r="J29" s="2">
        <f>IF(B29="F",IF(I29&gt;Barem!$AC$2,0,IF(B29="F",VLOOKUP(D29,Barem!$B$2:$C$11,2,1))),IF(I29&gt;Barem!$AC$3,0,VLOOKUP(D29,Barem!$B$12:$C$21,2,1)))</f>
        <v>4</v>
      </c>
      <c r="K29" s="2">
        <f>IF(J29=0,0,IF(B29="F",VLOOKUP(I29,Barem!$G$2:$H$11,2,1),VLOOKUP(I29,Barem!$G$12:$H$21,2,1)))</f>
        <v>2</v>
      </c>
      <c r="L29" s="106">
        <v>3.5</v>
      </c>
      <c r="M29" s="70" t="str">
        <f>VLOOKUP($C29,Barem!$L$2:$R$13,7,0)</f>
        <v>P</v>
      </c>
      <c r="N29" s="14">
        <f t="shared" si="1"/>
        <v>0.25</v>
      </c>
      <c r="O29" s="14">
        <f t="shared" si="1"/>
        <v>0.25</v>
      </c>
      <c r="P29" s="14">
        <f t="shared" si="1"/>
        <v>0.5</v>
      </c>
      <c r="Q29" s="32">
        <f t="shared" si="5"/>
        <v>0</v>
      </c>
      <c r="R29" s="32">
        <f>IF(D29&gt;21,VLOOKUP(D29,Barem!$T$1:$U$39,2,1),0)</f>
        <v>0</v>
      </c>
      <c r="S29" s="32">
        <f>IF(D29&lt;1.609,0,IF(B29="F",VLOOKUP(I29,Barem!$X$2:$Z$13,2,1),VLOOKUP(I29,Barem!$X$14:$Z$25,2,1)))</f>
        <v>0</v>
      </c>
      <c r="T29" s="32">
        <f>VLOOKUP(A29,Participanti!A:C,3,0)</f>
        <v>0</v>
      </c>
      <c r="U29" s="25">
        <f t="shared" si="6"/>
        <v>3.25</v>
      </c>
      <c r="V29" s="109">
        <v>44086</v>
      </c>
      <c r="W29" s="2">
        <f t="shared" si="2"/>
        <v>1</v>
      </c>
      <c r="X29" s="30">
        <f t="shared" si="7"/>
        <v>0.18731988472622477</v>
      </c>
      <c r="Y29" s="2" t="str">
        <f>VLOOKUP(A29,Data_echipe!A:R,18,0)</f>
        <v>Serioranistii</v>
      </c>
      <c r="Z29" s="2">
        <f t="shared" si="4"/>
        <v>1</v>
      </c>
    </row>
    <row r="30" spans="1:26" x14ac:dyDescent="0.25">
      <c r="A30" s="106" t="s">
        <v>218</v>
      </c>
      <c r="B30" s="2" t="str">
        <f>VLOOKUP(A30,Participanti!A:B,2,0)</f>
        <v>M</v>
      </c>
      <c r="C30" s="106">
        <v>1</v>
      </c>
      <c r="D30" s="106">
        <v>16.61</v>
      </c>
      <c r="E30" s="106"/>
      <c r="F30" s="106"/>
      <c r="G30" s="107">
        <v>5.2384259259259262E-2</v>
      </c>
      <c r="H30" s="108">
        <v>22</v>
      </c>
      <c r="I30" s="17">
        <f t="shared" si="0"/>
        <v>3.1537784021227733E-3</v>
      </c>
      <c r="J30" s="2">
        <f>IF(B30="F",IF(I30&gt;Barem!$AC$2,0,IF(B30="F",VLOOKUP(D30,Barem!$B$2:$C$11,2,1))),IF(I30&gt;Barem!$AC$3,0,VLOOKUP(D30,Barem!$B$12:$C$21,2,1)))</f>
        <v>3.5</v>
      </c>
      <c r="K30" s="2">
        <f>IF(J30=0,0,IF(B30="F",VLOOKUP(I30,Barem!$G$2:$H$11,2,1),VLOOKUP(I30,Barem!$G$12:$H$21,2,1)))</f>
        <v>3.5</v>
      </c>
      <c r="L30" s="106">
        <v>2.5</v>
      </c>
      <c r="M30" s="70" t="str">
        <f>VLOOKUP($C30,Barem!$L$2:$R$13,7,0)</f>
        <v>P</v>
      </c>
      <c r="N30" s="14">
        <f t="shared" si="1"/>
        <v>0.25</v>
      </c>
      <c r="O30" s="14">
        <f t="shared" si="1"/>
        <v>0.25</v>
      </c>
      <c r="P30" s="14">
        <f t="shared" si="1"/>
        <v>0.5</v>
      </c>
      <c r="Q30" s="32">
        <f t="shared" si="5"/>
        <v>0</v>
      </c>
      <c r="R30" s="32">
        <f>IF(D30&gt;21,VLOOKUP(D30,Barem!$T$1:$U$39,2,1),0)</f>
        <v>0</v>
      </c>
      <c r="S30" s="32">
        <f>IF(D30&lt;1.609,0,IF(B30="F",VLOOKUP(I30,Barem!$X$2:$Z$13,2,1),VLOOKUP(I30,Barem!$X$14:$Z$25,2,1)))</f>
        <v>0</v>
      </c>
      <c r="T30" s="32">
        <f>VLOOKUP(A30,Participanti!A:C,3,0)</f>
        <v>0</v>
      </c>
      <c r="U30" s="25">
        <f t="shared" si="6"/>
        <v>3</v>
      </c>
      <c r="V30" s="109">
        <v>44086</v>
      </c>
      <c r="W30" s="2">
        <f t="shared" si="2"/>
        <v>1</v>
      </c>
      <c r="X30" s="30">
        <f t="shared" si="7"/>
        <v>0.18061408789885611</v>
      </c>
      <c r="Y30" s="2" t="str">
        <f>VLOOKUP(A30,Data_echipe!A:R,18,0)</f>
        <v>Simply the BEST</v>
      </c>
      <c r="Z30" s="2">
        <f t="shared" si="4"/>
        <v>1</v>
      </c>
    </row>
    <row r="31" spans="1:26" x14ac:dyDescent="0.25">
      <c r="A31" s="106" t="s">
        <v>47</v>
      </c>
      <c r="B31" s="2" t="str">
        <f>VLOOKUP(A31,Participanti!A:B,2,0)</f>
        <v>M</v>
      </c>
      <c r="C31" s="106">
        <v>1</v>
      </c>
      <c r="D31" s="106">
        <v>25.6</v>
      </c>
      <c r="E31" s="106"/>
      <c r="F31" s="106"/>
      <c r="G31" s="107">
        <v>9.7627314814814806E-2</v>
      </c>
      <c r="H31" s="108">
        <v>44</v>
      </c>
      <c r="I31" s="17">
        <f t="shared" si="0"/>
        <v>3.8135669849537032E-3</v>
      </c>
      <c r="J31" s="2">
        <f>IF(B31="F",IF(I31&gt;Barem!$AC$2,0,IF(B31="F",VLOOKUP(D31,Barem!$B$2:$C$11,2,1))),IF(I31&gt;Barem!$AC$3,0,VLOOKUP(D31,Barem!$B$12:$C$21,2,1)))</f>
        <v>5</v>
      </c>
      <c r="K31" s="2">
        <f>IF(J31=0,0,IF(B31="F",VLOOKUP(I31,Barem!$G$2:$H$11,2,1),VLOOKUP(I31,Barem!$G$12:$H$21,2,1)))</f>
        <v>2</v>
      </c>
      <c r="L31" s="106">
        <v>4</v>
      </c>
      <c r="M31" s="70" t="str">
        <f>VLOOKUP($C31,Barem!$L$2:$R$13,7,0)</f>
        <v>P</v>
      </c>
      <c r="N31" s="14">
        <f t="shared" si="1"/>
        <v>0.25</v>
      </c>
      <c r="O31" s="14">
        <f t="shared" si="1"/>
        <v>0.25</v>
      </c>
      <c r="P31" s="14">
        <f t="shared" si="1"/>
        <v>0.5</v>
      </c>
      <c r="Q31" s="32">
        <f t="shared" si="5"/>
        <v>0</v>
      </c>
      <c r="R31" s="32">
        <f>IF(D31&gt;21,VLOOKUP(D31,Barem!$T$1:$U$39,2,1),0)</f>
        <v>0.2</v>
      </c>
      <c r="S31" s="32">
        <f>IF(D31&lt;1.609,0,IF(B31="F",VLOOKUP(I31,Barem!$X$2:$Z$13,2,1),VLOOKUP(I31,Barem!$X$14:$Z$25,2,1)))</f>
        <v>0</v>
      </c>
      <c r="T31" s="32">
        <f>VLOOKUP(A31,Participanti!A:C,3,0)</f>
        <v>0</v>
      </c>
      <c r="U31" s="25">
        <f t="shared" si="6"/>
        <v>3.95</v>
      </c>
      <c r="V31" s="109">
        <v>44086</v>
      </c>
      <c r="W31" s="2">
        <f t="shared" si="2"/>
        <v>1</v>
      </c>
      <c r="X31" s="30">
        <f t="shared" si="7"/>
        <v>0.154296875</v>
      </c>
      <c r="Y31" s="2" t="str">
        <f>VLOOKUP(A31,Data_echipe!A:R,18,0)</f>
        <v>Tenchei</v>
      </c>
      <c r="Z31" s="2">
        <f t="shared" si="4"/>
        <v>1</v>
      </c>
    </row>
    <row r="32" spans="1:26" x14ac:dyDescent="0.25">
      <c r="A32" s="106" t="s">
        <v>52</v>
      </c>
      <c r="B32" s="2" t="str">
        <f>VLOOKUP(A32,Participanti!A:B,2,0)</f>
        <v>M</v>
      </c>
      <c r="C32" s="106">
        <v>1</v>
      </c>
      <c r="D32" s="106">
        <v>21.1</v>
      </c>
      <c r="E32" s="106"/>
      <c r="F32" s="106"/>
      <c r="G32" s="107">
        <v>6.8541666666666667E-2</v>
      </c>
      <c r="H32" s="108">
        <v>63</v>
      </c>
      <c r="I32" s="17">
        <f t="shared" si="0"/>
        <v>3.2484202211690363E-3</v>
      </c>
      <c r="J32" s="106">
        <f>IF(B32="F",IF(I32&gt;Barem!$AC$2,0,IF(B32="F",VLOOKUP(D32,Barem!$B$2:$C$11,2,1))),IF(I32&gt;Barem!$AC$3,0,VLOOKUP(D32,Barem!$B$12:$C$21,2,1)))</f>
        <v>5</v>
      </c>
      <c r="K32" s="2">
        <f>IF(J32=0,0,IF(B32="F",VLOOKUP(I32,Barem!$G$2:$H$11,2,1),VLOOKUP(I32,Barem!$G$12:$H$21,2,1)))</f>
        <v>3.5</v>
      </c>
      <c r="L32" s="2">
        <v>2</v>
      </c>
      <c r="M32" s="70" t="s">
        <v>170</v>
      </c>
      <c r="N32" s="14">
        <f t="shared" si="1"/>
        <v>0.5</v>
      </c>
      <c r="O32" s="14">
        <f t="shared" si="1"/>
        <v>0.25</v>
      </c>
      <c r="P32" s="14">
        <f t="shared" si="1"/>
        <v>0.25</v>
      </c>
      <c r="Q32" s="32">
        <f t="shared" si="5"/>
        <v>0</v>
      </c>
      <c r="R32" s="32">
        <f>IF(D32&gt;21,VLOOKUP(D32,Barem!$T$1:$U$39,2,1),0)</f>
        <v>0</v>
      </c>
      <c r="S32" s="32">
        <f>IF(D32&lt;1.609,0,IF(B32="F",VLOOKUP(I32,Barem!$X$2:$Z$13,2,1),VLOOKUP(I32,Barem!$X$14:$Z$25,2,1)))</f>
        <v>0</v>
      </c>
      <c r="T32" s="32">
        <f>VLOOKUP(A32,Participanti!A:C,3,0)</f>
        <v>0</v>
      </c>
      <c r="U32" s="25">
        <f t="shared" si="6"/>
        <v>3.875</v>
      </c>
      <c r="V32" s="109">
        <v>44086</v>
      </c>
      <c r="W32" s="2">
        <f t="shared" si="2"/>
        <v>1</v>
      </c>
      <c r="X32" s="30">
        <f t="shared" si="7"/>
        <v>0.18364928909952605</v>
      </c>
      <c r="Y32" s="2" t="str">
        <f>VLOOKUP(A32,Data_echipe!A:R,18,0)</f>
        <v>Simply the BEST</v>
      </c>
      <c r="Z32" s="2">
        <f t="shared" si="4"/>
        <v>1</v>
      </c>
    </row>
    <row r="33" spans="1:26" x14ac:dyDescent="0.25">
      <c r="A33" s="106" t="s">
        <v>54</v>
      </c>
      <c r="B33" s="2" t="str">
        <f>VLOOKUP(A33,Participanti!A:B,2,0)</f>
        <v>M</v>
      </c>
      <c r="C33" s="106">
        <v>1</v>
      </c>
      <c r="D33" s="106">
        <v>13.09</v>
      </c>
      <c r="E33" s="106"/>
      <c r="F33" s="106"/>
      <c r="G33" s="107">
        <v>6.5937499999999996E-2</v>
      </c>
      <c r="H33" s="108">
        <v>346</v>
      </c>
      <c r="I33" s="17">
        <f t="shared" si="0"/>
        <v>5.0372421695951105E-3</v>
      </c>
      <c r="J33" s="2">
        <f>IF(B33="F",IF(I33&gt;Barem!$AC$2,0,IF(B33="F",VLOOKUP(D33,Barem!$B$2:$C$11,2,1))),IF(I33&gt;Barem!$AC$3,0,VLOOKUP(D33,Barem!$B$12:$C$21,2,1)))</f>
        <v>3</v>
      </c>
      <c r="K33" s="2">
        <f>IF(J33=0,0,IF(B33="F",VLOOKUP(I33,Barem!$G$2:$H$11,2,1),VLOOKUP(I33,Barem!$G$12:$H$21,2,1)))</f>
        <v>1</v>
      </c>
      <c r="L33" s="106">
        <v>3</v>
      </c>
      <c r="M33" s="70" t="str">
        <f>VLOOKUP($C33,Barem!$L$2:$R$13,7,0)</f>
        <v>P</v>
      </c>
      <c r="N33" s="14">
        <f t="shared" si="1"/>
        <v>0.25</v>
      </c>
      <c r="O33" s="14">
        <f t="shared" si="1"/>
        <v>0.25</v>
      </c>
      <c r="P33" s="14">
        <f t="shared" si="1"/>
        <v>0.5</v>
      </c>
      <c r="Q33" s="32">
        <f t="shared" si="5"/>
        <v>0.23066666666666666</v>
      </c>
      <c r="R33" s="32">
        <f>IF(D33&gt;21,VLOOKUP(D33,Barem!$T$1:$U$39,2,1),0)</f>
        <v>0</v>
      </c>
      <c r="S33" s="32">
        <f>IF(D33&lt;1.609,0,IF(B33="F",VLOOKUP(I33,Barem!$X$2:$Z$13,2,1),VLOOKUP(I33,Barem!$X$14:$Z$25,2,1)))</f>
        <v>0</v>
      </c>
      <c r="T33" s="32">
        <f>VLOOKUP(A33,Participanti!A:C,3,0)</f>
        <v>0.5</v>
      </c>
      <c r="U33" s="25">
        <f t="shared" si="6"/>
        <v>3.2306666666666666</v>
      </c>
      <c r="V33" s="109">
        <v>44086</v>
      </c>
      <c r="W33" s="2">
        <f t="shared" si="2"/>
        <v>1</v>
      </c>
      <c r="X33" s="30">
        <f t="shared" si="7"/>
        <v>0.24680417621594092</v>
      </c>
      <c r="Y33" s="2" t="str">
        <f>VLOOKUP(A33,Data_echipe!A:R,18,0)</f>
        <v>Let it RUN</v>
      </c>
      <c r="Z33" s="2">
        <f t="shared" si="4"/>
        <v>1</v>
      </c>
    </row>
    <row r="34" spans="1:26" x14ac:dyDescent="0.25">
      <c r="A34" s="106" t="s">
        <v>175</v>
      </c>
      <c r="B34" s="2" t="str">
        <f>VLOOKUP(A34,Participanti!A:B,2,0)</f>
        <v>M</v>
      </c>
      <c r="C34" s="106">
        <v>1</v>
      </c>
      <c r="D34" s="106">
        <v>21.03</v>
      </c>
      <c r="E34" s="106"/>
      <c r="F34" s="106"/>
      <c r="G34" s="107">
        <v>8.2476851851851843E-2</v>
      </c>
      <c r="H34" s="108">
        <v>576</v>
      </c>
      <c r="I34" s="17">
        <f t="shared" si="0"/>
        <v>3.9218664694175859E-3</v>
      </c>
      <c r="J34" s="2">
        <f>IF(B34="F",IF(I34&gt;Barem!$AC$2,0,IF(B34="F",VLOOKUP(D34,Barem!$B$2:$C$11,2,1))),IF(I34&gt;Barem!$AC$3,0,VLOOKUP(D34,Barem!$B$12:$C$21,2,1)))</f>
        <v>5</v>
      </c>
      <c r="K34" s="2">
        <f>IF(J34=0,0,IF(B34="F",VLOOKUP(I34,Barem!$G$2:$H$11,2,1),VLOOKUP(I34,Barem!$G$12:$H$21,2,1)))</f>
        <v>1.5</v>
      </c>
      <c r="L34" s="106">
        <v>4.5</v>
      </c>
      <c r="M34" s="70" t="str">
        <f>VLOOKUP($C34,Barem!$L$2:$R$13,7,0)</f>
        <v>P</v>
      </c>
      <c r="N34" s="14">
        <f t="shared" si="1"/>
        <v>0.25</v>
      </c>
      <c r="O34" s="14">
        <f t="shared" si="1"/>
        <v>0.25</v>
      </c>
      <c r="P34" s="14">
        <f t="shared" si="1"/>
        <v>0.5</v>
      </c>
      <c r="Q34" s="32">
        <f t="shared" si="5"/>
        <v>0.38400000000000001</v>
      </c>
      <c r="R34" s="32">
        <f>IF(D34&gt;21,VLOOKUP(D34,Barem!$T$1:$U$39,2,1),0)</f>
        <v>0</v>
      </c>
      <c r="S34" s="32">
        <f>IF(D34&lt;1.609,0,IF(B34="F",VLOOKUP(I34,Barem!$X$2:$Z$13,2,1),VLOOKUP(I34,Barem!$X$14:$Z$25,2,1)))</f>
        <v>0</v>
      </c>
      <c r="T34" s="32">
        <f>VLOOKUP(A34,Participanti!A:C,3,0)</f>
        <v>0</v>
      </c>
      <c r="U34" s="25">
        <f t="shared" si="6"/>
        <v>4.2590000000000003</v>
      </c>
      <c r="V34" s="109">
        <v>44086</v>
      </c>
      <c r="W34" s="2">
        <f t="shared" ref="W34:W65" si="8">COUNTIFS(A:A,A34,C:C,C34)</f>
        <v>1</v>
      </c>
      <c r="X34" s="30">
        <f t="shared" si="7"/>
        <v>0.20252020922491679</v>
      </c>
      <c r="Y34" s="2" t="str">
        <f>VLOOKUP(A34,Data_echipe!A:R,18,0)</f>
        <v>Let it RUN</v>
      </c>
      <c r="Z34" s="2">
        <f t="shared" si="4"/>
        <v>1</v>
      </c>
    </row>
    <row r="35" spans="1:26" x14ac:dyDescent="0.25">
      <c r="A35" s="110" t="s">
        <v>181</v>
      </c>
      <c r="B35" s="2" t="str">
        <f>VLOOKUP(A35,Participanti!A:B,2,0)</f>
        <v>M</v>
      </c>
      <c r="C35" s="106">
        <v>1</v>
      </c>
      <c r="D35" s="106">
        <v>8</v>
      </c>
      <c r="E35" s="106"/>
      <c r="F35" s="106"/>
      <c r="G35" s="107">
        <v>3.5081018518518518E-2</v>
      </c>
      <c r="H35" s="108">
        <v>16</v>
      </c>
      <c r="I35" s="17">
        <f t="shared" si="0"/>
        <v>4.3851273148148148E-3</v>
      </c>
      <c r="J35" s="2">
        <f>IF(B35="F",IF(I35&gt;Barem!$AC$2,0,IF(B35="F",VLOOKUP(D35,Barem!$B$2:$C$11,2,1))),IF(I35&gt;Barem!$AC$3,0,VLOOKUP(D35,Barem!$B$12:$C$21,2,1)))</f>
        <v>2</v>
      </c>
      <c r="K35" s="2">
        <f>IF(J35=0,0,IF(B35="F",VLOOKUP(I35,Barem!$G$2:$H$11,2,1),VLOOKUP(I35,Barem!$G$12:$H$21,2,1)))</f>
        <v>1</v>
      </c>
      <c r="L35" s="106">
        <v>4</v>
      </c>
      <c r="M35" s="70" t="str">
        <f>VLOOKUP($C35,Barem!$L$2:$R$13,7,0)</f>
        <v>P</v>
      </c>
      <c r="N35" s="14">
        <f t="shared" si="1"/>
        <v>0.25</v>
      </c>
      <c r="O35" s="14">
        <f t="shared" si="1"/>
        <v>0.25</v>
      </c>
      <c r="P35" s="14">
        <f t="shared" si="1"/>
        <v>0.5</v>
      </c>
      <c r="Q35" s="32">
        <f t="shared" si="5"/>
        <v>0</v>
      </c>
      <c r="R35" s="32">
        <f>IF(D35&gt;21,VLOOKUP(D35,Barem!$T$1:$U$39,2,1),0)</f>
        <v>0</v>
      </c>
      <c r="S35" s="32">
        <f>IF(D35&lt;1.609,0,IF(B35="F",VLOOKUP(I35,Barem!$X$2:$Z$13,2,1),VLOOKUP(I35,Barem!$X$14:$Z$25,2,1)))</f>
        <v>0</v>
      </c>
      <c r="T35" s="32">
        <f>VLOOKUP(A35,Participanti!A:C,3,0)</f>
        <v>0</v>
      </c>
      <c r="U35" s="25">
        <f t="shared" si="6"/>
        <v>2.75</v>
      </c>
      <c r="V35" s="109">
        <v>44088</v>
      </c>
      <c r="W35" s="2">
        <f t="shared" si="8"/>
        <v>1</v>
      </c>
      <c r="X35" s="30">
        <f t="shared" si="7"/>
        <v>0.34375</v>
      </c>
      <c r="Y35" s="2" t="str">
        <f>VLOOKUP(A35,Data_echipe!A:R,18,0)</f>
        <v>Let it RUN</v>
      </c>
      <c r="Z35" s="2">
        <f t="shared" si="4"/>
        <v>1</v>
      </c>
    </row>
    <row r="36" spans="1:26" x14ac:dyDescent="0.25">
      <c r="A36" s="106" t="s">
        <v>67</v>
      </c>
      <c r="B36" s="2" t="str">
        <f>VLOOKUP(A36,Participanti!A:B,2,0)</f>
        <v>F</v>
      </c>
      <c r="C36" s="106">
        <v>1</v>
      </c>
      <c r="D36" s="106">
        <v>11</v>
      </c>
      <c r="E36" s="106"/>
      <c r="F36" s="106"/>
      <c r="G36" s="107">
        <v>5.3460648148148153E-2</v>
      </c>
      <c r="H36" s="108">
        <v>276</v>
      </c>
      <c r="I36" s="17">
        <f t="shared" si="0"/>
        <v>4.8600589225589229E-3</v>
      </c>
      <c r="J36" s="2">
        <f>IF(B36="F",IF(I36&gt;Barem!$AC$2,0,IF(B36="F",VLOOKUP(D36,Barem!$B$2:$C$11,2,1))),IF(I36&gt;Barem!$AC$3,0,VLOOKUP(D36,Barem!$B$12:$C$21,2,1)))</f>
        <v>2.5</v>
      </c>
      <c r="K36" s="2">
        <f>IF(J36=0,0,IF(B36="F",VLOOKUP(I36,Barem!$G$2:$H$11,2,1),VLOOKUP(I36,Barem!$G$12:$H$21,2,1)))</f>
        <v>1</v>
      </c>
      <c r="L36" s="106">
        <v>3</v>
      </c>
      <c r="M36" s="70" t="str">
        <f>VLOOKUP($C36,Barem!$L$2:$R$13,7,0)</f>
        <v>P</v>
      </c>
      <c r="N36" s="14">
        <f t="shared" si="1"/>
        <v>0.25</v>
      </c>
      <c r="O36" s="14">
        <f t="shared" si="1"/>
        <v>0.25</v>
      </c>
      <c r="P36" s="14">
        <f t="shared" si="1"/>
        <v>0.5</v>
      </c>
      <c r="Q36" s="32">
        <f t="shared" si="5"/>
        <v>0.184</v>
      </c>
      <c r="R36" s="32">
        <f>IF(D36&gt;21,VLOOKUP(D36,Barem!$T$1:$U$39,2,1),0)</f>
        <v>0</v>
      </c>
      <c r="S36" s="32">
        <f>IF(D36&lt;1.609,0,IF(B36="F",VLOOKUP(I36,Barem!$X$2:$Z$13,2,1),VLOOKUP(I36,Barem!$X$14:$Z$25,2,1)))</f>
        <v>0</v>
      </c>
      <c r="T36" s="32">
        <f>VLOOKUP(A36,Participanti!A:C,3,0)</f>
        <v>0</v>
      </c>
      <c r="U36" s="25">
        <f t="shared" si="6"/>
        <v>2.5590000000000002</v>
      </c>
      <c r="V36" s="109">
        <v>44087</v>
      </c>
      <c r="W36" s="2">
        <f t="shared" si="8"/>
        <v>1</v>
      </c>
      <c r="X36" s="30">
        <f t="shared" si="7"/>
        <v>0.23263636363636364</v>
      </c>
      <c r="Y36" s="2" t="e">
        <f>VLOOKUP(A36,Data_echipe!A:R,18,0)</f>
        <v>#N/A</v>
      </c>
      <c r="Z36" s="2">
        <f t="shared" si="4"/>
        <v>1</v>
      </c>
    </row>
    <row r="37" spans="1:26" x14ac:dyDescent="0.25">
      <c r="A37" s="106" t="s">
        <v>53</v>
      </c>
      <c r="B37" s="2" t="str">
        <f>VLOOKUP(A37,Participanti!A:B,2,0)</f>
        <v>M</v>
      </c>
      <c r="C37" s="106">
        <v>1</v>
      </c>
      <c r="D37" s="106">
        <v>5.01</v>
      </c>
      <c r="E37" s="106"/>
      <c r="F37" s="106"/>
      <c r="G37" s="107">
        <v>1.4201388888888888E-2</v>
      </c>
      <c r="H37" s="108">
        <v>0</v>
      </c>
      <c r="I37" s="17">
        <f t="shared" si="0"/>
        <v>2.834608560656465E-3</v>
      </c>
      <c r="J37" s="2">
        <f>IF(B37="F",IF(I37&gt;Barem!$AC$2,0,IF(B37="F",VLOOKUP(D37,Barem!$B$2:$C$11,2,1))),IF(I37&gt;Barem!$AC$3,0,VLOOKUP(D37,Barem!$B$12:$C$21,2,1)))</f>
        <v>1.5</v>
      </c>
      <c r="K37" s="2">
        <f>IF(J37=0,0,IF(B37="F",VLOOKUP(I37,Barem!$G$2:$H$11,2,1),VLOOKUP(I37,Barem!$G$12:$H$21,2,1)))</f>
        <v>4.5</v>
      </c>
      <c r="L37" s="106">
        <v>2.5</v>
      </c>
      <c r="M37" s="70" t="str">
        <f>VLOOKUP($C37,Barem!$L$2:$R$13,7,0)</f>
        <v>P</v>
      </c>
      <c r="N37" s="14">
        <f t="shared" si="1"/>
        <v>0.25</v>
      </c>
      <c r="O37" s="14">
        <f t="shared" si="1"/>
        <v>0.25</v>
      </c>
      <c r="P37" s="14">
        <f t="shared" si="1"/>
        <v>0.5</v>
      </c>
      <c r="Q37" s="32">
        <f t="shared" si="5"/>
        <v>0</v>
      </c>
      <c r="R37" s="32">
        <f>IF(D37&gt;21,VLOOKUP(D37,Barem!$T$1:$U$39,2,1),0)</f>
        <v>0</v>
      </c>
      <c r="S37" s="32">
        <f>IF(D37&lt;1.609,0,IF(B37="F",VLOOKUP(I37,Barem!$X$2:$Z$13,2,1),VLOOKUP(I37,Barem!$X$14:$Z$25,2,1)))</f>
        <v>0</v>
      </c>
      <c r="T37" s="32">
        <f>VLOOKUP(A37,Participanti!A:C,3,0)</f>
        <v>0</v>
      </c>
      <c r="U37" s="25">
        <f t="shared" si="6"/>
        <v>2.75</v>
      </c>
      <c r="V37" s="68">
        <v>44082</v>
      </c>
      <c r="W37" s="2">
        <f t="shared" si="8"/>
        <v>1</v>
      </c>
      <c r="X37" s="30">
        <f t="shared" si="7"/>
        <v>0.54890219560878251</v>
      </c>
      <c r="Y37" s="2" t="str">
        <f>VLOOKUP(A37,Data_echipe!A:R,18,0)</f>
        <v>Let it RUN</v>
      </c>
      <c r="Z37" s="2">
        <f t="shared" si="4"/>
        <v>1</v>
      </c>
    </row>
    <row r="38" spans="1:26" x14ac:dyDescent="0.25">
      <c r="A38" s="112" t="s">
        <v>223</v>
      </c>
      <c r="B38" s="2" t="str">
        <f>VLOOKUP(A38,Participanti!A:B,2,0)</f>
        <v>M</v>
      </c>
      <c r="C38" s="112">
        <v>2</v>
      </c>
      <c r="D38" s="112">
        <v>25.16</v>
      </c>
      <c r="E38" s="112"/>
      <c r="F38" s="112"/>
      <c r="G38" s="113">
        <v>7.9131944444444449E-2</v>
      </c>
      <c r="H38" s="114">
        <v>515</v>
      </c>
      <c r="I38" s="17">
        <f t="shared" si="0"/>
        <v>3.1451488252958841E-3</v>
      </c>
      <c r="J38" s="112">
        <f>IF(B38="F",IF(I38&gt;Barem!$AC$2,0,IF(B38="F",VLOOKUP(D38,Barem!$B$2:$C$11,2,1))),IF(I38&gt;Barem!$AC$3,0,VLOOKUP(D38,Barem!$B$12:$C$21,2,1)))</f>
        <v>5</v>
      </c>
      <c r="K38" s="2">
        <f>IF(J38=0,0,IF(B38="F",VLOOKUP(I38,Barem!$G$2:$H$11,2,1),VLOOKUP(I38,Barem!$G$12:$H$21,2,1)))</f>
        <v>3.5</v>
      </c>
      <c r="L38" s="2">
        <v>3</v>
      </c>
      <c r="M38" s="70" t="str">
        <f>VLOOKUP($C38,Barem!$L$2:$R$13,7,0)</f>
        <v>D</v>
      </c>
      <c r="N38" s="14">
        <f t="shared" si="1"/>
        <v>0.5</v>
      </c>
      <c r="O38" s="14">
        <f t="shared" si="1"/>
        <v>0.25</v>
      </c>
      <c r="P38" s="14">
        <f t="shared" si="1"/>
        <v>0.25</v>
      </c>
      <c r="Q38" s="32">
        <f t="shared" si="5"/>
        <v>0.34333333333333332</v>
      </c>
      <c r="R38" s="32">
        <f>IF(D38&gt;21,VLOOKUP(D38,Barem!$T$1:$U$39,2,1),0)</f>
        <v>0.2</v>
      </c>
      <c r="S38" s="32">
        <f>IF(D38&lt;1.609,0,IF(B38="F",VLOOKUP(I38,Barem!$X$2:$Z$13,2,1),VLOOKUP(I38,Barem!$X$14:$Z$25,2,1)))</f>
        <v>0</v>
      </c>
      <c r="T38" s="32">
        <f>VLOOKUP(A38,Participanti!A:C,3,0)</f>
        <v>0</v>
      </c>
      <c r="U38" s="25">
        <f t="shared" si="6"/>
        <v>4.6683333333333339</v>
      </c>
      <c r="V38" s="115">
        <v>44091</v>
      </c>
      <c r="W38" s="2">
        <f t="shared" si="8"/>
        <v>1</v>
      </c>
      <c r="X38" s="30">
        <f t="shared" si="7"/>
        <v>0.18554583995760468</v>
      </c>
      <c r="Y38" s="2" t="str">
        <f>VLOOKUP(A38,Data_echipe!A:R,18,0)</f>
        <v>Simply the BEST</v>
      </c>
      <c r="Z38" s="2">
        <f t="shared" si="4"/>
        <v>1</v>
      </c>
    </row>
    <row r="39" spans="1:26" x14ac:dyDescent="0.25">
      <c r="A39" s="106" t="s">
        <v>211</v>
      </c>
      <c r="B39" s="2" t="str">
        <f>VLOOKUP(A39,Participanti!A:B,2,0)</f>
        <v>F</v>
      </c>
      <c r="C39" s="106">
        <v>2</v>
      </c>
      <c r="D39" s="106">
        <v>4.01</v>
      </c>
      <c r="E39" s="106"/>
      <c r="F39" s="106"/>
      <c r="G39" s="107">
        <v>1.7939814814814815E-2</v>
      </c>
      <c r="H39" s="108">
        <v>10</v>
      </c>
      <c r="I39" s="17">
        <f t="shared" si="0"/>
        <v>4.4737692805024475E-3</v>
      </c>
      <c r="J39" s="112">
        <f>IF(B39="F",IF(I39&gt;Barem!$AC$2,0,IF(B39="F",VLOOKUP(D39,Barem!$B$2:$C$11,2,1))),IF(I39&gt;Barem!$AC$3,0,VLOOKUP(D39,Barem!$B$12:$C$21,2,1)))</f>
        <v>1</v>
      </c>
      <c r="K39" s="112">
        <f>IF(J39=0,0,IF(B39="F",VLOOKUP(I39,Barem!$G$2:$H$11,2,1),VLOOKUP(I39,Barem!$G$12:$H$21,2,1)))</f>
        <v>1.5</v>
      </c>
      <c r="L39" s="2">
        <v>2.5</v>
      </c>
      <c r="M39" s="70" t="s">
        <v>171</v>
      </c>
      <c r="N39" s="14">
        <f t="shared" si="1"/>
        <v>0.25</v>
      </c>
      <c r="O39" s="14">
        <f t="shared" si="1"/>
        <v>0.5</v>
      </c>
      <c r="P39" s="14">
        <f t="shared" si="1"/>
        <v>0.25</v>
      </c>
      <c r="Q39" s="32">
        <f t="shared" si="5"/>
        <v>0</v>
      </c>
      <c r="R39" s="32">
        <f>IF(D39&gt;21,VLOOKUP(D39,Barem!$T$1:$U$39,2,1),0)</f>
        <v>0</v>
      </c>
      <c r="S39" s="32">
        <f>IF(D39&lt;1.609,0,IF(B39="F",VLOOKUP(I39,Barem!$X$2:$Z$13,2,1),VLOOKUP(I39,Barem!$X$14:$Z$25,2,1)))</f>
        <v>0</v>
      </c>
      <c r="T39" s="32">
        <f>VLOOKUP(A39,Participanti!A:C,3,0)</f>
        <v>0</v>
      </c>
      <c r="U39" s="25">
        <f t="shared" si="6"/>
        <v>1.625</v>
      </c>
      <c r="V39" s="115">
        <v>44091</v>
      </c>
      <c r="W39" s="2">
        <f t="shared" si="8"/>
        <v>1</v>
      </c>
      <c r="X39" s="30">
        <f t="shared" si="7"/>
        <v>0.40523690773067333</v>
      </c>
      <c r="Y39" s="2" t="str">
        <f>VLOOKUP(A39,Data_echipe!A:R,18,0)</f>
        <v>Tenchei</v>
      </c>
      <c r="Z39" s="2">
        <f t="shared" si="4"/>
        <v>1</v>
      </c>
    </row>
    <row r="40" spans="1:26" x14ac:dyDescent="0.25">
      <c r="A40" s="106" t="s">
        <v>161</v>
      </c>
      <c r="B40" s="2" t="str">
        <f>VLOOKUP(A40,Participanti!A:B,2,0)</f>
        <v>M</v>
      </c>
      <c r="C40" s="106">
        <v>2</v>
      </c>
      <c r="D40" s="106">
        <v>5.05</v>
      </c>
      <c r="E40" s="106"/>
      <c r="F40" s="106"/>
      <c r="G40" s="107">
        <v>2.0219907407407409E-2</v>
      </c>
      <c r="H40" s="108">
        <v>6</v>
      </c>
      <c r="I40" s="17">
        <f t="shared" si="0"/>
        <v>4.0039420608727547E-3</v>
      </c>
      <c r="J40" s="112">
        <f>IF(B40="F",IF(I40&gt;Barem!$AC$2,0,IF(B40="F",VLOOKUP(D40,Barem!$B$2:$C$11,2,1))),IF(I40&gt;Barem!$AC$3,0,VLOOKUP(D40,Barem!$B$12:$C$21,2,1)))</f>
        <v>1.5</v>
      </c>
      <c r="K40" s="111">
        <f>IF(J40=0,0,IF(B40="F",VLOOKUP(I40,Barem!$G$2:$H$11,2,1),VLOOKUP(I40,Barem!$G$12:$H$21,2,1)))</f>
        <v>1.5</v>
      </c>
      <c r="L40" s="2">
        <v>1.5</v>
      </c>
      <c r="M40" s="70" t="str">
        <f>VLOOKUP($C40,Barem!$L$2:$R$13,7,0)</f>
        <v>D</v>
      </c>
      <c r="N40" s="14">
        <f t="shared" si="1"/>
        <v>0.5</v>
      </c>
      <c r="O40" s="14">
        <f t="shared" si="1"/>
        <v>0.25</v>
      </c>
      <c r="P40" s="14">
        <f t="shared" si="1"/>
        <v>0.25</v>
      </c>
      <c r="Q40" s="32">
        <f t="shared" si="5"/>
        <v>0</v>
      </c>
      <c r="R40" s="32">
        <f>IF(D40&gt;21,VLOOKUP(D40,Barem!$T$1:$U$39,2,1),0)</f>
        <v>0</v>
      </c>
      <c r="S40" s="32">
        <f>IF(D40&lt;1.609,0,IF(B40="F",VLOOKUP(I40,Barem!$X$2:$Z$13,2,1),VLOOKUP(I40,Barem!$X$14:$Z$25,2,1)))</f>
        <v>0</v>
      </c>
      <c r="T40" s="32">
        <f>VLOOKUP(A40,Participanti!A:C,3,0)</f>
        <v>0</v>
      </c>
      <c r="U40" s="25">
        <f t="shared" si="6"/>
        <v>1.5</v>
      </c>
      <c r="V40" s="109">
        <v>44090</v>
      </c>
      <c r="W40" s="2">
        <f t="shared" si="8"/>
        <v>1</v>
      </c>
      <c r="X40" s="30">
        <f t="shared" si="7"/>
        <v>0.29702970297029702</v>
      </c>
      <c r="Y40" s="2" t="e">
        <f>VLOOKUP(A40,Data_echipe!A:R,18,0)</f>
        <v>#N/A</v>
      </c>
      <c r="Z40" s="2">
        <f t="shared" si="4"/>
        <v>1</v>
      </c>
    </row>
    <row r="41" spans="1:26" x14ac:dyDescent="0.25">
      <c r="A41" s="112" t="s">
        <v>224</v>
      </c>
      <c r="B41" s="2" t="str">
        <f>VLOOKUP(A41,Participanti!A:B,2,0)</f>
        <v>M</v>
      </c>
      <c r="C41" s="112">
        <v>2</v>
      </c>
      <c r="D41" s="112">
        <v>10.01</v>
      </c>
      <c r="E41" s="112"/>
      <c r="F41" s="112"/>
      <c r="G41" s="113">
        <v>2.7615740740740743E-2</v>
      </c>
      <c r="H41" s="114">
        <v>139</v>
      </c>
      <c r="I41" s="17">
        <f t="shared" si="0"/>
        <v>2.7588152588152591E-3</v>
      </c>
      <c r="J41" s="111">
        <f>IF(B41="F",IF(I41&gt;Barem!$AC$2,0,IF(B41="F",VLOOKUP(D41,Barem!$B$2:$C$11,2,1))),IF(I41&gt;Barem!$AC$3,0,VLOOKUP(D41,Barem!$B$12:$C$21,2,1)))</f>
        <v>2.5</v>
      </c>
      <c r="K41" s="112">
        <f>IF(J41=0,0,IF(B41="F",VLOOKUP(I41,Barem!$G$2:$H$11,2,1),VLOOKUP(I41,Barem!$G$12:$H$21,2,1)))</f>
        <v>5</v>
      </c>
      <c r="L41" s="2">
        <v>1</v>
      </c>
      <c r="M41" s="70" t="s">
        <v>171</v>
      </c>
      <c r="N41" s="14">
        <f t="shared" si="1"/>
        <v>0.25</v>
      </c>
      <c r="O41" s="14">
        <f t="shared" si="1"/>
        <v>0.5</v>
      </c>
      <c r="P41" s="14">
        <f t="shared" si="1"/>
        <v>0.25</v>
      </c>
      <c r="Q41" s="32">
        <f t="shared" si="5"/>
        <v>9.2666666666666661E-2</v>
      </c>
      <c r="R41" s="32">
        <f>IF(D41&gt;21,VLOOKUP(D41,Barem!$T$1:$U$39,2,1),0)</f>
        <v>0</v>
      </c>
      <c r="S41" s="32">
        <f>IF(D41&lt;1.609,0,IF(B41="F",VLOOKUP(I41,Barem!$X$2:$Z$13,2,1),VLOOKUP(I41,Barem!$X$14:$Z$25,2,1)))</f>
        <v>0.1</v>
      </c>
      <c r="T41" s="32">
        <f>VLOOKUP(A41,Participanti!A:C,3,0)</f>
        <v>0</v>
      </c>
      <c r="U41" s="25">
        <f t="shared" si="6"/>
        <v>3.5676666666666668</v>
      </c>
      <c r="V41" s="115">
        <v>44089</v>
      </c>
      <c r="W41" s="2">
        <f t="shared" si="8"/>
        <v>1</v>
      </c>
      <c r="X41" s="30">
        <f t="shared" si="7"/>
        <v>0.35641025641025642</v>
      </c>
      <c r="Y41" s="2" t="str">
        <f>VLOOKUP(A41,Data_echipe!A:R,18,0)</f>
        <v>Serioranistii</v>
      </c>
      <c r="Z41" s="2">
        <f t="shared" si="4"/>
        <v>1</v>
      </c>
    </row>
    <row r="42" spans="1:26" x14ac:dyDescent="0.25">
      <c r="A42" s="106" t="s">
        <v>53</v>
      </c>
      <c r="B42" s="2" t="str">
        <f>VLOOKUP(A42,Participanti!A:B,2,0)</f>
        <v>M</v>
      </c>
      <c r="C42" s="106">
        <v>2</v>
      </c>
      <c r="D42" s="106">
        <v>14.5</v>
      </c>
      <c r="E42" s="106"/>
      <c r="F42" s="106"/>
      <c r="G42" s="107">
        <v>4.8553240740740744E-2</v>
      </c>
      <c r="H42" s="108">
        <v>20</v>
      </c>
      <c r="I42" s="17">
        <f t="shared" si="0"/>
        <v>3.348499361430396E-3</v>
      </c>
      <c r="J42" s="112">
        <f>IF(B42="F",IF(I42&gt;Barem!$AC$2,0,IF(B42="F",VLOOKUP(D42,Barem!$B$2:$C$11,2,1))),IF(I42&gt;Barem!$AC$3,0,VLOOKUP(D42,Barem!$B$12:$C$21,2,1)))</f>
        <v>3</v>
      </c>
      <c r="K42" s="111">
        <f>IF(J42=0,0,IF(B42="F",VLOOKUP(I42,Barem!$G$2:$H$11,2,1),VLOOKUP(I42,Barem!$G$12:$H$21,2,1)))</f>
        <v>3</v>
      </c>
      <c r="L42" s="2">
        <v>2.5</v>
      </c>
      <c r="M42" s="70" t="str">
        <f>VLOOKUP($C42,Barem!$L$2:$R$13,7,0)</f>
        <v>D</v>
      </c>
      <c r="N42" s="14">
        <f t="shared" si="1"/>
        <v>0.5</v>
      </c>
      <c r="O42" s="14">
        <f t="shared" si="1"/>
        <v>0.25</v>
      </c>
      <c r="P42" s="14">
        <f t="shared" si="1"/>
        <v>0.25</v>
      </c>
      <c r="Q42" s="32">
        <f t="shared" si="5"/>
        <v>0</v>
      </c>
      <c r="R42" s="32">
        <f>IF(D42&gt;21,VLOOKUP(D42,Barem!$T$1:$U$39,2,1),0)</f>
        <v>0</v>
      </c>
      <c r="S42" s="32">
        <f>IF(D42&lt;1.609,0,IF(B42="F",VLOOKUP(I42,Barem!$X$2:$Z$13,2,1),VLOOKUP(I42,Barem!$X$14:$Z$25,2,1)))</f>
        <v>0</v>
      </c>
      <c r="T42" s="32">
        <f>VLOOKUP(A42,Participanti!A:C,3,0)</f>
        <v>0</v>
      </c>
      <c r="U42" s="25">
        <f t="shared" si="6"/>
        <v>2.875</v>
      </c>
      <c r="V42" s="109">
        <v>44092</v>
      </c>
      <c r="W42" s="2">
        <f t="shared" si="8"/>
        <v>1</v>
      </c>
      <c r="X42" s="30">
        <f t="shared" si="7"/>
        <v>0.19827586206896552</v>
      </c>
      <c r="Y42" s="2" t="str">
        <f>VLOOKUP(A42,Data_echipe!A:R,18,0)</f>
        <v>Let it RUN</v>
      </c>
      <c r="Z42" s="2">
        <f t="shared" si="4"/>
        <v>1</v>
      </c>
    </row>
    <row r="43" spans="1:26" x14ac:dyDescent="0.25">
      <c r="A43" s="106" t="s">
        <v>68</v>
      </c>
      <c r="B43" s="2" t="str">
        <f>VLOOKUP(A43,Participanti!A:B,2,0)</f>
        <v>M</v>
      </c>
      <c r="C43" s="106">
        <v>2</v>
      </c>
      <c r="D43" s="106">
        <v>21.05</v>
      </c>
      <c r="E43" s="106"/>
      <c r="F43" s="106"/>
      <c r="G43" s="107">
        <v>0.10642361111111111</v>
      </c>
      <c r="H43" s="108">
        <v>850</v>
      </c>
      <c r="I43" s="17">
        <f t="shared" si="0"/>
        <v>5.0557534969648977E-3</v>
      </c>
      <c r="J43" s="112">
        <f>IF(B43="F",IF(I43&gt;Barem!$AC$2,0,IF(B43="F",VLOOKUP(D43,Barem!$B$2:$C$11,2,1))),IF(I43&gt;Barem!$AC$3,0,VLOOKUP(D43,Barem!$B$12:$C$21,2,1)))</f>
        <v>5</v>
      </c>
      <c r="K43" s="111">
        <f>IF(J43=0,0,IF(B43="F",VLOOKUP(I43,Barem!$G$2:$H$11,2,1),VLOOKUP(I43,Barem!$G$12:$H$21,2,1)))</f>
        <v>1</v>
      </c>
      <c r="L43" s="2">
        <v>4.5</v>
      </c>
      <c r="M43" s="70" t="str">
        <f>VLOOKUP($C43,Barem!$L$2:$R$13,7,0)</f>
        <v>D</v>
      </c>
      <c r="N43" s="14">
        <f t="shared" si="1"/>
        <v>0.5</v>
      </c>
      <c r="O43" s="14">
        <f t="shared" si="1"/>
        <v>0.25</v>
      </c>
      <c r="P43" s="14">
        <f t="shared" si="1"/>
        <v>0.25</v>
      </c>
      <c r="Q43" s="32">
        <f t="shared" si="5"/>
        <v>0.56666666666666665</v>
      </c>
      <c r="R43" s="32">
        <f>IF(D43&gt;21,VLOOKUP(D43,Barem!$T$1:$U$39,2,1),0)</f>
        <v>0</v>
      </c>
      <c r="S43" s="32">
        <f>IF(D43&lt;1.609,0,IF(B43="F",VLOOKUP(I43,Barem!$X$2:$Z$13,2,1),VLOOKUP(I43,Barem!$X$14:$Z$25,2,1)))</f>
        <v>0</v>
      </c>
      <c r="T43" s="32">
        <f>VLOOKUP(A43,Participanti!A:C,3,0)</f>
        <v>0</v>
      </c>
      <c r="U43" s="25">
        <f t="shared" si="6"/>
        <v>4.4416666666666664</v>
      </c>
      <c r="V43" s="109">
        <v>44091</v>
      </c>
      <c r="W43" s="2">
        <f t="shared" si="8"/>
        <v>1</v>
      </c>
      <c r="X43" s="30">
        <f t="shared" si="7"/>
        <v>0.21100554235946159</v>
      </c>
      <c r="Y43" s="2" t="str">
        <f>VLOOKUP(A43,Data_echipe!A:R,18,0)</f>
        <v>TSP</v>
      </c>
      <c r="Z43" s="2">
        <f t="shared" si="4"/>
        <v>1</v>
      </c>
    </row>
    <row r="44" spans="1:26" x14ac:dyDescent="0.25">
      <c r="A44" s="106" t="s">
        <v>83</v>
      </c>
      <c r="B44" s="2" t="str">
        <f>VLOOKUP(A44,Participanti!A:B,2,0)</f>
        <v>F</v>
      </c>
      <c r="C44" s="106">
        <v>2</v>
      </c>
      <c r="D44" s="106">
        <v>19.05</v>
      </c>
      <c r="E44" s="106"/>
      <c r="F44" s="106"/>
      <c r="G44" s="107">
        <v>9.8391203703703703E-2</v>
      </c>
      <c r="H44" s="108">
        <v>51</v>
      </c>
      <c r="I44" s="17">
        <f t="shared" si="0"/>
        <v>5.1648925828715851E-3</v>
      </c>
      <c r="J44" s="112">
        <f>IF(B44="F",IF(I44&gt;Barem!$AC$2,0,IF(B44="F",VLOOKUP(D44,Barem!$B$2:$C$11,2,1))),IF(I44&gt;Barem!$AC$3,0,VLOOKUP(D44,Barem!$B$12:$C$21,2,1)))</f>
        <v>4.5</v>
      </c>
      <c r="K44" s="111">
        <f>IF(J44=0,0,IF(B44="F",VLOOKUP(I44,Barem!$G$2:$H$11,2,1),VLOOKUP(I44,Barem!$G$12:$H$21,2,1)))</f>
        <v>1</v>
      </c>
      <c r="L44" s="111">
        <v>2.5</v>
      </c>
      <c r="M44" s="70" t="str">
        <f>VLOOKUP($C44,Barem!$L$2:$R$13,7,0)</f>
        <v>D</v>
      </c>
      <c r="N44" s="14">
        <f t="shared" si="1"/>
        <v>0.5</v>
      </c>
      <c r="O44" s="14">
        <f t="shared" si="1"/>
        <v>0.25</v>
      </c>
      <c r="P44" s="14">
        <f t="shared" si="1"/>
        <v>0.25</v>
      </c>
      <c r="Q44" s="32">
        <f t="shared" si="5"/>
        <v>0</v>
      </c>
      <c r="R44" s="32">
        <f>IF(D44&gt;21,VLOOKUP(D44,Barem!$T$1:$U$39,2,1),0)</f>
        <v>0</v>
      </c>
      <c r="S44" s="32">
        <f>IF(D44&lt;1.609,0,IF(B44="F",VLOOKUP(I44,Barem!$X$2:$Z$13,2,1),VLOOKUP(I44,Barem!$X$14:$Z$25,2,1)))</f>
        <v>0</v>
      </c>
      <c r="T44" s="32">
        <f>VLOOKUP(A44,Participanti!A:C,3,0)</f>
        <v>0.75</v>
      </c>
      <c r="U44" s="25">
        <f t="shared" si="6"/>
        <v>3.875</v>
      </c>
      <c r="V44" s="109">
        <v>44093</v>
      </c>
      <c r="W44" s="2">
        <f t="shared" si="8"/>
        <v>1</v>
      </c>
      <c r="X44" s="30">
        <f t="shared" si="7"/>
        <v>0.20341207349081364</v>
      </c>
      <c r="Y44" s="2" t="str">
        <f>VLOOKUP(A44,Data_echipe!A:R,18,0)</f>
        <v>Serioranistii</v>
      </c>
      <c r="Z44" s="2">
        <f t="shared" si="4"/>
        <v>1</v>
      </c>
    </row>
    <row r="45" spans="1:26" x14ac:dyDescent="0.25">
      <c r="A45" s="106" t="s">
        <v>66</v>
      </c>
      <c r="B45" s="2" t="str">
        <f>VLOOKUP(A45,Participanti!A:B,2,0)</f>
        <v>M</v>
      </c>
      <c r="C45" s="106">
        <v>2</v>
      </c>
      <c r="D45" s="106">
        <v>11.27</v>
      </c>
      <c r="E45" s="106"/>
      <c r="F45" s="106"/>
      <c r="G45" s="107">
        <v>4.2187499999999996E-2</v>
      </c>
      <c r="H45" s="108">
        <v>9</v>
      </c>
      <c r="I45" s="17">
        <f t="shared" si="0"/>
        <v>3.7433451641526172E-3</v>
      </c>
      <c r="J45" s="112">
        <f>IF(B45="F",IF(I45&gt;Barem!$AC$2,0,IF(B45="F",VLOOKUP(D45,Barem!$B$2:$C$11,2,1))),IF(I45&gt;Barem!$AC$3,0,VLOOKUP(D45,Barem!$B$12:$C$21,2,1)))</f>
        <v>2.5</v>
      </c>
      <c r="K45" s="111">
        <f>IF(J45=0,0,IF(B45="F",VLOOKUP(I45,Barem!$G$2:$H$11,2,1),VLOOKUP(I45,Barem!$G$12:$H$21,2,1)))</f>
        <v>2</v>
      </c>
      <c r="L45" s="2">
        <v>2</v>
      </c>
      <c r="M45" s="70" t="str">
        <f>VLOOKUP($C45,Barem!$L$2:$R$13,7,0)</f>
        <v>D</v>
      </c>
      <c r="N45" s="14">
        <f t="shared" si="1"/>
        <v>0.5</v>
      </c>
      <c r="O45" s="14">
        <f t="shared" si="1"/>
        <v>0.25</v>
      </c>
      <c r="P45" s="14">
        <f t="shared" si="1"/>
        <v>0.25</v>
      </c>
      <c r="Q45" s="32">
        <f t="shared" si="5"/>
        <v>0</v>
      </c>
      <c r="R45" s="32">
        <f>IF(D45&gt;21,VLOOKUP(D45,Barem!$T$1:$U$39,2,1),0)</f>
        <v>0</v>
      </c>
      <c r="S45" s="32">
        <f>IF(D45&lt;1.609,0,IF(B45="F",VLOOKUP(I45,Barem!$X$2:$Z$13,2,1),VLOOKUP(I45,Barem!$X$14:$Z$25,2,1)))</f>
        <v>0</v>
      </c>
      <c r="T45" s="32">
        <f>VLOOKUP(A45,Participanti!A:C,3,0)</f>
        <v>0</v>
      </c>
      <c r="U45" s="25">
        <f t="shared" si="6"/>
        <v>2.25</v>
      </c>
      <c r="V45" s="109">
        <v>44093</v>
      </c>
      <c r="W45" s="2">
        <f t="shared" si="8"/>
        <v>1</v>
      </c>
      <c r="X45" s="30">
        <f t="shared" si="7"/>
        <v>0.19964507542147295</v>
      </c>
      <c r="Y45" s="2" t="str">
        <f>VLOOKUP(A45,Data_echipe!A:R,18,0)</f>
        <v>Serioranistii</v>
      </c>
      <c r="Z45" s="2">
        <f t="shared" si="4"/>
        <v>1</v>
      </c>
    </row>
    <row r="46" spans="1:26" x14ac:dyDescent="0.25">
      <c r="A46" s="106" t="s">
        <v>50</v>
      </c>
      <c r="B46" s="2" t="str">
        <f>VLOOKUP(A46,Participanti!A:B,2,0)</f>
        <v>F</v>
      </c>
      <c r="C46" s="106">
        <v>2</v>
      </c>
      <c r="D46" s="106">
        <v>4.01</v>
      </c>
      <c r="E46" s="106"/>
      <c r="F46" s="106"/>
      <c r="G46" s="107">
        <v>1.4907407407407406E-2</v>
      </c>
      <c r="H46" s="108">
        <v>20</v>
      </c>
      <c r="I46" s="17">
        <f t="shared" si="0"/>
        <v>3.7175579569594529E-3</v>
      </c>
      <c r="J46" s="111">
        <f>IF(B46="F",IF(I46&gt;Barem!$AC$2,0,IF(B46="F",VLOOKUP(D46,Barem!$B$2:$C$11,2,1))),IF(I46&gt;Barem!$AC$3,0,VLOOKUP(D46,Barem!$B$12:$C$21,2,1)))</f>
        <v>1</v>
      </c>
      <c r="K46" s="106">
        <f>IF(J46=0,0,IF(B46="F",VLOOKUP(I46,Barem!$G$2:$H$11,2,1),VLOOKUP(I46,Barem!$G$12:$H$21,2,1)))</f>
        <v>3</v>
      </c>
      <c r="L46" s="2">
        <v>3</v>
      </c>
      <c r="M46" s="70" t="s">
        <v>171</v>
      </c>
      <c r="N46" s="14">
        <f t="shared" si="1"/>
        <v>0.25</v>
      </c>
      <c r="O46" s="14">
        <f t="shared" si="1"/>
        <v>0.5</v>
      </c>
      <c r="P46" s="14">
        <f t="shared" si="1"/>
        <v>0.25</v>
      </c>
      <c r="Q46" s="32">
        <f t="shared" si="5"/>
        <v>0</v>
      </c>
      <c r="R46" s="32">
        <f>IF(D46&gt;21,VLOOKUP(D46,Barem!$T$1:$U$39,2,1),0)</f>
        <v>0</v>
      </c>
      <c r="S46" s="32">
        <f>IF(D46&lt;1.609,0,IF(B46="F",VLOOKUP(I46,Barem!$X$2:$Z$13,2,1),VLOOKUP(I46,Barem!$X$14:$Z$25,2,1)))</f>
        <v>0</v>
      </c>
      <c r="T46" s="32">
        <f>VLOOKUP(A46,Participanti!A:C,3,0)</f>
        <v>0</v>
      </c>
      <c r="U46" s="25">
        <f t="shared" si="6"/>
        <v>2.5</v>
      </c>
      <c r="V46" s="109">
        <v>44093</v>
      </c>
      <c r="W46" s="2">
        <f t="shared" si="8"/>
        <v>1</v>
      </c>
      <c r="X46" s="30">
        <f t="shared" si="7"/>
        <v>0.62344139650872821</v>
      </c>
      <c r="Y46" s="2" t="str">
        <f>VLOOKUP(A46,Data_echipe!A:R,18,0)</f>
        <v>Tenchei</v>
      </c>
      <c r="Z46" s="2">
        <f t="shared" si="4"/>
        <v>1</v>
      </c>
    </row>
    <row r="47" spans="1:26" x14ac:dyDescent="0.25">
      <c r="A47" s="106" t="s">
        <v>60</v>
      </c>
      <c r="B47" s="2" t="str">
        <f>VLOOKUP(A47,Participanti!A:B,2,0)</f>
        <v>M</v>
      </c>
      <c r="C47" s="106">
        <v>2</v>
      </c>
      <c r="D47" s="106">
        <v>21.3</v>
      </c>
      <c r="E47" s="106"/>
      <c r="F47" s="106"/>
      <c r="G47" s="107">
        <v>7.7013888888888882E-2</v>
      </c>
      <c r="H47" s="108">
        <v>49</v>
      </c>
      <c r="I47" s="17">
        <f t="shared" si="0"/>
        <v>3.6156755346896186E-3</v>
      </c>
      <c r="J47" s="106">
        <f>IF(B47="F",IF(I47&gt;Barem!$AC$2,0,IF(B47="F",VLOOKUP(D47,Barem!$B$2:$C$11,2,1))),IF(I47&gt;Barem!$AC$3,0,VLOOKUP(D47,Barem!$B$12:$C$21,2,1)))</f>
        <v>5</v>
      </c>
      <c r="K47" s="111">
        <f>IF(J47=0,0,IF(B47="F",VLOOKUP(I47,Barem!$G$2:$H$11,2,1),VLOOKUP(I47,Barem!$G$12:$H$21,2,1)))</f>
        <v>2.5</v>
      </c>
      <c r="L47" s="2">
        <v>2.5</v>
      </c>
      <c r="M47" s="70" t="str">
        <f>VLOOKUP($C47,Barem!$L$2:$R$13,7,0)</f>
        <v>D</v>
      </c>
      <c r="N47" s="14">
        <f t="shared" si="1"/>
        <v>0.5</v>
      </c>
      <c r="O47" s="14">
        <f t="shared" si="1"/>
        <v>0.25</v>
      </c>
      <c r="P47" s="14">
        <f t="shared" si="1"/>
        <v>0.25</v>
      </c>
      <c r="Q47" s="32">
        <f t="shared" si="5"/>
        <v>0</v>
      </c>
      <c r="R47" s="32">
        <f>IF(D47&gt;21,VLOOKUP(D47,Barem!$T$1:$U$39,2,1),0)</f>
        <v>0</v>
      </c>
      <c r="S47" s="32">
        <f>IF(D47&lt;1.609,0,IF(B47="F",VLOOKUP(I47,Barem!$X$2:$Z$13,2,1),VLOOKUP(I47,Barem!$X$14:$Z$25,2,1)))</f>
        <v>0</v>
      </c>
      <c r="T47" s="32">
        <f>VLOOKUP(A47,Participanti!A:C,3,0)</f>
        <v>0</v>
      </c>
      <c r="U47" s="25">
        <f t="shared" si="6"/>
        <v>3.75</v>
      </c>
      <c r="V47" s="109">
        <v>44093</v>
      </c>
      <c r="W47" s="2">
        <f t="shared" si="8"/>
        <v>1</v>
      </c>
      <c r="X47" s="30">
        <f t="shared" si="7"/>
        <v>0.176056338028169</v>
      </c>
      <c r="Y47" s="2" t="str">
        <f>VLOOKUP(A47,Data_echipe!A:R,18,0)</f>
        <v>TSP</v>
      </c>
      <c r="Z47" s="2">
        <f t="shared" si="4"/>
        <v>1</v>
      </c>
    </row>
    <row r="48" spans="1:26" x14ac:dyDescent="0.25">
      <c r="A48" s="106" t="s">
        <v>54</v>
      </c>
      <c r="B48" s="2" t="str">
        <f>VLOOKUP(A48,Participanti!A:B,2,0)</f>
        <v>M</v>
      </c>
      <c r="C48" s="106">
        <v>2</v>
      </c>
      <c r="D48" s="106">
        <v>21.48</v>
      </c>
      <c r="E48" s="106"/>
      <c r="F48" s="106"/>
      <c r="G48" s="107">
        <v>9.5902777777777781E-2</v>
      </c>
      <c r="H48" s="108">
        <v>649</v>
      </c>
      <c r="I48" s="17">
        <f t="shared" si="0"/>
        <v>4.464747568797848E-3</v>
      </c>
      <c r="J48" s="106">
        <f>IF(B48="F",IF(I48&gt;Barem!$AC$2,0,IF(B48="F",VLOOKUP(D48,Barem!$B$2:$C$11,2,1))),IF(I48&gt;Barem!$AC$3,0,VLOOKUP(D48,Barem!$B$12:$C$21,2,1)))</f>
        <v>5</v>
      </c>
      <c r="K48" s="111">
        <f>IF(J48=0,0,IF(B48="F",VLOOKUP(I48,Barem!$G$2:$H$11,2,1),VLOOKUP(I48,Barem!$G$12:$H$21,2,1)))</f>
        <v>1</v>
      </c>
      <c r="L48" s="2">
        <v>2</v>
      </c>
      <c r="M48" s="70" t="str">
        <f>VLOOKUP($C48,Barem!$L$2:$R$13,7,0)</f>
        <v>D</v>
      </c>
      <c r="N48" s="14">
        <f t="shared" si="1"/>
        <v>0.5</v>
      </c>
      <c r="O48" s="14">
        <f t="shared" si="1"/>
        <v>0.25</v>
      </c>
      <c r="P48" s="14">
        <f t="shared" si="1"/>
        <v>0.25</v>
      </c>
      <c r="Q48" s="32">
        <f t="shared" si="5"/>
        <v>0.43266666666666664</v>
      </c>
      <c r="R48" s="32">
        <f>IF(D48&gt;21,VLOOKUP(D48,Barem!$T$1:$U$39,2,1),0)</f>
        <v>0</v>
      </c>
      <c r="S48" s="32">
        <f>IF(D48&lt;1.609,0,IF(B48="F",VLOOKUP(I48,Barem!$X$2:$Z$13,2,1),VLOOKUP(I48,Barem!$X$14:$Z$25,2,1)))</f>
        <v>0</v>
      </c>
      <c r="T48" s="32">
        <f>VLOOKUP(A48,Participanti!A:C,3,0)</f>
        <v>0.5</v>
      </c>
      <c r="U48" s="25">
        <f t="shared" si="6"/>
        <v>4.1826666666666661</v>
      </c>
      <c r="V48" s="109">
        <v>44093</v>
      </c>
      <c r="W48" s="2">
        <f t="shared" si="8"/>
        <v>1</v>
      </c>
      <c r="X48" s="30">
        <f t="shared" si="7"/>
        <v>0.19472377405338295</v>
      </c>
      <c r="Y48" s="2" t="str">
        <f>VLOOKUP(A48,Data_echipe!A:R,18,0)</f>
        <v>Let it RUN</v>
      </c>
      <c r="Z48" s="2">
        <f t="shared" si="4"/>
        <v>1</v>
      </c>
    </row>
    <row r="49" spans="1:26" x14ac:dyDescent="0.25">
      <c r="A49" s="106" t="s">
        <v>62</v>
      </c>
      <c r="B49" s="2" t="str">
        <f>VLOOKUP(A49,Participanti!A:B,2,0)</f>
        <v>M</v>
      </c>
      <c r="C49" s="106">
        <v>2</v>
      </c>
      <c r="D49" s="106">
        <v>3.3</v>
      </c>
      <c r="E49" s="106"/>
      <c r="F49" s="106"/>
      <c r="G49" s="107">
        <v>1.0231481481481482E-2</v>
      </c>
      <c r="H49" s="108">
        <v>11</v>
      </c>
      <c r="I49" s="17">
        <f t="shared" si="0"/>
        <v>3.1004489337822677E-3</v>
      </c>
      <c r="J49" s="111">
        <f>IF(B49="F",IF(I49&gt;Barem!$AC$2,0,IF(B49="F",VLOOKUP(D49,Barem!$B$2:$C$11,2,1))),IF(I49&gt;Barem!$AC$3,0,VLOOKUP(D49,Barem!$B$12:$C$21,2,1)))</f>
        <v>1</v>
      </c>
      <c r="K49" s="106">
        <f>IF(J49=0,0,IF(B49="F",VLOOKUP(I49,Barem!$G$2:$H$11,2,1),VLOOKUP(I49,Barem!$G$12:$H$21,2,1)))</f>
        <v>4</v>
      </c>
      <c r="L49" s="2">
        <v>3</v>
      </c>
      <c r="M49" s="70" t="s">
        <v>171</v>
      </c>
      <c r="N49" s="14">
        <f t="shared" si="1"/>
        <v>0.25</v>
      </c>
      <c r="O49" s="14">
        <f t="shared" si="1"/>
        <v>0.5</v>
      </c>
      <c r="P49" s="14">
        <f t="shared" si="1"/>
        <v>0.25</v>
      </c>
      <c r="Q49" s="32">
        <f t="shared" si="5"/>
        <v>0</v>
      </c>
      <c r="R49" s="32">
        <f>IF(D49&gt;21,VLOOKUP(D49,Barem!$T$1:$U$39,2,1),0)</f>
        <v>0</v>
      </c>
      <c r="S49" s="32">
        <f>IF(D49&lt;1.609,0,IF(B49="F",VLOOKUP(I49,Barem!$X$2:$Z$13,2,1),VLOOKUP(I49,Barem!$X$14:$Z$25,2,1)))</f>
        <v>0</v>
      </c>
      <c r="T49" s="32">
        <f>VLOOKUP(A49,Participanti!A:C,3,0)</f>
        <v>0</v>
      </c>
      <c r="U49" s="25">
        <f t="shared" si="6"/>
        <v>3</v>
      </c>
      <c r="V49" s="116">
        <v>44094</v>
      </c>
      <c r="W49" s="2">
        <f t="shared" si="8"/>
        <v>1</v>
      </c>
      <c r="X49" s="30">
        <f t="shared" si="7"/>
        <v>0.90909090909090917</v>
      </c>
      <c r="Y49" s="2" t="str">
        <f>VLOOKUP(A49,Data_echipe!A:R,18,0)</f>
        <v>Serioranistii</v>
      </c>
      <c r="Z49" s="2">
        <f t="shared" si="4"/>
        <v>1</v>
      </c>
    </row>
    <row r="50" spans="1:26" x14ac:dyDescent="0.25">
      <c r="A50" s="106" t="s">
        <v>47</v>
      </c>
      <c r="B50" s="2" t="str">
        <f>VLOOKUP(A50,Participanti!A:B,2,0)</f>
        <v>M</v>
      </c>
      <c r="C50" s="106">
        <v>2</v>
      </c>
      <c r="D50" s="106">
        <v>30.03</v>
      </c>
      <c r="E50" s="106"/>
      <c r="F50" s="106"/>
      <c r="G50" s="107">
        <v>0.10945601851851851</v>
      </c>
      <c r="H50" s="108">
        <v>43</v>
      </c>
      <c r="I50" s="17">
        <f t="shared" si="0"/>
        <v>3.6448890615557276E-3</v>
      </c>
      <c r="J50" s="106">
        <f>IF(B50="F",IF(I50&gt;Barem!$AC$2,0,IF(B50="F",VLOOKUP(D50,Barem!$B$2:$C$11,2,1))),IF(I50&gt;Barem!$AC$3,0,VLOOKUP(D50,Barem!$B$12:$C$21,2,1)))</f>
        <v>5</v>
      </c>
      <c r="K50" s="111">
        <f>IF(J50=0,0,IF(B50="F",VLOOKUP(I50,Barem!$G$2:$H$11,2,1),VLOOKUP(I50,Barem!$G$12:$H$21,2,1)))</f>
        <v>2.5</v>
      </c>
      <c r="L50" s="2">
        <v>3.5</v>
      </c>
      <c r="M50" s="70" t="str">
        <f>VLOOKUP($C50,Barem!$L$2:$R$13,7,0)</f>
        <v>D</v>
      </c>
      <c r="N50" s="14">
        <f t="shared" si="1"/>
        <v>0.5</v>
      </c>
      <c r="O50" s="14">
        <f t="shared" si="1"/>
        <v>0.25</v>
      </c>
      <c r="P50" s="14">
        <f t="shared" si="1"/>
        <v>0.25</v>
      </c>
      <c r="Q50" s="32">
        <f t="shared" si="5"/>
        <v>0</v>
      </c>
      <c r="R50" s="32">
        <f>IF(D50&gt;21,VLOOKUP(D50,Barem!$T$1:$U$39,2,1),0)</f>
        <v>0.4</v>
      </c>
      <c r="S50" s="32">
        <f>IF(D50&lt;1.609,0,IF(B50="F",VLOOKUP(I50,Barem!$X$2:$Z$13,2,1),VLOOKUP(I50,Barem!$X$14:$Z$25,2,1)))</f>
        <v>0</v>
      </c>
      <c r="T50" s="32">
        <f>VLOOKUP(A50,Participanti!A:C,3,0)</f>
        <v>0</v>
      </c>
      <c r="U50" s="25">
        <f t="shared" si="6"/>
        <v>4.4000000000000004</v>
      </c>
      <c r="V50" s="116">
        <v>44094</v>
      </c>
      <c r="W50" s="2">
        <f t="shared" si="8"/>
        <v>1</v>
      </c>
      <c r="X50" s="30">
        <f t="shared" si="7"/>
        <v>0.14652014652014653</v>
      </c>
      <c r="Y50" s="2" t="str">
        <f>VLOOKUP(A50,Data_echipe!A:R,18,0)</f>
        <v>Tenchei</v>
      </c>
      <c r="Z50" s="2">
        <f t="shared" si="4"/>
        <v>1</v>
      </c>
    </row>
    <row r="51" spans="1:26" x14ac:dyDescent="0.25">
      <c r="A51" s="106" t="s">
        <v>59</v>
      </c>
      <c r="B51" s="2" t="str">
        <f>VLOOKUP(A51,Participanti!A:B,2,0)</f>
        <v>M</v>
      </c>
      <c r="C51" s="106">
        <v>2</v>
      </c>
      <c r="D51" s="106">
        <v>30.01</v>
      </c>
      <c r="E51" s="106"/>
      <c r="F51" s="106"/>
      <c r="G51" s="107">
        <v>0.13646990740740741</v>
      </c>
      <c r="H51" s="108">
        <v>0</v>
      </c>
      <c r="I51" s="17">
        <f t="shared" si="0"/>
        <v>4.5474810865513962E-3</v>
      </c>
      <c r="J51" s="106">
        <f>IF(B51="F",IF(I51&gt;Barem!$AC$2,0,IF(B51="F",VLOOKUP(D51,Barem!$B$2:$C$11,2,1))),IF(I51&gt;Barem!$AC$3,0,VLOOKUP(D51,Barem!$B$12:$C$21,2,1)))</f>
        <v>5</v>
      </c>
      <c r="K51" s="111">
        <f>IF(J51=0,0,IF(B51="F",VLOOKUP(I51,Barem!$G$2:$H$11,2,1),VLOOKUP(I51,Barem!$G$12:$H$21,2,1)))</f>
        <v>1</v>
      </c>
      <c r="L51" s="2">
        <v>2.5</v>
      </c>
      <c r="M51" s="70" t="str">
        <f>VLOOKUP($C51,Barem!$L$2:$R$13,7,0)</f>
        <v>D</v>
      </c>
      <c r="N51" s="14">
        <f t="shared" si="1"/>
        <v>0.5</v>
      </c>
      <c r="O51" s="14">
        <f t="shared" si="1"/>
        <v>0.25</v>
      </c>
      <c r="P51" s="14">
        <f t="shared" si="1"/>
        <v>0.25</v>
      </c>
      <c r="Q51" s="32">
        <f t="shared" si="5"/>
        <v>0</v>
      </c>
      <c r="R51" s="32">
        <f>IF(D51&gt;21,VLOOKUP(D51,Barem!$T$1:$U$39,2,1),0)</f>
        <v>0.4</v>
      </c>
      <c r="S51" s="32">
        <f>IF(D51&lt;1.609,0,IF(B51="F",VLOOKUP(I51,Barem!$X$2:$Z$13,2,1),VLOOKUP(I51,Barem!$X$14:$Z$25,2,1)))</f>
        <v>0</v>
      </c>
      <c r="T51" s="32">
        <f>VLOOKUP(A51,Participanti!A:C,3,0)</f>
        <v>0</v>
      </c>
      <c r="U51" s="25">
        <f t="shared" si="6"/>
        <v>3.7749999999999999</v>
      </c>
      <c r="V51" s="116">
        <v>44094</v>
      </c>
      <c r="W51" s="2">
        <f t="shared" si="8"/>
        <v>1</v>
      </c>
      <c r="X51" s="30">
        <f t="shared" si="7"/>
        <v>0.12579140286571142</v>
      </c>
      <c r="Y51" s="2" t="str">
        <f>VLOOKUP(A51,Data_echipe!A:R,18,0)</f>
        <v>Let it RUN</v>
      </c>
      <c r="Z51" s="2">
        <f t="shared" si="4"/>
        <v>1</v>
      </c>
    </row>
    <row r="52" spans="1:26" x14ac:dyDescent="0.25">
      <c r="A52" s="106" t="s">
        <v>49</v>
      </c>
      <c r="B52" s="2" t="str">
        <f>VLOOKUP(A52,Participanti!A:B,2,0)</f>
        <v>M</v>
      </c>
      <c r="C52" s="106">
        <v>2</v>
      </c>
      <c r="D52" s="106">
        <v>100.19</v>
      </c>
      <c r="E52" s="106"/>
      <c r="F52" s="106"/>
      <c r="G52" s="107">
        <v>0.736261574074074</v>
      </c>
      <c r="H52" s="108">
        <v>400</v>
      </c>
      <c r="I52" s="17">
        <f t="shared" si="0"/>
        <v>7.3486532994717435E-3</v>
      </c>
      <c r="J52" s="106">
        <f>IF(B52="F",IF(I52&gt;Barem!$AC$2,0,IF(B52="F",VLOOKUP(D52,Barem!$B$2:$C$11,2,1))),IF(I52&gt;Barem!$AC$3,0,VLOOKUP(D52,Barem!$B$12:$C$21,2,1)))</f>
        <v>5</v>
      </c>
      <c r="K52" s="111">
        <f>IF(J52=0,0,IF(B52="F",VLOOKUP(I52,Barem!$G$2:$H$11,2,1),VLOOKUP(I52,Barem!$G$12:$H$21,2,1)))</f>
        <v>0</v>
      </c>
      <c r="L52" s="2">
        <v>4.5</v>
      </c>
      <c r="M52" s="70" t="str">
        <f>VLOOKUP($C52,Barem!$L$2:$R$13,7,0)</f>
        <v>D</v>
      </c>
      <c r="N52" s="14">
        <f t="shared" si="1"/>
        <v>0.5</v>
      </c>
      <c r="O52" s="14">
        <f t="shared" si="1"/>
        <v>0.25</v>
      </c>
      <c r="P52" s="14">
        <f t="shared" si="1"/>
        <v>0.25</v>
      </c>
      <c r="Q52" s="32">
        <f t="shared" si="5"/>
        <v>0.26666666666666666</v>
      </c>
      <c r="R52" s="32">
        <f>IF(D52&gt;21,VLOOKUP(D52,Barem!$T$1:$U$39,2,1),0)</f>
        <v>3.7</v>
      </c>
      <c r="S52" s="32">
        <f>IF(D52&lt;1.609,0,IF(B52="F",VLOOKUP(I52,Barem!$X$2:$Z$13,2,1),VLOOKUP(I52,Barem!$X$14:$Z$25,2,1)))</f>
        <v>0</v>
      </c>
      <c r="T52" s="32">
        <f>VLOOKUP(A52,Participanti!A:C,3,0)</f>
        <v>0</v>
      </c>
      <c r="U52" s="25">
        <f t="shared" si="6"/>
        <v>7.5916666666666668</v>
      </c>
      <c r="V52" s="116">
        <v>44094</v>
      </c>
      <c r="W52" s="2">
        <f t="shared" si="8"/>
        <v>1</v>
      </c>
      <c r="X52" s="30">
        <f t="shared" si="7"/>
        <v>7.5772698539441727E-2</v>
      </c>
      <c r="Y52" s="2" t="e">
        <f>VLOOKUP(A52,Data_echipe!A:R,18,0)</f>
        <v>#N/A</v>
      </c>
      <c r="Z52" s="2">
        <v>1</v>
      </c>
    </row>
    <row r="53" spans="1:26" x14ac:dyDescent="0.25">
      <c r="A53" s="106" t="s">
        <v>58</v>
      </c>
      <c r="B53" s="2" t="str">
        <f>VLOOKUP(A53,Participanti!A:B,2,0)</f>
        <v>F</v>
      </c>
      <c r="C53" s="106">
        <v>2</v>
      </c>
      <c r="D53" s="106">
        <v>55.31</v>
      </c>
      <c r="E53" s="106"/>
      <c r="F53" s="106"/>
      <c r="G53" s="107">
        <v>0.31035879629629631</v>
      </c>
      <c r="H53" s="108">
        <v>797</v>
      </c>
      <c r="I53" s="17">
        <f t="shared" si="0"/>
        <v>5.6112601029885429E-3</v>
      </c>
      <c r="J53" s="106">
        <f>IF(B53="F",IF(I53&gt;Barem!$AC$2,0,IF(B53="F",VLOOKUP(D53,Barem!$B$2:$C$11,2,1))),IF(I53&gt;Barem!$AC$3,0,VLOOKUP(D53,Barem!$B$12:$C$21,2,1)))</f>
        <v>5</v>
      </c>
      <c r="K53" s="111">
        <f>IF(J53=0,0,IF(B53="F",VLOOKUP(I53,Barem!$G$2:$H$11,2,1),VLOOKUP(I53,Barem!$G$12:$H$21,2,1)))</f>
        <v>1</v>
      </c>
      <c r="L53" s="2">
        <v>4</v>
      </c>
      <c r="M53" s="70" t="str">
        <f>VLOOKUP($C53,Barem!$L$2:$R$13,7,0)</f>
        <v>D</v>
      </c>
      <c r="N53" s="14">
        <f t="shared" si="1"/>
        <v>0.5</v>
      </c>
      <c r="O53" s="14">
        <f t="shared" si="1"/>
        <v>0.25</v>
      </c>
      <c r="P53" s="14">
        <f t="shared" si="1"/>
        <v>0.25</v>
      </c>
      <c r="Q53" s="32">
        <f t="shared" si="5"/>
        <v>0.53133333333333332</v>
      </c>
      <c r="R53" s="32">
        <f>IF(D53&gt;21,VLOOKUP(D53,Barem!$T$1:$U$39,2,1),0)</f>
        <v>1.7</v>
      </c>
      <c r="S53" s="32">
        <f>IF(D53&lt;1.609,0,IF(B53="F",VLOOKUP(I53,Barem!$X$2:$Z$13,2,1),VLOOKUP(I53,Barem!$X$14:$Z$25,2,1)))</f>
        <v>0</v>
      </c>
      <c r="T53" s="32">
        <f>VLOOKUP(A53,Participanti!A:C,3,0)</f>
        <v>0</v>
      </c>
      <c r="U53" s="25">
        <f t="shared" si="6"/>
        <v>5.9813333333333336</v>
      </c>
      <c r="V53" s="116">
        <v>44094</v>
      </c>
      <c r="W53" s="2">
        <f t="shared" si="8"/>
        <v>1</v>
      </c>
      <c r="X53" s="30">
        <f t="shared" si="7"/>
        <v>0.10814198758512626</v>
      </c>
      <c r="Y53" s="2" t="str">
        <f>VLOOKUP(A53,Data_echipe!A:R,18,0)</f>
        <v>Let it RUN</v>
      </c>
      <c r="Z53" s="2">
        <v>1</v>
      </c>
    </row>
    <row r="54" spans="1:26" x14ac:dyDescent="0.25">
      <c r="A54" s="106" t="s">
        <v>175</v>
      </c>
      <c r="B54" s="2" t="str">
        <f>VLOOKUP(A54,Participanti!A:B,2,0)</f>
        <v>M</v>
      </c>
      <c r="C54" s="106">
        <v>2</v>
      </c>
      <c r="D54" s="106">
        <v>12.97</v>
      </c>
      <c r="E54" s="106"/>
      <c r="F54" s="106"/>
      <c r="G54" s="107">
        <v>4.2175925925925922E-2</v>
      </c>
      <c r="H54" s="108">
        <v>25</v>
      </c>
      <c r="I54" s="17">
        <f t="shared" si="0"/>
        <v>3.2518061623689992E-3</v>
      </c>
      <c r="J54" s="111">
        <f>IF(B54="F",IF(I54&gt;Barem!$AC$2,0,IF(B54="F",VLOOKUP(D54,Barem!$B$2:$C$11,2,1))),IF(I54&gt;Barem!$AC$3,0,VLOOKUP(D54,Barem!$B$12:$C$21,2,1)))</f>
        <v>3</v>
      </c>
      <c r="K54" s="106">
        <f>IF(J54=0,0,IF(B54="F",VLOOKUP(I54,Barem!$G$2:$H$11,2,1),VLOOKUP(I54,Barem!$G$12:$H$21,2,1)))</f>
        <v>3.5</v>
      </c>
      <c r="L54" s="2">
        <v>3</v>
      </c>
      <c r="M54" s="70" t="s">
        <v>171</v>
      </c>
      <c r="N54" s="14">
        <f t="shared" si="1"/>
        <v>0.25</v>
      </c>
      <c r="O54" s="14">
        <f t="shared" si="1"/>
        <v>0.5</v>
      </c>
      <c r="P54" s="14">
        <f t="shared" si="1"/>
        <v>0.25</v>
      </c>
      <c r="Q54" s="32">
        <f t="shared" si="5"/>
        <v>0</v>
      </c>
      <c r="R54" s="32">
        <f>IF(D54&gt;21,VLOOKUP(D54,Barem!$T$1:$U$39,2,1),0)</f>
        <v>0</v>
      </c>
      <c r="S54" s="32">
        <f>IF(D54&lt;1.609,0,IF(B54="F",VLOOKUP(I54,Barem!$X$2:$Z$13,2,1),VLOOKUP(I54,Barem!$X$14:$Z$25,2,1)))</f>
        <v>0</v>
      </c>
      <c r="T54" s="32">
        <f>VLOOKUP(A54,Participanti!A:C,3,0)</f>
        <v>0</v>
      </c>
      <c r="U54" s="25">
        <f t="shared" si="6"/>
        <v>3.25</v>
      </c>
      <c r="V54" s="109">
        <v>44089</v>
      </c>
      <c r="W54" s="2">
        <f t="shared" si="8"/>
        <v>1</v>
      </c>
      <c r="X54" s="30">
        <f t="shared" si="7"/>
        <v>0.25057825751734769</v>
      </c>
      <c r="Y54" s="2" t="str">
        <f>VLOOKUP(A54,Data_echipe!A:R,18,0)</f>
        <v>Let it RUN</v>
      </c>
      <c r="Z54" s="2">
        <v>1</v>
      </c>
    </row>
    <row r="55" spans="1:26" x14ac:dyDescent="0.25">
      <c r="A55" s="106" t="s">
        <v>52</v>
      </c>
      <c r="B55" s="2" t="str">
        <f>VLOOKUP(A55,Participanti!A:B,2,0)</f>
        <v>M</v>
      </c>
      <c r="C55" s="106">
        <v>2</v>
      </c>
      <c r="D55" s="106">
        <v>20.07</v>
      </c>
      <c r="E55" s="106"/>
      <c r="F55" s="106"/>
      <c r="G55" s="107">
        <v>6.8148148148148138E-2</v>
      </c>
      <c r="H55" s="108">
        <v>370</v>
      </c>
      <c r="I55" s="17">
        <f t="shared" si="0"/>
        <v>3.39552307663917E-3</v>
      </c>
      <c r="J55" s="111">
        <f>IF(B55="F",IF(I55&gt;Barem!$AC$2,0,IF(B55="F",VLOOKUP(D55,Barem!$B$2:$C$11,2,1))),IF(I55&gt;Barem!$AC$3,0,VLOOKUP(D55,Barem!$B$12:$C$21,2,1)))</f>
        <v>4.5</v>
      </c>
      <c r="K55" s="111">
        <f>IF(J55=0,0,IF(B55="F",VLOOKUP(I55,Barem!$G$2:$H$11,2,1),VLOOKUP(I55,Barem!$G$12:$H$21,2,1)))</f>
        <v>3</v>
      </c>
      <c r="L55" s="106">
        <v>2.5</v>
      </c>
      <c r="M55" s="70" t="s">
        <v>172</v>
      </c>
      <c r="N55" s="14">
        <f t="shared" si="1"/>
        <v>0.25</v>
      </c>
      <c r="O55" s="14">
        <f t="shared" si="1"/>
        <v>0.25</v>
      </c>
      <c r="P55" s="14">
        <f t="shared" si="1"/>
        <v>0.5</v>
      </c>
      <c r="Q55" s="32">
        <f t="shared" si="5"/>
        <v>0.24666666666666667</v>
      </c>
      <c r="R55" s="32">
        <f>IF(D55&gt;21,VLOOKUP(D55,Barem!$T$1:$U$39,2,1),0)</f>
        <v>0</v>
      </c>
      <c r="S55" s="32">
        <f>IF(D55&lt;1.609,0,IF(B55="F",VLOOKUP(I55,Barem!$X$2:$Z$13,2,1),VLOOKUP(I55,Barem!$X$14:$Z$25,2,1)))</f>
        <v>0</v>
      </c>
      <c r="T55" s="32">
        <f>VLOOKUP(A55,Participanti!A:C,3,0)</f>
        <v>0</v>
      </c>
      <c r="U55" s="25">
        <f t="shared" si="6"/>
        <v>3.3716666666666666</v>
      </c>
      <c r="V55" s="109">
        <v>44094</v>
      </c>
      <c r="W55" s="2">
        <f t="shared" si="8"/>
        <v>1</v>
      </c>
      <c r="X55" s="30">
        <f t="shared" si="7"/>
        <v>0.16799534960969939</v>
      </c>
      <c r="Y55" s="2" t="str">
        <f>VLOOKUP(A55,Data_echipe!A:R,18,0)</f>
        <v>Simply the BEST</v>
      </c>
      <c r="Z55" s="2">
        <v>1</v>
      </c>
    </row>
    <row r="56" spans="1:26" x14ac:dyDescent="0.25">
      <c r="A56" s="106" t="s">
        <v>218</v>
      </c>
      <c r="B56" s="2" t="str">
        <f>VLOOKUP(A56,Participanti!A:B,2,0)</f>
        <v>M</v>
      </c>
      <c r="C56" s="106">
        <v>2</v>
      </c>
      <c r="D56" s="106">
        <v>18.010000000000002</v>
      </c>
      <c r="E56" s="106"/>
      <c r="F56" s="106"/>
      <c r="G56" s="107">
        <v>6.1238425925925925E-2</v>
      </c>
      <c r="H56" s="108">
        <v>41</v>
      </c>
      <c r="I56" s="17">
        <f t="shared" si="0"/>
        <v>3.4002457482468582E-3</v>
      </c>
      <c r="J56" s="106">
        <f>IF(B56="F",IF(I56&gt;Barem!$AC$2,0,IF(B56="F",VLOOKUP(D56,Barem!$B$2:$C$11,2,1))),IF(I56&gt;Barem!$AC$3,0,VLOOKUP(D56,Barem!$B$12:$C$21,2,1)))</f>
        <v>4</v>
      </c>
      <c r="K56" s="111">
        <f>IF(J56=0,0,IF(B56="F",VLOOKUP(I56,Barem!$G$2:$H$11,2,1),VLOOKUP(I56,Barem!$G$12:$H$21,2,1)))</f>
        <v>3</v>
      </c>
      <c r="L56" s="106">
        <v>1</v>
      </c>
      <c r="M56" s="70" t="str">
        <f>VLOOKUP($C56,Barem!$L$2:$R$13,7,0)</f>
        <v>D</v>
      </c>
      <c r="N56" s="14">
        <f t="shared" si="1"/>
        <v>0.5</v>
      </c>
      <c r="O56" s="14">
        <f t="shared" si="1"/>
        <v>0.25</v>
      </c>
      <c r="P56" s="14">
        <f t="shared" si="1"/>
        <v>0.25</v>
      </c>
      <c r="Q56" s="32">
        <f t="shared" si="5"/>
        <v>0</v>
      </c>
      <c r="R56" s="32">
        <f>IF(D56&gt;21,VLOOKUP(D56,Barem!$T$1:$U$39,2,1),0)</f>
        <v>0</v>
      </c>
      <c r="S56" s="32">
        <f>IF(D56&lt;1.609,0,IF(B56="F",VLOOKUP(I56,Barem!$X$2:$Z$13,2,1),VLOOKUP(I56,Barem!$X$14:$Z$25,2,1)))</f>
        <v>0</v>
      </c>
      <c r="T56" s="32">
        <f>VLOOKUP(A56,Participanti!A:C,3,0)</f>
        <v>0</v>
      </c>
      <c r="U56" s="25">
        <f t="shared" si="6"/>
        <v>3</v>
      </c>
      <c r="V56" s="109">
        <v>44094</v>
      </c>
      <c r="W56" s="2">
        <f t="shared" si="8"/>
        <v>1</v>
      </c>
      <c r="X56" s="30">
        <f t="shared" si="7"/>
        <v>0.16657412548584119</v>
      </c>
      <c r="Y56" s="2" t="str">
        <f>VLOOKUP(A56,Data_echipe!A:R,18,0)</f>
        <v>Simply the BEST</v>
      </c>
      <c r="Z56" s="2">
        <v>1</v>
      </c>
    </row>
    <row r="57" spans="1:26" x14ac:dyDescent="0.25">
      <c r="A57" s="106" t="s">
        <v>84</v>
      </c>
      <c r="B57" s="2" t="str">
        <f>VLOOKUP(A57,Participanti!A:B,2,0)</f>
        <v>M</v>
      </c>
      <c r="C57" s="106">
        <v>2</v>
      </c>
      <c r="D57" s="106">
        <v>56.54</v>
      </c>
      <c r="E57" s="106"/>
      <c r="F57" s="106"/>
      <c r="G57" s="107">
        <v>0.27274305555555556</v>
      </c>
      <c r="H57" s="108">
        <v>542</v>
      </c>
      <c r="I57" s="17">
        <f t="shared" si="0"/>
        <v>4.823895570490901E-3</v>
      </c>
      <c r="J57" s="106">
        <f>IF(B57="F",IF(I57&gt;Barem!$AC$2,0,IF(B57="F",VLOOKUP(D57,Barem!$B$2:$C$11,2,1))),IF(I57&gt;Barem!$AC$3,0,VLOOKUP(D57,Barem!$B$12:$C$21,2,1)))</f>
        <v>5</v>
      </c>
      <c r="K57" s="111">
        <f>IF(J57=0,0,IF(B57="F",VLOOKUP(I57,Barem!$G$2:$H$11,2,1),VLOOKUP(I57,Barem!$G$12:$H$21,2,1)))</f>
        <v>1</v>
      </c>
      <c r="L57" s="2">
        <v>4.5</v>
      </c>
      <c r="M57" s="70" t="str">
        <f>VLOOKUP($C57,Barem!$L$2:$R$13,7,0)</f>
        <v>D</v>
      </c>
      <c r="N57" s="14">
        <f t="shared" si="1"/>
        <v>0.5</v>
      </c>
      <c r="O57" s="14">
        <f t="shared" si="1"/>
        <v>0.25</v>
      </c>
      <c r="P57" s="14">
        <f t="shared" si="1"/>
        <v>0.25</v>
      </c>
      <c r="Q57" s="32">
        <f t="shared" si="5"/>
        <v>0.36133333333333334</v>
      </c>
      <c r="R57" s="32">
        <f>IF(D57&gt;21,VLOOKUP(D57,Barem!$T$1:$U$39,2,1),0)</f>
        <v>1.7</v>
      </c>
      <c r="S57" s="32">
        <f>IF(D57&lt;1.609,0,IF(B57="F",VLOOKUP(I57,Barem!$X$2:$Z$13,2,1),VLOOKUP(I57,Barem!$X$14:$Z$25,2,1)))</f>
        <v>0</v>
      </c>
      <c r="T57" s="32">
        <f>VLOOKUP(A57,Participanti!A:C,3,0)</f>
        <v>0</v>
      </c>
      <c r="U57" s="25">
        <f t="shared" si="6"/>
        <v>5.9363333333333337</v>
      </c>
      <c r="V57" s="109">
        <v>44094</v>
      </c>
      <c r="W57" s="2">
        <f t="shared" si="8"/>
        <v>1</v>
      </c>
      <c r="X57" s="30">
        <f t="shared" si="7"/>
        <v>0.10499351491569391</v>
      </c>
      <c r="Y57" s="2" t="str">
        <f>VLOOKUP(A57,Data_echipe!A:R,18,0)</f>
        <v>Tenchei</v>
      </c>
      <c r="Z57" s="2">
        <v>1</v>
      </c>
    </row>
    <row r="58" spans="1:26" x14ac:dyDescent="0.25">
      <c r="A58" s="106" t="s">
        <v>159</v>
      </c>
      <c r="B58" s="2" t="str">
        <f>VLOOKUP(A58,Participanti!A:B,2,0)</f>
        <v>M</v>
      </c>
      <c r="C58" s="106">
        <v>2</v>
      </c>
      <c r="D58" s="106">
        <v>11.34</v>
      </c>
      <c r="E58" s="106"/>
      <c r="F58" s="106"/>
      <c r="G58" s="107">
        <v>3.7199074074074072E-2</v>
      </c>
      <c r="H58" s="108">
        <v>13</v>
      </c>
      <c r="I58" s="17">
        <f t="shared" si="0"/>
        <v>3.2803416291070611E-3</v>
      </c>
      <c r="J58" s="111">
        <f>IF(B58="F",IF(I58&gt;Barem!$AC$2,0,IF(B58="F",VLOOKUP(D58,Barem!$B$2:$C$11,2,1))),IF(I58&gt;Barem!$AC$3,0,VLOOKUP(D58,Barem!$B$12:$C$21,2,1)))</f>
        <v>2.5</v>
      </c>
      <c r="K58" s="111">
        <f>IF(J58=0,0,IF(B58="F",VLOOKUP(I58,Barem!$G$2:$H$11,2,1),VLOOKUP(I58,Barem!$G$12:$H$21,2,1)))</f>
        <v>3.5</v>
      </c>
      <c r="L58" s="106">
        <v>3.5</v>
      </c>
      <c r="M58" s="70" t="s">
        <v>172</v>
      </c>
      <c r="N58" s="14">
        <f t="shared" si="1"/>
        <v>0.25</v>
      </c>
      <c r="O58" s="14">
        <f t="shared" si="1"/>
        <v>0.25</v>
      </c>
      <c r="P58" s="14">
        <f t="shared" si="1"/>
        <v>0.5</v>
      </c>
      <c r="Q58" s="32">
        <f t="shared" si="5"/>
        <v>0</v>
      </c>
      <c r="R58" s="32">
        <f>IF(D58&gt;21,VLOOKUP(D58,Barem!$T$1:$U$39,2,1),0)</f>
        <v>0</v>
      </c>
      <c r="S58" s="32">
        <f>IF(D58&lt;1.609,0,IF(B58="F",VLOOKUP(I58,Barem!$X$2:$Z$13,2,1),VLOOKUP(I58,Barem!$X$14:$Z$25,2,1)))</f>
        <v>0</v>
      </c>
      <c r="T58" s="32">
        <f>VLOOKUP(A58,Participanti!A:C,3,0)</f>
        <v>0</v>
      </c>
      <c r="U58" s="25">
        <f t="shared" si="6"/>
        <v>3.25</v>
      </c>
      <c r="V58" s="109">
        <v>44094</v>
      </c>
      <c r="W58" s="2">
        <f t="shared" si="8"/>
        <v>1</v>
      </c>
      <c r="X58" s="30">
        <f t="shared" si="7"/>
        <v>0.28659611992945327</v>
      </c>
      <c r="Y58" s="2" t="str">
        <f>VLOOKUP(A58,Data_echipe!A:R,18,0)</f>
        <v>Simply the BEST</v>
      </c>
      <c r="Z58" s="2">
        <v>1</v>
      </c>
    </row>
    <row r="59" spans="1:26" x14ac:dyDescent="0.25">
      <c r="A59" s="106" t="s">
        <v>55</v>
      </c>
      <c r="B59" s="2" t="str">
        <f>VLOOKUP(A59,Participanti!A:B,2,0)</f>
        <v>M</v>
      </c>
      <c r="C59" s="106">
        <v>2</v>
      </c>
      <c r="D59" s="106">
        <v>21.63</v>
      </c>
      <c r="E59" s="106"/>
      <c r="F59" s="106"/>
      <c r="G59" s="107">
        <v>9.6539351851851848E-2</v>
      </c>
      <c r="H59" s="108">
        <v>583</v>
      </c>
      <c r="I59" s="17">
        <f t="shared" si="0"/>
        <v>4.463215527131385E-3</v>
      </c>
      <c r="J59" s="106">
        <f>IF(B59="F",IF(I59&gt;Barem!$AC$2,0,IF(B59="F",VLOOKUP(D59,Barem!$B$2:$C$11,2,1))),IF(I59&gt;Barem!$AC$3,0,VLOOKUP(D59,Barem!$B$12:$C$21,2,1)))</f>
        <v>5</v>
      </c>
      <c r="K59" s="111">
        <f>IF(J59=0,0,IF(B59="F",VLOOKUP(I59,Barem!$G$2:$H$11,2,1),VLOOKUP(I59,Barem!$G$12:$H$21,2,1)))</f>
        <v>1</v>
      </c>
      <c r="L59" s="2">
        <v>4</v>
      </c>
      <c r="M59" s="70" t="str">
        <f>VLOOKUP($C59,Barem!$L$2:$R$13,7,0)</f>
        <v>D</v>
      </c>
      <c r="N59" s="14">
        <f t="shared" si="1"/>
        <v>0.5</v>
      </c>
      <c r="O59" s="14">
        <f t="shared" si="1"/>
        <v>0.25</v>
      </c>
      <c r="P59" s="14">
        <f t="shared" si="1"/>
        <v>0.25</v>
      </c>
      <c r="Q59" s="32">
        <f t="shared" si="5"/>
        <v>0.38866666666666666</v>
      </c>
      <c r="R59" s="32">
        <f>IF(D59&gt;21,VLOOKUP(D59,Barem!$T$1:$U$39,2,1),0)</f>
        <v>0</v>
      </c>
      <c r="S59" s="32">
        <f>IF(D59&lt;1.609,0,IF(B59="F",VLOOKUP(I59,Barem!$X$2:$Z$13,2,1),VLOOKUP(I59,Barem!$X$14:$Z$25,2,1)))</f>
        <v>0</v>
      </c>
      <c r="T59" s="32">
        <f>VLOOKUP(A59,Participanti!A:C,3,0)</f>
        <v>0</v>
      </c>
      <c r="U59" s="25">
        <f t="shared" si="6"/>
        <v>4.1386666666666665</v>
      </c>
      <c r="V59" s="109">
        <v>44094</v>
      </c>
      <c r="W59" s="2">
        <f t="shared" si="8"/>
        <v>1</v>
      </c>
      <c r="X59" s="30">
        <f t="shared" si="7"/>
        <v>0.19133918939744182</v>
      </c>
      <c r="Y59" s="2" t="str">
        <f>VLOOKUP(A59,Data_echipe!A:R,18,0)</f>
        <v>Serioranistii</v>
      </c>
      <c r="Z59" s="2">
        <v>1</v>
      </c>
    </row>
    <row r="60" spans="1:26" x14ac:dyDescent="0.25">
      <c r="A60" s="106" t="s">
        <v>220</v>
      </c>
      <c r="B60" s="2" t="str">
        <f>VLOOKUP(A60,Participanti!A:B,2,0)</f>
        <v>M</v>
      </c>
      <c r="C60" s="106">
        <v>2</v>
      </c>
      <c r="D60" s="106">
        <v>16.440000000000001</v>
      </c>
      <c r="E60" s="106"/>
      <c r="F60" s="106"/>
      <c r="G60" s="107">
        <v>5.4201388888888889E-2</v>
      </c>
      <c r="H60" s="108">
        <v>54</v>
      </c>
      <c r="I60" s="17">
        <f t="shared" si="0"/>
        <v>3.296921465260881E-3</v>
      </c>
      <c r="J60" s="106">
        <f>IF(B60="F",IF(I60&gt;Barem!$AC$2,0,IF(B60="F",VLOOKUP(D60,Barem!$B$2:$C$11,2,1))),IF(I60&gt;Barem!$AC$3,0,VLOOKUP(D60,Barem!$B$12:$C$21,2,1)))</f>
        <v>3.5</v>
      </c>
      <c r="K60" s="111">
        <f>IF(J60=0,0,IF(B60="F",VLOOKUP(I60,Barem!$G$2:$H$11,2,1),VLOOKUP(I60,Barem!$G$12:$H$21,2,1)))</f>
        <v>3.5</v>
      </c>
      <c r="L60" s="2">
        <v>3.5</v>
      </c>
      <c r="M60" s="70" t="str">
        <f>VLOOKUP($C60,Barem!$L$2:$R$13,7,0)</f>
        <v>D</v>
      </c>
      <c r="N60" s="14">
        <f t="shared" ref="N60:P73" si="9">IF($M60=N$1,50%,25%)</f>
        <v>0.5</v>
      </c>
      <c r="O60" s="14">
        <f t="shared" si="9"/>
        <v>0.25</v>
      </c>
      <c r="P60" s="14">
        <f t="shared" si="9"/>
        <v>0.25</v>
      </c>
      <c r="Q60" s="32">
        <f t="shared" si="5"/>
        <v>0</v>
      </c>
      <c r="R60" s="32">
        <f>IF(D60&gt;21,VLOOKUP(D60,Barem!$T$1:$U$39,2,1),0)</f>
        <v>0</v>
      </c>
      <c r="S60" s="32">
        <f>IF(D60&lt;1.609,0,IF(B60="F",VLOOKUP(I60,Barem!$X$2:$Z$13,2,1),VLOOKUP(I60,Barem!$X$14:$Z$25,2,1)))</f>
        <v>0</v>
      </c>
      <c r="T60" s="32">
        <f>VLOOKUP(A60,Participanti!A:C,3,0)</f>
        <v>0</v>
      </c>
      <c r="U60" s="25">
        <f t="shared" si="6"/>
        <v>3.5</v>
      </c>
      <c r="V60" s="109">
        <v>44094</v>
      </c>
      <c r="W60" s="2">
        <f t="shared" si="8"/>
        <v>1</v>
      </c>
      <c r="X60" s="30">
        <f t="shared" si="7"/>
        <v>0.21289537712895376</v>
      </c>
      <c r="Y60" s="2" t="str">
        <f>VLOOKUP(A60,Data_echipe!A:R,18,0)</f>
        <v>Serioranistii</v>
      </c>
      <c r="Z60" s="2">
        <v>1</v>
      </c>
    </row>
    <row r="61" spans="1:26" x14ac:dyDescent="0.25">
      <c r="A61" s="106" t="s">
        <v>160</v>
      </c>
      <c r="B61" s="2" t="str">
        <f>VLOOKUP(A61,Participanti!A:B,2,0)</f>
        <v>F</v>
      </c>
      <c r="C61" s="106">
        <v>2</v>
      </c>
      <c r="D61" s="106">
        <v>30</v>
      </c>
      <c r="E61" s="106"/>
      <c r="F61" s="106"/>
      <c r="G61" s="107">
        <v>0.11746527777777778</v>
      </c>
      <c r="H61" s="108">
        <v>4</v>
      </c>
      <c r="I61" s="17">
        <f t="shared" si="0"/>
        <v>3.9155092592592592E-3</v>
      </c>
      <c r="J61" s="106">
        <f>IF(B61="F",IF(I61&gt;Barem!$AC$2,0,IF(B61="F",VLOOKUP(D61,Barem!$B$2:$C$11,2,1))),IF(I61&gt;Barem!$AC$3,0,VLOOKUP(D61,Barem!$B$12:$C$21,2,1)))</f>
        <v>5</v>
      </c>
      <c r="K61" s="111">
        <f>IF(J61=0,0,IF(B61="F",VLOOKUP(I61,Barem!$G$2:$H$11,2,1),VLOOKUP(I61,Barem!$G$12:$H$21,2,1)))</f>
        <v>2.5</v>
      </c>
      <c r="L61" s="2">
        <v>1.5</v>
      </c>
      <c r="M61" s="70" t="str">
        <f>VLOOKUP($C61,Barem!$L$2:$R$13,7,0)</f>
        <v>D</v>
      </c>
      <c r="N61" s="14">
        <f t="shared" si="9"/>
        <v>0.5</v>
      </c>
      <c r="O61" s="14">
        <f t="shared" si="9"/>
        <v>0.25</v>
      </c>
      <c r="P61" s="14">
        <f t="shared" si="9"/>
        <v>0.25</v>
      </c>
      <c r="Q61" s="32">
        <f t="shared" si="5"/>
        <v>0</v>
      </c>
      <c r="R61" s="32">
        <f>IF(D61&gt;21,VLOOKUP(D61,Barem!$T$1:$U$39,2,1),0)</f>
        <v>0.4</v>
      </c>
      <c r="S61" s="32">
        <f>IF(D61&lt;1.609,0,IF(B61="F",VLOOKUP(I61,Barem!$X$2:$Z$13,2,1),VLOOKUP(I61,Barem!$X$14:$Z$25,2,1)))</f>
        <v>0</v>
      </c>
      <c r="T61" s="32">
        <f>VLOOKUP(A61,Participanti!A:C,3,0)</f>
        <v>0</v>
      </c>
      <c r="U61" s="25">
        <f t="shared" si="6"/>
        <v>3.9</v>
      </c>
      <c r="V61" s="109">
        <v>44093</v>
      </c>
      <c r="W61" s="2">
        <f t="shared" si="8"/>
        <v>1</v>
      </c>
      <c r="X61" s="30">
        <f t="shared" si="7"/>
        <v>0.13</v>
      </c>
      <c r="Y61" s="2" t="str">
        <f>VLOOKUP(A61,Data_echipe!A:R,18,0)</f>
        <v>Serioranistii</v>
      </c>
      <c r="Z61" s="2">
        <v>1</v>
      </c>
    </row>
    <row r="62" spans="1:26" x14ac:dyDescent="0.25">
      <c r="A62" s="106" t="s">
        <v>57</v>
      </c>
      <c r="B62" s="2" t="str">
        <f>VLOOKUP(A62,Participanti!A:B,2,0)</f>
        <v>M</v>
      </c>
      <c r="C62" s="106">
        <v>2</v>
      </c>
      <c r="D62" s="106">
        <v>99.17</v>
      </c>
      <c r="E62" s="106"/>
      <c r="F62" s="106"/>
      <c r="G62" s="107">
        <v>0.5177546296296297</v>
      </c>
      <c r="H62" s="108">
        <v>3018</v>
      </c>
      <c r="I62" s="17">
        <f t="shared" si="0"/>
        <v>5.2208795969509898E-3</v>
      </c>
      <c r="J62" s="106">
        <f>IF(B62="F",IF(I62&gt;Barem!$AC$2,0,IF(B62="F",VLOOKUP(D62,Barem!$B$2:$C$11,2,1))),IF(I62&gt;Barem!$AC$3,0,VLOOKUP(D62,Barem!$B$12:$C$21,2,1)))</f>
        <v>5</v>
      </c>
      <c r="K62" s="111">
        <f>IF(J62=0,0,IF(B62="F",VLOOKUP(I62,Barem!$G$2:$H$11,2,1),VLOOKUP(I62,Barem!$G$12:$H$21,2,1)))</f>
        <v>1</v>
      </c>
      <c r="L62" s="2">
        <v>4.5</v>
      </c>
      <c r="M62" s="70" t="str">
        <f>VLOOKUP($C62,Barem!$L$2:$R$13,7,0)</f>
        <v>D</v>
      </c>
      <c r="N62" s="14">
        <f t="shared" si="9"/>
        <v>0.5</v>
      </c>
      <c r="O62" s="14">
        <f t="shared" si="9"/>
        <v>0.25</v>
      </c>
      <c r="P62" s="14">
        <f t="shared" si="9"/>
        <v>0.25</v>
      </c>
      <c r="Q62" s="32">
        <f t="shared" si="5"/>
        <v>2.012</v>
      </c>
      <c r="R62" s="32">
        <f>IF(D62&gt;21,VLOOKUP(D62,Barem!$T$1:$U$39,2,1),0)</f>
        <v>3.7</v>
      </c>
      <c r="S62" s="32">
        <f>IF(D62&lt;1.609,0,IF(B62="F",VLOOKUP(I62,Barem!$X$2:$Z$13,2,1),VLOOKUP(I62,Barem!$X$14:$Z$25,2,1)))</f>
        <v>0</v>
      </c>
      <c r="T62" s="32">
        <f>VLOOKUP(A62,Participanti!A:C,3,0)</f>
        <v>0</v>
      </c>
      <c r="U62" s="25">
        <f t="shared" si="6"/>
        <v>9.5869999999999997</v>
      </c>
      <c r="V62" s="109">
        <v>44095</v>
      </c>
      <c r="W62" s="2">
        <f t="shared" si="8"/>
        <v>1</v>
      </c>
      <c r="X62" s="30">
        <f t="shared" si="7"/>
        <v>9.6672380760310567E-2</v>
      </c>
      <c r="Y62" s="2" t="str">
        <f>VLOOKUP(A62,Data_echipe!A:R,18,0)</f>
        <v>Tenchei</v>
      </c>
      <c r="Z62" s="2">
        <v>1</v>
      </c>
    </row>
    <row r="63" spans="1:26" x14ac:dyDescent="0.25">
      <c r="A63" s="106" t="s">
        <v>183</v>
      </c>
      <c r="B63" s="2" t="str">
        <f>VLOOKUP(A63,Participanti!A:B,2,0)</f>
        <v>M</v>
      </c>
      <c r="C63" s="106">
        <v>2</v>
      </c>
      <c r="D63" s="106">
        <v>30.21</v>
      </c>
      <c r="E63" s="106"/>
      <c r="F63" s="106"/>
      <c r="G63" s="107">
        <v>0.10520833333333333</v>
      </c>
      <c r="H63" s="108">
        <v>18</v>
      </c>
      <c r="I63" s="17">
        <f t="shared" si="0"/>
        <v>3.4825664790908086E-3</v>
      </c>
      <c r="J63" s="106">
        <f>IF(B63="F",IF(I63&gt;Barem!$AC$2,0,IF(B63="F",VLOOKUP(D63,Barem!$B$2:$C$11,2,1))),IF(I63&gt;Barem!$AC$3,0,VLOOKUP(D63,Barem!$B$12:$C$21,2,1)))</f>
        <v>5</v>
      </c>
      <c r="K63" s="111">
        <f>IF(J63=0,0,IF(B63="F",VLOOKUP(I63,Barem!$G$2:$H$11,2,1),VLOOKUP(I63,Barem!$G$12:$H$21,2,1)))</f>
        <v>3</v>
      </c>
      <c r="L63" s="2">
        <v>1.5</v>
      </c>
      <c r="M63" s="70" t="str">
        <f>VLOOKUP($C63,Barem!$L$2:$R$13,7,0)</f>
        <v>D</v>
      </c>
      <c r="N63" s="14">
        <f t="shared" si="9"/>
        <v>0.5</v>
      </c>
      <c r="O63" s="14">
        <f t="shared" si="9"/>
        <v>0.25</v>
      </c>
      <c r="P63" s="14">
        <f t="shared" si="9"/>
        <v>0.25</v>
      </c>
      <c r="Q63" s="32">
        <f t="shared" si="5"/>
        <v>0</v>
      </c>
      <c r="R63" s="32">
        <f>IF(D63&gt;21,VLOOKUP(D63,Barem!$T$1:$U$39,2,1),0)</f>
        <v>0.4</v>
      </c>
      <c r="S63" s="32">
        <f>IF(D63&lt;1.609,0,IF(B63="F",VLOOKUP(I63,Barem!$X$2:$Z$13,2,1),VLOOKUP(I63,Barem!$X$14:$Z$25,2,1)))</f>
        <v>0</v>
      </c>
      <c r="T63" s="32">
        <f>VLOOKUP(A63,Participanti!A:C,3,0)</f>
        <v>0</v>
      </c>
      <c r="U63" s="25">
        <f t="shared" si="6"/>
        <v>4.0250000000000004</v>
      </c>
      <c r="V63" s="109">
        <v>44094</v>
      </c>
      <c r="W63" s="2">
        <f t="shared" si="8"/>
        <v>1</v>
      </c>
      <c r="X63" s="30">
        <f t="shared" si="7"/>
        <v>0.1332340284673949</v>
      </c>
      <c r="Y63" s="2" t="str">
        <f>VLOOKUP(A63,Data_echipe!A:R,18,0)</f>
        <v>TSP</v>
      </c>
      <c r="Z63" s="2">
        <v>1</v>
      </c>
    </row>
    <row r="64" spans="1:26" x14ac:dyDescent="0.25">
      <c r="A64" s="112" t="s">
        <v>6</v>
      </c>
      <c r="B64" s="2" t="str">
        <f>VLOOKUP(A64,Participanti!A:B,2,0)</f>
        <v>F</v>
      </c>
      <c r="C64" s="112">
        <v>2</v>
      </c>
      <c r="D64" s="112">
        <v>9.2100000000000009</v>
      </c>
      <c r="E64" s="112"/>
      <c r="F64" s="112"/>
      <c r="G64" s="113">
        <v>3.3599537037037039E-2</v>
      </c>
      <c r="H64" s="114">
        <v>20</v>
      </c>
      <c r="I64" s="17">
        <f t="shared" si="0"/>
        <v>3.6481582016326857E-3</v>
      </c>
      <c r="J64" s="111">
        <f>IF(B64="F",IF(I64&gt;Barem!$AC$2,0,IF(B64="F",VLOOKUP(D64,Barem!$B$2:$C$11,2,1))),IF(I64&gt;Barem!$AC$3,0,VLOOKUP(D64,Barem!$B$12:$C$21,2,1)))</f>
        <v>2.5</v>
      </c>
      <c r="K64" s="112">
        <f>IF(J64=0,0,IF(B64="F",VLOOKUP(I64,Barem!$G$2:$H$11,2,1),VLOOKUP(I64,Barem!$G$12:$H$21,2,1)))</f>
        <v>3.5</v>
      </c>
      <c r="L64" s="2">
        <v>2</v>
      </c>
      <c r="M64" s="70" t="s">
        <v>171</v>
      </c>
      <c r="N64" s="14">
        <f t="shared" si="9"/>
        <v>0.25</v>
      </c>
      <c r="O64" s="14">
        <f t="shared" si="9"/>
        <v>0.5</v>
      </c>
      <c r="P64" s="14">
        <f t="shared" si="9"/>
        <v>0.25</v>
      </c>
      <c r="Q64" s="32">
        <f t="shared" si="5"/>
        <v>0</v>
      </c>
      <c r="R64" s="32">
        <f>IF(D64&gt;21,VLOOKUP(D64,Barem!$T$1:$U$39,2,1),0)</f>
        <v>0</v>
      </c>
      <c r="S64" s="32">
        <f>IF(D64&lt;1.609,0,IF(B64="F",VLOOKUP(I64,Barem!$X$2:$Z$13,2,1),VLOOKUP(I64,Barem!$X$14:$Z$25,2,1)))</f>
        <v>0</v>
      </c>
      <c r="T64" s="32">
        <f>VLOOKUP(A64,Participanti!A:C,3,0)</f>
        <v>0</v>
      </c>
      <c r="U64" s="25">
        <f t="shared" si="6"/>
        <v>2.875</v>
      </c>
      <c r="V64" s="115">
        <v>44095</v>
      </c>
      <c r="W64" s="2">
        <f t="shared" si="8"/>
        <v>1</v>
      </c>
      <c r="X64" s="30">
        <f t="shared" si="7"/>
        <v>0.31216069489685122</v>
      </c>
      <c r="Y64" s="2" t="str">
        <f>VLOOKUP(A64,Data_echipe!A:R,18,0)</f>
        <v>TSP</v>
      </c>
      <c r="Z64" s="2">
        <v>1</v>
      </c>
    </row>
    <row r="65" spans="1:26" x14ac:dyDescent="0.25">
      <c r="A65" s="112" t="s">
        <v>8</v>
      </c>
      <c r="B65" s="2" t="str">
        <f>VLOOKUP(A65,Participanti!A:B,2,0)</f>
        <v>M</v>
      </c>
      <c r="C65" s="112">
        <v>2</v>
      </c>
      <c r="D65" s="112">
        <v>3.11</v>
      </c>
      <c r="E65" s="112"/>
      <c r="F65" s="112"/>
      <c r="G65" s="113">
        <v>9.6990740740740735E-3</v>
      </c>
      <c r="H65" s="114">
        <v>7</v>
      </c>
      <c r="I65" s="17">
        <f t="shared" si="0"/>
        <v>3.1186733357151364E-3</v>
      </c>
      <c r="J65" s="111">
        <f>IF(B65="F",IF(I65&gt;Barem!$AC$2,0,IF(B65="F",VLOOKUP(D65,Barem!$B$2:$C$11,2,1))),IF(I65&gt;Barem!$AC$3,0,VLOOKUP(D65,Barem!$B$12:$C$21,2,1)))</f>
        <v>1</v>
      </c>
      <c r="K65" s="112">
        <f>IF(J65=0,0,IF(B65="F",VLOOKUP(I65,Barem!$G$2:$H$11,2,1),VLOOKUP(I65,Barem!$G$12:$H$21,2,1)))</f>
        <v>4</v>
      </c>
      <c r="L65" s="2">
        <v>3</v>
      </c>
      <c r="M65" s="70" t="s">
        <v>171</v>
      </c>
      <c r="N65" s="14">
        <f t="shared" si="9"/>
        <v>0.25</v>
      </c>
      <c r="O65" s="14">
        <f t="shared" si="9"/>
        <v>0.5</v>
      </c>
      <c r="P65" s="14">
        <f t="shared" si="9"/>
        <v>0.25</v>
      </c>
      <c r="Q65" s="32">
        <f t="shared" si="5"/>
        <v>0</v>
      </c>
      <c r="R65" s="32">
        <f>IF(D65&gt;21,VLOOKUP(D65,Barem!$T$1:$U$39,2,1),0)</f>
        <v>0</v>
      </c>
      <c r="S65" s="32">
        <f>IF(D65&lt;1.609,0,IF(B65="F",VLOOKUP(I65,Barem!$X$2:$Z$13,2,1),VLOOKUP(I65,Barem!$X$14:$Z$25,2,1)))</f>
        <v>0</v>
      </c>
      <c r="T65" s="32">
        <f>VLOOKUP(A65,Participanti!A:C,3,0)</f>
        <v>0</v>
      </c>
      <c r="U65" s="25">
        <f t="shared" si="6"/>
        <v>3</v>
      </c>
      <c r="V65" s="115">
        <v>44095</v>
      </c>
      <c r="W65" s="2">
        <f t="shared" si="8"/>
        <v>1</v>
      </c>
      <c r="X65" s="30">
        <f t="shared" si="7"/>
        <v>0.96463022508038587</v>
      </c>
      <c r="Y65" s="2" t="str">
        <f>VLOOKUP(A65,Data_echipe!A:R,18,0)</f>
        <v>TSP</v>
      </c>
      <c r="Z65" s="2">
        <v>1</v>
      </c>
    </row>
    <row r="66" spans="1:26" x14ac:dyDescent="0.25">
      <c r="A66" s="112" t="s">
        <v>182</v>
      </c>
      <c r="B66" s="2" t="str">
        <f>VLOOKUP(A66,Participanti!A:B,2,0)</f>
        <v>M</v>
      </c>
      <c r="C66" s="112">
        <v>2</v>
      </c>
      <c r="D66" s="112">
        <v>61.24</v>
      </c>
      <c r="E66" s="112"/>
      <c r="F66" s="112"/>
      <c r="G66" s="113">
        <v>0.28410879629629632</v>
      </c>
      <c r="H66" s="114">
        <v>87</v>
      </c>
      <c r="I66" s="17">
        <f t="shared" ref="I66:I73" si="10">G66/D66</f>
        <v>4.6392683915136559E-3</v>
      </c>
      <c r="J66" s="112">
        <f>IF(B66="F",IF(I66&gt;Barem!$AC$2,0,IF(B66="F",VLOOKUP(D66,Barem!$B$2:$C$11,2,1))),IF(I66&gt;Barem!$AC$3,0,VLOOKUP(D66,Barem!$B$12:$C$21,2,1)))</f>
        <v>5</v>
      </c>
      <c r="K66" s="2">
        <f>IF(J66=0,0,IF(B66="F",VLOOKUP(I66,Barem!$G$2:$H$11,2,1),VLOOKUP(I66,Barem!$G$12:$H$21,2,1)))</f>
        <v>1</v>
      </c>
      <c r="L66" s="2">
        <v>4</v>
      </c>
      <c r="M66" s="70" t="str">
        <f>VLOOKUP($C66,Barem!$L$2:$R$13,7,0)</f>
        <v>D</v>
      </c>
      <c r="N66" s="14">
        <f t="shared" si="9"/>
        <v>0.5</v>
      </c>
      <c r="O66" s="14">
        <f t="shared" si="9"/>
        <v>0.25</v>
      </c>
      <c r="P66" s="14">
        <f t="shared" si="9"/>
        <v>0.25</v>
      </c>
      <c r="Q66" s="32">
        <f t="shared" si="5"/>
        <v>0</v>
      </c>
      <c r="R66" s="32">
        <f>IF(D66&gt;21,VLOOKUP(D66,Barem!$T$1:$U$39,2,1),0)</f>
        <v>2</v>
      </c>
      <c r="S66" s="32">
        <f>IF(D66&lt;1.609,0,IF(B66="F",VLOOKUP(I66,Barem!$X$2:$Z$13,2,1),VLOOKUP(I66,Barem!$X$14:$Z$25,2,1)))</f>
        <v>0</v>
      </c>
      <c r="T66" s="32">
        <f>VLOOKUP(A66,Participanti!A:C,3,0)</f>
        <v>0</v>
      </c>
      <c r="U66" s="25">
        <f t="shared" si="6"/>
        <v>5.75</v>
      </c>
      <c r="V66" s="115">
        <v>44095</v>
      </c>
      <c r="W66" s="2">
        <f t="shared" ref="W66:W73" si="11">COUNTIFS(A:A,A66,C:C,C66)</f>
        <v>1</v>
      </c>
      <c r="X66" s="30">
        <f t="shared" si="7"/>
        <v>9.3892880470280854E-2</v>
      </c>
      <c r="Y66" s="2" t="str">
        <f>VLOOKUP(A66,Data_echipe!A:R,18,0)</f>
        <v>Serioranistii</v>
      </c>
      <c r="Z66" s="2">
        <v>1</v>
      </c>
    </row>
    <row r="67" spans="1:26" x14ac:dyDescent="0.25">
      <c r="A67" s="112" t="s">
        <v>111</v>
      </c>
      <c r="B67" s="2" t="str">
        <f>VLOOKUP(A67,Participanti!A:B,2,0)</f>
        <v>M</v>
      </c>
      <c r="C67" s="112">
        <v>2</v>
      </c>
      <c r="D67" s="112">
        <v>55.37</v>
      </c>
      <c r="E67" s="112"/>
      <c r="F67" s="112"/>
      <c r="G67" s="113">
        <v>0.37872685185185184</v>
      </c>
      <c r="H67" s="114">
        <v>1436</v>
      </c>
      <c r="I67" s="17">
        <f t="shared" si="10"/>
        <v>6.8399286951752189E-3</v>
      </c>
      <c r="J67" s="112">
        <f>IF(B67="F",IF(I67&gt;Barem!$AC$2,0,IF(B67="F",VLOOKUP(D67,Barem!$B$2:$C$11,2,1))),IF(I67&gt;Barem!$AC$3,0,VLOOKUP(D67,Barem!$B$12:$C$21,2,1)))</f>
        <v>5</v>
      </c>
      <c r="K67" s="2">
        <f>IF(J67=0,0,IF(B67="F",VLOOKUP(I67,Barem!$G$2:$H$11,2,1),VLOOKUP(I67,Barem!$G$12:$H$21,2,1)))</f>
        <v>0</v>
      </c>
      <c r="L67" s="2">
        <v>4.5</v>
      </c>
      <c r="M67" s="70" t="str">
        <f>VLOOKUP($C67,Barem!$L$2:$R$13,7,0)</f>
        <v>D</v>
      </c>
      <c r="N67" s="14">
        <f t="shared" si="9"/>
        <v>0.5</v>
      </c>
      <c r="O67" s="14">
        <f t="shared" si="9"/>
        <v>0.25</v>
      </c>
      <c r="P67" s="14">
        <f t="shared" si="9"/>
        <v>0.25</v>
      </c>
      <c r="Q67" s="32">
        <f t="shared" ref="Q67:Q73" si="12">IF(H67&lt;-49,H67/1500,IF(H67&gt;99,H67/1500,0))</f>
        <v>0.95733333333333337</v>
      </c>
      <c r="R67" s="32">
        <f>IF(D67&gt;21,VLOOKUP(D67,Barem!$T$1:$U$39,2,1),0)</f>
        <v>1.7</v>
      </c>
      <c r="S67" s="32">
        <f>IF(D67&lt;1.609,0,IF(B67="F",VLOOKUP(I67,Barem!$X$2:$Z$13,2,1),VLOOKUP(I67,Barem!$X$14:$Z$25,2,1)))</f>
        <v>0</v>
      </c>
      <c r="T67" s="32">
        <f>VLOOKUP(A67,Participanti!A:C,3,0)</f>
        <v>0.5</v>
      </c>
      <c r="U67" s="25">
        <f t="shared" ref="U67:U73" si="13">J67*N67+K67*O67+L67*P67+Q67+R67+S67+T67</f>
        <v>6.7823333333333338</v>
      </c>
      <c r="V67" s="115">
        <v>44095</v>
      </c>
      <c r="W67" s="2">
        <f t="shared" si="11"/>
        <v>1</v>
      </c>
      <c r="X67" s="30">
        <f t="shared" si="7"/>
        <v>0.12249112034194209</v>
      </c>
      <c r="Y67" s="2" t="str">
        <f>VLOOKUP(A67,Data_echipe!A:R,18,0)</f>
        <v>Let it RUN</v>
      </c>
      <c r="Z67" s="2">
        <v>1</v>
      </c>
    </row>
    <row r="68" spans="1:26" x14ac:dyDescent="0.25">
      <c r="A68" s="112" t="s">
        <v>64</v>
      </c>
      <c r="B68" s="2" t="str">
        <f>VLOOKUP(A68,Participanti!A:B,2,0)</f>
        <v>M</v>
      </c>
      <c r="C68" s="112">
        <v>2</v>
      </c>
      <c r="D68" s="112">
        <v>15.04</v>
      </c>
      <c r="E68" s="112"/>
      <c r="F68" s="112"/>
      <c r="G68" s="113">
        <v>7.0266203703703692E-2</v>
      </c>
      <c r="H68" s="114">
        <v>0</v>
      </c>
      <c r="I68" s="17">
        <f t="shared" si="10"/>
        <v>4.6719550334909368E-3</v>
      </c>
      <c r="J68" s="112">
        <f>IF(B68="F",IF(I68&gt;Barem!$AC$2,0,IF(B68="F",VLOOKUP(D68,Barem!$B$2:$C$11,2,1))),IF(I68&gt;Barem!$AC$3,0,VLOOKUP(D68,Barem!$B$12:$C$21,2,1)))</f>
        <v>3.5</v>
      </c>
      <c r="K68" s="2">
        <f>IF(J68=0,0,IF(B68="F",VLOOKUP(I68,Barem!$G$2:$H$11,2,1),VLOOKUP(I68,Barem!$G$12:$H$21,2,1)))</f>
        <v>1</v>
      </c>
      <c r="L68" s="2">
        <v>2.5</v>
      </c>
      <c r="M68" s="70" t="str">
        <f>VLOOKUP($C68,Barem!$L$2:$R$13,7,0)</f>
        <v>D</v>
      </c>
      <c r="N68" s="14">
        <f t="shared" si="9"/>
        <v>0.5</v>
      </c>
      <c r="O68" s="14">
        <f t="shared" si="9"/>
        <v>0.25</v>
      </c>
      <c r="P68" s="14">
        <f t="shared" si="9"/>
        <v>0.25</v>
      </c>
      <c r="Q68" s="32">
        <f t="shared" si="12"/>
        <v>0</v>
      </c>
      <c r="R68" s="32">
        <f>IF(D68&gt;21,VLOOKUP(D68,Barem!$T$1:$U$39,2,1),0)</f>
        <v>0</v>
      </c>
      <c r="S68" s="32">
        <f>IF(D68&lt;1.609,0,IF(B68="F",VLOOKUP(I68,Barem!$X$2:$Z$13,2,1),VLOOKUP(I68,Barem!$X$14:$Z$25,2,1)))</f>
        <v>0</v>
      </c>
      <c r="T68" s="32">
        <f>VLOOKUP(A68,Participanti!A:C,3,0)</f>
        <v>0</v>
      </c>
      <c r="U68" s="25">
        <f t="shared" si="13"/>
        <v>2.625</v>
      </c>
      <c r="V68" s="115">
        <v>44095</v>
      </c>
      <c r="W68" s="2">
        <f t="shared" si="11"/>
        <v>1</v>
      </c>
      <c r="X68" s="30">
        <f t="shared" si="7"/>
        <v>0.17453457446808512</v>
      </c>
      <c r="Y68" s="2" t="str">
        <f>VLOOKUP(A68,Data_echipe!A:R,18,0)</f>
        <v>Simply the BEST</v>
      </c>
      <c r="Z68" s="2">
        <v>1</v>
      </c>
    </row>
    <row r="69" spans="1:26" x14ac:dyDescent="0.25">
      <c r="A69" s="112" t="s">
        <v>184</v>
      </c>
      <c r="B69" s="2" t="str">
        <f>VLOOKUP(A69,Participanti!A:B,2,0)</f>
        <v>F</v>
      </c>
      <c r="C69" s="112">
        <v>2</v>
      </c>
      <c r="D69" s="112">
        <v>10</v>
      </c>
      <c r="E69" s="112"/>
      <c r="F69" s="112"/>
      <c r="G69" s="113">
        <v>4.9212962962962958E-2</v>
      </c>
      <c r="H69" s="114">
        <v>0</v>
      </c>
      <c r="I69" s="17">
        <f t="shared" si="10"/>
        <v>4.921296296296296E-3</v>
      </c>
      <c r="J69" s="112">
        <f>IF(B69="F",IF(I69&gt;Barem!$AC$2,0,IF(B69="F",VLOOKUP(D69,Barem!$B$2:$C$11,2,1))),IF(I69&gt;Barem!$AC$3,0,VLOOKUP(D69,Barem!$B$12:$C$21,2,1)))</f>
        <v>2.5</v>
      </c>
      <c r="K69" s="2">
        <f>IF(J69=0,0,IF(B69="F",VLOOKUP(I69,Barem!$G$2:$H$11,2,1),VLOOKUP(I69,Barem!$G$12:$H$21,2,1)))</f>
        <v>1</v>
      </c>
      <c r="L69" s="2">
        <v>3</v>
      </c>
      <c r="M69" s="70" t="str">
        <f>VLOOKUP($C69,Barem!$L$2:$R$13,7,0)</f>
        <v>D</v>
      </c>
      <c r="N69" s="14">
        <f t="shared" si="9"/>
        <v>0.5</v>
      </c>
      <c r="O69" s="14">
        <f t="shared" si="9"/>
        <v>0.25</v>
      </c>
      <c r="P69" s="14">
        <f t="shared" si="9"/>
        <v>0.25</v>
      </c>
      <c r="Q69" s="32">
        <f t="shared" si="12"/>
        <v>0</v>
      </c>
      <c r="R69" s="32">
        <f>IF(D69&gt;21,VLOOKUP(D69,Barem!$T$1:$U$39,2,1),0)</f>
        <v>0</v>
      </c>
      <c r="S69" s="32">
        <f>IF(D69&lt;1.609,0,IF(B69="F",VLOOKUP(I69,Barem!$X$2:$Z$13,2,1),VLOOKUP(I69,Barem!$X$14:$Z$25,2,1)))</f>
        <v>0</v>
      </c>
      <c r="T69" s="32">
        <f>VLOOKUP(A69,Participanti!A:C,3,0)</f>
        <v>0</v>
      </c>
      <c r="U69" s="25">
        <f t="shared" si="13"/>
        <v>2.25</v>
      </c>
      <c r="V69" s="115">
        <v>44095</v>
      </c>
      <c r="W69" s="2">
        <f t="shared" si="11"/>
        <v>1</v>
      </c>
      <c r="X69" s="30">
        <f t="shared" si="7"/>
        <v>0.22500000000000001</v>
      </c>
      <c r="Y69" s="2" t="str">
        <f>VLOOKUP(A69,Data_echipe!A:R,18,0)</f>
        <v>Simply the BEST</v>
      </c>
      <c r="Z69" s="2">
        <v>1</v>
      </c>
    </row>
    <row r="70" spans="1:26" x14ac:dyDescent="0.25">
      <c r="A70" s="106" t="s">
        <v>82</v>
      </c>
      <c r="B70" s="2" t="str">
        <f>VLOOKUP(A70,Participanti!A:B,2,0)</f>
        <v>M</v>
      </c>
      <c r="C70" s="106">
        <v>2</v>
      </c>
      <c r="D70" s="106">
        <v>21.09</v>
      </c>
      <c r="E70" s="106"/>
      <c r="F70" s="106"/>
      <c r="G70" s="107">
        <v>9.5173611111111112E-2</v>
      </c>
      <c r="H70" s="108">
        <v>778</v>
      </c>
      <c r="I70" s="17">
        <f t="shared" si="10"/>
        <v>4.5127364206311573E-3</v>
      </c>
      <c r="J70" s="112">
        <f>IF(B70="F",IF(I70&gt;Barem!$AC$2,0,IF(B70="F",VLOOKUP(D70,Barem!$B$2:$C$11,2,1))),IF(I70&gt;Barem!$AC$3,0,VLOOKUP(D70,Barem!$B$12:$C$21,2,1)))</f>
        <v>5</v>
      </c>
      <c r="K70" s="2">
        <f>IF(J70=0,0,IF(B70="F",VLOOKUP(I70,Barem!$G$2:$H$11,2,1),VLOOKUP(I70,Barem!$G$12:$H$21,2,1)))</f>
        <v>1</v>
      </c>
      <c r="L70" s="2">
        <v>3.5</v>
      </c>
      <c r="M70" s="70" t="str">
        <f>VLOOKUP($C70,Barem!$L$2:$R$13,7,0)</f>
        <v>D</v>
      </c>
      <c r="N70" s="14">
        <f t="shared" si="9"/>
        <v>0.5</v>
      </c>
      <c r="O70" s="14">
        <f t="shared" si="9"/>
        <v>0.25</v>
      </c>
      <c r="P70" s="14">
        <f t="shared" si="9"/>
        <v>0.25</v>
      </c>
      <c r="Q70" s="32">
        <f t="shared" si="12"/>
        <v>0.51866666666666672</v>
      </c>
      <c r="R70" s="32">
        <f>IF(D70&gt;21,VLOOKUP(D70,Barem!$T$1:$U$39,2,1),0)</f>
        <v>0</v>
      </c>
      <c r="S70" s="32">
        <f>IF(D70&lt;1.609,0,IF(B70="F",VLOOKUP(I70,Barem!$X$2:$Z$13,2,1),VLOOKUP(I70,Barem!$X$14:$Z$25,2,1)))</f>
        <v>0</v>
      </c>
      <c r="T70" s="32">
        <f>VLOOKUP(A70,Participanti!A:C,3,0)</f>
        <v>0</v>
      </c>
      <c r="U70" s="25">
        <f t="shared" si="13"/>
        <v>4.1436666666666664</v>
      </c>
      <c r="V70" s="115">
        <v>44095</v>
      </c>
      <c r="W70" s="2">
        <f t="shared" si="11"/>
        <v>1</v>
      </c>
      <c r="X70" s="30">
        <f t="shared" si="7"/>
        <v>0.19647542279121225</v>
      </c>
      <c r="Y70" s="2" t="str">
        <f>VLOOKUP(A70,Data_echipe!A:R,18,0)</f>
        <v>Simply the BEST</v>
      </c>
      <c r="Z70" s="2">
        <v>1</v>
      </c>
    </row>
    <row r="71" spans="1:26" x14ac:dyDescent="0.25">
      <c r="A71" s="106" t="s">
        <v>56</v>
      </c>
      <c r="B71" s="2" t="str">
        <f>VLOOKUP(A71,Participanti!A:B,2,0)</f>
        <v>M</v>
      </c>
      <c r="C71" s="106">
        <v>2</v>
      </c>
      <c r="D71" s="106">
        <v>13.04</v>
      </c>
      <c r="E71" s="106"/>
      <c r="F71" s="106"/>
      <c r="G71" s="107">
        <v>5.0150462962962966E-2</v>
      </c>
      <c r="H71" s="108">
        <v>5</v>
      </c>
      <c r="I71" s="17">
        <f t="shared" si="10"/>
        <v>3.8458943990002277E-3</v>
      </c>
      <c r="J71" s="112">
        <f>IF(B71="F",IF(I71&gt;Barem!$AC$2,0,IF(B71="F",VLOOKUP(D71,Barem!$B$2:$C$11,2,1))),IF(I71&gt;Barem!$AC$3,0,VLOOKUP(D71,Barem!$B$12:$C$21,2,1)))</f>
        <v>3</v>
      </c>
      <c r="K71" s="2">
        <f>IF(J71=0,0,IF(B71="F",VLOOKUP(I71,Barem!$G$2:$H$11,2,1),VLOOKUP(I71,Barem!$G$12:$H$21,2,1)))</f>
        <v>1.5</v>
      </c>
      <c r="L71" s="2">
        <v>1.5</v>
      </c>
      <c r="M71" s="70" t="str">
        <f>VLOOKUP($C71,Barem!$L$2:$R$13,7,0)</f>
        <v>D</v>
      </c>
      <c r="N71" s="14">
        <f t="shared" si="9"/>
        <v>0.5</v>
      </c>
      <c r="O71" s="14">
        <f t="shared" si="9"/>
        <v>0.25</v>
      </c>
      <c r="P71" s="14">
        <f t="shared" si="9"/>
        <v>0.25</v>
      </c>
      <c r="Q71" s="32">
        <f t="shared" si="12"/>
        <v>0</v>
      </c>
      <c r="R71" s="32">
        <f>IF(D71&gt;21,VLOOKUP(D71,Barem!$T$1:$U$39,2,1),0)</f>
        <v>0</v>
      </c>
      <c r="S71" s="32">
        <f>IF(D71&lt;1.609,0,IF(B71="F",VLOOKUP(I71,Barem!$X$2:$Z$13,2,1),VLOOKUP(I71,Barem!$X$14:$Z$25,2,1)))</f>
        <v>0</v>
      </c>
      <c r="T71" s="32">
        <f>VLOOKUP(A71,Participanti!A:C,3,0)</f>
        <v>0</v>
      </c>
      <c r="U71" s="25">
        <f t="shared" si="13"/>
        <v>2.25</v>
      </c>
      <c r="V71" s="115">
        <v>44095</v>
      </c>
      <c r="W71" s="2">
        <f t="shared" si="11"/>
        <v>1</v>
      </c>
      <c r="X71" s="30">
        <f t="shared" si="7"/>
        <v>0.17254601226993865</v>
      </c>
      <c r="Y71" s="2" t="str">
        <f>VLOOKUP(A71,Data_echipe!A:R,18,0)</f>
        <v>TSP</v>
      </c>
      <c r="Z71" s="2">
        <v>1</v>
      </c>
    </row>
    <row r="72" spans="1:26" x14ac:dyDescent="0.25">
      <c r="A72" s="106" t="s">
        <v>181</v>
      </c>
      <c r="B72" s="2" t="str">
        <f>VLOOKUP(A72,Participanti!A:B,2,0)</f>
        <v>M</v>
      </c>
      <c r="C72" s="106">
        <v>2</v>
      </c>
      <c r="D72" s="106">
        <v>10.01</v>
      </c>
      <c r="E72" s="106"/>
      <c r="F72" s="106"/>
      <c r="G72" s="107">
        <v>4.1851851851851855E-2</v>
      </c>
      <c r="H72" s="108">
        <v>9</v>
      </c>
      <c r="I72" s="17">
        <f t="shared" si="10"/>
        <v>4.1810041810041816E-3</v>
      </c>
      <c r="J72" s="2">
        <f>IF(B72="F",IF(I72&gt;Barem!$AC$2,0,IF(B72="F",VLOOKUP(D72,Barem!$B$2:$C$11,2,1))),IF(I72&gt;Barem!$AC$3,0,VLOOKUP(D72,Barem!$B$12:$C$21,2,1)))</f>
        <v>2.5</v>
      </c>
      <c r="K72" s="2">
        <f>IF(J72=0,0,IF(B72="F",VLOOKUP(I72,Barem!$G$2:$H$11,2,1),VLOOKUP(I72,Barem!$G$12:$H$21,2,1)))</f>
        <v>1</v>
      </c>
      <c r="L72" s="106">
        <v>4</v>
      </c>
      <c r="M72" s="70" t="s">
        <v>172</v>
      </c>
      <c r="N72" s="14">
        <f t="shared" si="9"/>
        <v>0.25</v>
      </c>
      <c r="O72" s="14">
        <f t="shared" si="9"/>
        <v>0.25</v>
      </c>
      <c r="P72" s="14">
        <f t="shared" si="9"/>
        <v>0.5</v>
      </c>
      <c r="Q72" s="32">
        <f t="shared" si="12"/>
        <v>0</v>
      </c>
      <c r="R72" s="32">
        <f>IF(D72&gt;21,VLOOKUP(D72,Barem!$T$1:$U$39,2,1),0)</f>
        <v>0</v>
      </c>
      <c r="S72" s="32">
        <f>IF(D72&lt;1.609,0,IF(B72="F",VLOOKUP(I72,Barem!$X$2:$Z$13,2,1),VLOOKUP(I72,Barem!$X$14:$Z$25,2,1)))</f>
        <v>0</v>
      </c>
      <c r="T72" s="32">
        <f>VLOOKUP(A72,Participanti!A:C,3,0)</f>
        <v>0</v>
      </c>
      <c r="U72" s="25">
        <f t="shared" si="13"/>
        <v>2.875</v>
      </c>
      <c r="V72" s="115">
        <v>44095</v>
      </c>
      <c r="W72" s="2">
        <f t="shared" si="11"/>
        <v>1</v>
      </c>
      <c r="X72" s="30">
        <f t="shared" si="7"/>
        <v>0.2872127872127872</v>
      </c>
      <c r="Y72" s="2" t="str">
        <f>VLOOKUP(A72,Data_echipe!A:R,18,0)</f>
        <v>Let it RUN</v>
      </c>
      <c r="Z72" s="2">
        <v>1</v>
      </c>
    </row>
    <row r="73" spans="1:26" x14ac:dyDescent="0.25">
      <c r="A73" s="106" t="s">
        <v>67</v>
      </c>
      <c r="B73" s="2" t="str">
        <f>VLOOKUP(A73,Participanti!A:B,2,0)</f>
        <v>F</v>
      </c>
      <c r="C73" s="106">
        <v>2</v>
      </c>
      <c r="D73" s="106">
        <v>12.01</v>
      </c>
      <c r="E73" s="106"/>
      <c r="F73" s="106"/>
      <c r="G73" s="107">
        <v>4.7928240740740737E-2</v>
      </c>
      <c r="H73" s="108">
        <v>17</v>
      </c>
      <c r="I73" s="17">
        <f t="shared" si="10"/>
        <v>3.9906944829925673E-3</v>
      </c>
      <c r="J73" s="106">
        <f>IF(B73="F",IF(I73&gt;Barem!$AC$2,0,IF(B73="F",VLOOKUP(D73,Barem!$B$2:$C$11,2,1))),IF(I73&gt;Barem!$AC$3,0,VLOOKUP(D73,Barem!$B$12:$C$21,2,1)))</f>
        <v>3</v>
      </c>
      <c r="K73" s="2">
        <f>IF(J73=0,0,IF(B73="F",VLOOKUP(I73,Barem!$G$2:$H$11,2,1),VLOOKUP(I73,Barem!$G$12:$H$21,2,1)))</f>
        <v>2.5</v>
      </c>
      <c r="L73" s="2">
        <v>3</v>
      </c>
      <c r="M73" s="70" t="str">
        <f>VLOOKUP($C73,Barem!$L$2:$R$13,7,0)</f>
        <v>D</v>
      </c>
      <c r="N73" s="14">
        <f t="shared" si="9"/>
        <v>0.5</v>
      </c>
      <c r="O73" s="14">
        <f t="shared" si="9"/>
        <v>0.25</v>
      </c>
      <c r="P73" s="14">
        <f t="shared" si="9"/>
        <v>0.25</v>
      </c>
      <c r="Q73" s="32">
        <f t="shared" si="12"/>
        <v>0</v>
      </c>
      <c r="R73" s="32">
        <f>IF(D73&gt;21,VLOOKUP(D73,Barem!$T$1:$U$39,2,1),0)</f>
        <v>0</v>
      </c>
      <c r="S73" s="32">
        <f>IF(D73&lt;1.609,0,IF(B73="F",VLOOKUP(I73,Barem!$X$2:$Z$13,2,1),VLOOKUP(I73,Barem!$X$14:$Z$25,2,1)))</f>
        <v>0</v>
      </c>
      <c r="T73" s="32">
        <f>VLOOKUP(A73,Participanti!A:C,3,0)</f>
        <v>0</v>
      </c>
      <c r="U73" s="25">
        <f t="shared" si="13"/>
        <v>2.875</v>
      </c>
      <c r="V73" s="115">
        <v>44095</v>
      </c>
      <c r="W73" s="2">
        <f t="shared" si="11"/>
        <v>1</v>
      </c>
      <c r="X73" s="30">
        <f t="shared" si="7"/>
        <v>0.23938384679433805</v>
      </c>
      <c r="Y73" s="2" t="e">
        <f>VLOOKUP(A73,Data_echipe!A:R,18,0)</f>
        <v>#N/A</v>
      </c>
      <c r="Z73" s="2">
        <v>1</v>
      </c>
    </row>
  </sheetData>
  <autoFilter ref="A1:Z73" xr:uid="{00000000-0009-0000-0000-00000A000000}"/>
  <hyperlinks>
    <hyperlink ref="A4" r:id="rId1" display="https://www.facebook.com/groups/657276174438565/user/100000191268816/?__cft__%5b0%5d=AZV371bt_7mW2SBM3ejZYp4hATerzlyQHCnw68ArtXib0hFCKVNjBmyRK_L2-3NtpG16bfWZVEL_pAq_3lHqAPCyrtQjGJmS8ptEEtUSlxVwefcAnVVD5hbqCW49fvOGwR1VFTRW0oEp0spmrLBxxyTW&amp;__tn__=-UC%2CP-R" xr:uid="{00000000-0004-0000-0A00-000000000000}"/>
  </hyperlinks>
  <pageMargins left="0.7" right="0.7"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499984740745262"/>
  </sheetPr>
  <dimension ref="A1:H19"/>
  <sheetViews>
    <sheetView workbookViewId="0">
      <selection activeCell="G22" sqref="G22"/>
    </sheetView>
  </sheetViews>
  <sheetFormatPr defaultRowHeight="14.4" x14ac:dyDescent="0.3"/>
  <cols>
    <col min="1" max="1" width="10.6640625" bestFit="1" customWidth="1"/>
    <col min="2" max="2" width="15.109375" bestFit="1" customWidth="1"/>
    <col min="3" max="3" width="17" bestFit="1" customWidth="1"/>
    <col min="4" max="4" width="17.33203125" bestFit="1" customWidth="1"/>
    <col min="5" max="5" width="22.88671875" bestFit="1" customWidth="1"/>
    <col min="7" max="7" width="22.88671875" bestFit="1" customWidth="1"/>
  </cols>
  <sheetData>
    <row r="1" spans="1:8" x14ac:dyDescent="0.3">
      <c r="C1">
        <v>1</v>
      </c>
      <c r="D1">
        <v>2</v>
      </c>
      <c r="E1">
        <v>3</v>
      </c>
    </row>
    <row r="2" spans="1:8" x14ac:dyDescent="0.3">
      <c r="A2" s="18" t="s">
        <v>0</v>
      </c>
      <c r="B2" s="1" t="s">
        <v>5</v>
      </c>
      <c r="C2" s="18" t="s">
        <v>1</v>
      </c>
      <c r="D2" t="s">
        <v>2</v>
      </c>
      <c r="E2" t="s">
        <v>3</v>
      </c>
      <c r="G2" s="79" t="s">
        <v>57</v>
      </c>
      <c r="H2" s="79">
        <v>8</v>
      </c>
    </row>
    <row r="3" spans="1:8" x14ac:dyDescent="0.3">
      <c r="A3" s="18" t="s">
        <v>4</v>
      </c>
      <c r="B3" t="s">
        <v>9</v>
      </c>
      <c r="C3" s="18" t="s">
        <v>6</v>
      </c>
      <c r="D3" t="s">
        <v>7</v>
      </c>
      <c r="E3" t="s">
        <v>8</v>
      </c>
      <c r="G3" s="79" t="s">
        <v>111</v>
      </c>
      <c r="H3" s="79">
        <v>7</v>
      </c>
    </row>
    <row r="4" spans="1:8" x14ac:dyDescent="0.3">
      <c r="A4" s="18" t="s">
        <v>10</v>
      </c>
      <c r="B4" t="s">
        <v>12</v>
      </c>
      <c r="C4" s="18" t="s">
        <v>8</v>
      </c>
      <c r="D4" t="s">
        <v>13</v>
      </c>
      <c r="G4" s="79" t="s">
        <v>55</v>
      </c>
      <c r="H4" s="79">
        <v>6</v>
      </c>
    </row>
    <row r="5" spans="1:8" x14ac:dyDescent="0.3">
      <c r="A5" s="18" t="s">
        <v>11</v>
      </c>
      <c r="B5" t="s">
        <v>46</v>
      </c>
      <c r="C5" s="18" t="s">
        <v>47</v>
      </c>
      <c r="D5" t="s">
        <v>48</v>
      </c>
      <c r="E5" t="s">
        <v>113</v>
      </c>
      <c r="G5" s="79" t="s">
        <v>6</v>
      </c>
      <c r="H5" s="79">
        <v>4</v>
      </c>
    </row>
    <row r="6" spans="1:8" x14ac:dyDescent="0.3">
      <c r="A6" s="18" t="s">
        <v>94</v>
      </c>
      <c r="B6" t="s">
        <v>95</v>
      </c>
      <c r="C6" s="18" t="s">
        <v>57</v>
      </c>
      <c r="D6" t="s">
        <v>58</v>
      </c>
      <c r="E6" t="s">
        <v>113</v>
      </c>
      <c r="G6" s="79" t="s">
        <v>8</v>
      </c>
      <c r="H6" s="79">
        <v>4</v>
      </c>
    </row>
    <row r="7" spans="1:8" ht="14.25" customHeight="1" x14ac:dyDescent="0.3">
      <c r="A7" s="18" t="s">
        <v>115</v>
      </c>
      <c r="B7" t="s">
        <v>116</v>
      </c>
      <c r="C7" s="18" t="s">
        <v>111</v>
      </c>
      <c r="D7" t="s">
        <v>2</v>
      </c>
      <c r="E7" t="s">
        <v>55</v>
      </c>
      <c r="G7" s="79" t="s">
        <v>2</v>
      </c>
      <c r="H7" s="79">
        <v>4</v>
      </c>
    </row>
    <row r="8" spans="1:8" ht="14.25" customHeight="1" x14ac:dyDescent="0.3">
      <c r="A8" s="18" t="s">
        <v>123</v>
      </c>
      <c r="B8" t="s">
        <v>124</v>
      </c>
      <c r="C8" s="18" t="s">
        <v>111</v>
      </c>
      <c r="D8" t="s">
        <v>55</v>
      </c>
      <c r="E8" t="s">
        <v>82</v>
      </c>
      <c r="G8" s="79" t="s">
        <v>47</v>
      </c>
      <c r="H8" s="79">
        <v>3</v>
      </c>
    </row>
    <row r="9" spans="1:8" ht="14.25" customHeight="1" x14ac:dyDescent="0.3">
      <c r="A9" s="18" t="s">
        <v>125</v>
      </c>
      <c r="B9" t="s">
        <v>126</v>
      </c>
      <c r="C9" s="18" t="s">
        <v>55</v>
      </c>
      <c r="D9" t="s">
        <v>57</v>
      </c>
      <c r="E9" t="s">
        <v>111</v>
      </c>
      <c r="G9" s="79" t="s">
        <v>1</v>
      </c>
      <c r="H9" s="79">
        <v>3</v>
      </c>
    </row>
    <row r="10" spans="1:8" ht="14.25" customHeight="1" x14ac:dyDescent="0.3">
      <c r="A10" s="18" t="s">
        <v>167</v>
      </c>
      <c r="B10" t="s">
        <v>168</v>
      </c>
      <c r="C10" s="18" t="s">
        <v>57</v>
      </c>
      <c r="D10" t="s">
        <v>55</v>
      </c>
      <c r="E10" t="s">
        <v>6</v>
      </c>
      <c r="G10" s="79" t="s">
        <v>113</v>
      </c>
      <c r="H10" s="79">
        <v>2</v>
      </c>
    </row>
    <row r="11" spans="1:8" ht="14.25" customHeight="1" x14ac:dyDescent="0.3">
      <c r="A11" s="18" t="s">
        <v>215</v>
      </c>
      <c r="B11" t="s">
        <v>216</v>
      </c>
      <c r="G11" s="79" t="s">
        <v>48</v>
      </c>
      <c r="H11" s="79">
        <v>2</v>
      </c>
    </row>
    <row r="12" spans="1:8" ht="14.25" customHeight="1" x14ac:dyDescent="0.3">
      <c r="G12" s="79" t="s">
        <v>58</v>
      </c>
      <c r="H12" s="79">
        <v>2</v>
      </c>
    </row>
    <row r="13" spans="1:8" ht="14.25" customHeight="1" x14ac:dyDescent="0.3">
      <c r="G13" t="s">
        <v>7</v>
      </c>
      <c r="H13" s="79">
        <v>2</v>
      </c>
    </row>
    <row r="14" spans="1:8" ht="14.25" customHeight="1" x14ac:dyDescent="0.3">
      <c r="G14" t="s">
        <v>13</v>
      </c>
      <c r="H14">
        <v>2</v>
      </c>
    </row>
    <row r="15" spans="1:8" ht="14.25" customHeight="1" x14ac:dyDescent="0.3">
      <c r="G15" t="s">
        <v>82</v>
      </c>
      <c r="H15">
        <v>1</v>
      </c>
    </row>
    <row r="16" spans="1:8" ht="14.25" customHeight="1" x14ac:dyDescent="0.3">
      <c r="G16" t="s">
        <v>3</v>
      </c>
      <c r="H16">
        <v>1</v>
      </c>
    </row>
    <row r="17" ht="14.25" customHeight="1" x14ac:dyDescent="0.3"/>
    <row r="18" ht="14.25" customHeight="1" x14ac:dyDescent="0.3"/>
    <row r="19" ht="14.25" customHeight="1" x14ac:dyDescent="0.3"/>
  </sheetData>
  <sortState xmlns:xlrd2="http://schemas.microsoft.com/office/spreadsheetml/2017/richdata2" ref="G2:H14">
    <sortCondition descending="1" ref="H2:H14"/>
  </sortState>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D11"/>
  <sheetViews>
    <sheetView workbookViewId="0">
      <selection activeCell="B23" sqref="B23"/>
    </sheetView>
  </sheetViews>
  <sheetFormatPr defaultColWidth="9.109375" defaultRowHeight="12" x14ac:dyDescent="0.25"/>
  <cols>
    <col min="1" max="1" width="9.109375" style="36"/>
    <col min="2" max="2" width="83.21875" style="36" customWidth="1"/>
    <col min="3" max="16384" width="9.109375" style="36"/>
  </cols>
  <sheetData>
    <row r="2" spans="1:4" x14ac:dyDescent="0.25">
      <c r="A2" s="36" t="s">
        <v>127</v>
      </c>
      <c r="B2" s="36" t="s">
        <v>128</v>
      </c>
      <c r="C2" s="39" t="s">
        <v>133</v>
      </c>
    </row>
    <row r="3" spans="1:4" x14ac:dyDescent="0.25">
      <c r="A3" s="36" t="s">
        <v>130</v>
      </c>
      <c r="B3" s="36" t="s">
        <v>129</v>
      </c>
      <c r="C3" s="38" t="s">
        <v>132</v>
      </c>
    </row>
    <row r="4" spans="1:4" x14ac:dyDescent="0.25">
      <c r="A4" s="36" t="s">
        <v>130</v>
      </c>
      <c r="B4" s="37" t="s">
        <v>131</v>
      </c>
      <c r="C4" s="38" t="s">
        <v>132</v>
      </c>
      <c r="D4" s="36" t="s">
        <v>134</v>
      </c>
    </row>
    <row r="5" spans="1:4" x14ac:dyDescent="0.25">
      <c r="A5" s="36" t="s">
        <v>130</v>
      </c>
      <c r="B5" s="36" t="s">
        <v>135</v>
      </c>
      <c r="C5" s="39" t="s">
        <v>133</v>
      </c>
      <c r="D5" s="36" t="s">
        <v>140</v>
      </c>
    </row>
    <row r="6" spans="1:4" x14ac:dyDescent="0.25">
      <c r="A6" s="36" t="s">
        <v>139</v>
      </c>
      <c r="B6" s="36" t="s">
        <v>138</v>
      </c>
    </row>
    <row r="7" spans="1:4" x14ac:dyDescent="0.25">
      <c r="A7" s="36" t="s">
        <v>139</v>
      </c>
      <c r="B7" s="36" t="s">
        <v>136</v>
      </c>
      <c r="C7" s="39" t="s">
        <v>146</v>
      </c>
    </row>
    <row r="8" spans="1:4" x14ac:dyDescent="0.25">
      <c r="B8" s="36" t="s">
        <v>137</v>
      </c>
    </row>
    <row r="9" spans="1:4" x14ac:dyDescent="0.25">
      <c r="A9" s="36" t="s">
        <v>142</v>
      </c>
      <c r="B9" s="36" t="s">
        <v>141</v>
      </c>
    </row>
    <row r="10" spans="1:4" x14ac:dyDescent="0.25">
      <c r="A10" s="36" t="s">
        <v>142</v>
      </c>
      <c r="B10" s="36" t="s">
        <v>143</v>
      </c>
      <c r="D10" s="36" t="s">
        <v>144</v>
      </c>
    </row>
    <row r="11" spans="1:4" x14ac:dyDescent="0.25">
      <c r="A11" s="36" t="s">
        <v>130</v>
      </c>
      <c r="B11" s="36" t="s">
        <v>145</v>
      </c>
      <c r="C11" s="39" t="s">
        <v>133</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30"/>
  <sheetViews>
    <sheetView workbookViewId="0">
      <selection activeCell="I11" sqref="I11"/>
    </sheetView>
  </sheetViews>
  <sheetFormatPr defaultColWidth="9.109375" defaultRowHeight="14.4" x14ac:dyDescent="0.3"/>
  <cols>
    <col min="1" max="1" width="3" style="81" bestFit="1" customWidth="1"/>
    <col min="2" max="2" width="23.21875" style="81" bestFit="1" customWidth="1"/>
    <col min="3" max="4" width="9.109375" style="81"/>
    <col min="5" max="5" width="18.5546875" style="81" customWidth="1"/>
    <col min="6" max="6" width="10.44140625" style="81" customWidth="1"/>
    <col min="7" max="7" width="14.88671875" style="81" customWidth="1"/>
    <col min="8" max="8" width="13" style="81" customWidth="1"/>
    <col min="9" max="9" width="18.77734375" style="81" customWidth="1"/>
    <col min="10" max="10" width="9" style="81" customWidth="1"/>
    <col min="11" max="11" width="22.88671875" style="81" customWidth="1"/>
    <col min="12" max="12" width="10.33203125" style="81" customWidth="1"/>
    <col min="13" max="13" width="19.5546875" style="81" bestFit="1" customWidth="1"/>
    <col min="14" max="14" width="11.88671875" style="81" customWidth="1"/>
    <col min="15" max="15" width="18.6640625" style="81" bestFit="1" customWidth="1"/>
    <col min="16" max="16384" width="9.109375" style="81"/>
  </cols>
  <sheetData>
    <row r="1" spans="1:16" ht="16.8" x14ac:dyDescent="0.4">
      <c r="A1" s="85">
        <v>6</v>
      </c>
      <c r="B1" s="85" t="s">
        <v>159</v>
      </c>
      <c r="E1" s="86" t="s">
        <v>160</v>
      </c>
      <c r="F1" s="87">
        <v>2</v>
      </c>
      <c r="G1" s="86" t="s">
        <v>68</v>
      </c>
      <c r="H1" s="87">
        <v>3</v>
      </c>
      <c r="I1" s="88" t="s">
        <v>179</v>
      </c>
      <c r="J1" s="87" t="s">
        <v>204</v>
      </c>
      <c r="K1" s="89" t="s">
        <v>110</v>
      </c>
      <c r="L1" s="87"/>
      <c r="M1" s="86" t="s">
        <v>184</v>
      </c>
      <c r="N1" s="91" t="s">
        <v>203</v>
      </c>
      <c r="O1" s="89" t="s">
        <v>180</v>
      </c>
      <c r="P1" s="87"/>
    </row>
    <row r="2" spans="1:16" ht="16.8" x14ac:dyDescent="0.4">
      <c r="A2" s="85">
        <v>7</v>
      </c>
      <c r="B2" s="85" t="s">
        <v>60</v>
      </c>
      <c r="E2" s="86" t="s">
        <v>111</v>
      </c>
      <c r="F2" s="91" t="s">
        <v>209</v>
      </c>
      <c r="G2" s="86" t="s">
        <v>84</v>
      </c>
      <c r="H2" s="87">
        <v>3</v>
      </c>
      <c r="I2" s="90" t="s">
        <v>54</v>
      </c>
      <c r="J2" s="87" t="s">
        <v>207</v>
      </c>
      <c r="K2" s="89" t="s">
        <v>65</v>
      </c>
      <c r="L2" s="91" t="s">
        <v>208</v>
      </c>
      <c r="M2" s="88" t="s">
        <v>157</v>
      </c>
      <c r="N2" s="87" t="s">
        <v>204</v>
      </c>
      <c r="O2" s="88" t="s">
        <v>177</v>
      </c>
      <c r="P2" s="87"/>
    </row>
    <row r="3" spans="1:16" ht="16.8" x14ac:dyDescent="0.4">
      <c r="A3" s="85">
        <v>8</v>
      </c>
      <c r="B3" s="85" t="s">
        <v>47</v>
      </c>
      <c r="E3" s="86" t="s">
        <v>47</v>
      </c>
      <c r="F3" s="91" t="s">
        <v>205</v>
      </c>
      <c r="G3" s="90" t="s">
        <v>52</v>
      </c>
      <c r="H3" s="87"/>
      <c r="I3" s="86" t="s">
        <v>62</v>
      </c>
      <c r="J3" s="87">
        <v>2</v>
      </c>
      <c r="K3" s="86" t="s">
        <v>8</v>
      </c>
      <c r="L3" s="87" t="s">
        <v>199</v>
      </c>
      <c r="M3" s="86" t="s">
        <v>83</v>
      </c>
      <c r="N3" s="87" t="s">
        <v>210</v>
      </c>
      <c r="O3" s="86" t="s">
        <v>64</v>
      </c>
      <c r="P3" s="91" t="s">
        <v>206</v>
      </c>
    </row>
    <row r="4" spans="1:16" x14ac:dyDescent="0.3">
      <c r="A4" s="85">
        <v>9</v>
      </c>
      <c r="B4" s="85" t="s">
        <v>111</v>
      </c>
      <c r="E4" s="90" t="s">
        <v>60</v>
      </c>
      <c r="F4" s="87" t="s">
        <v>207</v>
      </c>
      <c r="G4" s="86" t="s">
        <v>182</v>
      </c>
      <c r="H4" s="87" t="s">
        <v>200</v>
      </c>
      <c r="I4" s="89" t="s">
        <v>178</v>
      </c>
      <c r="J4" s="87"/>
      <c r="K4" s="86" t="s">
        <v>53</v>
      </c>
      <c r="L4" s="87"/>
      <c r="M4" s="86" t="s">
        <v>181</v>
      </c>
      <c r="N4" s="87" t="s">
        <v>202</v>
      </c>
      <c r="O4" s="89" t="s">
        <v>59</v>
      </c>
      <c r="P4" s="87"/>
    </row>
    <row r="5" spans="1:16" ht="13.5" customHeight="1" x14ac:dyDescent="0.3">
      <c r="A5" s="85">
        <v>10</v>
      </c>
      <c r="B5" s="85" t="s">
        <v>160</v>
      </c>
      <c r="E5" s="89" t="s">
        <v>159</v>
      </c>
      <c r="F5" s="87"/>
      <c r="G5" s="88" t="s">
        <v>176</v>
      </c>
      <c r="H5" s="87" t="s">
        <v>204</v>
      </c>
      <c r="I5" s="89" t="s">
        <v>183</v>
      </c>
      <c r="J5" s="87"/>
      <c r="K5" s="90" t="s">
        <v>66</v>
      </c>
      <c r="L5" s="87" t="s">
        <v>207</v>
      </c>
      <c r="M5" s="86" t="s">
        <v>50</v>
      </c>
      <c r="N5" s="87" t="s">
        <v>201</v>
      </c>
      <c r="O5" s="86" t="s">
        <v>67</v>
      </c>
      <c r="P5" s="87" t="s">
        <v>198</v>
      </c>
    </row>
    <row r="6" spans="1:16" x14ac:dyDescent="0.3">
      <c r="A6" s="85">
        <v>11</v>
      </c>
      <c r="B6" s="85" t="s">
        <v>68</v>
      </c>
    </row>
    <row r="7" spans="1:16" x14ac:dyDescent="0.3">
      <c r="A7" s="85">
        <v>12</v>
      </c>
      <c r="B7" s="85" t="s">
        <v>84</v>
      </c>
    </row>
    <row r="8" spans="1:16" x14ac:dyDescent="0.3">
      <c r="A8" s="85">
        <v>13</v>
      </c>
      <c r="B8" s="85" t="s">
        <v>52</v>
      </c>
    </row>
    <row r="9" spans="1:16" x14ac:dyDescent="0.3">
      <c r="A9" s="85">
        <v>14</v>
      </c>
      <c r="B9" s="85" t="s">
        <v>182</v>
      </c>
      <c r="E9" s="81" t="s">
        <v>192</v>
      </c>
      <c r="G9" s="81" t="s">
        <v>193</v>
      </c>
    </row>
    <row r="10" spans="1:16" x14ac:dyDescent="0.3">
      <c r="A10" s="85">
        <v>15</v>
      </c>
      <c r="B10" s="85" t="s">
        <v>176</v>
      </c>
      <c r="E10" s="81" t="s">
        <v>194</v>
      </c>
    </row>
    <row r="11" spans="1:16" x14ac:dyDescent="0.3">
      <c r="A11" s="85">
        <v>16</v>
      </c>
      <c r="B11" s="85" t="s">
        <v>183</v>
      </c>
    </row>
    <row r="12" spans="1:16" x14ac:dyDescent="0.3">
      <c r="A12" s="85">
        <v>17</v>
      </c>
      <c r="B12" s="85" t="s">
        <v>178</v>
      </c>
    </row>
    <row r="13" spans="1:16" x14ac:dyDescent="0.3">
      <c r="A13" s="85">
        <v>18</v>
      </c>
      <c r="B13" s="85" t="s">
        <v>62</v>
      </c>
    </row>
    <row r="14" spans="1:16" x14ac:dyDescent="0.3">
      <c r="A14" s="85">
        <v>19</v>
      </c>
      <c r="B14" s="85" t="s">
        <v>54</v>
      </c>
      <c r="E14" s="92">
        <v>1</v>
      </c>
      <c r="F14" s="92"/>
      <c r="G14" s="92">
        <v>2</v>
      </c>
      <c r="H14" s="92"/>
      <c r="I14" s="92">
        <v>3</v>
      </c>
      <c r="J14" s="92"/>
      <c r="K14" s="92">
        <v>4</v>
      </c>
      <c r="L14" s="92"/>
      <c r="M14" s="92">
        <v>5</v>
      </c>
    </row>
    <row r="15" spans="1:16" x14ac:dyDescent="0.3">
      <c r="A15" s="85">
        <v>20</v>
      </c>
      <c r="B15" s="85" t="s">
        <v>179</v>
      </c>
      <c r="E15" s="92" t="s">
        <v>174</v>
      </c>
      <c r="F15" s="92"/>
      <c r="G15" s="92" t="s">
        <v>173</v>
      </c>
      <c r="H15" s="92"/>
      <c r="I15" s="92" t="s">
        <v>195</v>
      </c>
      <c r="J15" s="92"/>
      <c r="K15" s="92" t="s">
        <v>196</v>
      </c>
      <c r="L15" s="92"/>
      <c r="M15" s="92" t="s">
        <v>197</v>
      </c>
    </row>
    <row r="16" spans="1:16" x14ac:dyDescent="0.3">
      <c r="A16" s="85">
        <v>21</v>
      </c>
      <c r="B16" s="85" t="s">
        <v>110</v>
      </c>
      <c r="E16" s="87" t="s">
        <v>57</v>
      </c>
      <c r="F16" s="87"/>
      <c r="G16" s="87" t="s">
        <v>55</v>
      </c>
      <c r="H16" s="87"/>
      <c r="I16" s="87" t="s">
        <v>6</v>
      </c>
      <c r="J16" s="87"/>
      <c r="K16" s="87" t="s">
        <v>82</v>
      </c>
      <c r="L16" s="87"/>
      <c r="M16" s="87" t="s">
        <v>175</v>
      </c>
    </row>
    <row r="17" spans="1:13" x14ac:dyDescent="0.3">
      <c r="A17" s="85">
        <v>23</v>
      </c>
      <c r="B17" s="85" t="s">
        <v>65</v>
      </c>
      <c r="E17" s="87" t="s">
        <v>47</v>
      </c>
      <c r="F17" s="87"/>
      <c r="G17" s="87" t="s">
        <v>160</v>
      </c>
      <c r="H17" s="87"/>
      <c r="I17" s="87" t="s">
        <v>60</v>
      </c>
      <c r="J17" s="87"/>
      <c r="K17" s="87" t="s">
        <v>159</v>
      </c>
      <c r="L17" s="87"/>
      <c r="M17" s="87" t="s">
        <v>111</v>
      </c>
    </row>
    <row r="18" spans="1:13" x14ac:dyDescent="0.3">
      <c r="A18" s="85">
        <v>24</v>
      </c>
      <c r="B18" s="85" t="s">
        <v>8</v>
      </c>
      <c r="E18" s="87" t="s">
        <v>84</v>
      </c>
      <c r="F18" s="87"/>
      <c r="G18" s="87" t="s">
        <v>182</v>
      </c>
      <c r="H18" s="87"/>
      <c r="I18" s="87" t="s">
        <v>68</v>
      </c>
      <c r="J18" s="87"/>
      <c r="K18" s="87" t="s">
        <v>52</v>
      </c>
      <c r="L18" s="87"/>
      <c r="M18" s="87" t="s">
        <v>54</v>
      </c>
    </row>
    <row r="19" spans="1:13" x14ac:dyDescent="0.3">
      <c r="A19" s="85">
        <v>25</v>
      </c>
      <c r="B19" s="85" t="s">
        <v>53</v>
      </c>
      <c r="E19" s="87" t="s">
        <v>178</v>
      </c>
      <c r="F19" s="87"/>
      <c r="G19" s="87" t="s">
        <v>62</v>
      </c>
      <c r="H19" s="87"/>
      <c r="I19" s="87" t="s">
        <v>183</v>
      </c>
      <c r="J19" s="87"/>
      <c r="K19" s="87" t="s">
        <v>110</v>
      </c>
      <c r="L19" s="87"/>
      <c r="M19" s="87" t="s">
        <v>53</v>
      </c>
    </row>
    <row r="20" spans="1:13" x14ac:dyDescent="0.3">
      <c r="A20" s="85">
        <v>26</v>
      </c>
      <c r="B20" s="85" t="s">
        <v>66</v>
      </c>
      <c r="E20" s="87" t="s">
        <v>65</v>
      </c>
      <c r="F20" s="87"/>
      <c r="G20" s="87" t="s">
        <v>66</v>
      </c>
      <c r="H20" s="87"/>
      <c r="I20" s="87" t="s">
        <v>8</v>
      </c>
      <c r="J20" s="87"/>
      <c r="K20" s="87" t="s">
        <v>184</v>
      </c>
      <c r="L20" s="87"/>
      <c r="M20" s="87" t="s">
        <v>181</v>
      </c>
    </row>
    <row r="21" spans="1:13" x14ac:dyDescent="0.3">
      <c r="A21" s="85">
        <v>27</v>
      </c>
      <c r="B21" s="85" t="s">
        <v>50</v>
      </c>
      <c r="E21" s="87" t="s">
        <v>50</v>
      </c>
      <c r="F21" s="87"/>
      <c r="G21" s="87" t="s">
        <v>83</v>
      </c>
      <c r="H21" s="87"/>
      <c r="I21" s="87" t="s">
        <v>180</v>
      </c>
      <c r="J21" s="87"/>
      <c r="K21" s="87" t="s">
        <v>64</v>
      </c>
      <c r="L21" s="87"/>
      <c r="M21" s="87" t="s">
        <v>67</v>
      </c>
    </row>
    <row r="22" spans="1:13" x14ac:dyDescent="0.3">
      <c r="A22" s="85">
        <v>28</v>
      </c>
      <c r="B22" s="85" t="s">
        <v>181</v>
      </c>
      <c r="E22" s="87" t="s">
        <v>211</v>
      </c>
      <c r="F22" s="87"/>
      <c r="G22" s="87"/>
      <c r="H22" s="87"/>
      <c r="I22" s="87" t="s">
        <v>56</v>
      </c>
      <c r="J22" s="87"/>
      <c r="K22" s="87"/>
      <c r="L22" s="87"/>
      <c r="M22" s="87" t="s">
        <v>58</v>
      </c>
    </row>
    <row r="23" spans="1:13" x14ac:dyDescent="0.3">
      <c r="A23" s="85">
        <v>29</v>
      </c>
      <c r="B23" s="85" t="s">
        <v>83</v>
      </c>
      <c r="E23" s="87"/>
      <c r="F23" s="87"/>
      <c r="G23" s="87"/>
      <c r="H23" s="87"/>
      <c r="I23" s="87"/>
      <c r="J23" s="87"/>
      <c r="K23" s="87"/>
      <c r="L23" s="87"/>
      <c r="M23" s="87"/>
    </row>
    <row r="24" spans="1:13" x14ac:dyDescent="0.3">
      <c r="A24" s="85">
        <v>30</v>
      </c>
      <c r="B24" s="85" t="s">
        <v>157</v>
      </c>
    </row>
    <row r="25" spans="1:13" x14ac:dyDescent="0.3">
      <c r="A25" s="85">
        <v>31</v>
      </c>
      <c r="B25" s="85" t="s">
        <v>184</v>
      </c>
    </row>
    <row r="26" spans="1:13" x14ac:dyDescent="0.3">
      <c r="A26" s="85">
        <v>32</v>
      </c>
      <c r="B26" s="85" t="s">
        <v>180</v>
      </c>
    </row>
    <row r="27" spans="1:13" x14ac:dyDescent="0.3">
      <c r="A27" s="85">
        <v>33</v>
      </c>
      <c r="B27" s="85" t="s">
        <v>177</v>
      </c>
    </row>
    <row r="28" spans="1:13" x14ac:dyDescent="0.3">
      <c r="A28" s="85">
        <v>34</v>
      </c>
      <c r="B28" s="85" t="s">
        <v>64</v>
      </c>
    </row>
    <row r="29" spans="1:13" x14ac:dyDescent="0.3">
      <c r="A29" s="85">
        <v>35</v>
      </c>
      <c r="B29" s="85" t="s">
        <v>59</v>
      </c>
    </row>
    <row r="30" spans="1:13" x14ac:dyDescent="0.3">
      <c r="A30" s="85">
        <v>36</v>
      </c>
      <c r="B30" s="85" t="s">
        <v>67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Z43"/>
  <sheetViews>
    <sheetView zoomScaleNormal="100" workbookViewId="0">
      <pane ySplit="1" topLeftCell="A2" activePane="bottomLeft" state="frozen"/>
      <selection pane="bottomLeft" activeCell="L35" sqref="L35"/>
    </sheetView>
  </sheetViews>
  <sheetFormatPr defaultColWidth="9.109375" defaultRowHeight="12" x14ac:dyDescent="0.25"/>
  <cols>
    <col min="1" max="1" width="7.88671875" style="34" bestFit="1" customWidth="1"/>
    <col min="2" max="2" width="22.109375" style="34" bestFit="1" customWidth="1"/>
    <col min="3" max="7" width="5.33203125" style="35" customWidth="1"/>
    <col min="8" max="8" width="6.88671875" style="35" bestFit="1" customWidth="1"/>
    <col min="9" max="17" width="5.33203125" style="35" customWidth="1"/>
    <col min="18" max="19" width="16.5546875" style="35" customWidth="1"/>
    <col min="20" max="20" width="11.109375" style="35" customWidth="1"/>
    <col min="21" max="21" width="10.44140625" style="35" bestFit="1" customWidth="1"/>
    <col min="22" max="22" width="9.109375" style="35" customWidth="1"/>
    <col min="23" max="23" width="6.44140625" style="50" bestFit="1" customWidth="1"/>
    <col min="24" max="24" width="8.88671875" style="50" hidden="1" customWidth="1"/>
    <col min="25" max="25" width="15.109375" style="50" hidden="1" customWidth="1"/>
    <col min="26" max="16384" width="9.109375" style="50"/>
  </cols>
  <sheetData>
    <row r="1" spans="1:26" ht="13.8" x14ac:dyDescent="0.3">
      <c r="A1" s="45" t="s">
        <v>87</v>
      </c>
      <c r="B1" s="45" t="s">
        <v>36</v>
      </c>
      <c r="C1" s="57">
        <v>1</v>
      </c>
      <c r="D1" s="57">
        <v>2</v>
      </c>
      <c r="E1" s="57">
        <v>3</v>
      </c>
      <c r="F1" s="57">
        <v>4</v>
      </c>
      <c r="G1" s="57">
        <v>5</v>
      </c>
      <c r="H1" s="57">
        <v>6</v>
      </c>
      <c r="I1" s="57">
        <v>7</v>
      </c>
      <c r="J1" s="57">
        <v>8</v>
      </c>
      <c r="K1" s="57">
        <v>9</v>
      </c>
      <c r="L1" s="57">
        <v>10</v>
      </c>
      <c r="M1" s="57">
        <v>11</v>
      </c>
      <c r="N1" s="57">
        <v>12</v>
      </c>
      <c r="O1" s="57">
        <v>13</v>
      </c>
      <c r="P1" s="57">
        <v>14</v>
      </c>
      <c r="Q1" s="57">
        <v>15</v>
      </c>
      <c r="R1" s="58" t="s">
        <v>191</v>
      </c>
      <c r="S1" s="58" t="s">
        <v>221</v>
      </c>
      <c r="T1" s="46" t="s">
        <v>166</v>
      </c>
      <c r="U1" s="47" t="s">
        <v>89</v>
      </c>
      <c r="V1" s="47" t="s">
        <v>88</v>
      </c>
      <c r="W1" s="56" t="s">
        <v>165</v>
      </c>
      <c r="X1" s="56" t="s">
        <v>164</v>
      </c>
      <c r="Y1" s="56" t="s">
        <v>163</v>
      </c>
    </row>
    <row r="2" spans="1:26" ht="13.8" x14ac:dyDescent="0.3">
      <c r="A2" s="48">
        <v>1</v>
      </c>
      <c r="B2" s="48" t="s">
        <v>223</v>
      </c>
      <c r="C2" s="49">
        <f>IF(SUMIFS(Data!$U:$U,Data!$A:$A,$B2,Data!$C:$C,C$1)=0,"",SUMIFS(Data!$U:$U,Data!$A:$A,$B2,Data!$C:$C,C$1))</f>
        <v>3.5656666666666665</v>
      </c>
      <c r="D2" s="49">
        <f>IF(SUMIFS(Data!$U:$U,Data!$A:$A,$B2,Data!$C:$C,D$1)=0,"",SUMIFS(Data!$U:$U,Data!$A:$A,$B2,Data!$C:$C,D$1))</f>
        <v>4.6683333333333339</v>
      </c>
      <c r="E2" s="49">
        <f>IF(SUMIFS(Data!$U:$U,Data!$A:$A,$B2,Data!$C:$C,E$1)=0,"",SUMIFS(Data!$U:$U,Data!$A:$A,$B2,Data!$C:$C,E$1))</f>
        <v>5.5650000000000004</v>
      </c>
      <c r="F2" s="49">
        <f>IF(SUMIFS(Data!$U:$U,Data!$A:$A,$B2,Data!$C:$C,F$1)=0,"",SUMIFS(Data!$U:$U,Data!$A:$A,$B2,Data!$C:$C,F$1))</f>
        <v>4.4850000000000003</v>
      </c>
      <c r="G2" s="49">
        <f>IF(SUMIFS(Data!$U:$U,Data!$A:$A,$B2,Data!$C:$C,G$1)=0,"",SUMIFS(Data!$U:$U,Data!$A:$A,$B2,Data!$C:$C,G$1))</f>
        <v>5</v>
      </c>
      <c r="H2" s="49">
        <f>IF(SUMIFS(Data!$U:$U,Data!$A:$A,$B2,Data!$C:$C,H$1)=0,"",SUMIFS(Data!$U:$U,Data!$A:$A,$B2,Data!$C:$C,H$1))</f>
        <v>5.282</v>
      </c>
      <c r="I2" s="49">
        <f>IF(SUMIFS(Data!$U:$U,Data!$A:$A,$B2,Data!$C:$C,I$1)=0,"",SUMIFS(Data!$U:$U,Data!$A:$A,$B2,Data!$C:$C,I$1))</f>
        <v>4.7583333333333329</v>
      </c>
      <c r="J2" s="49">
        <f>IF(SUMIFS(Data!$U:$U,Data!$A:$A,$B2,Data!$C:$C,J$1)=0,"",SUMIFS(Data!$U:$U,Data!$A:$A,$B2,Data!$C:$C,J$1))</f>
        <v>5.0983333333333327</v>
      </c>
      <c r="K2" s="49">
        <f>IF(SUMIFS(Data!$U:$U,Data!$A:$A,$B2,Data!$C:$C,K$1)=0,"",SUMIFS(Data!$U:$U,Data!$A:$A,$B2,Data!$C:$C,K$1))</f>
        <v>9.125</v>
      </c>
      <c r="L2" s="49">
        <f>IF(SUMIFS(Data!$U:$U,Data!$A:$A,$B2,Data!$C:$C,L$1)=0,"",SUMIFS(Data!$U:$U,Data!$A:$A,$B2,Data!$C:$C,L$1))</f>
        <v>6.9929999999999994</v>
      </c>
      <c r="M2" s="49">
        <f>IF(SUMIFS(Data!$U:$U,Data!$A:$A,$B2,Data!$C:$C,M$1)=0,"",SUMIFS(Data!$U:$U,Data!$A:$A,$B2,Data!$C:$C,M$1))</f>
        <v>5.2436666666666669</v>
      </c>
      <c r="N2" s="49">
        <f>IF(SUMIFS(Data!$U:$U,Data!$A:$A,$B2,Data!$C:$C,N$1)=0,"",SUMIFS(Data!$U:$U,Data!$A:$A,$B2,Data!$C:$C,N$1))</f>
        <v>4.9406666666666661</v>
      </c>
      <c r="O2" s="49">
        <f>IF(SUMIFS(Data!$U:$U,Data!$A:$A,$B2,Data!$C:$C,O$1)=0,"",SUMIFS(Data!$U:$U,Data!$A:$A,$B2,Data!$C:$C,O$1))</f>
        <v>5.8853333333333335</v>
      </c>
      <c r="P2" s="49">
        <f>IF(SUMIFS(Data!$U:$U,Data!$A:$A,$B2,Data!$C:$C,P$1)=0,"",SUMIFS(Data!$U:$U,Data!$A:$A,$B2,Data!$C:$C,P$1))</f>
        <v>6.25</v>
      </c>
      <c r="Q2" s="49">
        <f>IF(SUMIFS(Data!$U:$U,Data!$A:$A,$B2,Data!$C:$C,Q$1)=0,"",SUMIFS(Data!$U:$U,Data!$A:$A,$B2,Data!$C:$C,Q$1))</f>
        <v>7.05</v>
      </c>
      <c r="R2" s="49">
        <f>IF(SUMIFS(Data!Z:Z,Data!A:A,'#ligaSYR'!B2)&gt;12,5,IF(SUMIFS(Data!Z:Z,Data!A:A,'#ligaSYR'!B2)&gt;9,3,IF(SUMIFS(Data!Z:Z,Data!A:A,'#ligaSYR'!B2)&gt;4,1,0)))</f>
        <v>5</v>
      </c>
      <c r="S2" s="49">
        <f>IF(V2&gt;500,5,IF(V2&gt;400,4,IF(V2&gt;300,3,0)))</f>
        <v>3</v>
      </c>
      <c r="T2" s="49">
        <f>IF(COUNT(C2:Q2)=15,5,IF(COUNT(C2:Q2)=14,3,IF(COUNT(C2:Q2)=13,1,0)))</f>
        <v>5</v>
      </c>
      <c r="U2" s="49">
        <f>SUM(C2:T2)</f>
        <v>96.910333333333327</v>
      </c>
      <c r="V2" s="49">
        <f>SUMIFS(Data!D:D,Data!A:A,'#ligaSYR'!B2)</f>
        <v>354.63</v>
      </c>
      <c r="W2" s="50" t="str">
        <f>IF(VLOOKUP(B2,Participanti!A:D,4,0)=0," ","New")</f>
        <v>New</v>
      </c>
      <c r="Y2" s="50" t="str">
        <f t="shared" ref="Y2:Y41" si="0">IF(X2=A2,"Stationare",IF(A2=X2-1,CONCATENATE("Urcare"&amp;" "&amp;X2-A2," "&amp;"loc"),IF(A2&lt;X2,CONCATENATE("Urcare"&amp;" "&amp;X2-A2," "&amp;"locuri"),IF(A2=X2+1,CONCATENATE("Coborare"&amp;" "&amp;A2-X2," "&amp;"loc"),CONCATENATE("Coborare"&amp;" "&amp;A2-X2," "&amp;"locuri")))))</f>
        <v>Coborare 1 loc</v>
      </c>
    </row>
    <row r="3" spans="1:26" ht="13.8" x14ac:dyDescent="0.3">
      <c r="A3" s="48">
        <v>2</v>
      </c>
      <c r="B3" s="48" t="s">
        <v>55</v>
      </c>
      <c r="C3" s="49">
        <f>IF(SUMIFS(Data!$U:$U,Data!$A:$A,$B3,Data!$C:$C,C$1)=0,"",SUMIFS(Data!$U:$U,Data!$A:$A,$B3,Data!$C:$C,C$1))</f>
        <v>3.3216666666666663</v>
      </c>
      <c r="D3" s="49">
        <f>IF(SUMIFS(Data!$U:$U,Data!$A:$A,$B3,Data!$C:$C,D$1)=0,"",SUMIFS(Data!$U:$U,Data!$A:$A,$B3,Data!$C:$C,D$1))</f>
        <v>4.1386666666666665</v>
      </c>
      <c r="E3" s="49">
        <f>IF(SUMIFS(Data!$U:$U,Data!$A:$A,$B3,Data!$C:$C,E$1)=0,"",SUMIFS(Data!$U:$U,Data!$A:$A,$B3,Data!$C:$C,E$1))</f>
        <v>4.75</v>
      </c>
      <c r="F3" s="49">
        <f>IF(SUMIFS(Data!$U:$U,Data!$A:$A,$B3,Data!$C:$C,F$1)=0,"",SUMIFS(Data!$U:$U,Data!$A:$A,$B3,Data!$C:$C,F$1))</f>
        <v>5.6016666666666666</v>
      </c>
      <c r="G3" s="49">
        <f>IF(SUMIFS(Data!$U:$U,Data!$A:$A,$B3,Data!$C:$C,G$1)=0,"",SUMIFS(Data!$U:$U,Data!$A:$A,$B3,Data!$C:$C,G$1))</f>
        <v>3.875</v>
      </c>
      <c r="H3" s="49">
        <f>IF(SUMIFS(Data!$U:$U,Data!$A:$A,$B3,Data!$C:$C,H$1)=0,"",SUMIFS(Data!$U:$U,Data!$A:$A,$B3,Data!$C:$C,H$1))</f>
        <v>4.9893333333333336</v>
      </c>
      <c r="I3" s="49">
        <f>IF(SUMIFS(Data!$U:$U,Data!$A:$A,$B3,Data!$C:$C,I$1)=0,"",SUMIFS(Data!$U:$U,Data!$A:$A,$B3,Data!$C:$C,I$1))</f>
        <v>3.5</v>
      </c>
      <c r="J3" s="49">
        <f>IF(SUMIFS(Data!$U:$U,Data!$A:$A,$B3,Data!$C:$C,J$1)=0,"",SUMIFS(Data!$U:$U,Data!$A:$A,$B3,Data!$C:$C,J$1))</f>
        <v>3.625</v>
      </c>
      <c r="K3" s="49">
        <f>IF(SUMIFS(Data!$U:$U,Data!$A:$A,$B3,Data!$C:$C,K$1)=0,"",SUMIFS(Data!$U:$U,Data!$A:$A,$B3,Data!$C:$C,K$1))</f>
        <v>3.8746666666666667</v>
      </c>
      <c r="L3" s="49">
        <f>IF(SUMIFS(Data!$U:$U,Data!$A:$A,$B3,Data!$C:$C,L$1)=0,"",SUMIFS(Data!$U:$U,Data!$A:$A,$B3,Data!$C:$C,L$1))</f>
        <v>3.875</v>
      </c>
      <c r="M3" s="49">
        <f>IF(SUMIFS(Data!$U:$U,Data!$A:$A,$B3,Data!$C:$C,M$1)=0,"",SUMIFS(Data!$U:$U,Data!$A:$A,$B3,Data!$C:$C,M$1))</f>
        <v>5.7249999999999996</v>
      </c>
      <c r="N3" s="49">
        <f>IF(SUMIFS(Data!$U:$U,Data!$A:$A,$B3,Data!$C:$C,N$1)=0,"",SUMIFS(Data!$U:$U,Data!$A:$A,$B3,Data!$C:$C,N$1))</f>
        <v>6.6749999999999998</v>
      </c>
      <c r="O3" s="49">
        <f>IF(SUMIFS(Data!$U:$U,Data!$A:$A,$B3,Data!$C:$C,O$1)=0,"",SUMIFS(Data!$U:$U,Data!$A:$A,$B3,Data!$C:$C,O$1))</f>
        <v>7.2249999999999996</v>
      </c>
      <c r="P3" s="49">
        <f>IF(SUMIFS(Data!$U:$U,Data!$A:$A,$B3,Data!$C:$C,P$1)=0,"",SUMIFS(Data!$U:$U,Data!$A:$A,$B3,Data!$C:$C,P$1))</f>
        <v>4.125</v>
      </c>
      <c r="Q3" s="49">
        <f>IF(SUMIFS(Data!$U:$U,Data!$A:$A,$B3,Data!$C:$C,Q$1)=0,"",SUMIFS(Data!$U:$U,Data!$A:$A,$B3,Data!$C:$C,Q$1))</f>
        <v>4.8499999999999996</v>
      </c>
      <c r="R3" s="49">
        <f>IF(SUMIFS(Data!Z:Z,Data!A:A,'#ligaSYR'!B3)&gt;12,5,IF(SUMIFS(Data!Z:Z,Data!A:A,'#ligaSYR'!B3)&gt;9,3,IF(SUMIFS(Data!Z:Z,Data!A:A,'#ligaSYR'!B3)&gt;4,1,0)))</f>
        <v>5</v>
      </c>
      <c r="S3" s="49">
        <f>IF(V3&gt;500,5,IF(V3&gt;400,4,IF(V3&gt;300,3,0)))</f>
        <v>3</v>
      </c>
      <c r="T3" s="49">
        <f>IF(COUNT(C3:Q3)=15,5,IF(COUNT(C3:Q3)=14,3,IF(COUNT(C3:Q3)=13,1,0)))</f>
        <v>5</v>
      </c>
      <c r="U3" s="49">
        <f>SUM(C3:T3)</f>
        <v>83.150999999999996</v>
      </c>
      <c r="V3" s="49">
        <f>SUMIFS(Data!D:D,Data!A:A,'#ligaSYR'!B3)</f>
        <v>301.05</v>
      </c>
      <c r="W3" s="50" t="str">
        <f>IF(VLOOKUP(B3,Participanti!A:D,4,0)=0," ","New")</f>
        <v xml:space="preserve"> </v>
      </c>
      <c r="Y3" s="50" t="str">
        <f t="shared" si="0"/>
        <v>Coborare 2 locuri</v>
      </c>
      <c r="Z3" s="73"/>
    </row>
    <row r="4" spans="1:26" ht="13.8" x14ac:dyDescent="0.3">
      <c r="A4" s="48">
        <v>3</v>
      </c>
      <c r="B4" s="48" t="s">
        <v>111</v>
      </c>
      <c r="C4" s="49">
        <f>IF(SUMIFS(Data!$U:$U,Data!$A:$A,$B4,Data!$C:$C,C$1)=0,"",SUMIFS(Data!$U:$U,Data!$A:$A,$B4,Data!$C:$C,C$1))</f>
        <v>4.4513333333333334</v>
      </c>
      <c r="D4" s="49">
        <f>IF(SUMIFS(Data!$U:$U,Data!$A:$A,$B4,Data!$C:$C,D$1)=0,"",SUMIFS(Data!$U:$U,Data!$A:$A,$B4,Data!$C:$C,D$1))</f>
        <v>6.7823333333333338</v>
      </c>
      <c r="E4" s="49">
        <f>IF(SUMIFS(Data!$U:$U,Data!$A:$A,$B4,Data!$C:$C,E$1)=0,"",SUMIFS(Data!$U:$U,Data!$A:$A,$B4,Data!$C:$C,E$1))</f>
        <v>4.7266666666666666</v>
      </c>
      <c r="F4" s="49">
        <f>IF(SUMIFS(Data!$U:$U,Data!$A:$A,$B4,Data!$C:$C,F$1)=0,"",SUMIFS(Data!$U:$U,Data!$A:$A,$B4,Data!$C:$C,F$1))</f>
        <v>4.944</v>
      </c>
      <c r="G4" s="49">
        <f>IF(SUMIFS(Data!$U:$U,Data!$A:$A,$B4,Data!$C:$C,G$1)=0,"",SUMIFS(Data!$U:$U,Data!$A:$A,$B4,Data!$C:$C,G$1))</f>
        <v>5.3603333333333332</v>
      </c>
      <c r="H4" s="49">
        <f>IF(SUMIFS(Data!$U:$U,Data!$A:$A,$B4,Data!$C:$C,H$1)=0,"",SUMIFS(Data!$U:$U,Data!$A:$A,$B4,Data!$C:$C,H$1))</f>
        <v>4.418333333333333</v>
      </c>
      <c r="I4" s="49">
        <f>IF(SUMIFS(Data!$U:$U,Data!$A:$A,$B4,Data!$C:$C,I$1)=0,"",SUMIFS(Data!$U:$U,Data!$A:$A,$B4,Data!$C:$C,I$1))</f>
        <v>7.0040000000000004</v>
      </c>
      <c r="J4" s="49">
        <f>IF(SUMIFS(Data!$U:$U,Data!$A:$A,$B4,Data!$C:$C,J$1)=0,"",SUMIFS(Data!$U:$U,Data!$A:$A,$B4,Data!$C:$C,J$1))</f>
        <v>5.4496666666666664</v>
      </c>
      <c r="K4" s="49">
        <f>IF(SUMIFS(Data!$U:$U,Data!$A:$A,$B4,Data!$C:$C,K$1)=0,"",SUMIFS(Data!$U:$U,Data!$A:$A,$B4,Data!$C:$C,K$1))</f>
        <v>4.0903333333333336</v>
      </c>
      <c r="L4" s="49">
        <f>IF(SUMIFS(Data!$U:$U,Data!$A:$A,$B4,Data!$C:$C,L$1)=0,"",SUMIFS(Data!$U:$U,Data!$A:$A,$B4,Data!$C:$C,L$1))</f>
        <v>4.4666666666666668</v>
      </c>
      <c r="M4" s="49">
        <f>IF(SUMIFS(Data!$U:$U,Data!$A:$A,$B4,Data!$C:$C,M$1)=0,"",SUMIFS(Data!$U:$U,Data!$A:$A,$B4,Data!$C:$C,M$1))</f>
        <v>5.2566666666666668</v>
      </c>
      <c r="N4" s="49">
        <f>IF(SUMIFS(Data!$U:$U,Data!$A:$A,$B4,Data!$C:$C,N$1)=0,"",SUMIFS(Data!$U:$U,Data!$A:$A,$B4,Data!$C:$C,N$1))</f>
        <v>4.4073333333333338</v>
      </c>
      <c r="O4" s="49">
        <f>IF(SUMIFS(Data!$U:$U,Data!$A:$A,$B4,Data!$C:$C,O$1)=0,"",SUMIFS(Data!$U:$U,Data!$A:$A,$B4,Data!$C:$C,O$1))</f>
        <v>4.1353333333333335</v>
      </c>
      <c r="P4" s="49">
        <f>IF(SUMIFS(Data!$U:$U,Data!$A:$A,$B4,Data!$C:$C,P$1)=0,"",SUMIFS(Data!$U:$U,Data!$A:$A,$B4,Data!$C:$C,P$1))</f>
        <v>4.8013333333333339</v>
      </c>
      <c r="Q4" s="49">
        <f>IF(SUMIFS(Data!$U:$U,Data!$A:$A,$B4,Data!$C:$C,Q$1)=0,"",SUMIFS(Data!$U:$U,Data!$A:$A,$B4,Data!$C:$C,Q$1))</f>
        <v>2.6</v>
      </c>
      <c r="R4" s="49">
        <f>IF(SUMIFS(Data!Z:Z,Data!A:A,'#ligaSYR'!B4)&gt;12,5,IF(SUMIFS(Data!Z:Z,Data!A:A,'#ligaSYR'!B4)&gt;9,3,IF(SUMIFS(Data!Z:Z,Data!A:A,'#ligaSYR'!B4)&gt;4,1,0)))</f>
        <v>0</v>
      </c>
      <c r="S4" s="49">
        <f>IF(V4&gt;500,5,IF(V4&gt;400,4,IF(V4&gt;300,3,0)))</f>
        <v>5</v>
      </c>
      <c r="T4" s="49">
        <f>IF(COUNT(C4:Q4)=15,5,IF(COUNT(C4:Q4)=14,3,IF(COUNT(C4:Q4)=13,1,0)))</f>
        <v>5</v>
      </c>
      <c r="U4" s="49">
        <f>SUM(C4:T4)</f>
        <v>82.894333333333321</v>
      </c>
      <c r="V4" s="49">
        <f>SUMIFS(Data!D:D,Data!A:A,'#ligaSYR'!B4)</f>
        <v>557.51</v>
      </c>
      <c r="W4" s="50" t="str">
        <f>IF(VLOOKUP(B4,Participanti!A:D,4,0)=0," ","New")</f>
        <v xml:space="preserve"> </v>
      </c>
      <c r="Y4" s="50" t="str">
        <f t="shared" si="0"/>
        <v>Coborare 3 locuri</v>
      </c>
      <c r="Z4" s="73"/>
    </row>
    <row r="5" spans="1:26" ht="13.8" x14ac:dyDescent="0.3">
      <c r="A5" s="48">
        <v>4</v>
      </c>
      <c r="B5" s="48" t="s">
        <v>57</v>
      </c>
      <c r="C5" s="49">
        <f>IF(SUMIFS(Data!$U:$U,Data!$A:$A,$B5,Data!$C:$C,C$1)=0,"",SUMIFS(Data!$U:$U,Data!$A:$A,$B5,Data!$C:$C,C$1))</f>
        <v>3.2466666666666666</v>
      </c>
      <c r="D5" s="49">
        <f>IF(SUMIFS(Data!$U:$U,Data!$A:$A,$B5,Data!$C:$C,D$1)=0,"",SUMIFS(Data!$U:$U,Data!$A:$A,$B5,Data!$C:$C,D$1))</f>
        <v>9.5869999999999997</v>
      </c>
      <c r="E5" s="49">
        <f>IF(SUMIFS(Data!$U:$U,Data!$A:$A,$B5,Data!$C:$C,E$1)=0,"",SUMIFS(Data!$U:$U,Data!$A:$A,$B5,Data!$C:$C,E$1))</f>
        <v>4.2913333333333332</v>
      </c>
      <c r="F5" s="49">
        <f>IF(SUMIFS(Data!$U:$U,Data!$A:$A,$B5,Data!$C:$C,F$1)=0,"",SUMIFS(Data!$U:$U,Data!$A:$A,$B5,Data!$C:$C,F$1))</f>
        <v>4.7350000000000003</v>
      </c>
      <c r="G5" s="49">
        <f>IF(SUMIFS(Data!$U:$U,Data!$A:$A,$B5,Data!$C:$C,G$1)=0,"",SUMIFS(Data!$U:$U,Data!$A:$A,$B5,Data!$C:$C,G$1))</f>
        <v>3.7869999999999999</v>
      </c>
      <c r="H5" s="49">
        <f>IF(SUMIFS(Data!$U:$U,Data!$A:$A,$B5,Data!$C:$C,H$1)=0,"",SUMIFS(Data!$U:$U,Data!$A:$A,$B5,Data!$C:$C,H$1))</f>
        <v>4.9346666666666668</v>
      </c>
      <c r="I5" s="49">
        <f>IF(SUMIFS(Data!$U:$U,Data!$A:$A,$B5,Data!$C:$C,I$1)=0,"",SUMIFS(Data!$U:$U,Data!$A:$A,$B5,Data!$C:$C,I$1))</f>
        <v>4.1749999999999998</v>
      </c>
      <c r="J5" s="49">
        <f>IF(SUMIFS(Data!$U:$U,Data!$A:$A,$B5,Data!$C:$C,J$1)=0,"",SUMIFS(Data!$U:$U,Data!$A:$A,$B5,Data!$C:$C,J$1))</f>
        <v>4.1749999999999998</v>
      </c>
      <c r="K5" s="49">
        <f>IF(SUMIFS(Data!$U:$U,Data!$A:$A,$B5,Data!$C:$C,K$1)=0,"",SUMIFS(Data!$U:$U,Data!$A:$A,$B5,Data!$C:$C,K$1))</f>
        <v>3.75</v>
      </c>
      <c r="L5" s="49">
        <f>IF(SUMIFS(Data!$U:$U,Data!$A:$A,$B5,Data!$C:$C,L$1)=0,"",SUMIFS(Data!$U:$U,Data!$A:$A,$B5,Data!$C:$C,L$1))</f>
        <v>4.4749999999999996</v>
      </c>
      <c r="M5" s="49">
        <f>IF(SUMIFS(Data!$U:$U,Data!$A:$A,$B5,Data!$C:$C,M$1)=0,"",SUMIFS(Data!$U:$U,Data!$A:$A,$B5,Data!$C:$C,M$1))</f>
        <v>3.375</v>
      </c>
      <c r="N5" s="49">
        <f>IF(SUMIFS(Data!$U:$U,Data!$A:$A,$B5,Data!$C:$C,N$1)=0,"",SUMIFS(Data!$U:$U,Data!$A:$A,$B5,Data!$C:$C,N$1))</f>
        <v>3.625</v>
      </c>
      <c r="O5" s="49">
        <f>IF(SUMIFS(Data!$U:$U,Data!$A:$A,$B5,Data!$C:$C,O$1)=0,"",SUMIFS(Data!$U:$U,Data!$A:$A,$B5,Data!$C:$C,O$1))</f>
        <v>6.3353333333333328</v>
      </c>
      <c r="P5" s="49" t="str">
        <f>IF(SUMIFS(Data!$U:$U,Data!$A:$A,$B5,Data!$C:$C,P$1)=0,"",SUMIFS(Data!$U:$U,Data!$A:$A,$B5,Data!$C:$C,P$1))</f>
        <v/>
      </c>
      <c r="Q5" s="49">
        <f>IF(SUMIFS(Data!$U:$U,Data!$A:$A,$B5,Data!$C:$C,Q$1)=0,"",SUMIFS(Data!$U:$U,Data!$A:$A,$B5,Data!$C:$C,Q$1))</f>
        <v>4.9086666666666661</v>
      </c>
      <c r="R5" s="49">
        <f>IF(SUMIFS(Data!Z:Z,Data!A:A,'#ligaSYR'!B5)&gt;12,5,IF(SUMIFS(Data!Z:Z,Data!A:A,'#ligaSYR'!B5)&gt;9,3,IF(SUMIFS(Data!Z:Z,Data!A:A,'#ligaSYR'!B5)&gt;4,1,0)))</f>
        <v>5</v>
      </c>
      <c r="S5" s="49">
        <f>IF(V5&gt;500,5,IF(V5&gt;400,4,IF(V5&gt;300,3,0)))</f>
        <v>3</v>
      </c>
      <c r="T5" s="49">
        <f>IF(COUNT(C5:Q5)=15,5,IF(COUNT(C5:Q5)=14,3,IF(COUNT(C5:Q5)=13,1,0)))</f>
        <v>3</v>
      </c>
      <c r="U5" s="49">
        <f>SUM(C5:T5)</f>
        <v>76.400666666666652</v>
      </c>
      <c r="V5" s="49">
        <f>SUMIFS(Data!D:D,Data!A:A,'#ligaSYR'!B5)</f>
        <v>348.12</v>
      </c>
      <c r="W5" s="50" t="str">
        <f>IF(VLOOKUP(B5,Participanti!A:D,4,0)=0," ","New")</f>
        <v xml:space="preserve"> </v>
      </c>
      <c r="Y5" s="50" t="str">
        <f t="shared" si="0"/>
        <v>Coborare 4 locuri</v>
      </c>
    </row>
    <row r="6" spans="1:26" ht="13.8" x14ac:dyDescent="0.3">
      <c r="A6" s="48">
        <v>5</v>
      </c>
      <c r="B6" s="48" t="s">
        <v>175</v>
      </c>
      <c r="C6" s="49">
        <f>IF(SUMIFS(Data!$U:$U,Data!$A:$A,$B6,Data!$C:$C,C$1)=0,"",SUMIFS(Data!$U:$U,Data!$A:$A,$B6,Data!$C:$C,C$1))</f>
        <v>4.1340000000000003</v>
      </c>
      <c r="D6" s="49">
        <f>IF(SUMIFS(Data!$U:$U,Data!$A:$A,$B6,Data!$C:$C,D$1)=0,"",SUMIFS(Data!$U:$U,Data!$A:$A,$B6,Data!$C:$C,D$1))</f>
        <v>3.25</v>
      </c>
      <c r="E6" s="49">
        <f>IF(SUMIFS(Data!$U:$U,Data!$A:$A,$B6,Data!$C:$C,E$1)=0,"",SUMIFS(Data!$U:$U,Data!$A:$A,$B6,Data!$C:$C,E$1))</f>
        <v>4.375</v>
      </c>
      <c r="F6" s="49">
        <f>IF(SUMIFS(Data!$U:$U,Data!$A:$A,$B6,Data!$C:$C,F$1)=0,"",SUMIFS(Data!$U:$U,Data!$A:$A,$B6,Data!$C:$C,F$1))</f>
        <v>5.5259999999999998</v>
      </c>
      <c r="G6" s="49">
        <f>IF(SUMIFS(Data!$U:$U,Data!$A:$A,$B6,Data!$C:$C,G$1)=0,"",SUMIFS(Data!$U:$U,Data!$A:$A,$B6,Data!$C:$C,G$1))</f>
        <v>4.125</v>
      </c>
      <c r="H6" s="49">
        <f>IF(SUMIFS(Data!$U:$U,Data!$A:$A,$B6,Data!$C:$C,H$1)=0,"",SUMIFS(Data!$U:$U,Data!$A:$A,$B6,Data!$C:$C,H$1))</f>
        <v>4.75</v>
      </c>
      <c r="I6" s="49">
        <f>IF(SUMIFS(Data!$U:$U,Data!$A:$A,$B6,Data!$C:$C,I$1)=0,"",SUMIFS(Data!$U:$U,Data!$A:$A,$B6,Data!$C:$C,I$1))</f>
        <v>3.7913333333333332</v>
      </c>
      <c r="J6" s="49">
        <f>IF(SUMIFS(Data!$U:$U,Data!$A:$A,$B6,Data!$C:$C,J$1)=0,"",SUMIFS(Data!$U:$U,Data!$A:$A,$B6,Data!$C:$C,J$1))</f>
        <v>4.0363333333333333</v>
      </c>
      <c r="K6" s="49">
        <f>IF(SUMIFS(Data!$U:$U,Data!$A:$A,$B6,Data!$C:$C,K$1)=0,"",SUMIFS(Data!$U:$U,Data!$A:$A,$B6,Data!$C:$C,K$1))</f>
        <v>4.5</v>
      </c>
      <c r="L6" s="49">
        <f>IF(SUMIFS(Data!$U:$U,Data!$A:$A,$B6,Data!$C:$C,L$1)=0,"",SUMIFS(Data!$U:$U,Data!$A:$A,$B6,Data!$C:$C,L$1))</f>
        <v>4.0999999999999996</v>
      </c>
      <c r="M6" s="49">
        <f>IF(SUMIFS(Data!$U:$U,Data!$A:$A,$B6,Data!$C:$C,M$1)=0,"",SUMIFS(Data!$U:$U,Data!$A:$A,$B6,Data!$C:$C,M$1))</f>
        <v>3.375</v>
      </c>
      <c r="N6" s="49">
        <f>IF(SUMIFS(Data!$U:$U,Data!$A:$A,$B6,Data!$C:$C,N$1)=0,"",SUMIFS(Data!$U:$U,Data!$A:$A,$B6,Data!$C:$C,N$1))</f>
        <v>3.875</v>
      </c>
      <c r="O6" s="49">
        <f>IF(SUMIFS(Data!$U:$U,Data!$A:$A,$B6,Data!$C:$C,O$1)=0,"",SUMIFS(Data!$U:$U,Data!$A:$A,$B6,Data!$C:$C,O$1))</f>
        <v>3.875</v>
      </c>
      <c r="P6" s="49">
        <f>IF(SUMIFS(Data!$U:$U,Data!$A:$A,$B6,Data!$C:$C,P$1)=0,"",SUMIFS(Data!$U:$U,Data!$A:$A,$B6,Data!$C:$C,P$1))</f>
        <v>4</v>
      </c>
      <c r="Q6" s="49">
        <f>IF(SUMIFS(Data!$U:$U,Data!$A:$A,$B6,Data!$C:$C,Q$1)=0,"",SUMIFS(Data!$U:$U,Data!$A:$A,$B6,Data!$C:$C,Q$1))</f>
        <v>3.625</v>
      </c>
      <c r="R6" s="49">
        <f>IF(SUMIFS(Data!Z:Z,Data!A:A,'#ligaSYR'!B9)&gt;12,5,IF(SUMIFS(Data!Z:Z,Data!A:A,'#ligaSYR'!B9)&gt;9,3,IF(SUMIFS(Data!Z:Z,Data!A:A,'#ligaSYR'!B9)&gt;4,1,0)))</f>
        <v>5</v>
      </c>
      <c r="S6" s="49">
        <f>IF(V6&gt;500,5,IF(V6&gt;400,4,IF(V6&gt;300,3,0)))</f>
        <v>3</v>
      </c>
      <c r="T6" s="49">
        <f>IF(COUNT(C6:Q6)=15,5,IF(COUNT(C6:Q6)=14,3,IF(COUNT(C6:Q6)=13,1,0)))</f>
        <v>5</v>
      </c>
      <c r="U6" s="49">
        <f>SUM(C6:T6)</f>
        <v>74.337666666666678</v>
      </c>
      <c r="V6" s="49">
        <f>SUMIFS(Data!D:D,Data!A:A,'#ligaSYR'!B9)</f>
        <v>326.63</v>
      </c>
      <c r="W6" s="50" t="str">
        <f>IF(VLOOKUP(B6,Participanti!A:D,4,0)=0," ","New")</f>
        <v xml:space="preserve"> </v>
      </c>
      <c r="Y6" s="50" t="str">
        <f t="shared" si="0"/>
        <v>Coborare 5 locuri</v>
      </c>
    </row>
    <row r="7" spans="1:26" ht="13.8" x14ac:dyDescent="0.3">
      <c r="A7" s="48">
        <v>6</v>
      </c>
      <c r="B7" s="48" t="s">
        <v>82</v>
      </c>
      <c r="C7" s="49">
        <f>IF(SUMIFS(Data!$U:$U,Data!$A:$A,$B7,Data!$C:$C,C$1)=0,"",SUMIFS(Data!$U:$U,Data!$A:$A,$B7,Data!$C:$C,C$1))</f>
        <v>4</v>
      </c>
      <c r="D7" s="49">
        <f>IF(SUMIFS(Data!$U:$U,Data!$A:$A,$B7,Data!$C:$C,D$1)=0,"",SUMIFS(Data!$U:$U,Data!$A:$A,$B7,Data!$C:$C,D$1))</f>
        <v>4.1436666666666664</v>
      </c>
      <c r="E7" s="49">
        <f>IF(SUMIFS(Data!$U:$U,Data!$A:$A,$B7,Data!$C:$C,E$1)=0,"",SUMIFS(Data!$U:$U,Data!$A:$A,$B7,Data!$C:$C,E$1))</f>
        <v>5.7406666666666668</v>
      </c>
      <c r="F7" s="49">
        <f>IF(SUMIFS(Data!$U:$U,Data!$A:$A,$B7,Data!$C:$C,F$1)=0,"",SUMIFS(Data!$U:$U,Data!$A:$A,$B7,Data!$C:$C,F$1))</f>
        <v>2</v>
      </c>
      <c r="G7" s="49">
        <f>IF(SUMIFS(Data!$U:$U,Data!$A:$A,$B7,Data!$C:$C,G$1)=0,"",SUMIFS(Data!$U:$U,Data!$A:$A,$B7,Data!$C:$C,G$1))</f>
        <v>4.5766666666666671</v>
      </c>
      <c r="H7" s="49">
        <f>IF(SUMIFS(Data!$U:$U,Data!$A:$A,$B7,Data!$C:$C,H$1)=0,"",SUMIFS(Data!$U:$U,Data!$A:$A,$B7,Data!$C:$C,H$1))</f>
        <v>5.5246666666666666</v>
      </c>
      <c r="I7" s="49">
        <f>IF(SUMIFS(Data!$U:$U,Data!$A:$A,$B7,Data!$C:$C,I$1)=0,"",SUMIFS(Data!$U:$U,Data!$A:$A,$B7,Data!$C:$C,I$1))</f>
        <v>3.125</v>
      </c>
      <c r="J7" s="49">
        <f>IF(SUMIFS(Data!$U:$U,Data!$A:$A,$B7,Data!$C:$C,J$1)=0,"",SUMIFS(Data!$U:$U,Data!$A:$A,$B7,Data!$C:$C,J$1))</f>
        <v>3</v>
      </c>
      <c r="K7" s="49">
        <f>IF(SUMIFS(Data!$U:$U,Data!$A:$A,$B7,Data!$C:$C,K$1)=0,"",SUMIFS(Data!$U:$U,Data!$A:$A,$B7,Data!$C:$C,K$1))</f>
        <v>3.6473333333333331</v>
      </c>
      <c r="L7" s="49">
        <f>IF(SUMIFS(Data!$U:$U,Data!$A:$A,$B7,Data!$C:$C,L$1)=0,"",SUMIFS(Data!$U:$U,Data!$A:$A,$B7,Data!$C:$C,L$1))</f>
        <v>6.1386666666666665</v>
      </c>
      <c r="M7" s="49">
        <f>IF(SUMIFS(Data!$U:$U,Data!$A:$A,$B7,Data!$C:$C,M$1)=0,"",SUMIFS(Data!$U:$U,Data!$A:$A,$B7,Data!$C:$C,M$1))</f>
        <v>3.35</v>
      </c>
      <c r="N7" s="49">
        <f>IF(SUMIFS(Data!$U:$U,Data!$A:$A,$B7,Data!$C:$C,N$1)=0,"",SUMIFS(Data!$U:$U,Data!$A:$A,$B7,Data!$C:$C,N$1))</f>
        <v>4.798</v>
      </c>
      <c r="O7" s="49">
        <f>IF(SUMIFS(Data!$U:$U,Data!$A:$A,$B7,Data!$C:$C,O$1)=0,"",SUMIFS(Data!$U:$U,Data!$A:$A,$B7,Data!$C:$C,O$1))</f>
        <v>3</v>
      </c>
      <c r="P7" s="49">
        <f>IF(SUMIFS(Data!$U:$U,Data!$A:$A,$B7,Data!$C:$C,P$1)=0,"",SUMIFS(Data!$U:$U,Data!$A:$A,$B7,Data!$C:$C,P$1))</f>
        <v>3.875</v>
      </c>
      <c r="Q7" s="49">
        <f>IF(SUMIFS(Data!$U:$U,Data!$A:$A,$B7,Data!$C:$C,Q$1)=0,"",SUMIFS(Data!$U:$U,Data!$A:$A,$B7,Data!$C:$C,Q$1))</f>
        <v>4.181</v>
      </c>
      <c r="R7" s="49">
        <f>IF(SUMIFS(Data!Z:Z,Data!A:A,'#ligaSYR'!B6)&gt;12,5,IF(SUMIFS(Data!Z:Z,Data!A:A,'#ligaSYR'!B6)&gt;9,3,IF(SUMIFS(Data!Z:Z,Data!A:A,'#ligaSYR'!B6)&gt;4,1,0)))</f>
        <v>5</v>
      </c>
      <c r="S7" s="49">
        <f>IF(V7&gt;500,5,IF(V7&gt;400,4,IF(V7&gt;300,3,0)))</f>
        <v>3</v>
      </c>
      <c r="T7" s="49">
        <f>IF(COUNT(C7:Q7)=15,5,IF(COUNT(C7:Q7)=14,3,IF(COUNT(C7:Q7)=13,1,0)))</f>
        <v>5</v>
      </c>
      <c r="U7" s="49">
        <f>SUM(C7:T7)</f>
        <v>74.100666666666669</v>
      </c>
      <c r="V7" s="49">
        <f>SUMIFS(Data!D:D,Data!A:A,'#ligaSYR'!B6)</f>
        <v>335.27</v>
      </c>
      <c r="W7" s="50" t="str">
        <f>IF(VLOOKUP(B7,Participanti!A:D,4,0)=0," ","New")</f>
        <v xml:space="preserve"> </v>
      </c>
      <c r="Y7" s="50" t="str">
        <f t="shared" si="0"/>
        <v>Coborare 6 locuri</v>
      </c>
    </row>
    <row r="8" spans="1:26" ht="13.8" x14ac:dyDescent="0.3">
      <c r="A8" s="48">
        <v>7</v>
      </c>
      <c r="B8" s="48" t="s">
        <v>58</v>
      </c>
      <c r="C8" s="49">
        <f>IF(SUMIFS(Data!$U:$U,Data!$A:$A,$B8,Data!$C:$C,C$1)=0,"",SUMIFS(Data!$U:$U,Data!$A:$A,$B8,Data!$C:$C,C$1))</f>
        <v>3.5053333333333332</v>
      </c>
      <c r="D8" s="49">
        <f>IF(SUMIFS(Data!$U:$U,Data!$A:$A,$B8,Data!$C:$C,D$1)=0,"",SUMIFS(Data!$U:$U,Data!$A:$A,$B8,Data!$C:$C,D$1))</f>
        <v>5.9813333333333336</v>
      </c>
      <c r="E8" s="49">
        <f>IF(SUMIFS(Data!$U:$U,Data!$A:$A,$B8,Data!$C:$C,E$1)=0,"",SUMIFS(Data!$U:$U,Data!$A:$A,$B8,Data!$C:$C,E$1))</f>
        <v>2.75</v>
      </c>
      <c r="F8" s="49">
        <f>IF(SUMIFS(Data!$U:$U,Data!$A:$A,$B8,Data!$C:$C,F$1)=0,"",SUMIFS(Data!$U:$U,Data!$A:$A,$B8,Data!$C:$C,F$1))</f>
        <v>3.4476666666666667</v>
      </c>
      <c r="G8" s="49">
        <f>IF(SUMIFS(Data!$U:$U,Data!$A:$A,$B8,Data!$C:$C,G$1)=0,"",SUMIFS(Data!$U:$U,Data!$A:$A,$B8,Data!$C:$C,G$1))</f>
        <v>4.112333333333333</v>
      </c>
      <c r="H8" s="49">
        <f>IF(SUMIFS(Data!$U:$U,Data!$A:$A,$B8,Data!$C:$C,H$1)=0,"",SUMIFS(Data!$U:$U,Data!$A:$A,$B8,Data!$C:$C,H$1))</f>
        <v>3</v>
      </c>
      <c r="I8" s="49">
        <f>IF(SUMIFS(Data!$U:$U,Data!$A:$A,$B8,Data!$C:$C,I$1)=0,"",SUMIFS(Data!$U:$U,Data!$A:$A,$B8,Data!$C:$C,I$1))</f>
        <v>3.125</v>
      </c>
      <c r="J8" s="49">
        <f>IF(SUMIFS(Data!$U:$U,Data!$A:$A,$B8,Data!$C:$C,J$1)=0,"",SUMIFS(Data!$U:$U,Data!$A:$A,$B8,Data!$C:$C,J$1))</f>
        <v>3.75</v>
      </c>
      <c r="K8" s="49">
        <f>IF(SUMIFS(Data!$U:$U,Data!$A:$A,$B8,Data!$C:$C,K$1)=0,"",SUMIFS(Data!$U:$U,Data!$A:$A,$B8,Data!$C:$C,K$1))</f>
        <v>3.7803333333333331</v>
      </c>
      <c r="L8" s="49">
        <f>IF(SUMIFS(Data!$U:$U,Data!$A:$A,$B8,Data!$C:$C,L$1)=0,"",SUMIFS(Data!$U:$U,Data!$A:$A,$B8,Data!$C:$C,L$1))</f>
        <v>3.25</v>
      </c>
      <c r="M8" s="49">
        <f>IF(SUMIFS(Data!$U:$U,Data!$A:$A,$B8,Data!$C:$C,M$1)=0,"",SUMIFS(Data!$U:$U,Data!$A:$A,$B8,Data!$C:$C,M$1))</f>
        <v>4.75</v>
      </c>
      <c r="N8" s="49">
        <f>IF(SUMIFS(Data!$U:$U,Data!$A:$A,$B8,Data!$C:$C,N$1)=0,"",SUMIFS(Data!$U:$U,Data!$A:$A,$B8,Data!$C:$C,N$1))</f>
        <v>3.6</v>
      </c>
      <c r="O8" s="49">
        <f>IF(SUMIFS(Data!$U:$U,Data!$A:$A,$B8,Data!$C:$C,O$1)=0,"",SUMIFS(Data!$U:$U,Data!$A:$A,$B8,Data!$C:$C,O$1))</f>
        <v>4.17</v>
      </c>
      <c r="P8" s="49">
        <f>IF(SUMIFS(Data!$U:$U,Data!$A:$A,$B8,Data!$C:$C,P$1)=0,"",SUMIFS(Data!$U:$U,Data!$A:$A,$B8,Data!$C:$C,P$1))</f>
        <v>4.0999999999999996</v>
      </c>
      <c r="Q8" s="49">
        <f>IF(SUMIFS(Data!$U:$U,Data!$A:$A,$B8,Data!$C:$C,Q$1)=0,"",SUMIFS(Data!$U:$U,Data!$A:$A,$B8,Data!$C:$C,Q$1))</f>
        <v>4.9973333333333336</v>
      </c>
      <c r="R8" s="49">
        <f>IF(SUMIFS(Data!Z:Z,Data!A:A,'#ligaSYR'!B7)&gt;12,5,IF(SUMIFS(Data!Z:Z,Data!A:A,'#ligaSYR'!B7)&gt;9,3,IF(SUMIFS(Data!Z:Z,Data!A:A,'#ligaSYR'!B7)&gt;4,1,0)))</f>
        <v>3</v>
      </c>
      <c r="S8" s="49">
        <f>IF(V8&gt;500,5,IF(V8&gt;400,4,IF(V8&gt;300,3,0)))</f>
        <v>3</v>
      </c>
      <c r="T8" s="49">
        <f>IF(COUNT(C8:Q8)=15,5,IF(COUNT(C8:Q8)=14,3,IF(COUNT(C8:Q8)=13,1,0)))</f>
        <v>5</v>
      </c>
      <c r="U8" s="49">
        <f>SUM(C8:T8)</f>
        <v>69.319333333333333</v>
      </c>
      <c r="V8" s="49">
        <f>SUMIFS(Data!D:D,Data!A:A,'#ligaSYR'!B7)</f>
        <v>332.07000000000011</v>
      </c>
      <c r="W8" s="50" t="str">
        <f>IF(VLOOKUP(B8,Participanti!A:D,4,0)=0," ","New")</f>
        <v xml:space="preserve"> </v>
      </c>
      <c r="Y8" s="50" t="str">
        <f t="shared" si="0"/>
        <v>Coborare 7 locuri</v>
      </c>
    </row>
    <row r="9" spans="1:26" ht="13.8" x14ac:dyDescent="0.3">
      <c r="A9" s="48">
        <v>8</v>
      </c>
      <c r="B9" s="48" t="s">
        <v>178</v>
      </c>
      <c r="C9" s="49">
        <f>IF(SUMIFS(Data!$U:$U,Data!$A:$A,$B9,Data!$C:$C,C$1)=0,"",SUMIFS(Data!$U:$U,Data!$A:$A,$B9,Data!$C:$C,C$1))</f>
        <v>3.375</v>
      </c>
      <c r="D9" s="49">
        <f>IF(SUMIFS(Data!$U:$U,Data!$A:$A,$B9,Data!$C:$C,D$1)=0,"",SUMIFS(Data!$U:$U,Data!$A:$A,$B9,Data!$C:$C,D$1))</f>
        <v>5.1289999999999996</v>
      </c>
      <c r="E9" s="49">
        <f>IF(SUMIFS(Data!$U:$U,Data!$A:$A,$B9,Data!$C:$C,E$1)=0,"",SUMIFS(Data!$U:$U,Data!$A:$A,$B9,Data!$C:$C,E$1))</f>
        <v>3.7626666666666666</v>
      </c>
      <c r="F9" s="49">
        <f>IF(SUMIFS(Data!$U:$U,Data!$A:$A,$B9,Data!$C:$C,F$1)=0,"",SUMIFS(Data!$U:$U,Data!$A:$A,$B9,Data!$C:$C,F$1))</f>
        <v>1.75</v>
      </c>
      <c r="G9" s="49">
        <f>IF(SUMIFS(Data!$U:$U,Data!$A:$A,$B9,Data!$C:$C,G$1)=0,"",SUMIFS(Data!$U:$U,Data!$A:$A,$B9,Data!$C:$C,G$1))</f>
        <v>3.5369999999999999</v>
      </c>
      <c r="H9" s="49">
        <f>IF(SUMIFS(Data!$U:$U,Data!$A:$A,$B9,Data!$C:$C,H$1)=0,"",SUMIFS(Data!$U:$U,Data!$A:$A,$B9,Data!$C:$C,H$1))</f>
        <v>4.6646666666666663</v>
      </c>
      <c r="I9" s="49">
        <f>IF(SUMIFS(Data!$U:$U,Data!$A:$A,$B9,Data!$C:$C,I$1)=0,"",SUMIFS(Data!$U:$U,Data!$A:$A,$B9,Data!$C:$C,I$1))</f>
        <v>3.125</v>
      </c>
      <c r="J9" s="49">
        <f>IF(SUMIFS(Data!$U:$U,Data!$A:$A,$B9,Data!$C:$C,J$1)=0,"",SUMIFS(Data!$U:$U,Data!$A:$A,$B9,Data!$C:$C,J$1))</f>
        <v>3.75</v>
      </c>
      <c r="K9" s="49">
        <f>IF(SUMIFS(Data!$U:$U,Data!$A:$A,$B9,Data!$C:$C,K$1)=0,"",SUMIFS(Data!$U:$U,Data!$A:$A,$B9,Data!$C:$C,K$1))</f>
        <v>3.7473333333333336</v>
      </c>
      <c r="L9" s="49">
        <f>IF(SUMIFS(Data!$U:$U,Data!$A:$A,$B9,Data!$C:$C,L$1)=0,"",SUMIFS(Data!$U:$U,Data!$A:$A,$B9,Data!$C:$C,L$1))</f>
        <v>4.6740000000000004</v>
      </c>
      <c r="M9" s="49">
        <f>IF(SUMIFS(Data!$U:$U,Data!$A:$A,$B9,Data!$C:$C,M$1)=0,"",SUMIFS(Data!$U:$U,Data!$A:$A,$B9,Data!$C:$C,M$1))</f>
        <v>3.3136666666666668</v>
      </c>
      <c r="N9" s="49">
        <f>IF(SUMIFS(Data!$U:$U,Data!$A:$A,$B9,Data!$C:$C,N$1)=0,"",SUMIFS(Data!$U:$U,Data!$A:$A,$B9,Data!$C:$C,N$1))</f>
        <v>3.4093333333333335</v>
      </c>
      <c r="O9" s="49">
        <f>IF(SUMIFS(Data!$U:$U,Data!$A:$A,$B9,Data!$C:$C,O$1)=0,"",SUMIFS(Data!$U:$U,Data!$A:$A,$B9,Data!$C:$C,O$1))</f>
        <v>6.0356666666666658</v>
      </c>
      <c r="P9" s="49">
        <f>IF(SUMIFS(Data!$U:$U,Data!$A:$A,$B9,Data!$C:$C,P$1)=0,"",SUMIFS(Data!$U:$U,Data!$A:$A,$B9,Data!$C:$C,P$1))</f>
        <v>2.875</v>
      </c>
      <c r="Q9" s="49">
        <f>IF(SUMIFS(Data!$U:$U,Data!$A:$A,$B9,Data!$C:$C,Q$1)=0,"",SUMIFS(Data!$U:$U,Data!$A:$A,$B9,Data!$C:$C,Q$1))</f>
        <v>3.125</v>
      </c>
      <c r="R9" s="49">
        <f>IF(SUMIFS(Data!Z:Z,Data!A:A,'#ligaSYR'!B8)&gt;12,5,IF(SUMIFS(Data!Z:Z,Data!A:A,'#ligaSYR'!B8)&gt;9,3,IF(SUMIFS(Data!Z:Z,Data!A:A,'#ligaSYR'!B8)&gt;4,1,0)))</f>
        <v>5</v>
      </c>
      <c r="S9" s="49">
        <f>IF(V9&gt;500,5,IF(V9&gt;400,4,IF(V9&gt;300,3,0)))</f>
        <v>3</v>
      </c>
      <c r="T9" s="49">
        <f>IF(COUNT(C9:Q9)=15,5,IF(COUNT(C9:Q9)=14,3,IF(COUNT(C9:Q9)=13,1,0)))</f>
        <v>5</v>
      </c>
      <c r="U9" s="49">
        <f>SUM(C9:T9)</f>
        <v>69.273333333333341</v>
      </c>
      <c r="V9" s="49">
        <f>SUMIFS(Data!D:D,Data!A:A,'#ligaSYR'!B8)</f>
        <v>306.01</v>
      </c>
      <c r="W9" s="50" t="str">
        <f>IF(VLOOKUP(B9,Participanti!A:D,4,0)=0," ","New")</f>
        <v xml:space="preserve"> </v>
      </c>
      <c r="Y9" s="50" t="str">
        <f t="shared" si="0"/>
        <v>Coborare 8 locuri</v>
      </c>
    </row>
    <row r="10" spans="1:26" ht="13.8" x14ac:dyDescent="0.3">
      <c r="A10" s="48">
        <v>9</v>
      </c>
      <c r="B10" s="48" t="s">
        <v>182</v>
      </c>
      <c r="C10" s="49">
        <f>IF(SUMIFS(Data!$U:$U,Data!$A:$A,$B10,Data!$C:$C,C$1)=0,"",SUMIFS(Data!$U:$U,Data!$A:$A,$B10,Data!$C:$C,C$1))</f>
        <v>3.125</v>
      </c>
      <c r="D10" s="49">
        <f>IF(SUMIFS(Data!$U:$U,Data!$A:$A,$B10,Data!$C:$C,D$1)=0,"",SUMIFS(Data!$U:$U,Data!$A:$A,$B10,Data!$C:$C,D$1))</f>
        <v>5.75</v>
      </c>
      <c r="E10" s="49">
        <f>IF(SUMIFS(Data!$U:$U,Data!$A:$A,$B10,Data!$C:$C,E$1)=0,"",SUMIFS(Data!$U:$U,Data!$A:$A,$B10,Data!$C:$C,E$1))</f>
        <v>3.75</v>
      </c>
      <c r="F10" s="49">
        <f>IF(SUMIFS(Data!$U:$U,Data!$A:$A,$B10,Data!$C:$C,F$1)=0,"",SUMIFS(Data!$U:$U,Data!$A:$A,$B10,Data!$C:$C,F$1))</f>
        <v>4.05</v>
      </c>
      <c r="G10" s="49">
        <f>IF(SUMIFS(Data!$U:$U,Data!$A:$A,$B10,Data!$C:$C,G$1)=0,"",SUMIFS(Data!$U:$U,Data!$A:$A,$B10,Data!$C:$C,G$1))</f>
        <v>2.6923333333333335</v>
      </c>
      <c r="H10" s="49">
        <f>IF(SUMIFS(Data!$U:$U,Data!$A:$A,$B10,Data!$C:$C,H$1)=0,"",SUMIFS(Data!$U:$U,Data!$A:$A,$B10,Data!$C:$C,H$1))</f>
        <v>4</v>
      </c>
      <c r="I10" s="49">
        <f>IF(SUMIFS(Data!$U:$U,Data!$A:$A,$B10,Data!$C:$C,I$1)=0,"",SUMIFS(Data!$U:$U,Data!$A:$A,$B10,Data!$C:$C,I$1))</f>
        <v>2.125</v>
      </c>
      <c r="J10" s="49">
        <f>IF(SUMIFS(Data!$U:$U,Data!$A:$A,$B10,Data!$C:$C,J$1)=0,"",SUMIFS(Data!$U:$U,Data!$A:$A,$B10,Data!$C:$C,J$1))</f>
        <v>3.625</v>
      </c>
      <c r="K10" s="49">
        <f>IF(SUMIFS(Data!$U:$U,Data!$A:$A,$B10,Data!$C:$C,K$1)=0,"",SUMIFS(Data!$U:$U,Data!$A:$A,$B10,Data!$C:$C,K$1))</f>
        <v>2.8206666666666669</v>
      </c>
      <c r="L10" s="49">
        <f>IF(SUMIFS(Data!$U:$U,Data!$A:$A,$B10,Data!$C:$C,L$1)=0,"",SUMIFS(Data!$U:$U,Data!$A:$A,$B10,Data!$C:$C,L$1))</f>
        <v>3.875</v>
      </c>
      <c r="M10" s="49">
        <f>IF(SUMIFS(Data!$U:$U,Data!$A:$A,$B10,Data!$C:$C,M$1)=0,"",SUMIFS(Data!$U:$U,Data!$A:$A,$B10,Data!$C:$C,M$1))</f>
        <v>3.75</v>
      </c>
      <c r="N10" s="49">
        <f>IF(SUMIFS(Data!$U:$U,Data!$A:$A,$B10,Data!$C:$C,N$1)=0,"",SUMIFS(Data!$U:$U,Data!$A:$A,$B10,Data!$C:$C,N$1))</f>
        <v>4.25</v>
      </c>
      <c r="O10" s="49">
        <f>IF(SUMIFS(Data!$U:$U,Data!$A:$A,$B10,Data!$C:$C,O$1)=0,"",SUMIFS(Data!$U:$U,Data!$A:$A,$B10,Data!$C:$C,O$1))</f>
        <v>3.7250000000000001</v>
      </c>
      <c r="P10" s="49">
        <f>IF(SUMIFS(Data!$U:$U,Data!$A:$A,$B10,Data!$C:$C,P$1)=0,"",SUMIFS(Data!$U:$U,Data!$A:$A,$B10,Data!$C:$C,P$1))</f>
        <v>3.75</v>
      </c>
      <c r="Q10" s="49">
        <f>IF(SUMIFS(Data!$U:$U,Data!$A:$A,$B10,Data!$C:$C,Q$1)=0,"",SUMIFS(Data!$U:$U,Data!$A:$A,$B10,Data!$C:$C,Q$1))</f>
        <v>3.375</v>
      </c>
      <c r="R10" s="49">
        <f>IF(SUMIFS(Data!Z:Z,Data!A:A,'#ligaSYR'!B10)&gt;12,5,IF(SUMIFS(Data!Z:Z,Data!A:A,'#ligaSYR'!B10)&gt;9,3,IF(SUMIFS(Data!Z:Z,Data!A:A,'#ligaSYR'!B10)&gt;4,1,0)))</f>
        <v>5</v>
      </c>
      <c r="S10" s="49">
        <f>IF(V10&gt;500,5,IF(V10&gt;400,4,IF(V10&gt;300,3,0)))</f>
        <v>3</v>
      </c>
      <c r="T10" s="49">
        <f>IF(COUNT(C10:Q10)=15,5,IF(COUNT(C10:Q10)=14,3,IF(COUNT(C10:Q10)=13,1,0)))</f>
        <v>5</v>
      </c>
      <c r="U10" s="49">
        <f>SUM(C10:T10)</f>
        <v>67.663000000000011</v>
      </c>
      <c r="V10" s="49">
        <f>SUMIFS(Data!D:D,Data!A:A,'#ligaSYR'!B10)</f>
        <v>300.12</v>
      </c>
      <c r="W10" s="50" t="str">
        <f>IF(VLOOKUP(B10,Participanti!A:D,4,0)=0," ","New")</f>
        <v xml:space="preserve"> </v>
      </c>
      <c r="Y10" s="50" t="str">
        <f t="shared" si="0"/>
        <v>Coborare 9 locuri</v>
      </c>
    </row>
    <row r="11" spans="1:26" ht="13.8" x14ac:dyDescent="0.3">
      <c r="A11" s="48">
        <v>10</v>
      </c>
      <c r="B11" s="48" t="s">
        <v>183</v>
      </c>
      <c r="C11" s="49">
        <f>IF(SUMIFS(Data!$U:$U,Data!$A:$A,$B11,Data!$C:$C,C$1)=0,"",SUMIFS(Data!$U:$U,Data!$A:$A,$B11,Data!$C:$C,C$1))</f>
        <v>3.75</v>
      </c>
      <c r="D11" s="49">
        <f>IF(SUMIFS(Data!$U:$U,Data!$A:$A,$B11,Data!$C:$C,D$1)=0,"",SUMIFS(Data!$U:$U,Data!$A:$A,$B11,Data!$C:$C,D$1))</f>
        <v>4.0250000000000004</v>
      </c>
      <c r="E11" s="49">
        <f>IF(SUMIFS(Data!$U:$U,Data!$A:$A,$B11,Data!$C:$C,E$1)=0,"",SUMIFS(Data!$U:$U,Data!$A:$A,$B11,Data!$C:$C,E$1))</f>
        <v>3.375</v>
      </c>
      <c r="F11" s="49">
        <f>IF(SUMIFS(Data!$U:$U,Data!$A:$A,$B11,Data!$C:$C,F$1)=0,"",SUMIFS(Data!$U:$U,Data!$A:$A,$B11,Data!$C:$C,F$1))</f>
        <v>4.25</v>
      </c>
      <c r="G11" s="49">
        <f>IF(SUMIFS(Data!$U:$U,Data!$A:$A,$B11,Data!$C:$C,G$1)=0,"",SUMIFS(Data!$U:$U,Data!$A:$A,$B11,Data!$C:$C,G$1))</f>
        <v>4.25</v>
      </c>
      <c r="H11" s="49">
        <f>IF(SUMIFS(Data!$U:$U,Data!$A:$A,$B11,Data!$C:$C,H$1)=0,"",SUMIFS(Data!$U:$U,Data!$A:$A,$B11,Data!$C:$C,H$1))</f>
        <v>2.375</v>
      </c>
      <c r="I11" s="49">
        <f>IF(SUMIFS(Data!$U:$U,Data!$A:$A,$B11,Data!$C:$C,I$1)=0,"",SUMIFS(Data!$U:$U,Data!$A:$A,$B11,Data!$C:$C,I$1))</f>
        <v>4.2750000000000004</v>
      </c>
      <c r="J11" s="49">
        <f>IF(SUMIFS(Data!$U:$U,Data!$A:$A,$B11,Data!$C:$C,J$1)=0,"",SUMIFS(Data!$U:$U,Data!$A:$A,$B11,Data!$C:$C,J$1))</f>
        <v>3.5</v>
      </c>
      <c r="K11" s="49">
        <f>IF(SUMIFS(Data!$U:$U,Data!$A:$A,$B11,Data!$C:$C,K$1)=0,"",SUMIFS(Data!$U:$U,Data!$A:$A,$B11,Data!$C:$C,K$1))</f>
        <v>3.62</v>
      </c>
      <c r="L11" s="49">
        <f>IF(SUMIFS(Data!$U:$U,Data!$A:$A,$B11,Data!$C:$C,L$1)=0,"",SUMIFS(Data!$U:$U,Data!$A:$A,$B11,Data!$C:$C,L$1))</f>
        <v>4</v>
      </c>
      <c r="M11" s="49">
        <f>IF(SUMIFS(Data!$U:$U,Data!$A:$A,$B11,Data!$C:$C,M$1)=0,"",SUMIFS(Data!$U:$U,Data!$A:$A,$B11,Data!$C:$C,M$1))</f>
        <v>3.65</v>
      </c>
      <c r="N11" s="49">
        <f>IF(SUMIFS(Data!$U:$U,Data!$A:$A,$B11,Data!$C:$C,N$1)=0,"",SUMIFS(Data!$U:$U,Data!$A:$A,$B11,Data!$C:$C,N$1))</f>
        <v>3.1</v>
      </c>
      <c r="O11" s="49">
        <f>IF(SUMIFS(Data!$U:$U,Data!$A:$A,$B11,Data!$C:$C,O$1)=0,"",SUMIFS(Data!$U:$U,Data!$A:$A,$B11,Data!$C:$C,O$1))</f>
        <v>3.5</v>
      </c>
      <c r="P11" s="49">
        <f>IF(SUMIFS(Data!$U:$U,Data!$A:$A,$B11,Data!$C:$C,P$1)=0,"",SUMIFS(Data!$U:$U,Data!$A:$A,$B11,Data!$C:$C,P$1))</f>
        <v>2.625</v>
      </c>
      <c r="Q11" s="49">
        <f>IF(SUMIFS(Data!$U:$U,Data!$A:$A,$B11,Data!$C:$C,Q$1)=0,"",SUMIFS(Data!$U:$U,Data!$A:$A,$B11,Data!$C:$C,Q$1))</f>
        <v>2.875</v>
      </c>
      <c r="R11" s="49">
        <f>IF(SUMIFS(Data!Z:Z,Data!A:A,'#ligaSYR'!B11)&gt;12,5,IF(SUMIFS(Data!Z:Z,Data!A:A,'#ligaSYR'!B11)&gt;9,3,IF(SUMIFS(Data!Z:Z,Data!A:A,'#ligaSYR'!B11)&gt;4,1,0)))</f>
        <v>5</v>
      </c>
      <c r="S11" s="49">
        <f>IF(V11&gt;500,5,IF(V11&gt;400,4,IF(V11&gt;300,3,0)))</f>
        <v>0</v>
      </c>
      <c r="T11" s="49">
        <f>IF(COUNT(C11:Q11)=15,5,IF(COUNT(C11:Q11)=14,3,IF(COUNT(C11:Q11)=13,1,0)))</f>
        <v>5</v>
      </c>
      <c r="U11" s="49">
        <f>SUM(C11:T11)</f>
        <v>63.169999999999995</v>
      </c>
      <c r="V11" s="49">
        <f>SUMIFS(Data!D:D,Data!A:A,'#ligaSYR'!B11)</f>
        <v>289.16999999999996</v>
      </c>
      <c r="W11" s="50" t="str">
        <f>IF(VLOOKUP(B11,Participanti!A:D,4,0)=0," ","New")</f>
        <v xml:space="preserve"> </v>
      </c>
      <c r="Y11" s="50" t="str">
        <f t="shared" si="0"/>
        <v>Coborare 10 locuri</v>
      </c>
    </row>
    <row r="12" spans="1:26" ht="13.8" x14ac:dyDescent="0.3">
      <c r="A12" s="48">
        <v>11</v>
      </c>
      <c r="B12" s="48" t="s">
        <v>160</v>
      </c>
      <c r="C12" s="49">
        <f>IF(SUMIFS(Data!$U:$U,Data!$A:$A,$B12,Data!$C:$C,C$1)=0,"",SUMIFS(Data!$U:$U,Data!$A:$A,$B12,Data!$C:$C,C$1))</f>
        <v>4.1859999999999999</v>
      </c>
      <c r="D12" s="49">
        <f>IF(SUMIFS(Data!$U:$U,Data!$A:$A,$B12,Data!$C:$C,D$1)=0,"",SUMIFS(Data!$U:$U,Data!$A:$A,$B12,Data!$C:$C,D$1))</f>
        <v>3.9</v>
      </c>
      <c r="E12" s="49">
        <f>IF(SUMIFS(Data!$U:$U,Data!$A:$A,$B12,Data!$C:$C,E$1)=0,"",SUMIFS(Data!$U:$U,Data!$A:$A,$B12,Data!$C:$C,E$1))</f>
        <v>3</v>
      </c>
      <c r="F12" s="49">
        <f>IF(SUMIFS(Data!$U:$U,Data!$A:$A,$B12,Data!$C:$C,F$1)=0,"",SUMIFS(Data!$U:$U,Data!$A:$A,$B12,Data!$C:$C,F$1))</f>
        <v>2.5</v>
      </c>
      <c r="G12" s="49">
        <f>IF(SUMIFS(Data!$U:$U,Data!$A:$A,$B12,Data!$C:$C,G$1)=0,"",SUMIFS(Data!$U:$U,Data!$A:$A,$B12,Data!$C:$C,G$1))</f>
        <v>4.375</v>
      </c>
      <c r="H12" s="49">
        <f>IF(SUMIFS(Data!$U:$U,Data!$A:$A,$B12,Data!$C:$C,H$1)=0,"",SUMIFS(Data!$U:$U,Data!$A:$A,$B12,Data!$C:$C,H$1))</f>
        <v>2.875</v>
      </c>
      <c r="I12" s="49">
        <f>IF(SUMIFS(Data!$U:$U,Data!$A:$A,$B12,Data!$C:$C,I$1)=0,"",SUMIFS(Data!$U:$U,Data!$A:$A,$B12,Data!$C:$C,I$1))</f>
        <v>3</v>
      </c>
      <c r="J12" s="49">
        <f>IF(SUMIFS(Data!$U:$U,Data!$A:$A,$B12,Data!$C:$C,J$1)=0,"",SUMIFS(Data!$U:$U,Data!$A:$A,$B12,Data!$C:$C,J$1))</f>
        <v>4.125</v>
      </c>
      <c r="K12" s="49">
        <f>IF(SUMIFS(Data!$U:$U,Data!$A:$A,$B12,Data!$C:$C,K$1)=0,"",SUMIFS(Data!$U:$U,Data!$A:$A,$B12,Data!$C:$C,K$1))</f>
        <v>2.875</v>
      </c>
      <c r="L12" s="49">
        <f>IF(SUMIFS(Data!$U:$U,Data!$A:$A,$B12,Data!$C:$C,L$1)=0,"",SUMIFS(Data!$U:$U,Data!$A:$A,$B12,Data!$C:$C,L$1))</f>
        <v>4.625</v>
      </c>
      <c r="M12" s="49">
        <f>IF(SUMIFS(Data!$U:$U,Data!$A:$A,$B12,Data!$C:$C,M$1)=0,"",SUMIFS(Data!$U:$U,Data!$A:$A,$B12,Data!$C:$C,M$1))</f>
        <v>3.125</v>
      </c>
      <c r="N12" s="49">
        <f>IF(SUMIFS(Data!$U:$U,Data!$A:$A,$B12,Data!$C:$C,N$1)=0,"",SUMIFS(Data!$U:$U,Data!$A:$A,$B12,Data!$C:$C,N$1))</f>
        <v>2.625</v>
      </c>
      <c r="O12" s="49">
        <f>IF(SUMIFS(Data!$U:$U,Data!$A:$A,$B12,Data!$C:$C,O$1)=0,"",SUMIFS(Data!$U:$U,Data!$A:$A,$B12,Data!$C:$C,O$1))</f>
        <v>3.875</v>
      </c>
      <c r="P12" s="49">
        <f>IF(SUMIFS(Data!$U:$U,Data!$A:$A,$B12,Data!$C:$C,P$1)=0,"",SUMIFS(Data!$U:$U,Data!$A:$A,$B12,Data!$C:$C,P$1))</f>
        <v>3.375</v>
      </c>
      <c r="Q12" s="49">
        <f>IF(SUMIFS(Data!$U:$U,Data!$A:$A,$B12,Data!$C:$C,Q$1)=0,"",SUMIFS(Data!$U:$U,Data!$A:$A,$B12,Data!$C:$C,Q$1))</f>
        <v>4.25</v>
      </c>
      <c r="R12" s="49">
        <f>IF(SUMIFS(Data!Z:Z,Data!A:A,'#ligaSYR'!B12)&gt;12,5,IF(SUMIFS(Data!Z:Z,Data!A:A,'#ligaSYR'!B12)&gt;9,3,IF(SUMIFS(Data!Z:Z,Data!A:A,'#ligaSYR'!B12)&gt;4,1,0)))</f>
        <v>5</v>
      </c>
      <c r="S12" s="49">
        <f>IF(V12&gt;500,5,IF(V12&gt;400,4,IF(V12&gt;300,3,0)))</f>
        <v>0</v>
      </c>
      <c r="T12" s="49">
        <f>IF(COUNT(C12:Q12)=15,5,IF(COUNT(C12:Q12)=14,3,IF(COUNT(C12:Q12)=13,1,0)))</f>
        <v>5</v>
      </c>
      <c r="U12" s="49">
        <f>SUM(C12:T12)</f>
        <v>62.710999999999999</v>
      </c>
      <c r="V12" s="49">
        <f>SUMIFS(Data!D:D,Data!A:A,'#ligaSYR'!B12)</f>
        <v>278.77999999999997</v>
      </c>
      <c r="W12" s="50" t="str">
        <f>IF(VLOOKUP(B12,Participanti!A:D,4,0)=0," ","New")</f>
        <v xml:space="preserve"> </v>
      </c>
      <c r="Y12" s="50" t="str">
        <f t="shared" si="0"/>
        <v>Coborare 11 locuri</v>
      </c>
    </row>
    <row r="13" spans="1:26" ht="13.8" x14ac:dyDescent="0.3">
      <c r="A13" s="48">
        <v>12</v>
      </c>
      <c r="B13" s="48" t="s">
        <v>47</v>
      </c>
      <c r="C13" s="49">
        <f>IF(SUMIFS(Data!$U:$U,Data!$A:$A,$B13,Data!$C:$C,C$1)=0,"",SUMIFS(Data!$U:$U,Data!$A:$A,$B13,Data!$C:$C,C$1))</f>
        <v>3.8250000000000002</v>
      </c>
      <c r="D13" s="49">
        <f>IF(SUMIFS(Data!$U:$U,Data!$A:$A,$B13,Data!$C:$C,D$1)=0,"",SUMIFS(Data!$U:$U,Data!$A:$A,$B13,Data!$C:$C,D$1))</f>
        <v>4.2750000000000004</v>
      </c>
      <c r="E13" s="49">
        <f>IF(SUMIFS(Data!$U:$U,Data!$A:$A,$B13,Data!$C:$C,E$1)=0,"",SUMIFS(Data!$U:$U,Data!$A:$A,$B13,Data!$C:$C,E$1))</f>
        <v>3.35</v>
      </c>
      <c r="F13" s="49">
        <f>IF(SUMIFS(Data!$U:$U,Data!$A:$A,$B13,Data!$C:$C,F$1)=0,"",SUMIFS(Data!$U:$U,Data!$A:$A,$B13,Data!$C:$C,F$1))</f>
        <v>3.7386666666666666</v>
      </c>
      <c r="G13" s="49">
        <f>IF(SUMIFS(Data!$U:$U,Data!$A:$A,$B13,Data!$C:$C,G$1)=0,"",SUMIFS(Data!$U:$U,Data!$A:$A,$B13,Data!$C:$C,G$1))</f>
        <v>3.375</v>
      </c>
      <c r="H13" s="49">
        <f>IF(SUMIFS(Data!$U:$U,Data!$A:$A,$B13,Data!$C:$C,H$1)=0,"",SUMIFS(Data!$U:$U,Data!$A:$A,$B13,Data!$C:$C,H$1))</f>
        <v>3.25</v>
      </c>
      <c r="I13" s="49">
        <f>IF(SUMIFS(Data!$U:$U,Data!$A:$A,$B13,Data!$C:$C,I$1)=0,"",SUMIFS(Data!$U:$U,Data!$A:$A,$B13,Data!$C:$C,I$1))</f>
        <v>4.125</v>
      </c>
      <c r="J13" s="49">
        <f>IF(SUMIFS(Data!$U:$U,Data!$A:$A,$B13,Data!$C:$C,J$1)=0,"",SUMIFS(Data!$U:$U,Data!$A:$A,$B13,Data!$C:$C,J$1))</f>
        <v>4.3250000000000002</v>
      </c>
      <c r="K13" s="49">
        <f>IF(SUMIFS(Data!$U:$U,Data!$A:$A,$B13,Data!$C:$C,K$1)=0,"",SUMIFS(Data!$U:$U,Data!$A:$A,$B13,Data!$C:$C,K$1))</f>
        <v>2.125</v>
      </c>
      <c r="L13" s="49">
        <f>IF(SUMIFS(Data!$U:$U,Data!$A:$A,$B13,Data!$C:$C,L$1)=0,"",SUMIFS(Data!$U:$U,Data!$A:$A,$B13,Data!$C:$C,L$1))</f>
        <v>2.875</v>
      </c>
      <c r="M13" s="49">
        <f>IF(SUMIFS(Data!$U:$U,Data!$A:$A,$B13,Data!$C:$C,M$1)=0,"",SUMIFS(Data!$U:$U,Data!$A:$A,$B13,Data!$C:$C,M$1))</f>
        <v>4.1726666666666663</v>
      </c>
      <c r="N13" s="49">
        <f>IF(SUMIFS(Data!$U:$U,Data!$A:$A,$B13,Data!$C:$C,N$1)=0,"",SUMIFS(Data!$U:$U,Data!$A:$A,$B13,Data!$C:$C,N$1))</f>
        <v>3.75</v>
      </c>
      <c r="O13" s="49">
        <f>IF(SUMIFS(Data!$U:$U,Data!$A:$A,$B13,Data!$C:$C,O$1)=0,"",SUMIFS(Data!$U:$U,Data!$A:$A,$B13,Data!$C:$C,O$1))</f>
        <v>2.625</v>
      </c>
      <c r="P13" s="49">
        <f>IF(SUMIFS(Data!$U:$U,Data!$A:$A,$B13,Data!$C:$C,P$1)=0,"",SUMIFS(Data!$U:$U,Data!$A:$A,$B13,Data!$C:$C,P$1))</f>
        <v>3.5</v>
      </c>
      <c r="Q13" s="49">
        <f>IF(SUMIFS(Data!$U:$U,Data!$A:$A,$B13,Data!$C:$C,Q$1)=0,"",SUMIFS(Data!$U:$U,Data!$A:$A,$B13,Data!$C:$C,Q$1))</f>
        <v>2.875</v>
      </c>
      <c r="R13" s="49">
        <f>IF(SUMIFS(Data!Z:Z,Data!A:A,'#ligaSYR'!B13)&gt;12,5,IF(SUMIFS(Data!Z:Z,Data!A:A,'#ligaSYR'!B13)&gt;9,3,IF(SUMIFS(Data!Z:Z,Data!A:A,'#ligaSYR'!B13)&gt;4,1,0)))</f>
        <v>5</v>
      </c>
      <c r="S13" s="49">
        <f>IF(V13&gt;500,5,IF(V13&gt;400,4,IF(V13&gt;300,3,0)))</f>
        <v>0</v>
      </c>
      <c r="T13" s="49">
        <f>IF(COUNT(C13:Q13)=15,5,IF(COUNT(C13:Q13)=14,3,IF(COUNT(C13:Q13)=13,1,0)))</f>
        <v>5</v>
      </c>
      <c r="U13" s="49">
        <f>SUM(C13:T13)</f>
        <v>62.18633333333333</v>
      </c>
      <c r="V13" s="49">
        <f>SUMIFS(Data!D:D,Data!A:A,'#ligaSYR'!B13)</f>
        <v>278.97000000000008</v>
      </c>
      <c r="W13" s="50" t="str">
        <f>IF(VLOOKUP(B13,Participanti!A:D,4,0)=0," ","New")</f>
        <v xml:space="preserve"> </v>
      </c>
      <c r="Y13" s="50" t="str">
        <f t="shared" si="0"/>
        <v>Coborare 12 locuri</v>
      </c>
    </row>
    <row r="14" spans="1:26" ht="13.8" x14ac:dyDescent="0.3">
      <c r="A14" s="48">
        <v>13</v>
      </c>
      <c r="B14" s="48" t="s">
        <v>159</v>
      </c>
      <c r="C14" s="49">
        <f>IF(SUMIFS(Data!$U:$U,Data!$A:$A,$B14,Data!$C:$C,C$1)=0,"",SUMIFS(Data!$U:$U,Data!$A:$A,$B14,Data!$C:$C,C$1))</f>
        <v>2.625</v>
      </c>
      <c r="D14" s="49">
        <f>IF(SUMIFS(Data!$U:$U,Data!$A:$A,$B14,Data!$C:$C,D$1)=0,"",SUMIFS(Data!$U:$U,Data!$A:$A,$B14,Data!$C:$C,D$1))</f>
        <v>3.25</v>
      </c>
      <c r="E14" s="49">
        <f>IF(SUMIFS(Data!$U:$U,Data!$A:$A,$B14,Data!$C:$C,E$1)=0,"",SUMIFS(Data!$U:$U,Data!$A:$A,$B14,Data!$C:$C,E$1))</f>
        <v>4.5409999999999995</v>
      </c>
      <c r="F14" s="49">
        <f>IF(SUMIFS(Data!$U:$U,Data!$A:$A,$B14,Data!$C:$C,F$1)=0,"",SUMIFS(Data!$U:$U,Data!$A:$A,$B14,Data!$C:$C,F$1))</f>
        <v>2.625</v>
      </c>
      <c r="G14" s="49">
        <f>IF(SUMIFS(Data!$U:$U,Data!$A:$A,$B14,Data!$C:$C,G$1)=0,"",SUMIFS(Data!$U:$U,Data!$A:$A,$B14,Data!$C:$C,G$1))</f>
        <v>3.375</v>
      </c>
      <c r="H14" s="49">
        <f>IF(SUMIFS(Data!$U:$U,Data!$A:$A,$B14,Data!$C:$C,H$1)=0,"",SUMIFS(Data!$U:$U,Data!$A:$A,$B14,Data!$C:$C,H$1))</f>
        <v>3</v>
      </c>
      <c r="I14" s="49">
        <f>IF(SUMIFS(Data!$U:$U,Data!$A:$A,$B14,Data!$C:$C,I$1)=0,"",SUMIFS(Data!$U:$U,Data!$A:$A,$B14,Data!$C:$C,I$1))</f>
        <v>3.625</v>
      </c>
      <c r="J14" s="49">
        <f>IF(SUMIFS(Data!$U:$U,Data!$A:$A,$B14,Data!$C:$C,J$1)=0,"",SUMIFS(Data!$U:$U,Data!$A:$A,$B14,Data!$C:$C,J$1))</f>
        <v>3.25</v>
      </c>
      <c r="K14" s="49">
        <f>IF(SUMIFS(Data!$U:$U,Data!$A:$A,$B14,Data!$C:$C,K$1)=0,"",SUMIFS(Data!$U:$U,Data!$A:$A,$B14,Data!$C:$C,K$1))</f>
        <v>3.6066666666666665</v>
      </c>
      <c r="L14" s="49">
        <f>IF(SUMIFS(Data!$U:$U,Data!$A:$A,$B14,Data!$C:$C,L$1)=0,"",SUMIFS(Data!$U:$U,Data!$A:$A,$B14,Data!$C:$C,L$1))</f>
        <v>2.875</v>
      </c>
      <c r="M14" s="49">
        <f>IF(SUMIFS(Data!$U:$U,Data!$A:$A,$B14,Data!$C:$C,M$1)=0,"",SUMIFS(Data!$U:$U,Data!$A:$A,$B14,Data!$C:$C,M$1))</f>
        <v>3.5</v>
      </c>
      <c r="N14" s="49">
        <f>IF(SUMIFS(Data!$U:$U,Data!$A:$A,$B14,Data!$C:$C,N$1)=0,"",SUMIFS(Data!$U:$U,Data!$A:$A,$B14,Data!$C:$C,N$1))</f>
        <v>3.25</v>
      </c>
      <c r="O14" s="49">
        <f>IF(SUMIFS(Data!$U:$U,Data!$A:$A,$B14,Data!$C:$C,O$1)=0,"",SUMIFS(Data!$U:$U,Data!$A:$A,$B14,Data!$C:$C,O$1))</f>
        <v>4.3</v>
      </c>
      <c r="P14" s="49">
        <f>IF(SUMIFS(Data!$U:$U,Data!$A:$A,$B14,Data!$C:$C,P$1)=0,"",SUMIFS(Data!$U:$U,Data!$A:$A,$B14,Data!$C:$C,P$1))</f>
        <v>3.25</v>
      </c>
      <c r="Q14" s="49">
        <f>IF(SUMIFS(Data!$U:$U,Data!$A:$A,$B14,Data!$C:$C,Q$1)=0,"",SUMIFS(Data!$U:$U,Data!$A:$A,$B14,Data!$C:$C,Q$1))</f>
        <v>4.25</v>
      </c>
      <c r="R14" s="49">
        <f>IF(SUMIFS(Data!Z:Z,Data!A:A,'#ligaSYR'!B14)&gt;12,5,IF(SUMIFS(Data!Z:Z,Data!A:A,'#ligaSYR'!B14)&gt;9,3,IF(SUMIFS(Data!Z:Z,Data!A:A,'#ligaSYR'!B14)&gt;4,1,0)))</f>
        <v>5</v>
      </c>
      <c r="S14" s="49">
        <f>IF(V14&gt;500,5,IF(V14&gt;400,4,IF(V14&gt;300,3,0)))</f>
        <v>0</v>
      </c>
      <c r="T14" s="49">
        <f>IF(COUNT(C14:Q14)=15,5,IF(COUNT(C14:Q14)=14,3,IF(COUNT(C14:Q14)=13,1,0)))</f>
        <v>5</v>
      </c>
      <c r="U14" s="49">
        <f>SUM(C14:T14)</f>
        <v>61.322666666666663</v>
      </c>
      <c r="V14" s="49">
        <f>SUMIFS(Data!D:D,Data!A:A,'#ligaSYR'!B14)</f>
        <v>216.09000000000003</v>
      </c>
      <c r="W14" s="50" t="str">
        <f>IF(VLOOKUP(B14,Participanti!A:D,4,0)=0," ","New")</f>
        <v xml:space="preserve"> </v>
      </c>
      <c r="Y14" s="50" t="str">
        <f t="shared" si="0"/>
        <v>Coborare 13 locuri</v>
      </c>
    </row>
    <row r="15" spans="1:26" ht="13.8" x14ac:dyDescent="0.3">
      <c r="A15" s="48">
        <v>14</v>
      </c>
      <c r="B15" s="48" t="s">
        <v>224</v>
      </c>
      <c r="C15" s="49" t="str">
        <f>IF(SUMIFS(Data!$U:$U,Data!$A:$A,$B15,Data!$C:$C,C$1)=0,"",SUMIFS(Data!$U:$U,Data!$A:$A,$B15,Data!$C:$C,C$1))</f>
        <v/>
      </c>
      <c r="D15" s="49">
        <f>IF(SUMIFS(Data!$U:$U,Data!$A:$A,$B15,Data!$C:$C,D$1)=0,"",SUMIFS(Data!$U:$U,Data!$A:$A,$B15,Data!$C:$C,D$1))</f>
        <v>3.5676666666666668</v>
      </c>
      <c r="E15" s="49">
        <f>IF(SUMIFS(Data!$U:$U,Data!$A:$A,$B15,Data!$C:$C,E$1)=0,"",SUMIFS(Data!$U:$U,Data!$A:$A,$B15,Data!$C:$C,E$1))</f>
        <v>3.25</v>
      </c>
      <c r="F15" s="49">
        <f>IF(SUMIFS(Data!$U:$U,Data!$A:$A,$B15,Data!$C:$C,F$1)=0,"",SUMIFS(Data!$U:$U,Data!$A:$A,$B15,Data!$C:$C,F$1))</f>
        <v>3.7443333333333335</v>
      </c>
      <c r="G15" s="49">
        <f>IF(SUMIFS(Data!$U:$U,Data!$A:$A,$B15,Data!$C:$C,G$1)=0,"",SUMIFS(Data!$U:$U,Data!$A:$A,$B15,Data!$C:$C,G$1))</f>
        <v>2.625</v>
      </c>
      <c r="H15" s="49">
        <f>IF(SUMIFS(Data!$U:$U,Data!$A:$A,$B15,Data!$C:$C,H$1)=0,"",SUMIFS(Data!$U:$U,Data!$A:$A,$B15,Data!$C:$C,H$1))</f>
        <v>3.8</v>
      </c>
      <c r="I15" s="49">
        <f>IF(SUMIFS(Data!$U:$U,Data!$A:$A,$B15,Data!$C:$C,I$1)=0,"",SUMIFS(Data!$U:$U,Data!$A:$A,$B15,Data!$C:$C,I$1))</f>
        <v>3</v>
      </c>
      <c r="J15" s="49">
        <f>IF(SUMIFS(Data!$U:$U,Data!$A:$A,$B15,Data!$C:$C,J$1)=0,"",SUMIFS(Data!$U:$U,Data!$A:$A,$B15,Data!$C:$C,J$1))</f>
        <v>2.5913333333333335</v>
      </c>
      <c r="K15" s="49">
        <f>IF(SUMIFS(Data!$U:$U,Data!$A:$A,$B15,Data!$C:$C,K$1)=0,"",SUMIFS(Data!$U:$U,Data!$A:$A,$B15,Data!$C:$C,K$1))</f>
        <v>5</v>
      </c>
      <c r="L15" s="49">
        <f>IF(SUMIFS(Data!$U:$U,Data!$A:$A,$B15,Data!$C:$C,L$1)=0,"",SUMIFS(Data!$U:$U,Data!$A:$A,$B15,Data!$C:$C,L$1))</f>
        <v>7.2249999999999996</v>
      </c>
      <c r="M15" s="49">
        <f>IF(SUMIFS(Data!$U:$U,Data!$A:$A,$B15,Data!$C:$C,M$1)=0,"",SUMIFS(Data!$U:$U,Data!$A:$A,$B15,Data!$C:$C,M$1))</f>
        <v>5.55</v>
      </c>
      <c r="N15" s="49">
        <f>IF(SUMIFS(Data!$U:$U,Data!$A:$A,$B15,Data!$C:$C,N$1)=0,"",SUMIFS(Data!$U:$U,Data!$A:$A,$B15,Data!$C:$C,N$1))</f>
        <v>3.8</v>
      </c>
      <c r="O15" s="49">
        <f>IF(SUMIFS(Data!$U:$U,Data!$A:$A,$B15,Data!$C:$C,O$1)=0,"",SUMIFS(Data!$U:$U,Data!$A:$A,$B15,Data!$C:$C,O$1))</f>
        <v>2.5</v>
      </c>
      <c r="P15" s="49">
        <f>IF(SUMIFS(Data!$U:$U,Data!$A:$A,$B15,Data!$C:$C,P$1)=0,"",SUMIFS(Data!$U:$U,Data!$A:$A,$B15,Data!$C:$C,P$1))</f>
        <v>3.9249999999999998</v>
      </c>
      <c r="Q15" s="49">
        <f>IF(SUMIFS(Data!$U:$U,Data!$A:$A,$B15,Data!$C:$C,Q$1)=0,"",SUMIFS(Data!$U:$U,Data!$A:$A,$B15,Data!$C:$C,Q$1))</f>
        <v>2.7250000000000001</v>
      </c>
      <c r="R15" s="49">
        <f>IF(SUMIFS(Data!Z:Z,Data!A:A,'#ligaSYR'!B15)&gt;12,5,IF(SUMIFS(Data!Z:Z,Data!A:A,'#ligaSYR'!B15)&gt;9,3,IF(SUMIFS(Data!Z:Z,Data!A:A,'#ligaSYR'!B15)&gt;4,1,0)))</f>
        <v>5</v>
      </c>
      <c r="S15" s="49">
        <f>IF(V15&gt;500,5,IF(V15&gt;400,4,IF(V15&gt;300,3,0)))</f>
        <v>0</v>
      </c>
      <c r="T15" s="49">
        <f>IF(COUNT(C15:Q15)=15,5,IF(COUNT(C15:Q15)=14,3,IF(COUNT(C15:Q15)=13,1,0)))</f>
        <v>3</v>
      </c>
      <c r="U15" s="49">
        <f>SUM(C15:T15)</f>
        <v>61.303333333333327</v>
      </c>
      <c r="V15" s="49">
        <f>SUMIFS(Data!D:D,Data!A:A,'#ligaSYR'!B15)</f>
        <v>171.96</v>
      </c>
      <c r="W15" s="50" t="str">
        <f>IF(VLOOKUP(B15,Participanti!A:D,4,0)=0," ","New")</f>
        <v>New</v>
      </c>
      <c r="Y15" s="50" t="str">
        <f t="shared" si="0"/>
        <v>Coborare 14 locuri</v>
      </c>
    </row>
    <row r="16" spans="1:26" ht="13.8" x14ac:dyDescent="0.3">
      <c r="A16" s="48">
        <v>15</v>
      </c>
      <c r="B16" s="48" t="s">
        <v>52</v>
      </c>
      <c r="C16" s="49">
        <f>IF(SUMIFS(Data!$U:$U,Data!$A:$A,$B16,Data!$C:$C,C$1)=0,"",SUMIFS(Data!$U:$U,Data!$A:$A,$B16,Data!$C:$C,C$1))</f>
        <v>3.875</v>
      </c>
      <c r="D16" s="49">
        <f>IF(SUMIFS(Data!$U:$U,Data!$A:$A,$B16,Data!$C:$C,D$1)=0,"",SUMIFS(Data!$U:$U,Data!$A:$A,$B16,Data!$C:$C,D$1))</f>
        <v>3.3716666666666666</v>
      </c>
      <c r="E16" s="49">
        <f>IF(SUMIFS(Data!$U:$U,Data!$A:$A,$B16,Data!$C:$C,E$1)=0,"",SUMIFS(Data!$U:$U,Data!$A:$A,$B16,Data!$C:$C,E$1))</f>
        <v>3.6070000000000002</v>
      </c>
      <c r="F16" s="49">
        <f>IF(SUMIFS(Data!$U:$U,Data!$A:$A,$B16,Data!$C:$C,F$1)=0,"",SUMIFS(Data!$U:$U,Data!$A:$A,$B16,Data!$C:$C,F$1))</f>
        <v>3.5300000000000002</v>
      </c>
      <c r="G16" s="49">
        <f>IF(SUMIFS(Data!$U:$U,Data!$A:$A,$B16,Data!$C:$C,G$1)=0,"",SUMIFS(Data!$U:$U,Data!$A:$A,$B16,Data!$C:$C,G$1))</f>
        <v>3.4359999999999999</v>
      </c>
      <c r="H16" s="49">
        <f>IF(SUMIFS(Data!$U:$U,Data!$A:$A,$B16,Data!$C:$C,H$1)=0,"",SUMIFS(Data!$U:$U,Data!$A:$A,$B16,Data!$C:$C,H$1))</f>
        <v>2.839</v>
      </c>
      <c r="I16" s="49">
        <f>IF(SUMIFS(Data!$U:$U,Data!$A:$A,$B16,Data!$C:$C,I$1)=0,"",SUMIFS(Data!$U:$U,Data!$A:$A,$B16,Data!$C:$C,I$1))</f>
        <v>2.7273333333333332</v>
      </c>
      <c r="J16" s="49">
        <f>IF(SUMIFS(Data!$U:$U,Data!$A:$A,$B16,Data!$C:$C,J$1)=0,"",SUMIFS(Data!$U:$U,Data!$A:$A,$B16,Data!$C:$C,J$1))</f>
        <v>3.85</v>
      </c>
      <c r="K16" s="49">
        <f>IF(SUMIFS(Data!$U:$U,Data!$A:$A,$B16,Data!$C:$C,K$1)=0,"",SUMIFS(Data!$U:$U,Data!$A:$A,$B16,Data!$C:$C,K$1))</f>
        <v>4.125</v>
      </c>
      <c r="L16" s="49">
        <f>IF(SUMIFS(Data!$U:$U,Data!$A:$A,$B16,Data!$C:$C,L$1)=0,"",SUMIFS(Data!$U:$U,Data!$A:$A,$B16,Data!$C:$C,L$1))</f>
        <v>2.9159999999999999</v>
      </c>
      <c r="M16" s="49">
        <f>IF(SUMIFS(Data!$U:$U,Data!$A:$A,$B16,Data!$C:$C,M$1)=0,"",SUMIFS(Data!$U:$U,Data!$A:$A,$B16,Data!$C:$C,M$1))</f>
        <v>2.2366666666666668</v>
      </c>
      <c r="N16" s="49">
        <f>IF(SUMIFS(Data!$U:$U,Data!$A:$A,$B16,Data!$C:$C,N$1)=0,"",SUMIFS(Data!$U:$U,Data!$A:$A,$B16,Data!$C:$C,N$1))</f>
        <v>2.4609999999999999</v>
      </c>
      <c r="O16" s="49">
        <f>IF(SUMIFS(Data!$U:$U,Data!$A:$A,$B16,Data!$C:$C,O$1)=0,"",SUMIFS(Data!$U:$U,Data!$A:$A,$B16,Data!$C:$C,O$1))</f>
        <v>2.3586666666666667</v>
      </c>
      <c r="P16" s="49">
        <f>IF(SUMIFS(Data!$U:$U,Data!$A:$A,$B16,Data!$C:$C,P$1)=0,"",SUMIFS(Data!$U:$U,Data!$A:$A,$B16,Data!$C:$C,P$1))</f>
        <v>3.25</v>
      </c>
      <c r="Q16" s="49">
        <f>IF(SUMIFS(Data!$U:$U,Data!$A:$A,$B16,Data!$C:$C,Q$1)=0,"",SUMIFS(Data!$U:$U,Data!$A:$A,$B16,Data!$C:$C,Q$1))</f>
        <v>3.6</v>
      </c>
      <c r="R16" s="49">
        <f>IF(SUMIFS(Data!Z:Z,Data!A:A,'#ligaSYR'!B16)&gt;12,5,IF(SUMIFS(Data!Z:Z,Data!A:A,'#ligaSYR'!B16)&gt;9,3,IF(SUMIFS(Data!Z:Z,Data!A:A,'#ligaSYR'!B16)&gt;4,1,0)))</f>
        <v>5</v>
      </c>
      <c r="S16" s="49">
        <f>IF(V16&gt;500,5,IF(V16&gt;400,4,IF(V16&gt;300,3,0)))</f>
        <v>0</v>
      </c>
      <c r="T16" s="49">
        <f>IF(COUNT(C16:Q16)=15,5,IF(COUNT(C16:Q16)=14,3,IF(COUNT(C16:Q16)=13,1,0)))</f>
        <v>5</v>
      </c>
      <c r="U16" s="49">
        <f>SUM(C16:T16)</f>
        <v>58.18333333333333</v>
      </c>
      <c r="V16" s="49">
        <f>SUMIFS(Data!D:D,Data!A:A,'#ligaSYR'!B16)</f>
        <v>290.57</v>
      </c>
      <c r="W16" s="50" t="str">
        <f>IF(VLOOKUP(B16,Participanti!A:D,4,0)=0," ","New")</f>
        <v xml:space="preserve"> </v>
      </c>
      <c r="Y16" s="50" t="str">
        <f t="shared" si="0"/>
        <v>Coborare 15 locuri</v>
      </c>
    </row>
    <row r="17" spans="1:25" ht="13.8" x14ac:dyDescent="0.3">
      <c r="A17" s="48">
        <v>16</v>
      </c>
      <c r="B17" s="48" t="s">
        <v>49</v>
      </c>
      <c r="C17" s="49">
        <f>IF(SUMIFS(Data!$U:$U,Data!$A:$A,$B17,Data!$C:$C,C$1)=0,"",SUMIFS(Data!$U:$U,Data!$A:$A,$B17,Data!$C:$C,C$1))</f>
        <v>2.625</v>
      </c>
      <c r="D17" s="49">
        <f>IF(SUMIFS(Data!$U:$U,Data!$A:$A,$B17,Data!$C:$C,D$1)=0,"",SUMIFS(Data!$U:$U,Data!$A:$A,$B17,Data!$C:$C,D$1))</f>
        <v>7.5916666666666668</v>
      </c>
      <c r="E17" s="49">
        <f>IF(SUMIFS(Data!$U:$U,Data!$A:$A,$B17,Data!$C:$C,E$1)=0,"",SUMIFS(Data!$U:$U,Data!$A:$A,$B17,Data!$C:$C,E$1))</f>
        <v>1.75</v>
      </c>
      <c r="F17" s="49">
        <f>IF(SUMIFS(Data!$U:$U,Data!$A:$A,$B17,Data!$C:$C,F$1)=0,"",SUMIFS(Data!$U:$U,Data!$A:$A,$B17,Data!$C:$C,F$1))</f>
        <v>1.75</v>
      </c>
      <c r="G17" s="49">
        <f>IF(SUMIFS(Data!$U:$U,Data!$A:$A,$B17,Data!$C:$C,G$1)=0,"",SUMIFS(Data!$U:$U,Data!$A:$A,$B17,Data!$C:$C,G$1))</f>
        <v>2.875</v>
      </c>
      <c r="H17" s="49">
        <f>IF(SUMIFS(Data!$U:$U,Data!$A:$A,$B17,Data!$C:$C,H$1)=0,"",SUMIFS(Data!$U:$U,Data!$A:$A,$B17,Data!$C:$C,H$1))</f>
        <v>5.6966666666666672</v>
      </c>
      <c r="I17" s="49">
        <f>IF(SUMIFS(Data!$U:$U,Data!$A:$A,$B17,Data!$C:$C,I$1)=0,"",SUMIFS(Data!$U:$U,Data!$A:$A,$B17,Data!$C:$C,I$1))</f>
        <v>2.9346666666666668</v>
      </c>
      <c r="J17" s="49">
        <f>IF(SUMIFS(Data!$U:$U,Data!$A:$A,$B17,Data!$C:$C,J$1)=0,"",SUMIFS(Data!$U:$U,Data!$A:$A,$B17,Data!$C:$C,J$1))</f>
        <v>3.7949999999999999</v>
      </c>
      <c r="K17" s="49">
        <f>IF(SUMIFS(Data!$U:$U,Data!$A:$A,$B17,Data!$C:$C,K$1)=0,"",SUMIFS(Data!$U:$U,Data!$A:$A,$B17,Data!$C:$C,K$1))</f>
        <v>2.5</v>
      </c>
      <c r="L17" s="49">
        <f>IF(SUMIFS(Data!$U:$U,Data!$A:$A,$B17,Data!$C:$C,L$1)=0,"",SUMIFS(Data!$U:$U,Data!$A:$A,$B17,Data!$C:$C,L$1))</f>
        <v>1.875</v>
      </c>
      <c r="M17" s="49">
        <f>IF(SUMIFS(Data!$U:$U,Data!$A:$A,$B17,Data!$C:$C,M$1)=0,"",SUMIFS(Data!$U:$U,Data!$A:$A,$B17,Data!$C:$C,M$1))</f>
        <v>2.625</v>
      </c>
      <c r="N17" s="49">
        <f>IF(SUMIFS(Data!$U:$U,Data!$A:$A,$B17,Data!$C:$C,N$1)=0,"",SUMIFS(Data!$U:$U,Data!$A:$A,$B17,Data!$C:$C,N$1))</f>
        <v>2.625</v>
      </c>
      <c r="O17" s="49">
        <f>IF(SUMIFS(Data!$U:$U,Data!$A:$A,$B17,Data!$C:$C,O$1)=0,"",SUMIFS(Data!$U:$U,Data!$A:$A,$B17,Data!$C:$C,O$1))</f>
        <v>2.375</v>
      </c>
      <c r="P17" s="49">
        <f>IF(SUMIFS(Data!$U:$U,Data!$A:$A,$B17,Data!$C:$C,P$1)=0,"",SUMIFS(Data!$U:$U,Data!$A:$A,$B17,Data!$C:$C,P$1))</f>
        <v>1.875</v>
      </c>
      <c r="Q17" s="49">
        <f>IF(SUMIFS(Data!$U:$U,Data!$A:$A,$B17,Data!$C:$C,Q$1)=0,"",SUMIFS(Data!$U:$U,Data!$A:$A,$B17,Data!$C:$C,Q$1))</f>
        <v>2.25</v>
      </c>
      <c r="R17" s="49">
        <f>IF(SUMIFS(Data!Z:Z,Data!A:A,'#ligaSYR'!B17)&gt;12,5,IF(SUMIFS(Data!Z:Z,Data!A:A,'#ligaSYR'!B17)&gt;9,3,IF(SUMIFS(Data!Z:Z,Data!A:A,'#ligaSYR'!B17)&gt;4,1,0)))</f>
        <v>5</v>
      </c>
      <c r="S17" s="49">
        <f>IF(V17&gt;500,5,IF(V17&gt;400,4,IF(V17&gt;300,3,0)))</f>
        <v>3</v>
      </c>
      <c r="T17" s="49">
        <f>IF(COUNT(C17:Q17)=15,5,IF(COUNT(C17:Q17)=14,3,IF(COUNT(C17:Q17)=13,1,0)))</f>
        <v>5</v>
      </c>
      <c r="U17" s="49">
        <f>SUM(C17:T17)</f>
        <v>58.143000000000001</v>
      </c>
      <c r="V17" s="49">
        <f>SUMIFS(Data!D:D,Data!A:A,'#ligaSYR'!B17)</f>
        <v>340.78999999999996</v>
      </c>
      <c r="W17" s="50" t="str">
        <f>IF(VLOOKUP(B17,Participanti!A:D,4,0)=0," ","New")</f>
        <v xml:space="preserve"> </v>
      </c>
      <c r="Y17" s="50" t="str">
        <f t="shared" si="0"/>
        <v>Coborare 16 locuri</v>
      </c>
    </row>
    <row r="18" spans="1:25" ht="13.8" x14ac:dyDescent="0.3">
      <c r="A18" s="48">
        <v>17</v>
      </c>
      <c r="B18" s="48" t="s">
        <v>220</v>
      </c>
      <c r="C18" s="49">
        <f>IF(SUMIFS(Data!$U:$U,Data!$A:$A,$B18,Data!$C:$C,C$1)=0,"",SUMIFS(Data!$U:$U,Data!$A:$A,$B18,Data!$C:$C,C$1))</f>
        <v>4.0686666666666662</v>
      </c>
      <c r="D18" s="49">
        <f>IF(SUMIFS(Data!$U:$U,Data!$A:$A,$B18,Data!$C:$C,D$1)=0,"",SUMIFS(Data!$U:$U,Data!$A:$A,$B18,Data!$C:$C,D$1))</f>
        <v>2.625</v>
      </c>
      <c r="E18" s="49">
        <f>IF(SUMIFS(Data!$U:$U,Data!$A:$A,$B18,Data!$C:$C,E$1)=0,"",SUMIFS(Data!$U:$U,Data!$A:$A,$B18,Data!$C:$C,E$1))</f>
        <v>2.375</v>
      </c>
      <c r="F18" s="49">
        <f>IF(SUMIFS(Data!$U:$U,Data!$A:$A,$B18,Data!$C:$C,F$1)=0,"",SUMIFS(Data!$U:$U,Data!$A:$A,$B18,Data!$C:$C,F$1))</f>
        <v>3.375</v>
      </c>
      <c r="G18" s="49">
        <f>IF(SUMIFS(Data!$U:$U,Data!$A:$A,$B18,Data!$C:$C,G$1)=0,"",SUMIFS(Data!$U:$U,Data!$A:$A,$B18,Data!$C:$C,G$1))</f>
        <v>3.625</v>
      </c>
      <c r="H18" s="49">
        <f>IF(SUMIFS(Data!$U:$U,Data!$A:$A,$B18,Data!$C:$C,H$1)=0,"",SUMIFS(Data!$U:$U,Data!$A:$A,$B18,Data!$C:$C,H$1))</f>
        <v>2.1613333333333333</v>
      </c>
      <c r="I18" s="49">
        <f>IF(SUMIFS(Data!$U:$U,Data!$A:$A,$B18,Data!$C:$C,I$1)=0,"",SUMIFS(Data!$U:$U,Data!$A:$A,$B18,Data!$C:$C,I$1))</f>
        <v>3.125</v>
      </c>
      <c r="J18" s="49">
        <f>IF(SUMIFS(Data!$U:$U,Data!$A:$A,$B18,Data!$C:$C,J$1)=0,"",SUMIFS(Data!$U:$U,Data!$A:$A,$B18,Data!$C:$C,J$1))</f>
        <v>3.8206666666666669</v>
      </c>
      <c r="K18" s="49">
        <f>IF(SUMIFS(Data!$U:$U,Data!$A:$A,$B18,Data!$C:$C,K$1)=0,"",SUMIFS(Data!$U:$U,Data!$A:$A,$B18,Data!$C:$C,K$1))</f>
        <v>2.6353333333333335</v>
      </c>
      <c r="L18" s="49">
        <f>IF(SUMIFS(Data!$U:$U,Data!$A:$A,$B18,Data!$C:$C,L$1)=0,"",SUMIFS(Data!$U:$U,Data!$A:$A,$B18,Data!$C:$C,L$1))</f>
        <v>1.5</v>
      </c>
      <c r="M18" s="49">
        <f>IF(SUMIFS(Data!$U:$U,Data!$A:$A,$B18,Data!$C:$C,M$1)=0,"",SUMIFS(Data!$U:$U,Data!$A:$A,$B18,Data!$C:$C,M$1))</f>
        <v>3.8273333333333333</v>
      </c>
      <c r="N18" s="49">
        <f>IF(SUMIFS(Data!$U:$U,Data!$A:$A,$B18,Data!$C:$C,N$1)=0,"",SUMIFS(Data!$U:$U,Data!$A:$A,$B18,Data!$C:$C,N$1))</f>
        <v>2.875</v>
      </c>
      <c r="O18" s="49">
        <f>IF(SUMIFS(Data!$U:$U,Data!$A:$A,$B18,Data!$C:$C,O$1)=0,"",SUMIFS(Data!$U:$U,Data!$A:$A,$B18,Data!$C:$C,O$1))</f>
        <v>3.875</v>
      </c>
      <c r="P18" s="49">
        <f>IF(SUMIFS(Data!$U:$U,Data!$A:$A,$B18,Data!$C:$C,P$1)=0,"",SUMIFS(Data!$U:$U,Data!$A:$A,$B18,Data!$C:$C,P$1))</f>
        <v>4</v>
      </c>
      <c r="Q18" s="49">
        <f>IF(SUMIFS(Data!$U:$U,Data!$A:$A,$B18,Data!$C:$C,Q$1)=0,"",SUMIFS(Data!$U:$U,Data!$A:$A,$B18,Data!$C:$C,Q$1))</f>
        <v>3.75</v>
      </c>
      <c r="R18" s="49">
        <f>IF(SUMIFS(Data!Z:Z,Data!A:A,'#ligaSYR'!B18)&gt;12,5,IF(SUMIFS(Data!Z:Z,Data!A:A,'#ligaSYR'!B18)&gt;9,3,IF(SUMIFS(Data!Z:Z,Data!A:A,'#ligaSYR'!B18)&gt;4,1,0)))</f>
        <v>5</v>
      </c>
      <c r="S18" s="49">
        <f>IF(V18&gt;500,5,IF(V18&gt;400,4,IF(V18&gt;300,3,0)))</f>
        <v>0</v>
      </c>
      <c r="T18" s="49">
        <f>IF(COUNT(C18:Q18)=15,5,IF(COUNT(C18:Q18)=14,3,IF(COUNT(C18:Q18)=13,1,0)))</f>
        <v>5</v>
      </c>
      <c r="U18" s="49">
        <f>SUM(C18:T18)</f>
        <v>57.638333333333335</v>
      </c>
      <c r="V18" s="49">
        <f>SUMIFS(Data!D:D,Data!A:A,'#ligaSYR'!B18)</f>
        <v>248.46</v>
      </c>
      <c r="W18" s="50" t="str">
        <f>IF(VLOOKUP(B18,Participanti!A:D,4,0)=0," ","New")</f>
        <v xml:space="preserve"> </v>
      </c>
      <c r="Y18" s="50" t="str">
        <f t="shared" si="0"/>
        <v>Coborare 17 locuri</v>
      </c>
    </row>
    <row r="19" spans="1:25" ht="13.8" x14ac:dyDescent="0.3">
      <c r="A19" s="48">
        <v>18</v>
      </c>
      <c r="B19" s="48" t="s">
        <v>218</v>
      </c>
      <c r="C19" s="49">
        <f>IF(SUMIFS(Data!$U:$U,Data!$A:$A,$B19,Data!$C:$C,C$1)=0,"",SUMIFS(Data!$U:$U,Data!$A:$A,$B19,Data!$C:$C,C$1))</f>
        <v>3</v>
      </c>
      <c r="D19" s="49">
        <f>IF(SUMIFS(Data!$U:$U,Data!$A:$A,$B19,Data!$C:$C,D$1)=0,"",SUMIFS(Data!$U:$U,Data!$A:$A,$B19,Data!$C:$C,D$1))</f>
        <v>3</v>
      </c>
      <c r="E19" s="49">
        <f>IF(SUMIFS(Data!$U:$U,Data!$A:$A,$B19,Data!$C:$C,E$1)=0,"",SUMIFS(Data!$U:$U,Data!$A:$A,$B19,Data!$C:$C,E$1))</f>
        <v>1.5806666666666667</v>
      </c>
      <c r="F19" s="49">
        <f>IF(SUMIFS(Data!$U:$U,Data!$A:$A,$B19,Data!$C:$C,F$1)=0,"",SUMIFS(Data!$U:$U,Data!$A:$A,$B19,Data!$C:$C,F$1))</f>
        <v>3.875</v>
      </c>
      <c r="G19" s="49">
        <f>IF(SUMIFS(Data!$U:$U,Data!$A:$A,$B19,Data!$C:$C,G$1)=0,"",SUMIFS(Data!$U:$U,Data!$A:$A,$B19,Data!$C:$C,G$1))</f>
        <v>4.125</v>
      </c>
      <c r="H19" s="49">
        <f>IF(SUMIFS(Data!$U:$U,Data!$A:$A,$B19,Data!$C:$C,H$1)=0,"",SUMIFS(Data!$U:$U,Data!$A:$A,$B19,Data!$C:$C,H$1))</f>
        <v>3.375</v>
      </c>
      <c r="I19" s="49">
        <f>IF(SUMIFS(Data!$U:$U,Data!$A:$A,$B19,Data!$C:$C,I$1)=0,"",SUMIFS(Data!$U:$U,Data!$A:$A,$B19,Data!$C:$C,I$1))</f>
        <v>2.85</v>
      </c>
      <c r="J19" s="49">
        <f>IF(SUMIFS(Data!$U:$U,Data!$A:$A,$B19,Data!$C:$C,J$1)=0,"",SUMIFS(Data!$U:$U,Data!$A:$A,$B19,Data!$C:$C,J$1))</f>
        <v>3.8250000000000002</v>
      </c>
      <c r="K19" s="49">
        <f>IF(SUMIFS(Data!$U:$U,Data!$A:$A,$B19,Data!$C:$C,K$1)=0,"",SUMIFS(Data!$U:$U,Data!$A:$A,$B19,Data!$C:$C,K$1))</f>
        <v>3</v>
      </c>
      <c r="L19" s="49">
        <f>IF(SUMIFS(Data!$U:$U,Data!$A:$A,$B19,Data!$C:$C,L$1)=0,"",SUMIFS(Data!$U:$U,Data!$A:$A,$B19,Data!$C:$C,L$1))</f>
        <v>3.375</v>
      </c>
      <c r="M19" s="49">
        <f>IF(SUMIFS(Data!$U:$U,Data!$A:$A,$B19,Data!$C:$C,M$1)=0,"",SUMIFS(Data!$U:$U,Data!$A:$A,$B19,Data!$C:$C,M$1))</f>
        <v>2.625</v>
      </c>
      <c r="N19" s="49">
        <f>IF(SUMIFS(Data!$U:$U,Data!$A:$A,$B19,Data!$C:$C,N$1)=0,"",SUMIFS(Data!$U:$U,Data!$A:$A,$B19,Data!$C:$C,N$1))</f>
        <v>3</v>
      </c>
      <c r="O19" s="49">
        <f>IF(SUMIFS(Data!$U:$U,Data!$A:$A,$B19,Data!$C:$C,O$1)=0,"",SUMIFS(Data!$U:$U,Data!$A:$A,$B19,Data!$C:$C,O$1))</f>
        <v>2.5</v>
      </c>
      <c r="P19" s="49">
        <f>IF(SUMIFS(Data!$U:$U,Data!$A:$A,$B19,Data!$C:$C,P$1)=0,"",SUMIFS(Data!$U:$U,Data!$A:$A,$B19,Data!$C:$C,P$1))</f>
        <v>3.8</v>
      </c>
      <c r="Q19" s="49">
        <f>IF(SUMIFS(Data!$U:$U,Data!$A:$A,$B19,Data!$C:$C,Q$1)=0,"",SUMIFS(Data!$U:$U,Data!$A:$A,$B19,Data!$C:$C,Q$1))</f>
        <v>3.125</v>
      </c>
      <c r="R19" s="49">
        <f>IF(SUMIFS(Data!Z:Z,Data!A:A,'#ligaSYR'!B19)&gt;12,5,IF(SUMIFS(Data!Z:Z,Data!A:A,'#ligaSYR'!B19)&gt;9,3,IF(SUMIFS(Data!Z:Z,Data!A:A,'#ligaSYR'!B19)&gt;4,1,0)))</f>
        <v>5</v>
      </c>
      <c r="S19" s="49">
        <f>IF(V19&gt;500,5,IF(V19&gt;400,4,IF(V19&gt;300,3,0)))</f>
        <v>0</v>
      </c>
      <c r="T19" s="49">
        <f>IF(COUNT(C19:Q19)=15,5,IF(COUNT(C19:Q19)=14,3,IF(COUNT(C19:Q19)=13,1,0)))</f>
        <v>5</v>
      </c>
      <c r="U19" s="49">
        <f>SUM(C19:T19)</f>
        <v>57.055666666666667</v>
      </c>
      <c r="V19" s="49">
        <f>SUMIFS(Data!D:D,Data!A:A,'#ligaSYR'!B19)</f>
        <v>252.37000000000003</v>
      </c>
      <c r="W19" s="50" t="str">
        <f>IF(VLOOKUP(B19,Participanti!A:D,4,0)=0," ","New")</f>
        <v xml:space="preserve"> </v>
      </c>
      <c r="Y19" s="50" t="str">
        <f t="shared" si="0"/>
        <v>Coborare 18 locuri</v>
      </c>
    </row>
    <row r="20" spans="1:25" ht="13.8" x14ac:dyDescent="0.3">
      <c r="A20" s="48">
        <v>19</v>
      </c>
      <c r="B20" s="48" t="s">
        <v>60</v>
      </c>
      <c r="C20" s="49">
        <f>IF(SUMIFS(Data!$U:$U,Data!$A:$A,$B20,Data!$C:$C,C$1)=0,"",SUMIFS(Data!$U:$U,Data!$A:$A,$B20,Data!$C:$C,C$1))</f>
        <v>2.375</v>
      </c>
      <c r="D20" s="49">
        <f>IF(SUMIFS(Data!$U:$U,Data!$A:$A,$B20,Data!$C:$C,D$1)=0,"",SUMIFS(Data!$U:$U,Data!$A:$A,$B20,Data!$C:$C,D$1))</f>
        <v>3.5</v>
      </c>
      <c r="E20" s="49">
        <f>IF(SUMIFS(Data!$U:$U,Data!$A:$A,$B20,Data!$C:$C,E$1)=0,"",SUMIFS(Data!$U:$U,Data!$A:$A,$B20,Data!$C:$C,E$1))</f>
        <v>2.75</v>
      </c>
      <c r="F20" s="49">
        <f>IF(SUMIFS(Data!$U:$U,Data!$A:$A,$B20,Data!$C:$C,F$1)=0,"",SUMIFS(Data!$U:$U,Data!$A:$A,$B20,Data!$C:$C,F$1))</f>
        <v>2.625</v>
      </c>
      <c r="G20" s="49">
        <f>IF(SUMIFS(Data!$U:$U,Data!$A:$A,$B20,Data!$C:$C,G$1)=0,"",SUMIFS(Data!$U:$U,Data!$A:$A,$B20,Data!$C:$C,G$1))</f>
        <v>3.8250000000000002</v>
      </c>
      <c r="H20" s="49">
        <f>IF(SUMIFS(Data!$U:$U,Data!$A:$A,$B20,Data!$C:$C,H$1)=0,"",SUMIFS(Data!$U:$U,Data!$A:$A,$B20,Data!$C:$C,H$1))</f>
        <v>2.5</v>
      </c>
      <c r="I20" s="49">
        <f>IF(SUMIFS(Data!$U:$U,Data!$A:$A,$B20,Data!$C:$C,I$1)=0,"",SUMIFS(Data!$U:$U,Data!$A:$A,$B20,Data!$C:$C,I$1))</f>
        <v>3.2749999999999999</v>
      </c>
      <c r="J20" s="49">
        <f>IF(SUMIFS(Data!$U:$U,Data!$A:$A,$B20,Data!$C:$C,J$1)=0,"",SUMIFS(Data!$U:$U,Data!$A:$A,$B20,Data!$C:$C,J$1))</f>
        <v>4.5</v>
      </c>
      <c r="K20" s="49">
        <f>IF(SUMIFS(Data!$U:$U,Data!$A:$A,$B20,Data!$C:$C,K$1)=0,"",SUMIFS(Data!$U:$U,Data!$A:$A,$B20,Data!$C:$C,K$1))</f>
        <v>2.5750000000000002</v>
      </c>
      <c r="L20" s="49">
        <f>IF(SUMIFS(Data!$U:$U,Data!$A:$A,$B20,Data!$C:$C,L$1)=0,"",SUMIFS(Data!$U:$U,Data!$A:$A,$B20,Data!$C:$C,L$1))</f>
        <v>2.7</v>
      </c>
      <c r="M20" s="49">
        <f>IF(SUMIFS(Data!$U:$U,Data!$A:$A,$B20,Data!$C:$C,M$1)=0,"",SUMIFS(Data!$U:$U,Data!$A:$A,$B20,Data!$C:$C,M$1))</f>
        <v>2.375</v>
      </c>
      <c r="N20" s="49">
        <f>IF(SUMIFS(Data!$U:$U,Data!$A:$A,$B20,Data!$C:$C,N$1)=0,"",SUMIFS(Data!$U:$U,Data!$A:$A,$B20,Data!$C:$C,N$1))</f>
        <v>2.375</v>
      </c>
      <c r="O20" s="49">
        <f>IF(SUMIFS(Data!$U:$U,Data!$A:$A,$B20,Data!$C:$C,O$1)=0,"",SUMIFS(Data!$U:$U,Data!$A:$A,$B20,Data!$C:$C,O$1))</f>
        <v>2.625</v>
      </c>
      <c r="P20" s="49">
        <f>IF(SUMIFS(Data!$U:$U,Data!$A:$A,$B20,Data!$C:$C,P$1)=0,"",SUMIFS(Data!$U:$U,Data!$A:$A,$B20,Data!$C:$C,P$1))</f>
        <v>3.125</v>
      </c>
      <c r="Q20" s="49">
        <f>IF(SUMIFS(Data!$U:$U,Data!$A:$A,$B20,Data!$C:$C,Q$1)=0,"",SUMIFS(Data!$U:$U,Data!$A:$A,$B20,Data!$C:$C,Q$1))</f>
        <v>2</v>
      </c>
      <c r="R20" s="49">
        <f>IF(SUMIFS(Data!Z:Z,Data!A:A,'#ligaSYR'!B20)&gt;12,5,IF(SUMIFS(Data!Z:Z,Data!A:A,'#ligaSYR'!B20)&gt;9,3,IF(SUMIFS(Data!Z:Z,Data!A:A,'#ligaSYR'!B20)&gt;4,1,0)))</f>
        <v>5</v>
      </c>
      <c r="S20" s="49">
        <f>IF(V20&gt;500,5,IF(V20&gt;400,4,IF(V20&gt;300,3,0)))</f>
        <v>3</v>
      </c>
      <c r="T20" s="49">
        <f>IF(COUNT(C20:Q20)=15,5,IF(COUNT(C20:Q20)=14,3,IF(COUNT(C20:Q20)=13,1,0)))</f>
        <v>5</v>
      </c>
      <c r="U20" s="49">
        <f>SUM(C20:T20)</f>
        <v>56.125</v>
      </c>
      <c r="V20" s="49">
        <f>SUMIFS(Data!D:D,Data!A:A,'#ligaSYR'!B20)</f>
        <v>358.90999999999997</v>
      </c>
      <c r="W20" s="50" t="str">
        <f>IF(VLOOKUP(B20,Participanti!A:D,4,0)=0," ","New")</f>
        <v xml:space="preserve"> </v>
      </c>
      <c r="Y20" s="50" t="str">
        <f t="shared" si="0"/>
        <v>Coborare 19 locuri</v>
      </c>
    </row>
    <row r="21" spans="1:25" ht="13.8" x14ac:dyDescent="0.3">
      <c r="A21" s="48">
        <v>20</v>
      </c>
      <c r="B21" s="48" t="s">
        <v>83</v>
      </c>
      <c r="C21" s="49">
        <f>IF(SUMIFS(Data!$U:$U,Data!$A:$A,$B21,Data!$C:$C,C$1)=0,"",SUMIFS(Data!$U:$U,Data!$A:$A,$B21,Data!$C:$C,C$1))</f>
        <v>3.5</v>
      </c>
      <c r="D21" s="49">
        <f>IF(SUMIFS(Data!$U:$U,Data!$A:$A,$B21,Data!$C:$C,D$1)=0,"",SUMIFS(Data!$U:$U,Data!$A:$A,$B21,Data!$C:$C,D$1))</f>
        <v>3.875</v>
      </c>
      <c r="E21" s="49">
        <f>IF(SUMIFS(Data!$U:$U,Data!$A:$A,$B21,Data!$C:$C,E$1)=0,"",SUMIFS(Data!$U:$U,Data!$A:$A,$B21,Data!$C:$C,E$1))</f>
        <v>2</v>
      </c>
      <c r="F21" s="49">
        <f>IF(SUMIFS(Data!$U:$U,Data!$A:$A,$B21,Data!$C:$C,F$1)=0,"",SUMIFS(Data!$U:$U,Data!$A:$A,$B21,Data!$C:$C,F$1))</f>
        <v>3.25</v>
      </c>
      <c r="G21" s="49">
        <f>IF(SUMIFS(Data!$U:$U,Data!$A:$A,$B21,Data!$C:$C,G$1)=0,"",SUMIFS(Data!$U:$U,Data!$A:$A,$B21,Data!$C:$C,G$1))</f>
        <v>3.3186666666666667</v>
      </c>
      <c r="H21" s="49">
        <f>IF(SUMIFS(Data!$U:$U,Data!$A:$A,$B21,Data!$C:$C,H$1)=0,"",SUMIFS(Data!$U:$U,Data!$A:$A,$B21,Data!$C:$C,H$1))</f>
        <v>2.125</v>
      </c>
      <c r="I21" s="49">
        <f>IF(SUMIFS(Data!$U:$U,Data!$A:$A,$B21,Data!$C:$C,I$1)=0,"",SUMIFS(Data!$U:$U,Data!$A:$A,$B21,Data!$C:$C,I$1))</f>
        <v>2.875</v>
      </c>
      <c r="J21" s="49">
        <f>IF(SUMIFS(Data!$U:$U,Data!$A:$A,$B21,Data!$C:$C,J$1)=0,"",SUMIFS(Data!$U:$U,Data!$A:$A,$B21,Data!$C:$C,J$1))</f>
        <v>3</v>
      </c>
      <c r="K21" s="49">
        <f>IF(SUMIFS(Data!$U:$U,Data!$A:$A,$B21,Data!$C:$C,K$1)=0,"",SUMIFS(Data!$U:$U,Data!$A:$A,$B21,Data!$C:$C,K$1))</f>
        <v>2.875</v>
      </c>
      <c r="L21" s="49">
        <f>IF(SUMIFS(Data!$U:$U,Data!$A:$A,$B21,Data!$C:$C,L$1)=0,"",SUMIFS(Data!$U:$U,Data!$A:$A,$B21,Data!$C:$C,L$1))</f>
        <v>2.25</v>
      </c>
      <c r="M21" s="49">
        <f>IF(SUMIFS(Data!$U:$U,Data!$A:$A,$B21,Data!$C:$C,M$1)=0,"",SUMIFS(Data!$U:$U,Data!$A:$A,$B21,Data!$C:$C,M$1))</f>
        <v>2.625</v>
      </c>
      <c r="N21" s="49">
        <f>IF(SUMIFS(Data!$U:$U,Data!$A:$A,$B21,Data!$C:$C,N$1)=0,"",SUMIFS(Data!$U:$U,Data!$A:$A,$B21,Data!$C:$C,N$1))</f>
        <v>2.25</v>
      </c>
      <c r="O21" s="49">
        <f>IF(SUMIFS(Data!$U:$U,Data!$A:$A,$B21,Data!$C:$C,O$1)=0,"",SUMIFS(Data!$U:$U,Data!$A:$A,$B21,Data!$C:$C,O$1))</f>
        <v>2.875</v>
      </c>
      <c r="P21" s="49">
        <f>IF(SUMIFS(Data!$U:$U,Data!$A:$A,$B21,Data!$C:$C,P$1)=0,"",SUMIFS(Data!$U:$U,Data!$A:$A,$B21,Data!$C:$C,P$1))</f>
        <v>2.25</v>
      </c>
      <c r="Q21" s="49">
        <f>IF(SUMIFS(Data!$U:$U,Data!$A:$A,$B21,Data!$C:$C,Q$1)=0,"",SUMIFS(Data!$U:$U,Data!$A:$A,$B21,Data!$C:$C,Q$1))</f>
        <v>2.75</v>
      </c>
      <c r="R21" s="49">
        <f>IF(SUMIFS(Data!Z:Z,Data!A:A,'#ligaSYR'!B21)&gt;12,5,IF(SUMIFS(Data!Z:Z,Data!A:A,'#ligaSYR'!B21)&gt;9,3,IF(SUMIFS(Data!Z:Z,Data!A:A,'#ligaSYR'!B21)&gt;4,1,0)))</f>
        <v>5</v>
      </c>
      <c r="S21" s="49">
        <f>IF(V21&gt;500,5,IF(V21&gt;400,4,IF(V21&gt;300,3,0)))</f>
        <v>0</v>
      </c>
      <c r="T21" s="49">
        <f>IF(COUNT(C21:Q21)=15,5,IF(COUNT(C21:Q21)=14,3,IF(COUNT(C21:Q21)=13,1,0)))</f>
        <v>5</v>
      </c>
      <c r="U21" s="49">
        <f>SUM(C21:T21)</f>
        <v>51.818666666666665</v>
      </c>
      <c r="V21" s="49">
        <f>SUMIFS(Data!D:D,Data!A:A,'#ligaSYR'!B21)</f>
        <v>135.08000000000001</v>
      </c>
      <c r="W21" s="50" t="str">
        <f>IF(VLOOKUP(B21,Participanti!A:D,4,0)=0," ","New")</f>
        <v xml:space="preserve"> </v>
      </c>
      <c r="Y21" s="50" t="str">
        <f t="shared" si="0"/>
        <v>Coborare 20 locuri</v>
      </c>
    </row>
    <row r="22" spans="1:25" ht="13.8" x14ac:dyDescent="0.3">
      <c r="A22" s="48">
        <v>21</v>
      </c>
      <c r="B22" s="48" t="s">
        <v>59</v>
      </c>
      <c r="C22" s="49">
        <f>IF(SUMIFS(Data!$U:$U,Data!$A:$A,$B22,Data!$C:$C,C$1)=0,"",SUMIFS(Data!$U:$U,Data!$A:$A,$B22,Data!$C:$C,C$1))</f>
        <v>3.05</v>
      </c>
      <c r="D22" s="49">
        <f>IF(SUMIFS(Data!$U:$U,Data!$A:$A,$B22,Data!$C:$C,D$1)=0,"",SUMIFS(Data!$U:$U,Data!$A:$A,$B22,Data!$C:$C,D$1))</f>
        <v>3.7749999999999999</v>
      </c>
      <c r="E22" s="49">
        <f>IF(SUMIFS(Data!$U:$U,Data!$A:$A,$B22,Data!$C:$C,E$1)=0,"",SUMIFS(Data!$U:$U,Data!$A:$A,$B22,Data!$C:$C,E$1))</f>
        <v>2.65</v>
      </c>
      <c r="F22" s="49">
        <f>IF(SUMIFS(Data!$U:$U,Data!$A:$A,$B22,Data!$C:$C,F$1)=0,"",SUMIFS(Data!$U:$U,Data!$A:$A,$B22,Data!$C:$C,F$1))</f>
        <v>2.75</v>
      </c>
      <c r="G22" s="49">
        <f>IF(SUMIFS(Data!$U:$U,Data!$A:$A,$B22,Data!$C:$C,G$1)=0,"",SUMIFS(Data!$U:$U,Data!$A:$A,$B22,Data!$C:$C,G$1))</f>
        <v>2.625</v>
      </c>
      <c r="H22" s="49">
        <f>IF(SUMIFS(Data!$U:$U,Data!$A:$A,$B22,Data!$C:$C,H$1)=0,"",SUMIFS(Data!$U:$U,Data!$A:$A,$B22,Data!$C:$C,H$1))</f>
        <v>1.75</v>
      </c>
      <c r="I22" s="49">
        <f>IF(SUMIFS(Data!$U:$U,Data!$A:$A,$B22,Data!$C:$C,I$1)=0,"",SUMIFS(Data!$U:$U,Data!$A:$A,$B22,Data!$C:$C,I$1))</f>
        <v>1.5</v>
      </c>
      <c r="J22" s="49">
        <f>IF(SUMIFS(Data!$U:$U,Data!$A:$A,$B22,Data!$C:$C,J$1)=0,"",SUMIFS(Data!$U:$U,Data!$A:$A,$B22,Data!$C:$C,J$1))</f>
        <v>3.4750000000000001</v>
      </c>
      <c r="K22" s="49">
        <f>IF(SUMIFS(Data!$U:$U,Data!$A:$A,$B22,Data!$C:$C,K$1)=0,"",SUMIFS(Data!$U:$U,Data!$A:$A,$B22,Data!$C:$C,K$1))</f>
        <v>2.5750000000000002</v>
      </c>
      <c r="L22" s="49">
        <f>IF(SUMIFS(Data!$U:$U,Data!$A:$A,$B22,Data!$C:$C,L$1)=0,"",SUMIFS(Data!$U:$U,Data!$A:$A,$B22,Data!$C:$C,L$1))</f>
        <v>2.5</v>
      </c>
      <c r="M22" s="49">
        <f>IF(SUMIFS(Data!$U:$U,Data!$A:$A,$B22,Data!$C:$C,M$1)=0,"",SUMIFS(Data!$U:$U,Data!$A:$A,$B22,Data!$C:$C,M$1))</f>
        <v>2.875</v>
      </c>
      <c r="N22" s="49">
        <f>IF(SUMIFS(Data!$U:$U,Data!$A:$A,$B22,Data!$C:$C,N$1)=0,"",SUMIFS(Data!$U:$U,Data!$A:$A,$B22,Data!$C:$C,N$1))</f>
        <v>3.2250000000000001</v>
      </c>
      <c r="O22" s="49">
        <f>IF(SUMIFS(Data!$U:$U,Data!$A:$A,$B22,Data!$C:$C,O$1)=0,"",SUMIFS(Data!$U:$U,Data!$A:$A,$B22,Data!$C:$C,O$1))</f>
        <v>1.75</v>
      </c>
      <c r="P22" s="49">
        <f>IF(SUMIFS(Data!$U:$U,Data!$A:$A,$B22,Data!$C:$C,P$1)=0,"",SUMIFS(Data!$U:$U,Data!$A:$A,$B22,Data!$C:$C,P$1))</f>
        <v>2.25</v>
      </c>
      <c r="Q22" s="49">
        <f>IF(SUMIFS(Data!$U:$U,Data!$A:$A,$B22,Data!$C:$C,Q$1)=0,"",SUMIFS(Data!$U:$U,Data!$A:$A,$B22,Data!$C:$C,Q$1))</f>
        <v>2.25</v>
      </c>
      <c r="R22" s="49">
        <f>IF(SUMIFS(Data!Z:Z,Data!A:A,'#ligaSYR'!B22)&gt;12,5,IF(SUMIFS(Data!Z:Z,Data!A:A,'#ligaSYR'!B22)&gt;9,3,IF(SUMIFS(Data!Z:Z,Data!A:A,'#ligaSYR'!B22)&gt;4,1,0)))</f>
        <v>3</v>
      </c>
      <c r="S22" s="49">
        <f>IF(V22&gt;500,5,IF(V22&gt;400,4,IF(V22&gt;300,3,0)))</f>
        <v>3</v>
      </c>
      <c r="T22" s="49">
        <f>IF(COUNT(C22:Q22)=15,5,IF(COUNT(C22:Q22)=14,3,IF(COUNT(C22:Q22)=13,1,0)))</f>
        <v>5</v>
      </c>
      <c r="U22" s="49">
        <f>SUM(C22:T22)</f>
        <v>50</v>
      </c>
      <c r="V22" s="49">
        <f>SUMIFS(Data!D:D,Data!A:A,'#ligaSYR'!B22)</f>
        <v>354.18</v>
      </c>
      <c r="W22" s="50" t="str">
        <f>IF(VLOOKUP(B22,Participanti!A:D,4,0)=0," ","New")</f>
        <v xml:space="preserve"> </v>
      </c>
      <c r="Y22" s="50" t="str">
        <f t="shared" si="0"/>
        <v>Coborare 21 locuri</v>
      </c>
    </row>
    <row r="23" spans="1:25" ht="13.8" x14ac:dyDescent="0.3">
      <c r="A23" s="48">
        <v>22</v>
      </c>
      <c r="B23" s="48" t="s">
        <v>8</v>
      </c>
      <c r="C23" s="49">
        <f>IF(SUMIFS(Data!$U:$U,Data!$A:$A,$B23,Data!$C:$C,C$1)=0,"",SUMIFS(Data!$U:$U,Data!$A:$A,$B23,Data!$C:$C,C$1))</f>
        <v>2.75</v>
      </c>
      <c r="D23" s="49">
        <f>IF(SUMIFS(Data!$U:$U,Data!$A:$A,$B23,Data!$C:$C,D$1)=0,"",SUMIFS(Data!$U:$U,Data!$A:$A,$B23,Data!$C:$C,D$1))</f>
        <v>3</v>
      </c>
      <c r="E23" s="49">
        <f>IF(SUMIFS(Data!$U:$U,Data!$A:$A,$B23,Data!$C:$C,E$1)=0,"",SUMIFS(Data!$U:$U,Data!$A:$A,$B23,Data!$C:$C,E$1))</f>
        <v>2.25</v>
      </c>
      <c r="F23" s="49">
        <f>IF(SUMIFS(Data!$U:$U,Data!$A:$A,$B23,Data!$C:$C,F$1)=0,"",SUMIFS(Data!$U:$U,Data!$A:$A,$B23,Data!$C:$C,F$1))</f>
        <v>2.5</v>
      </c>
      <c r="G23" s="49">
        <f>IF(SUMIFS(Data!$U:$U,Data!$A:$A,$B23,Data!$C:$C,G$1)=0,"",SUMIFS(Data!$U:$U,Data!$A:$A,$B23,Data!$C:$C,G$1))</f>
        <v>2.75</v>
      </c>
      <c r="H23" s="49">
        <f>IF(SUMIFS(Data!$U:$U,Data!$A:$A,$B23,Data!$C:$C,H$1)=0,"",SUMIFS(Data!$U:$U,Data!$A:$A,$B23,Data!$C:$C,H$1))</f>
        <v>3.125</v>
      </c>
      <c r="I23" s="49">
        <f>IF(SUMIFS(Data!$U:$U,Data!$A:$A,$B23,Data!$C:$C,I$1)=0,"",SUMIFS(Data!$U:$U,Data!$A:$A,$B23,Data!$C:$C,I$1))</f>
        <v>3</v>
      </c>
      <c r="J23" s="49">
        <f>IF(SUMIFS(Data!$U:$U,Data!$A:$A,$B23,Data!$C:$C,J$1)=0,"",SUMIFS(Data!$U:$U,Data!$A:$A,$B23,Data!$C:$C,J$1))</f>
        <v>2.875</v>
      </c>
      <c r="K23" s="49">
        <f>IF(SUMIFS(Data!$U:$U,Data!$A:$A,$B23,Data!$C:$C,K$1)=0,"",SUMIFS(Data!$U:$U,Data!$A:$A,$B23,Data!$C:$C,K$1))</f>
        <v>2.625</v>
      </c>
      <c r="L23" s="49">
        <f>IF(SUMIFS(Data!$U:$U,Data!$A:$A,$B23,Data!$C:$C,L$1)=0,"",SUMIFS(Data!$U:$U,Data!$A:$A,$B23,Data!$C:$C,L$1))</f>
        <v>2</v>
      </c>
      <c r="M23" s="49">
        <f>IF(SUMIFS(Data!$U:$U,Data!$A:$A,$B23,Data!$C:$C,M$1)=0,"",SUMIFS(Data!$U:$U,Data!$A:$A,$B23,Data!$C:$C,M$1))</f>
        <v>2</v>
      </c>
      <c r="N23" s="49">
        <f>IF(SUMIFS(Data!$U:$U,Data!$A:$A,$B23,Data!$C:$C,N$1)=0,"",SUMIFS(Data!$U:$U,Data!$A:$A,$B23,Data!$C:$C,N$1))</f>
        <v>2.375</v>
      </c>
      <c r="O23" s="49">
        <f>IF(SUMIFS(Data!$U:$U,Data!$A:$A,$B23,Data!$C:$C,O$1)=0,"",SUMIFS(Data!$U:$U,Data!$A:$A,$B23,Data!$C:$C,O$1))</f>
        <v>3</v>
      </c>
      <c r="P23" s="49">
        <f>IF(SUMIFS(Data!$U:$U,Data!$A:$A,$B23,Data!$C:$C,P$1)=0,"",SUMIFS(Data!$U:$U,Data!$A:$A,$B23,Data!$C:$C,P$1))</f>
        <v>2.375</v>
      </c>
      <c r="Q23" s="49">
        <f>IF(SUMIFS(Data!$U:$U,Data!$A:$A,$B23,Data!$C:$C,Q$1)=0,"",SUMIFS(Data!$U:$U,Data!$A:$A,$B23,Data!$C:$C,Q$1))</f>
        <v>2.75</v>
      </c>
      <c r="R23" s="49">
        <f>IF(SUMIFS(Data!Z:Z,Data!A:A,'#ligaSYR'!B23)&gt;12,5,IF(SUMIFS(Data!Z:Z,Data!A:A,'#ligaSYR'!B23)&gt;9,3,IF(SUMIFS(Data!Z:Z,Data!A:A,'#ligaSYR'!B23)&gt;4,1,0)))</f>
        <v>5</v>
      </c>
      <c r="S23" s="49">
        <f>IF(V23&gt;500,5,IF(V23&gt;400,4,IF(V23&gt;300,3,0)))</f>
        <v>0</v>
      </c>
      <c r="T23" s="49">
        <f>IF(COUNT(C23:Q23)=15,5,IF(COUNT(C23:Q23)=14,3,IF(COUNT(C23:Q23)=13,1,0)))</f>
        <v>5</v>
      </c>
      <c r="U23" s="49">
        <f>SUM(C23:T23)</f>
        <v>49.375</v>
      </c>
      <c r="V23" s="49">
        <f>SUMIFS(Data!D:D,Data!A:A,'#ligaSYR'!B23)</f>
        <v>188.66</v>
      </c>
      <c r="W23" s="50" t="str">
        <f>IF(VLOOKUP(B23,Participanti!A:D,4,0)=0," ","New")</f>
        <v xml:space="preserve"> </v>
      </c>
      <c r="Y23" s="50" t="str">
        <f t="shared" si="0"/>
        <v>Coborare 22 locuri</v>
      </c>
    </row>
    <row r="24" spans="1:25" ht="13.8" x14ac:dyDescent="0.3">
      <c r="A24" s="48">
        <v>23</v>
      </c>
      <c r="B24" s="48" t="s">
        <v>65</v>
      </c>
      <c r="C24" s="49" t="str">
        <f>IF(SUMIFS(Data!$U:$U,Data!$A:$A,$B24,Data!$C:$C,C$1)=0,"",SUMIFS(Data!$U:$U,Data!$A:$A,$B24,Data!$C:$C,C$1))</f>
        <v/>
      </c>
      <c r="D24" s="49">
        <f>IF(SUMIFS(Data!$U:$U,Data!$A:$A,$B24,Data!$C:$C,D$1)=0,"",SUMIFS(Data!$U:$U,Data!$A:$A,$B24,Data!$C:$C,D$1))</f>
        <v>6.7</v>
      </c>
      <c r="E24" s="49">
        <f>IF(SUMIFS(Data!$U:$U,Data!$A:$A,$B24,Data!$C:$C,E$1)=0,"",SUMIFS(Data!$U:$U,Data!$A:$A,$B24,Data!$C:$C,E$1))</f>
        <v>2.875</v>
      </c>
      <c r="F24" s="49">
        <f>IF(SUMIFS(Data!$U:$U,Data!$A:$A,$B24,Data!$C:$C,F$1)=0,"",SUMIFS(Data!$U:$U,Data!$A:$A,$B24,Data!$C:$C,F$1))</f>
        <v>3.85</v>
      </c>
      <c r="G24" s="49">
        <f>IF(SUMIFS(Data!$U:$U,Data!$A:$A,$B24,Data!$C:$C,G$1)=0,"",SUMIFS(Data!$U:$U,Data!$A:$A,$B24,Data!$C:$C,G$1))</f>
        <v>2.25</v>
      </c>
      <c r="H24" s="49">
        <f>IF(SUMIFS(Data!$U:$U,Data!$A:$A,$B24,Data!$C:$C,H$1)=0,"",SUMIFS(Data!$U:$U,Data!$A:$A,$B24,Data!$C:$C,H$1))</f>
        <v>3.625</v>
      </c>
      <c r="I24" s="49">
        <f>IF(SUMIFS(Data!$U:$U,Data!$A:$A,$B24,Data!$C:$C,I$1)=0,"",SUMIFS(Data!$U:$U,Data!$A:$A,$B24,Data!$C:$C,I$1))</f>
        <v>5.125</v>
      </c>
      <c r="J24" s="49">
        <f>IF(SUMIFS(Data!$U:$U,Data!$A:$A,$B24,Data!$C:$C,J$1)=0,"",SUMIFS(Data!$U:$U,Data!$A:$A,$B24,Data!$C:$C,J$1))</f>
        <v>1.75</v>
      </c>
      <c r="K24" s="49">
        <f>IF(SUMIFS(Data!$U:$U,Data!$A:$A,$B24,Data!$C:$C,K$1)=0,"",SUMIFS(Data!$U:$U,Data!$A:$A,$B24,Data!$C:$C,K$1))</f>
        <v>2.4003333333333332</v>
      </c>
      <c r="L24" s="49">
        <f>IF(SUMIFS(Data!$U:$U,Data!$A:$A,$B24,Data!$C:$C,L$1)=0,"",SUMIFS(Data!$U:$U,Data!$A:$A,$B24,Data!$C:$C,L$1))</f>
        <v>2.5</v>
      </c>
      <c r="M24" s="49">
        <f>IF(SUMIFS(Data!$U:$U,Data!$A:$A,$B24,Data!$C:$C,M$1)=0,"",SUMIFS(Data!$U:$U,Data!$A:$A,$B24,Data!$C:$C,M$1))</f>
        <v>2.375</v>
      </c>
      <c r="N24" s="49">
        <f>IF(SUMIFS(Data!$U:$U,Data!$A:$A,$B24,Data!$C:$C,N$1)=0,"",SUMIFS(Data!$U:$U,Data!$A:$A,$B24,Data!$C:$C,N$1))</f>
        <v>2.375</v>
      </c>
      <c r="O24" s="49">
        <f>IF(SUMIFS(Data!$U:$U,Data!$A:$A,$B24,Data!$C:$C,O$1)=0,"",SUMIFS(Data!$U:$U,Data!$A:$A,$B24,Data!$C:$C,O$1))</f>
        <v>2.625</v>
      </c>
      <c r="P24" s="49">
        <f>IF(SUMIFS(Data!$U:$U,Data!$A:$A,$B24,Data!$C:$C,P$1)=0,"",SUMIFS(Data!$U:$U,Data!$A:$A,$B24,Data!$C:$C,P$1))</f>
        <v>2.75</v>
      </c>
      <c r="Q24" s="49" t="str">
        <f>IF(SUMIFS(Data!$U:$U,Data!$A:$A,$B24,Data!$C:$C,Q$1)=0,"",SUMIFS(Data!$U:$U,Data!$A:$A,$B24,Data!$C:$C,Q$1))</f>
        <v/>
      </c>
      <c r="R24" s="49">
        <f>IF(SUMIFS(Data!Z:Z,Data!A:A,'#ligaSYR'!B24)&gt;12,5,IF(SUMIFS(Data!Z:Z,Data!A:A,'#ligaSYR'!B24)&gt;9,3,IF(SUMIFS(Data!Z:Z,Data!A:A,'#ligaSYR'!B24)&gt;4,1,0)))</f>
        <v>3</v>
      </c>
      <c r="S24" s="49">
        <f>IF(V24&gt;500,5,IF(V24&gt;400,4,IF(V24&gt;300,3,0)))</f>
        <v>3</v>
      </c>
      <c r="T24" s="49">
        <f>IF(COUNT(C24:Q24)=15,5,IF(COUNT(C24:Q24)=14,3,IF(COUNT(C24:Q24)=13,1,0)))</f>
        <v>1</v>
      </c>
      <c r="U24" s="49">
        <f>SUM(C24:T24)</f>
        <v>48.200333333333333</v>
      </c>
      <c r="V24" s="49">
        <f>SUMIFS(Data!D:D,Data!A:A,'#ligaSYR'!B24)</f>
        <v>318.21000000000004</v>
      </c>
      <c r="W24" s="50" t="str">
        <f>IF(VLOOKUP(B24,Participanti!A:D,4,0)=0," ","New")</f>
        <v xml:space="preserve"> </v>
      </c>
      <c r="Y24" s="50" t="str">
        <f t="shared" si="0"/>
        <v>Coborare 23 locuri</v>
      </c>
    </row>
    <row r="25" spans="1:25" ht="13.8" x14ac:dyDescent="0.3">
      <c r="A25" s="48">
        <v>24</v>
      </c>
      <c r="B25" s="48" t="s">
        <v>50</v>
      </c>
      <c r="C25" s="49">
        <f>IF(SUMIFS(Data!$U:$U,Data!$A:$A,$B25,Data!$C:$C,C$1)=0,"",SUMIFS(Data!$U:$U,Data!$A:$A,$B25,Data!$C:$C,C$1))</f>
        <v>2.5</v>
      </c>
      <c r="D25" s="49">
        <f>IF(SUMIFS(Data!$U:$U,Data!$A:$A,$B25,Data!$C:$C,D$1)=0,"",SUMIFS(Data!$U:$U,Data!$A:$A,$B25,Data!$C:$C,D$1))</f>
        <v>2.5</v>
      </c>
      <c r="E25" s="49">
        <f>IF(SUMIFS(Data!$U:$U,Data!$A:$A,$B25,Data!$C:$C,E$1)=0,"",SUMIFS(Data!$U:$U,Data!$A:$A,$B25,Data!$C:$C,E$1))</f>
        <v>2.5</v>
      </c>
      <c r="F25" s="49">
        <f>IF(SUMIFS(Data!$U:$U,Data!$A:$A,$B25,Data!$C:$C,F$1)=0,"",SUMIFS(Data!$U:$U,Data!$A:$A,$B25,Data!$C:$C,F$1))</f>
        <v>3</v>
      </c>
      <c r="G25" s="49">
        <f>IF(SUMIFS(Data!$U:$U,Data!$A:$A,$B25,Data!$C:$C,G$1)=0,"",SUMIFS(Data!$U:$U,Data!$A:$A,$B25,Data!$C:$C,G$1))</f>
        <v>3.8493333333333335</v>
      </c>
      <c r="H25" s="49">
        <f>IF(SUMIFS(Data!$U:$U,Data!$A:$A,$B25,Data!$C:$C,H$1)=0,"",SUMIFS(Data!$U:$U,Data!$A:$A,$B25,Data!$C:$C,H$1))</f>
        <v>3.375</v>
      </c>
      <c r="I25" s="49">
        <f>IF(SUMIFS(Data!$U:$U,Data!$A:$A,$B25,Data!$C:$C,I$1)=0,"",SUMIFS(Data!$U:$U,Data!$A:$A,$B25,Data!$C:$C,I$1))</f>
        <v>2</v>
      </c>
      <c r="J25" s="49">
        <f>IF(SUMIFS(Data!$U:$U,Data!$A:$A,$B25,Data!$C:$C,J$1)=0,"",SUMIFS(Data!$U:$U,Data!$A:$A,$B25,Data!$C:$C,J$1))</f>
        <v>2.25</v>
      </c>
      <c r="K25" s="49">
        <f>IF(SUMIFS(Data!$U:$U,Data!$A:$A,$B25,Data!$C:$C,K$1)=0,"",SUMIFS(Data!$U:$U,Data!$A:$A,$B25,Data!$C:$C,K$1))</f>
        <v>2</v>
      </c>
      <c r="L25" s="49">
        <f>IF(SUMIFS(Data!$U:$U,Data!$A:$A,$B25,Data!$C:$C,L$1)=0,"",SUMIFS(Data!$U:$U,Data!$A:$A,$B25,Data!$C:$C,L$1))</f>
        <v>2.25</v>
      </c>
      <c r="M25" s="49">
        <f>IF(SUMIFS(Data!$U:$U,Data!$A:$A,$B25,Data!$C:$C,M$1)=0,"",SUMIFS(Data!$U:$U,Data!$A:$A,$B25,Data!$C:$C,M$1))</f>
        <v>2.9463333333333335</v>
      </c>
      <c r="N25" s="49">
        <f>IF(SUMIFS(Data!$U:$U,Data!$A:$A,$B25,Data!$C:$C,N$1)=0,"",SUMIFS(Data!$U:$U,Data!$A:$A,$B25,Data!$C:$C,N$1))</f>
        <v>3</v>
      </c>
      <c r="O25" s="49">
        <f>IF(SUMIFS(Data!$U:$U,Data!$A:$A,$B25,Data!$C:$C,O$1)=0,"",SUMIFS(Data!$U:$U,Data!$A:$A,$B25,Data!$C:$C,O$1))</f>
        <v>3.75</v>
      </c>
      <c r="P25" s="49">
        <f>IF(SUMIFS(Data!$U:$U,Data!$A:$A,$B25,Data!$C:$C,P$1)=0,"",SUMIFS(Data!$U:$U,Data!$A:$A,$B25,Data!$C:$C,P$1))</f>
        <v>2.875</v>
      </c>
      <c r="Q25" s="49" t="str">
        <f>IF(SUMIFS(Data!$U:$U,Data!$A:$A,$B25,Data!$C:$C,Q$1)=0,"",SUMIFS(Data!$U:$U,Data!$A:$A,$B25,Data!$C:$C,Q$1))</f>
        <v/>
      </c>
      <c r="R25" s="49">
        <f>IF(SUMIFS(Data!Z:Z,Data!A:A,'#ligaSYR'!B25)&gt;12,5,IF(SUMIFS(Data!Z:Z,Data!A:A,'#ligaSYR'!B25)&gt;9,3,IF(SUMIFS(Data!Z:Z,Data!A:A,'#ligaSYR'!B25)&gt;4,1,0)))</f>
        <v>5</v>
      </c>
      <c r="S25" s="49">
        <f>IF(V25&gt;500,5,IF(V25&gt;400,4,IF(V25&gt;300,3,0)))</f>
        <v>0</v>
      </c>
      <c r="T25" s="49">
        <f>IF(COUNT(C25:Q25)=15,5,IF(COUNT(C25:Q25)=14,3,IF(COUNT(C25:Q25)=13,1,0)))</f>
        <v>3</v>
      </c>
      <c r="U25" s="49">
        <f>SUM(C25:T25)</f>
        <v>46.795666666666669</v>
      </c>
      <c r="V25" s="49">
        <f>SUMIFS(Data!D:D,Data!A:A,'#ligaSYR'!B25)</f>
        <v>152.62</v>
      </c>
      <c r="W25" s="50" t="str">
        <f>IF(VLOOKUP(B25,Participanti!A:D,4,0)=0," ","New")</f>
        <v xml:space="preserve"> </v>
      </c>
      <c r="Y25" s="50" t="str">
        <f t="shared" si="0"/>
        <v>Coborare 24 locuri</v>
      </c>
    </row>
    <row r="26" spans="1:25" ht="13.8" x14ac:dyDescent="0.3">
      <c r="A26" s="48">
        <v>25</v>
      </c>
      <c r="B26" s="48" t="s">
        <v>84</v>
      </c>
      <c r="C26" s="49">
        <f>IF(SUMIFS(Data!$U:$U,Data!$A:$A,$B26,Data!$C:$C,C$1)=0,"",SUMIFS(Data!$U:$U,Data!$A:$A,$B26,Data!$C:$C,C$1))</f>
        <v>2.625</v>
      </c>
      <c r="D26" s="49">
        <f>IF(SUMIFS(Data!$U:$U,Data!$A:$A,$B26,Data!$C:$C,D$1)=0,"",SUMIFS(Data!$U:$U,Data!$A:$A,$B26,Data!$C:$C,D$1))</f>
        <v>5.9363333333333337</v>
      </c>
      <c r="E26" s="49">
        <f>IF(SUMIFS(Data!$U:$U,Data!$A:$A,$B26,Data!$C:$C,E$1)=0,"",SUMIFS(Data!$U:$U,Data!$A:$A,$B26,Data!$C:$C,E$1))</f>
        <v>4.0173333333333332</v>
      </c>
      <c r="F26" s="49">
        <f>IF(SUMIFS(Data!$U:$U,Data!$A:$A,$B26,Data!$C:$C,F$1)=0,"",SUMIFS(Data!$U:$U,Data!$A:$A,$B26,Data!$C:$C,F$1))</f>
        <v>3</v>
      </c>
      <c r="G26" s="49">
        <f>IF(SUMIFS(Data!$U:$U,Data!$A:$A,$B26,Data!$C:$C,G$1)=0,"",SUMIFS(Data!$U:$U,Data!$A:$A,$B26,Data!$C:$C,G$1))</f>
        <v>3.25</v>
      </c>
      <c r="H26" s="49">
        <f>IF(SUMIFS(Data!$U:$U,Data!$A:$A,$B26,Data!$C:$C,H$1)=0,"",SUMIFS(Data!$U:$U,Data!$A:$A,$B26,Data!$C:$C,H$1))</f>
        <v>4.0750000000000002</v>
      </c>
      <c r="I26" s="49">
        <f>IF(SUMIFS(Data!$U:$U,Data!$A:$A,$B26,Data!$C:$C,I$1)=0,"",SUMIFS(Data!$U:$U,Data!$A:$A,$B26,Data!$C:$C,I$1))</f>
        <v>2.75</v>
      </c>
      <c r="J26" s="49">
        <f>IF(SUMIFS(Data!$U:$U,Data!$A:$A,$B26,Data!$C:$C,J$1)=0,"",SUMIFS(Data!$U:$U,Data!$A:$A,$B26,Data!$C:$C,J$1))</f>
        <v>3.4750000000000001</v>
      </c>
      <c r="K26" s="49" t="str">
        <f>IF(SUMIFS(Data!$U:$U,Data!$A:$A,$B26,Data!$C:$C,K$1)=0,"",SUMIFS(Data!$U:$U,Data!$A:$A,$B26,Data!$C:$C,K$1))</f>
        <v/>
      </c>
      <c r="L26" s="49" t="str">
        <f>IF(SUMIFS(Data!$U:$U,Data!$A:$A,$B26,Data!$C:$C,L$1)=0,"",SUMIFS(Data!$U:$U,Data!$A:$A,$B26,Data!$C:$C,L$1))</f>
        <v/>
      </c>
      <c r="M26" s="49" t="str">
        <f>IF(SUMIFS(Data!$U:$U,Data!$A:$A,$B26,Data!$C:$C,M$1)=0,"",SUMIFS(Data!$U:$U,Data!$A:$A,$B26,Data!$C:$C,M$1))</f>
        <v/>
      </c>
      <c r="N26" s="49">
        <f>IF(SUMIFS(Data!$U:$U,Data!$A:$A,$B26,Data!$C:$C,N$1)=0,"",SUMIFS(Data!$U:$U,Data!$A:$A,$B26,Data!$C:$C,N$1))</f>
        <v>4.25</v>
      </c>
      <c r="O26" s="49">
        <f>IF(SUMIFS(Data!$U:$U,Data!$A:$A,$B26,Data!$C:$C,O$1)=0,"",SUMIFS(Data!$U:$U,Data!$A:$A,$B26,Data!$C:$C,O$1))</f>
        <v>2.75</v>
      </c>
      <c r="P26" s="49">
        <f>IF(SUMIFS(Data!$U:$U,Data!$A:$A,$B26,Data!$C:$C,P$1)=0,"",SUMIFS(Data!$U:$U,Data!$A:$A,$B26,Data!$C:$C,P$1))</f>
        <v>2.5</v>
      </c>
      <c r="Q26" s="49">
        <f>IF(SUMIFS(Data!$U:$U,Data!$A:$A,$B26,Data!$C:$C,Q$1)=0,"",SUMIFS(Data!$U:$U,Data!$A:$A,$B26,Data!$C:$C,Q$1))</f>
        <v>1.5</v>
      </c>
      <c r="R26" s="49">
        <f>IF(SUMIFS(Data!Z:Z,Data!A:A,'#ligaSYR'!B26)&gt;12,5,IF(SUMIFS(Data!Z:Z,Data!A:A,'#ligaSYR'!B26)&gt;9,3,IF(SUMIFS(Data!Z:Z,Data!A:A,'#ligaSYR'!B26)&gt;4,1,0)))</f>
        <v>3</v>
      </c>
      <c r="S26" s="49">
        <f>IF(V26&gt;500,5,IF(V26&gt;400,4,IF(V26&gt;300,3,0)))</f>
        <v>0</v>
      </c>
      <c r="T26" s="49">
        <f>IF(COUNT(C26:Q26)=15,5,IF(COUNT(C26:Q26)=14,3,IF(COUNT(C26:Q26)=13,1,0)))</f>
        <v>0</v>
      </c>
      <c r="U26" s="49">
        <f>SUM(C26:T26)</f>
        <v>43.128666666666668</v>
      </c>
      <c r="V26" s="49">
        <f>SUMIFS(Data!D:D,Data!A:A,'#ligaSYR'!B26)</f>
        <v>239.05999999999997</v>
      </c>
      <c r="W26" s="50" t="str">
        <f>IF(VLOOKUP(B26,Participanti!A:D,4,0)=0," ","New")</f>
        <v xml:space="preserve"> </v>
      </c>
      <c r="Y26" s="50" t="str">
        <f t="shared" si="0"/>
        <v>Coborare 25 locuri</v>
      </c>
    </row>
    <row r="27" spans="1:25" ht="13.8" x14ac:dyDescent="0.3">
      <c r="A27" s="48">
        <v>26</v>
      </c>
      <c r="B27" s="48" t="s">
        <v>211</v>
      </c>
      <c r="C27" s="49">
        <f>IF(SUMIFS(Data!$U:$U,Data!$A:$A,$B27,Data!$C:$C,C$1)=0,"",SUMIFS(Data!$U:$U,Data!$A:$A,$B27,Data!$C:$C,C$1))</f>
        <v>2.875</v>
      </c>
      <c r="D27" s="49">
        <f>IF(SUMIFS(Data!$U:$U,Data!$A:$A,$B27,Data!$C:$C,D$1)=0,"",SUMIFS(Data!$U:$U,Data!$A:$A,$B27,Data!$C:$C,D$1))</f>
        <v>1.625</v>
      </c>
      <c r="E27" s="49">
        <f>IF(SUMIFS(Data!$U:$U,Data!$A:$A,$B27,Data!$C:$C,E$1)=0,"",SUMIFS(Data!$U:$U,Data!$A:$A,$B27,Data!$C:$C,E$1))</f>
        <v>2.25</v>
      </c>
      <c r="F27" s="49">
        <f>IF(SUMIFS(Data!$U:$U,Data!$A:$A,$B27,Data!$C:$C,F$1)=0,"",SUMIFS(Data!$U:$U,Data!$A:$A,$B27,Data!$C:$C,F$1))</f>
        <v>3.25</v>
      </c>
      <c r="G27" s="49">
        <f>IF(SUMIFS(Data!$U:$U,Data!$A:$A,$B27,Data!$C:$C,G$1)=0,"",SUMIFS(Data!$U:$U,Data!$A:$A,$B27,Data!$C:$C,G$1))</f>
        <v>1.625</v>
      </c>
      <c r="H27" s="49">
        <f>IF(SUMIFS(Data!$U:$U,Data!$A:$A,$B27,Data!$C:$C,H$1)=0,"",SUMIFS(Data!$U:$U,Data!$A:$A,$B27,Data!$C:$C,H$1))</f>
        <v>2.25</v>
      </c>
      <c r="I27" s="49">
        <f>IF(SUMIFS(Data!$U:$U,Data!$A:$A,$B27,Data!$C:$C,I$1)=0,"",SUMIFS(Data!$U:$U,Data!$A:$A,$B27,Data!$C:$C,I$1))</f>
        <v>2.5</v>
      </c>
      <c r="J27" s="49">
        <f>IF(SUMIFS(Data!$U:$U,Data!$A:$A,$B27,Data!$C:$C,J$1)=0,"",SUMIFS(Data!$U:$U,Data!$A:$A,$B27,Data!$C:$C,J$1))</f>
        <v>1.625</v>
      </c>
      <c r="K27" s="49">
        <f>IF(SUMIFS(Data!$U:$U,Data!$A:$A,$B27,Data!$C:$C,K$1)=0,"",SUMIFS(Data!$U:$U,Data!$A:$A,$B27,Data!$C:$C,K$1))</f>
        <v>2</v>
      </c>
      <c r="L27" s="49">
        <f>IF(SUMIFS(Data!$U:$U,Data!$A:$A,$B27,Data!$C:$C,L$1)=0,"",SUMIFS(Data!$U:$U,Data!$A:$A,$B27,Data!$C:$C,L$1))</f>
        <v>1.75</v>
      </c>
      <c r="M27" s="49">
        <f>IF(SUMIFS(Data!$U:$U,Data!$A:$A,$B27,Data!$C:$C,M$1)=0,"",SUMIFS(Data!$U:$U,Data!$A:$A,$B27,Data!$C:$C,M$1))</f>
        <v>1.875</v>
      </c>
      <c r="N27" s="49">
        <f>IF(SUMIFS(Data!$U:$U,Data!$A:$A,$B27,Data!$C:$C,N$1)=0,"",SUMIFS(Data!$U:$U,Data!$A:$A,$B27,Data!$C:$C,N$1))</f>
        <v>2.875</v>
      </c>
      <c r="O27" s="49">
        <f>IF(SUMIFS(Data!$U:$U,Data!$A:$A,$B27,Data!$C:$C,O$1)=0,"",SUMIFS(Data!$U:$U,Data!$A:$A,$B27,Data!$C:$C,O$1))</f>
        <v>2.375</v>
      </c>
      <c r="P27" s="49">
        <f>IF(SUMIFS(Data!$U:$U,Data!$A:$A,$B27,Data!$C:$C,P$1)=0,"",SUMIFS(Data!$U:$U,Data!$A:$A,$B27,Data!$C:$C,P$1))</f>
        <v>2.125</v>
      </c>
      <c r="Q27" s="49">
        <f>IF(SUMIFS(Data!$U:$U,Data!$A:$A,$B27,Data!$C:$C,Q$1)=0,"",SUMIFS(Data!$U:$U,Data!$A:$A,$B27,Data!$C:$C,Q$1))</f>
        <v>2</v>
      </c>
      <c r="R27" s="49">
        <f>IF(SUMIFS(Data!Z:Z,Data!A:A,'#ligaSYR'!B27)&gt;12,5,IF(SUMIFS(Data!Z:Z,Data!A:A,'#ligaSYR'!B27)&gt;9,3,IF(SUMIFS(Data!Z:Z,Data!A:A,'#ligaSYR'!B27)&gt;4,1,0)))</f>
        <v>5</v>
      </c>
      <c r="S27" s="49">
        <f>IF(V27&gt;500,5,IF(V27&gt;400,4,IF(V27&gt;300,3,0)))</f>
        <v>0</v>
      </c>
      <c r="T27" s="49">
        <f>IF(COUNT(C27:Q27)=15,5,IF(COUNT(C27:Q27)=14,3,IF(COUNT(C27:Q27)=13,1,0)))</f>
        <v>5</v>
      </c>
      <c r="U27" s="49">
        <f>SUM(C27:T27)</f>
        <v>43</v>
      </c>
      <c r="V27" s="49">
        <f>SUMIFS(Data!D:D,Data!A:A,'#ligaSYR'!B27)</f>
        <v>132.47999999999999</v>
      </c>
      <c r="W27" s="50" t="str">
        <f>IF(VLOOKUP(B27,Participanti!A:D,4,0)=0," ","New")</f>
        <v>New</v>
      </c>
      <c r="Y27" s="50" t="str">
        <f t="shared" si="0"/>
        <v>Coborare 26 locuri</v>
      </c>
    </row>
    <row r="28" spans="1:25" ht="13.8" x14ac:dyDescent="0.3">
      <c r="A28" s="48">
        <v>27</v>
      </c>
      <c r="B28" s="48" t="s">
        <v>53</v>
      </c>
      <c r="C28" s="49">
        <f>IF(SUMIFS(Data!$U:$U,Data!$A:$A,$B28,Data!$C:$C,C$1)=0,"",SUMIFS(Data!$U:$U,Data!$A:$A,$B28,Data!$C:$C,C$1))</f>
        <v>2.75</v>
      </c>
      <c r="D28" s="49">
        <f>IF(SUMIFS(Data!$U:$U,Data!$A:$A,$B28,Data!$C:$C,D$1)=0,"",SUMIFS(Data!$U:$U,Data!$A:$A,$B28,Data!$C:$C,D$1))</f>
        <v>2.875</v>
      </c>
      <c r="E28" s="49">
        <f>IF(SUMIFS(Data!$U:$U,Data!$A:$A,$B28,Data!$C:$C,E$1)=0,"",SUMIFS(Data!$U:$U,Data!$A:$A,$B28,Data!$C:$C,E$1))</f>
        <v>3.125</v>
      </c>
      <c r="F28" s="49">
        <f>IF(SUMIFS(Data!$U:$U,Data!$A:$A,$B28,Data!$C:$C,F$1)=0,"",SUMIFS(Data!$U:$U,Data!$A:$A,$B28,Data!$C:$C,F$1))</f>
        <v>2.5</v>
      </c>
      <c r="G28" s="49">
        <f>IF(SUMIFS(Data!$U:$U,Data!$A:$A,$B28,Data!$C:$C,G$1)=0,"",SUMIFS(Data!$U:$U,Data!$A:$A,$B28,Data!$C:$C,G$1))</f>
        <v>3.125</v>
      </c>
      <c r="H28" s="49">
        <f>IF(SUMIFS(Data!$U:$U,Data!$A:$A,$B28,Data!$C:$C,H$1)=0,"",SUMIFS(Data!$U:$U,Data!$A:$A,$B28,Data!$C:$C,H$1))</f>
        <v>3.375</v>
      </c>
      <c r="I28" s="49">
        <f>IF(SUMIFS(Data!$U:$U,Data!$A:$A,$B28,Data!$C:$C,I$1)=0,"",SUMIFS(Data!$U:$U,Data!$A:$A,$B28,Data!$C:$C,I$1))</f>
        <v>2.6466666666666665</v>
      </c>
      <c r="J28" s="49">
        <f>IF(SUMIFS(Data!$U:$U,Data!$A:$A,$B28,Data!$C:$C,J$1)=0,"",SUMIFS(Data!$U:$U,Data!$A:$A,$B28,Data!$C:$C,J$1))</f>
        <v>2.87</v>
      </c>
      <c r="K28" s="49">
        <f>IF(SUMIFS(Data!$U:$U,Data!$A:$A,$B28,Data!$C:$C,K$1)=0,"",SUMIFS(Data!$U:$U,Data!$A:$A,$B28,Data!$C:$C,K$1))</f>
        <v>2.125</v>
      </c>
      <c r="L28" s="49">
        <f>IF(SUMIFS(Data!$U:$U,Data!$A:$A,$B28,Data!$C:$C,L$1)=0,"",SUMIFS(Data!$U:$U,Data!$A:$A,$B28,Data!$C:$C,L$1))</f>
        <v>2.3646666666666665</v>
      </c>
      <c r="M28" s="49">
        <f>IF(SUMIFS(Data!$U:$U,Data!$A:$A,$B28,Data!$C:$C,M$1)=0,"",SUMIFS(Data!$U:$U,Data!$A:$A,$B28,Data!$C:$C,M$1))</f>
        <v>2.89</v>
      </c>
      <c r="N28" s="49" t="str">
        <f>IF(SUMIFS(Data!$U:$U,Data!$A:$A,$B28,Data!$C:$C,N$1)=0,"",SUMIFS(Data!$U:$U,Data!$A:$A,$B28,Data!$C:$C,N$1))</f>
        <v/>
      </c>
      <c r="O28" s="49" t="str">
        <f>IF(SUMIFS(Data!$U:$U,Data!$A:$A,$B28,Data!$C:$C,O$1)=0,"",SUMIFS(Data!$U:$U,Data!$A:$A,$B28,Data!$C:$C,O$1))</f>
        <v/>
      </c>
      <c r="P28" s="49">
        <f>IF(SUMIFS(Data!$U:$U,Data!$A:$A,$B28,Data!$C:$C,P$1)=0,"",SUMIFS(Data!$U:$U,Data!$A:$A,$B28,Data!$C:$C,P$1))</f>
        <v>2.3313333333333333</v>
      </c>
      <c r="Q28" s="49">
        <f>IF(SUMIFS(Data!$U:$U,Data!$A:$A,$B28,Data!$C:$C,Q$1)=0,"",SUMIFS(Data!$U:$U,Data!$A:$A,$B28,Data!$C:$C,Q$1))</f>
        <v>2.6320000000000001</v>
      </c>
      <c r="R28" s="49">
        <f>IF(SUMIFS(Data!Z:Z,Data!A:A,'#ligaSYR'!B28)&gt;12,5,IF(SUMIFS(Data!Z:Z,Data!A:A,'#ligaSYR'!B28)&gt;9,3,IF(SUMIFS(Data!Z:Z,Data!A:A,'#ligaSYR'!B28)&gt;4,1,0)))</f>
        <v>5</v>
      </c>
      <c r="S28" s="49">
        <f>IF(V28&gt;500,5,IF(V28&gt;400,4,IF(V28&gt;300,3,0)))</f>
        <v>0</v>
      </c>
      <c r="T28" s="49">
        <f>IF(COUNT(C28:Q28)=15,5,IF(COUNT(C28:Q28)=14,3,IF(COUNT(C28:Q28)=13,1,0)))</f>
        <v>1</v>
      </c>
      <c r="U28" s="49">
        <f>SUM(C28:T28)</f>
        <v>41.609666666666669</v>
      </c>
      <c r="V28" s="49">
        <f>SUMIFS(Data!D:D,Data!A:A,'#ligaSYR'!B28)</f>
        <v>157.26999999999998</v>
      </c>
      <c r="W28" s="50" t="str">
        <f>IF(VLOOKUP(B28,Participanti!A:D,4,0)=0," ","New")</f>
        <v xml:space="preserve"> </v>
      </c>
      <c r="Y28" s="50" t="str">
        <f t="shared" si="0"/>
        <v>Coborare 27 locuri</v>
      </c>
    </row>
    <row r="29" spans="1:25" ht="13.8" x14ac:dyDescent="0.3">
      <c r="A29" s="48">
        <v>28</v>
      </c>
      <c r="B29" s="48" t="s">
        <v>67</v>
      </c>
      <c r="C29" s="49">
        <f>IF(SUMIFS(Data!$U:$U,Data!$A:$A,$B29,Data!$C:$C,C$1)=0,"",SUMIFS(Data!$U:$U,Data!$A:$A,$B29,Data!$C:$C,C$1))</f>
        <v>2.5590000000000002</v>
      </c>
      <c r="D29" s="49">
        <f>IF(SUMIFS(Data!$U:$U,Data!$A:$A,$B29,Data!$C:$C,D$1)=0,"",SUMIFS(Data!$U:$U,Data!$A:$A,$B29,Data!$C:$C,D$1))</f>
        <v>2.625</v>
      </c>
      <c r="E29" s="49">
        <f>IF(SUMIFS(Data!$U:$U,Data!$A:$A,$B29,Data!$C:$C,E$1)=0,"",SUMIFS(Data!$U:$U,Data!$A:$A,$B29,Data!$C:$C,E$1))</f>
        <v>1.625</v>
      </c>
      <c r="F29" s="49" t="str">
        <f>IF(SUMIFS(Data!$U:$U,Data!$A:$A,$B29,Data!$C:$C,F$1)=0,"",SUMIFS(Data!$U:$U,Data!$A:$A,$B29,Data!$C:$C,F$1))</f>
        <v/>
      </c>
      <c r="G29" s="49">
        <f>IF(SUMIFS(Data!$U:$U,Data!$A:$A,$B29,Data!$C:$C,G$1)=0,"",SUMIFS(Data!$U:$U,Data!$A:$A,$B29,Data!$C:$C,G$1))</f>
        <v>2.125</v>
      </c>
      <c r="H29" s="49">
        <f>IF(SUMIFS(Data!$U:$U,Data!$A:$A,$B29,Data!$C:$C,H$1)=0,"",SUMIFS(Data!$U:$U,Data!$A:$A,$B29,Data!$C:$C,H$1))</f>
        <v>2.5</v>
      </c>
      <c r="I29" s="49">
        <f>IF(SUMIFS(Data!$U:$U,Data!$A:$A,$B29,Data!$C:$C,I$1)=0,"",SUMIFS(Data!$U:$U,Data!$A:$A,$B29,Data!$C:$C,I$1))</f>
        <v>2.375</v>
      </c>
      <c r="J29" s="49">
        <f>IF(SUMIFS(Data!$U:$U,Data!$A:$A,$B29,Data!$C:$C,J$1)=0,"",SUMIFS(Data!$U:$U,Data!$A:$A,$B29,Data!$C:$C,J$1))</f>
        <v>3.5</v>
      </c>
      <c r="K29" s="49">
        <f>IF(SUMIFS(Data!$U:$U,Data!$A:$A,$B29,Data!$C:$C,K$1)=0,"",SUMIFS(Data!$U:$U,Data!$A:$A,$B29,Data!$C:$C,K$1))</f>
        <v>2.625</v>
      </c>
      <c r="L29" s="49">
        <f>IF(SUMIFS(Data!$U:$U,Data!$A:$A,$B29,Data!$C:$C,L$1)=0,"",SUMIFS(Data!$U:$U,Data!$A:$A,$B29,Data!$C:$C,L$1))</f>
        <v>2.5</v>
      </c>
      <c r="M29" s="49">
        <f>IF(SUMIFS(Data!$U:$U,Data!$A:$A,$B29,Data!$C:$C,M$1)=0,"",SUMIFS(Data!$U:$U,Data!$A:$A,$B29,Data!$C:$C,M$1))</f>
        <v>2.25</v>
      </c>
      <c r="N29" s="49">
        <f>IF(SUMIFS(Data!$U:$U,Data!$A:$A,$B29,Data!$C:$C,N$1)=0,"",SUMIFS(Data!$U:$U,Data!$A:$A,$B29,Data!$C:$C,N$1))</f>
        <v>1.875</v>
      </c>
      <c r="O29" s="49">
        <f>IF(SUMIFS(Data!$U:$U,Data!$A:$A,$B29,Data!$C:$C,O$1)=0,"",SUMIFS(Data!$U:$U,Data!$A:$A,$B29,Data!$C:$C,O$1))</f>
        <v>2.75</v>
      </c>
      <c r="P29" s="49">
        <f>IF(SUMIFS(Data!$U:$U,Data!$A:$A,$B29,Data!$C:$C,P$1)=0,"",SUMIFS(Data!$U:$U,Data!$A:$A,$B29,Data!$C:$C,P$1))</f>
        <v>2</v>
      </c>
      <c r="Q29" s="49">
        <f>IF(SUMIFS(Data!$U:$U,Data!$A:$A,$B29,Data!$C:$C,Q$1)=0,"",SUMIFS(Data!$U:$U,Data!$A:$A,$B29,Data!$C:$C,Q$1))</f>
        <v>2</v>
      </c>
      <c r="R29" s="49">
        <f>IF(SUMIFS(Data!Z:Z,Data!A:A,'#ligaSYR'!B29)&gt;12,5,IF(SUMIFS(Data!Z:Z,Data!A:A,'#ligaSYR'!B29)&gt;9,3,IF(SUMIFS(Data!Z:Z,Data!A:A,'#ligaSYR'!B29)&gt;4,1,0)))</f>
        <v>5</v>
      </c>
      <c r="S29" s="49">
        <f>IF(V29&gt;500,5,IF(V29&gt;400,4,IF(V29&gt;300,3,0)))</f>
        <v>0</v>
      </c>
      <c r="T29" s="49">
        <f>IF(COUNT(C29:Q29)=15,5,IF(COUNT(C29:Q29)=14,3,IF(COUNT(C29:Q29)=13,1,0)))</f>
        <v>3</v>
      </c>
      <c r="U29" s="49">
        <f>SUM(C29:T29)</f>
        <v>41.308999999999997</v>
      </c>
      <c r="V29" s="49">
        <f>SUMIFS(Data!D:D,Data!A:A,'#ligaSYR'!B29)</f>
        <v>134.13000000000002</v>
      </c>
      <c r="W29" s="50" t="str">
        <f>IF(VLOOKUP(B29,Participanti!A:D,4,0)=0," ","New")</f>
        <v xml:space="preserve"> </v>
      </c>
      <c r="Y29" s="50" t="str">
        <f t="shared" si="0"/>
        <v>Coborare 28 locuri</v>
      </c>
    </row>
    <row r="30" spans="1:25" ht="13.8" x14ac:dyDescent="0.3">
      <c r="A30" s="48">
        <v>29</v>
      </c>
      <c r="B30" s="48" t="s">
        <v>62</v>
      </c>
      <c r="C30" s="49">
        <f>IF(SUMIFS(Data!$U:$U,Data!$A:$A,$B30,Data!$C:$C,C$1)=0,"",SUMIFS(Data!$U:$U,Data!$A:$A,$B30,Data!$C:$C,C$1))</f>
        <v>2.1916666666666669</v>
      </c>
      <c r="D30" s="49">
        <f>IF(SUMIFS(Data!$U:$U,Data!$A:$A,$B30,Data!$C:$C,D$1)=0,"",SUMIFS(Data!$U:$U,Data!$A:$A,$B30,Data!$C:$C,D$1))</f>
        <v>3</v>
      </c>
      <c r="E30" s="49">
        <f>IF(SUMIFS(Data!$U:$U,Data!$A:$A,$B30,Data!$C:$C,E$1)=0,"",SUMIFS(Data!$U:$U,Data!$A:$A,$B30,Data!$C:$C,E$1))</f>
        <v>3.7636666666666665</v>
      </c>
      <c r="F30" s="49">
        <f>IF(SUMIFS(Data!$U:$U,Data!$A:$A,$B30,Data!$C:$C,F$1)=0,"",SUMIFS(Data!$U:$U,Data!$A:$A,$B30,Data!$C:$C,F$1))</f>
        <v>2.125</v>
      </c>
      <c r="G30" s="49">
        <f>IF(SUMIFS(Data!$U:$U,Data!$A:$A,$B30,Data!$C:$C,G$1)=0,"",SUMIFS(Data!$U:$U,Data!$A:$A,$B30,Data!$C:$C,G$1))</f>
        <v>2.375</v>
      </c>
      <c r="H30" s="49">
        <f>IF(SUMIFS(Data!$U:$U,Data!$A:$A,$B30,Data!$C:$C,H$1)=0,"",SUMIFS(Data!$U:$U,Data!$A:$A,$B30,Data!$C:$C,H$1))</f>
        <v>3.5336666666666665</v>
      </c>
      <c r="I30" s="49">
        <f>IF(SUMIFS(Data!$U:$U,Data!$A:$A,$B30,Data!$C:$C,I$1)=0,"",SUMIFS(Data!$U:$U,Data!$A:$A,$B30,Data!$C:$C,I$1))</f>
        <v>2.125</v>
      </c>
      <c r="J30" s="49">
        <f>IF(SUMIFS(Data!$U:$U,Data!$A:$A,$B30,Data!$C:$C,J$1)=0,"",SUMIFS(Data!$U:$U,Data!$A:$A,$B30,Data!$C:$C,J$1))</f>
        <v>2.125</v>
      </c>
      <c r="K30" s="49">
        <f>IF(SUMIFS(Data!$U:$U,Data!$A:$A,$B30,Data!$C:$C,K$1)=0,"",SUMIFS(Data!$U:$U,Data!$A:$A,$B30,Data!$C:$C,K$1))</f>
        <v>3.0003333333333333</v>
      </c>
      <c r="L30" s="49">
        <f>IF(SUMIFS(Data!$U:$U,Data!$A:$A,$B30,Data!$C:$C,L$1)=0,"",SUMIFS(Data!$U:$U,Data!$A:$A,$B30,Data!$C:$C,L$1))</f>
        <v>1.5</v>
      </c>
      <c r="M30" s="49" t="str">
        <f>IF(SUMIFS(Data!$U:$U,Data!$A:$A,$B30,Data!$C:$C,M$1)=0,"",SUMIFS(Data!$U:$U,Data!$A:$A,$B30,Data!$C:$C,M$1))</f>
        <v/>
      </c>
      <c r="N30" s="49" t="str">
        <f>IF(SUMIFS(Data!$U:$U,Data!$A:$A,$B30,Data!$C:$C,N$1)=0,"",SUMIFS(Data!$U:$U,Data!$A:$A,$B30,Data!$C:$C,N$1))</f>
        <v/>
      </c>
      <c r="O30" s="49">
        <f>IF(SUMIFS(Data!$U:$U,Data!$A:$A,$B30,Data!$C:$C,O$1)=0,"",SUMIFS(Data!$U:$U,Data!$A:$A,$B30,Data!$C:$C,O$1))</f>
        <v>2.125</v>
      </c>
      <c r="P30" s="49">
        <f>IF(SUMIFS(Data!$U:$U,Data!$A:$A,$B30,Data!$C:$C,P$1)=0,"",SUMIFS(Data!$U:$U,Data!$A:$A,$B30,Data!$C:$C,P$1))</f>
        <v>2.1613333333333333</v>
      </c>
      <c r="Q30" s="49">
        <f>IF(SUMIFS(Data!$U:$U,Data!$A:$A,$B30,Data!$C:$C,Q$1)=0,"",SUMIFS(Data!$U:$U,Data!$A:$A,$B30,Data!$C:$C,Q$1))</f>
        <v>2.9823333333333335</v>
      </c>
      <c r="R30" s="49">
        <f>IF(SUMIFS(Data!Z:Z,Data!A:A,'#ligaSYR'!B31)&gt;12,5,IF(SUMIFS(Data!Z:Z,Data!A:A,'#ligaSYR'!B31)&gt;9,3,IF(SUMIFS(Data!Z:Z,Data!A:A,'#ligaSYR'!B31)&gt;4,1,0)))</f>
        <v>3</v>
      </c>
      <c r="S30" s="49">
        <f>IF(V30&gt;500,5,IF(V30&gt;400,4,IF(V30&gt;300,3,0)))</f>
        <v>0</v>
      </c>
      <c r="T30" s="49">
        <f>IF(COUNT(C30:Q30)=15,5,IF(COUNT(C30:Q30)=14,3,IF(COUNT(C30:Q30)=13,1,0)))</f>
        <v>1</v>
      </c>
      <c r="U30" s="49">
        <f>SUM(C30:T30)</f>
        <v>37.008000000000003</v>
      </c>
      <c r="V30" s="49">
        <f>SUMIFS(Data!D:D,Data!A:A,'#ligaSYR'!B31)</f>
        <v>179.74999999999997</v>
      </c>
      <c r="W30" s="50" t="str">
        <f>IF(VLOOKUP(B30,Participanti!A:D,4,0)=0," ","New")</f>
        <v xml:space="preserve"> </v>
      </c>
      <c r="Y30" s="50" t="str">
        <f t="shared" si="0"/>
        <v>Coborare 29 locuri</v>
      </c>
    </row>
    <row r="31" spans="1:25" ht="13.8" x14ac:dyDescent="0.3">
      <c r="A31" s="48">
        <v>30</v>
      </c>
      <c r="B31" s="48" t="s">
        <v>155</v>
      </c>
      <c r="C31" s="49" t="str">
        <f>IF(SUMIFS(Data!$U:$U,Data!$A:$A,$B31,Data!$C:$C,C$1)=0,"",SUMIFS(Data!$U:$U,Data!$A:$A,$B31,Data!$C:$C,C$1))</f>
        <v/>
      </c>
      <c r="D31" s="49" t="str">
        <f>IF(SUMIFS(Data!$U:$U,Data!$A:$A,$B31,Data!$C:$C,D$1)=0,"",SUMIFS(Data!$U:$U,Data!$A:$A,$B31,Data!$C:$C,D$1))</f>
        <v/>
      </c>
      <c r="E31" s="49" t="str">
        <f>IF(SUMIFS(Data!$U:$U,Data!$A:$A,$B31,Data!$C:$C,E$1)=0,"",SUMIFS(Data!$U:$U,Data!$A:$A,$B31,Data!$C:$C,E$1))</f>
        <v/>
      </c>
      <c r="F31" s="49">
        <f>IF(SUMIFS(Data!$U:$U,Data!$A:$A,$B31,Data!$C:$C,F$1)=0,"",SUMIFS(Data!$U:$U,Data!$A:$A,$B31,Data!$C:$C,F$1))</f>
        <v>3</v>
      </c>
      <c r="G31" s="49">
        <f>IF(SUMIFS(Data!$U:$U,Data!$A:$A,$B31,Data!$C:$C,G$1)=0,"",SUMIFS(Data!$U:$U,Data!$A:$A,$B31,Data!$C:$C,G$1))</f>
        <v>3.875</v>
      </c>
      <c r="H31" s="49">
        <f>IF(SUMIFS(Data!$U:$U,Data!$A:$A,$B31,Data!$C:$C,H$1)=0,"",SUMIFS(Data!$U:$U,Data!$A:$A,$B31,Data!$C:$C,H$1))</f>
        <v>1.5</v>
      </c>
      <c r="I31" s="49">
        <f>IF(SUMIFS(Data!$U:$U,Data!$A:$A,$B31,Data!$C:$C,I$1)=0,"",SUMIFS(Data!$U:$U,Data!$A:$A,$B31,Data!$C:$C,I$1))</f>
        <v>3.25</v>
      </c>
      <c r="J31" s="49">
        <f>IF(SUMIFS(Data!$U:$U,Data!$A:$A,$B31,Data!$C:$C,J$1)=0,"",SUMIFS(Data!$U:$U,Data!$A:$A,$B31,Data!$C:$C,J$1))</f>
        <v>2.375</v>
      </c>
      <c r="K31" s="49">
        <f>IF(SUMIFS(Data!$U:$U,Data!$A:$A,$B31,Data!$C:$C,K$1)=0,"",SUMIFS(Data!$U:$U,Data!$A:$A,$B31,Data!$C:$C,K$1))</f>
        <v>3.25</v>
      </c>
      <c r="L31" s="49">
        <f>IF(SUMIFS(Data!$U:$U,Data!$A:$A,$B31,Data!$C:$C,L$1)=0,"",SUMIFS(Data!$U:$U,Data!$A:$A,$B31,Data!$C:$C,L$1))</f>
        <v>4.0250000000000004</v>
      </c>
      <c r="M31" s="49">
        <f>IF(SUMIFS(Data!$U:$U,Data!$A:$A,$B31,Data!$C:$C,M$1)=0,"",SUMIFS(Data!$U:$U,Data!$A:$A,$B31,Data!$C:$C,M$1))</f>
        <v>3.25</v>
      </c>
      <c r="N31" s="49">
        <f>IF(SUMIFS(Data!$U:$U,Data!$A:$A,$B31,Data!$C:$C,N$1)=0,"",SUMIFS(Data!$U:$U,Data!$A:$A,$B31,Data!$C:$C,N$1))</f>
        <v>1.375</v>
      </c>
      <c r="O31" s="49">
        <f>IF(SUMIFS(Data!$U:$U,Data!$A:$A,$B31,Data!$C:$C,O$1)=0,"",SUMIFS(Data!$U:$U,Data!$A:$A,$B31,Data!$C:$C,O$1))</f>
        <v>1.5</v>
      </c>
      <c r="P31" s="49">
        <f>IF(SUMIFS(Data!$U:$U,Data!$A:$A,$B31,Data!$C:$C,P$1)=0,"",SUMIFS(Data!$U:$U,Data!$A:$A,$B31,Data!$C:$C,P$1))</f>
        <v>1.625</v>
      </c>
      <c r="Q31" s="49">
        <f>IF(SUMIFS(Data!$U:$U,Data!$A:$A,$B31,Data!$C:$C,Q$1)=0,"",SUMIFS(Data!$U:$U,Data!$A:$A,$B31,Data!$C:$C,Q$1))</f>
        <v>1.625</v>
      </c>
      <c r="R31" s="49">
        <f>IF(SUMIFS(Data!Z:Z,Data!A:A,'#ligaSYR'!B33)&gt;12,5,IF(SUMIFS(Data!Z:Z,Data!A:A,'#ligaSYR'!B33)&gt;9,3,IF(SUMIFS(Data!Z:Z,Data!A:A,'#ligaSYR'!B33)&gt;4,1,0)))</f>
        <v>3</v>
      </c>
      <c r="S31" s="49">
        <f>IF(V31&gt;500,5,IF(V31&gt;400,4,IF(V31&gt;300,3,0)))</f>
        <v>0</v>
      </c>
      <c r="T31" s="49">
        <f>IF(COUNT(C31:Q31)=15,5,IF(COUNT(C31:Q31)=14,3,IF(COUNT(C31:Q31)=13,1,0)))</f>
        <v>0</v>
      </c>
      <c r="U31" s="49">
        <f>SUM(C31:T31)</f>
        <v>33.65</v>
      </c>
      <c r="V31" s="49">
        <f>SUMIFS(Data!D:D,Data!A:A,'#ligaSYR'!B33)</f>
        <v>180.52</v>
      </c>
      <c r="W31" s="50" t="str">
        <f>IF(VLOOKUP(B31,Participanti!A:D,4,0)=0," ","New")</f>
        <v xml:space="preserve"> </v>
      </c>
      <c r="Y31" s="50" t="str">
        <f t="shared" si="0"/>
        <v>Coborare 30 locuri</v>
      </c>
    </row>
    <row r="32" spans="1:25" ht="13.8" x14ac:dyDescent="0.3">
      <c r="A32" s="48">
        <v>31</v>
      </c>
      <c r="B32" s="48" t="s">
        <v>54</v>
      </c>
      <c r="C32" s="49">
        <f>IF(SUMIFS(Data!$U:$U,Data!$A:$A,$B32,Data!$C:$C,C$1)=0,"",SUMIFS(Data!$U:$U,Data!$A:$A,$B32,Data!$C:$C,C$1))</f>
        <v>3.2306666666666666</v>
      </c>
      <c r="D32" s="49">
        <f>IF(SUMIFS(Data!$U:$U,Data!$A:$A,$B32,Data!$C:$C,D$1)=0,"",SUMIFS(Data!$U:$U,Data!$A:$A,$B32,Data!$C:$C,D$1))</f>
        <v>4.1826666666666661</v>
      </c>
      <c r="E32" s="49">
        <f>IF(SUMIFS(Data!$U:$U,Data!$A:$A,$B32,Data!$C:$C,E$1)=0,"",SUMIFS(Data!$U:$U,Data!$A:$A,$B32,Data!$C:$C,E$1))</f>
        <v>2.5726666666666667</v>
      </c>
      <c r="F32" s="49" t="str">
        <f>IF(SUMIFS(Data!$U:$U,Data!$A:$A,$B32,Data!$C:$C,F$1)=0,"",SUMIFS(Data!$U:$U,Data!$A:$A,$B32,Data!$C:$C,F$1))</f>
        <v/>
      </c>
      <c r="G32" s="49">
        <f>IF(SUMIFS(Data!$U:$U,Data!$A:$A,$B32,Data!$C:$C,G$1)=0,"",SUMIFS(Data!$U:$U,Data!$A:$A,$B32,Data!$C:$C,G$1))</f>
        <v>2.1956666666666669</v>
      </c>
      <c r="H32" s="49">
        <f>IF(SUMIFS(Data!$U:$U,Data!$A:$A,$B32,Data!$C:$C,H$1)=0,"",SUMIFS(Data!$U:$U,Data!$A:$A,$B32,Data!$C:$C,H$1))</f>
        <v>2.5510000000000002</v>
      </c>
      <c r="I32" s="49" t="str">
        <f>IF(SUMIFS(Data!$U:$U,Data!$A:$A,$B32,Data!$C:$C,I$1)=0,"",SUMIFS(Data!$U:$U,Data!$A:$A,$B32,Data!$C:$C,I$1))</f>
        <v/>
      </c>
      <c r="J32" s="49">
        <f>IF(SUMIFS(Data!$U:$U,Data!$A:$A,$B32,Data!$C:$C,J$1)=0,"",SUMIFS(Data!$U:$U,Data!$A:$A,$B32,Data!$C:$C,J$1))</f>
        <v>2.6619999999999999</v>
      </c>
      <c r="K32" s="49">
        <f>IF(SUMIFS(Data!$U:$U,Data!$A:$A,$B32,Data!$C:$C,K$1)=0,"",SUMIFS(Data!$U:$U,Data!$A:$A,$B32,Data!$C:$C,K$1))</f>
        <v>2.0750000000000002</v>
      </c>
      <c r="L32" s="49">
        <f>IF(SUMIFS(Data!$U:$U,Data!$A:$A,$B32,Data!$C:$C,L$1)=0,"",SUMIFS(Data!$U:$U,Data!$A:$A,$B32,Data!$C:$C,L$1))</f>
        <v>2.6213333333333333</v>
      </c>
      <c r="M32" s="49">
        <f>IF(SUMIFS(Data!$U:$U,Data!$A:$A,$B32,Data!$C:$C,M$1)=0,"",SUMIFS(Data!$U:$U,Data!$A:$A,$B32,Data!$C:$C,M$1))</f>
        <v>2.41</v>
      </c>
      <c r="N32" s="49">
        <f>IF(SUMIFS(Data!$U:$U,Data!$A:$A,$B32,Data!$C:$C,N$1)=0,"",SUMIFS(Data!$U:$U,Data!$A:$A,$B32,Data!$C:$C,N$1))</f>
        <v>2.8986666666666667</v>
      </c>
      <c r="O32" s="49">
        <f>IF(SUMIFS(Data!$U:$U,Data!$A:$A,$B32,Data!$C:$C,O$1)=0,"",SUMIFS(Data!$U:$U,Data!$A:$A,$B32,Data!$C:$C,O$1))</f>
        <v>2.6753333333333336</v>
      </c>
      <c r="P32" s="49" t="str">
        <f>IF(SUMIFS(Data!$U:$U,Data!$A:$A,$B32,Data!$C:$C,P$1)=0,"",SUMIFS(Data!$U:$U,Data!$A:$A,$B32,Data!$C:$C,P$1))</f>
        <v/>
      </c>
      <c r="Q32" s="49" t="str">
        <f>IF(SUMIFS(Data!$U:$U,Data!$A:$A,$B32,Data!$C:$C,Q$1)=0,"",SUMIFS(Data!$U:$U,Data!$A:$A,$B32,Data!$C:$C,Q$1))</f>
        <v/>
      </c>
      <c r="R32" s="49">
        <f>IF(SUMIFS(Data!Z:Z,Data!A:A,'#ligaSYR'!B30)&gt;12,5,IF(SUMIFS(Data!Z:Z,Data!A:A,'#ligaSYR'!B30)&gt;9,3,IF(SUMIFS(Data!Z:Z,Data!A:A,'#ligaSYR'!B30)&gt;4,1,0)))</f>
        <v>3</v>
      </c>
      <c r="S32" s="49">
        <f>IF(V32&gt;500,5,IF(V32&gt;400,4,IF(V32&gt;300,3,0)))</f>
        <v>0</v>
      </c>
      <c r="T32" s="49">
        <f>IF(COUNT(C32:Q32)=15,5,IF(COUNT(C32:Q32)=14,3,IF(COUNT(C32:Q32)=13,1,0)))</f>
        <v>0</v>
      </c>
      <c r="U32" s="49">
        <f>SUM(C32:T32)</f>
        <v>33.075000000000003</v>
      </c>
      <c r="V32" s="49">
        <f>SUMIFS(Data!D:D,Data!A:A,'#ligaSYR'!B30)</f>
        <v>120.89</v>
      </c>
      <c r="W32" s="50" t="str">
        <f>IF(VLOOKUP(B32,Participanti!A:D,4,0)=0," ","New")</f>
        <v xml:space="preserve"> </v>
      </c>
      <c r="Y32" s="50" t="str">
        <f t="shared" si="0"/>
        <v>Coborare 31 locuri</v>
      </c>
    </row>
    <row r="33" spans="1:25" ht="13.8" x14ac:dyDescent="0.3">
      <c r="A33" s="48">
        <v>32</v>
      </c>
      <c r="B33" s="48" t="s">
        <v>56</v>
      </c>
      <c r="C33" s="49">
        <f>IF(SUMIFS(Data!$U:$U,Data!$A:$A,$B33,Data!$C:$C,C$1)=0,"",SUMIFS(Data!$U:$U,Data!$A:$A,$B33,Data!$C:$C,C$1))</f>
        <v>1.875</v>
      </c>
      <c r="D33" s="49">
        <f>IF(SUMIFS(Data!$U:$U,Data!$A:$A,$B33,Data!$C:$C,D$1)=0,"",SUMIFS(Data!$U:$U,Data!$A:$A,$B33,Data!$C:$C,D$1))</f>
        <v>2.25</v>
      </c>
      <c r="E33" s="49">
        <f>IF(SUMIFS(Data!$U:$U,Data!$A:$A,$B33,Data!$C:$C,E$1)=0,"",SUMIFS(Data!$U:$U,Data!$A:$A,$B33,Data!$C:$C,E$1))</f>
        <v>2.125</v>
      </c>
      <c r="F33" s="49">
        <f>IF(SUMIFS(Data!$U:$U,Data!$A:$A,$B33,Data!$C:$C,F$1)=0,"",SUMIFS(Data!$U:$U,Data!$A:$A,$B33,Data!$C:$C,F$1))</f>
        <v>1.5</v>
      </c>
      <c r="G33" s="49">
        <f>IF(SUMIFS(Data!$U:$U,Data!$A:$A,$B33,Data!$C:$C,G$1)=0,"",SUMIFS(Data!$U:$U,Data!$A:$A,$B33,Data!$C:$C,G$1))</f>
        <v>2</v>
      </c>
      <c r="H33" s="49">
        <f>IF(SUMIFS(Data!$U:$U,Data!$A:$A,$B33,Data!$C:$C,H$1)=0,"",SUMIFS(Data!$U:$U,Data!$A:$A,$B33,Data!$C:$C,H$1))</f>
        <v>2.25</v>
      </c>
      <c r="I33" s="49">
        <f>IF(SUMIFS(Data!$U:$U,Data!$A:$A,$B33,Data!$C:$C,I$1)=0,"",SUMIFS(Data!$U:$U,Data!$A:$A,$B33,Data!$C:$C,I$1))</f>
        <v>2.25</v>
      </c>
      <c r="J33" s="49">
        <f>IF(SUMIFS(Data!$U:$U,Data!$A:$A,$B33,Data!$C:$C,J$1)=0,"",SUMIFS(Data!$U:$U,Data!$A:$A,$B33,Data!$C:$C,J$1))</f>
        <v>3.25</v>
      </c>
      <c r="K33" s="49">
        <f>IF(SUMIFS(Data!$U:$U,Data!$A:$A,$B33,Data!$C:$C,K$1)=0,"",SUMIFS(Data!$U:$U,Data!$A:$A,$B33,Data!$C:$C,K$1))</f>
        <v>2.1266666666666669</v>
      </c>
      <c r="L33" s="49">
        <f>IF(SUMIFS(Data!$U:$U,Data!$A:$A,$B33,Data!$C:$C,L$1)=0,"",SUMIFS(Data!$U:$U,Data!$A:$A,$B33,Data!$C:$C,L$1))</f>
        <v>1.75</v>
      </c>
      <c r="M33" s="49">
        <f>IF(SUMIFS(Data!$U:$U,Data!$A:$A,$B33,Data!$C:$C,M$1)=0,"",SUMIFS(Data!$U:$U,Data!$A:$A,$B33,Data!$C:$C,M$1))</f>
        <v>3.125</v>
      </c>
      <c r="N33" s="49">
        <f>IF(SUMIFS(Data!$U:$U,Data!$A:$A,$B33,Data!$C:$C,N$1)=0,"",SUMIFS(Data!$U:$U,Data!$A:$A,$B33,Data!$C:$C,N$1))</f>
        <v>2.25</v>
      </c>
      <c r="O33" s="49" t="str">
        <f>IF(SUMIFS(Data!$U:$U,Data!$A:$A,$B33,Data!$C:$C,O$1)=0,"",SUMIFS(Data!$U:$U,Data!$A:$A,$B33,Data!$C:$C,O$1))</f>
        <v/>
      </c>
      <c r="P33" s="49" t="str">
        <f>IF(SUMIFS(Data!$U:$U,Data!$A:$A,$B33,Data!$C:$C,P$1)=0,"",SUMIFS(Data!$U:$U,Data!$A:$A,$B33,Data!$C:$C,P$1))</f>
        <v/>
      </c>
      <c r="Q33" s="49">
        <f>IF(SUMIFS(Data!$U:$U,Data!$A:$A,$B33,Data!$C:$C,Q$1)=0,"",SUMIFS(Data!$U:$U,Data!$A:$A,$B33,Data!$C:$C,Q$1))</f>
        <v>2.125</v>
      </c>
      <c r="R33" s="49">
        <f>IF(SUMIFS(Data!Z:Z,Data!A:A,'#ligaSYR'!B32)&gt;12,5,IF(SUMIFS(Data!Z:Z,Data!A:A,'#ligaSYR'!B32)&gt;9,3,IF(SUMIFS(Data!Z:Z,Data!A:A,'#ligaSYR'!B32)&gt;4,1,0)))</f>
        <v>3</v>
      </c>
      <c r="S33" s="49">
        <f>IF(V33&gt;500,5,IF(V33&gt;400,4,IF(V33&gt;300,3,0)))</f>
        <v>0</v>
      </c>
      <c r="T33" s="49">
        <f>IF(COUNT(C33:Q33)=15,5,IF(COUNT(C33:Q33)=14,3,IF(COUNT(C33:Q33)=13,1,0)))</f>
        <v>1</v>
      </c>
      <c r="U33" s="49">
        <f>SUM(C33:T33)</f>
        <v>32.876666666666665</v>
      </c>
      <c r="V33" s="49">
        <f>SUMIFS(Data!D:D,Data!A:A,'#ligaSYR'!B32)</f>
        <v>140.42000000000002</v>
      </c>
      <c r="W33" s="50" t="str">
        <f>IF(VLOOKUP(B33,Participanti!A:D,4,0)=0," ","New")</f>
        <v xml:space="preserve"> </v>
      </c>
      <c r="Y33" s="50" t="str">
        <f t="shared" si="0"/>
        <v>Coborare 32 locuri</v>
      </c>
    </row>
    <row r="34" spans="1:25" ht="13.8" x14ac:dyDescent="0.3">
      <c r="A34" s="48">
        <v>33</v>
      </c>
      <c r="B34" s="48" t="s">
        <v>181</v>
      </c>
      <c r="C34" s="49">
        <f>IF(SUMIFS(Data!$U:$U,Data!$A:$A,$B34,Data!$C:$C,C$1)=0,"",SUMIFS(Data!$U:$U,Data!$A:$A,$B34,Data!$C:$C,C$1))</f>
        <v>2.75</v>
      </c>
      <c r="D34" s="49">
        <f>IF(SUMIFS(Data!$U:$U,Data!$A:$A,$B34,Data!$C:$C,D$1)=0,"",SUMIFS(Data!$U:$U,Data!$A:$A,$B34,Data!$C:$C,D$1))</f>
        <v>2.875</v>
      </c>
      <c r="E34" s="49">
        <f>IF(SUMIFS(Data!$U:$U,Data!$A:$A,$B34,Data!$C:$C,E$1)=0,"",SUMIFS(Data!$U:$U,Data!$A:$A,$B34,Data!$C:$C,E$1))</f>
        <v>3.75</v>
      </c>
      <c r="F34" s="49">
        <f>IF(SUMIFS(Data!$U:$U,Data!$A:$A,$B34,Data!$C:$C,F$1)=0,"",SUMIFS(Data!$U:$U,Data!$A:$A,$B34,Data!$C:$C,F$1))</f>
        <v>2.75</v>
      </c>
      <c r="G34" s="49">
        <f>IF(SUMIFS(Data!$U:$U,Data!$A:$A,$B34,Data!$C:$C,G$1)=0,"",SUMIFS(Data!$U:$U,Data!$A:$A,$B34,Data!$C:$C,G$1))</f>
        <v>2.875</v>
      </c>
      <c r="H34" s="49">
        <f>IF(SUMIFS(Data!$U:$U,Data!$A:$A,$B34,Data!$C:$C,H$1)=0,"",SUMIFS(Data!$U:$U,Data!$A:$A,$B34,Data!$C:$C,H$1))</f>
        <v>3.125</v>
      </c>
      <c r="I34" s="49">
        <f>IF(SUMIFS(Data!$U:$U,Data!$A:$A,$B34,Data!$C:$C,I$1)=0,"",SUMIFS(Data!$U:$U,Data!$A:$A,$B34,Data!$C:$C,I$1))</f>
        <v>1.5</v>
      </c>
      <c r="J34" s="49">
        <f>IF(SUMIFS(Data!$U:$U,Data!$A:$A,$B34,Data!$C:$C,J$1)=0,"",SUMIFS(Data!$U:$U,Data!$A:$A,$B34,Data!$C:$C,J$1))</f>
        <v>1.875</v>
      </c>
      <c r="K34" s="49">
        <f>IF(SUMIFS(Data!$U:$U,Data!$A:$A,$B34,Data!$C:$C,K$1)=0,"",SUMIFS(Data!$U:$U,Data!$A:$A,$B34,Data!$C:$C,K$1))</f>
        <v>2.6819999999999999</v>
      </c>
      <c r="L34" s="49">
        <f>IF(SUMIFS(Data!$U:$U,Data!$A:$A,$B34,Data!$C:$C,L$1)=0,"",SUMIFS(Data!$U:$U,Data!$A:$A,$B34,Data!$C:$C,L$1))</f>
        <v>3.625</v>
      </c>
      <c r="M34" s="49" t="str">
        <f>IF(SUMIFS(Data!$U:$U,Data!$A:$A,$B34,Data!$C:$C,M$1)=0,"",SUMIFS(Data!$U:$U,Data!$A:$A,$B34,Data!$C:$C,M$1))</f>
        <v/>
      </c>
      <c r="N34" s="49" t="str">
        <f>IF(SUMIFS(Data!$U:$U,Data!$A:$A,$B34,Data!$C:$C,N$1)=0,"",SUMIFS(Data!$U:$U,Data!$A:$A,$B34,Data!$C:$C,N$1))</f>
        <v/>
      </c>
      <c r="O34" s="49" t="str">
        <f>IF(SUMIFS(Data!$U:$U,Data!$A:$A,$B34,Data!$C:$C,O$1)=0,"",SUMIFS(Data!$U:$U,Data!$A:$A,$B34,Data!$C:$C,O$1))</f>
        <v/>
      </c>
      <c r="P34" s="49" t="str">
        <f>IF(SUMIFS(Data!$U:$U,Data!$A:$A,$B34,Data!$C:$C,P$1)=0,"",SUMIFS(Data!$U:$U,Data!$A:$A,$B34,Data!$C:$C,P$1))</f>
        <v/>
      </c>
      <c r="Q34" s="49" t="str">
        <f>IF(SUMIFS(Data!$U:$U,Data!$A:$A,$B34,Data!$C:$C,Q$1)=0,"",SUMIFS(Data!$U:$U,Data!$A:$A,$B34,Data!$C:$C,Q$1))</f>
        <v/>
      </c>
      <c r="R34" s="49">
        <f>IF(SUMIFS(Data!Z:Z,Data!A:A,'#ligaSYR'!B34)&gt;12,5,IF(SUMIFS(Data!Z:Z,Data!A:A,'#ligaSYR'!B34)&gt;9,3,IF(SUMIFS(Data!Z:Z,Data!A:A,'#ligaSYR'!B34)&gt;4,1,0)))</f>
        <v>1</v>
      </c>
      <c r="S34" s="49">
        <f>IF(V34&gt;500,5,IF(V34&gt;400,4,IF(V34&gt;300,3,0)))</f>
        <v>0</v>
      </c>
      <c r="T34" s="49">
        <f>IF(COUNT(C34:Q34)=15,5,IF(COUNT(C34:Q34)=14,3,IF(COUNT(C34:Q34)=13,1,0)))</f>
        <v>0</v>
      </c>
      <c r="U34" s="49">
        <f>SUM(C34:T34)</f>
        <v>28.806999999999999</v>
      </c>
      <c r="V34" s="49">
        <f>SUMIFS(Data!D:D,Data!A:A,'#ligaSYR'!B34)</f>
        <v>108.6</v>
      </c>
      <c r="W34" s="50" t="str">
        <f>IF(VLOOKUP(B34,Participanti!A:D,4,0)=0," ","New")</f>
        <v xml:space="preserve"> </v>
      </c>
      <c r="Y34" s="50" t="str">
        <f t="shared" si="0"/>
        <v>Coborare 33 locuri</v>
      </c>
    </row>
    <row r="35" spans="1:25" ht="13.8" x14ac:dyDescent="0.3">
      <c r="A35" s="48">
        <v>34</v>
      </c>
      <c r="B35" s="48" t="s">
        <v>66</v>
      </c>
      <c r="C35" s="49">
        <f>IF(SUMIFS(Data!$U:$U,Data!$A:$A,$B35,Data!$C:$C,C$1)=0,"",SUMIFS(Data!$U:$U,Data!$A:$A,$B35,Data!$C:$C,C$1))</f>
        <v>2.625</v>
      </c>
      <c r="D35" s="49">
        <f>IF(SUMIFS(Data!$U:$U,Data!$A:$A,$B35,Data!$C:$C,D$1)=0,"",SUMIFS(Data!$U:$U,Data!$A:$A,$B35,Data!$C:$C,D$1))</f>
        <v>2.25</v>
      </c>
      <c r="E35" s="49" t="str">
        <f>IF(SUMIFS(Data!$U:$U,Data!$A:$A,$B35,Data!$C:$C,E$1)=0,"",SUMIFS(Data!$U:$U,Data!$A:$A,$B35,Data!$C:$C,E$1))</f>
        <v/>
      </c>
      <c r="F35" s="49">
        <f>IF(SUMIFS(Data!$U:$U,Data!$A:$A,$B35,Data!$C:$C,F$1)=0,"",SUMIFS(Data!$U:$U,Data!$A:$A,$B35,Data!$C:$C,F$1))</f>
        <v>1.5</v>
      </c>
      <c r="G35" s="49" t="str">
        <f>IF(SUMIFS(Data!$U:$U,Data!$A:$A,$B35,Data!$C:$C,G$1)=0,"",SUMIFS(Data!$U:$U,Data!$A:$A,$B35,Data!$C:$C,G$1))</f>
        <v/>
      </c>
      <c r="H35" s="49">
        <f>IF(SUMIFS(Data!$U:$U,Data!$A:$A,$B35,Data!$C:$C,H$1)=0,"",SUMIFS(Data!$U:$U,Data!$A:$A,$B35,Data!$C:$C,H$1))</f>
        <v>1.5</v>
      </c>
      <c r="I35" s="49">
        <f>IF(SUMIFS(Data!$U:$U,Data!$A:$A,$B35,Data!$C:$C,I$1)=0,"",SUMIFS(Data!$U:$U,Data!$A:$A,$B35,Data!$C:$C,I$1))</f>
        <v>2.375</v>
      </c>
      <c r="J35" s="49">
        <f>IF(SUMIFS(Data!$U:$U,Data!$A:$A,$B35,Data!$C:$C,J$1)=0,"",SUMIFS(Data!$U:$U,Data!$A:$A,$B35,Data!$C:$C,J$1))</f>
        <v>1.625</v>
      </c>
      <c r="K35" s="49">
        <f>IF(SUMIFS(Data!$U:$U,Data!$A:$A,$B35,Data!$C:$C,K$1)=0,"",SUMIFS(Data!$U:$U,Data!$A:$A,$B35,Data!$C:$C,K$1))</f>
        <v>2</v>
      </c>
      <c r="L35" s="49">
        <f>IF(SUMIFS(Data!$U:$U,Data!$A:$A,$B35,Data!$C:$C,L$1)=0,"",SUMIFS(Data!$U:$U,Data!$A:$A,$B35,Data!$C:$C,L$1))</f>
        <v>1.75</v>
      </c>
      <c r="M35" s="49">
        <f>IF(SUMIFS(Data!$U:$U,Data!$A:$A,$B35,Data!$C:$C,M$1)=0,"",SUMIFS(Data!$U:$U,Data!$A:$A,$B35,Data!$C:$C,M$1))</f>
        <v>2</v>
      </c>
      <c r="N35" s="49">
        <f>IF(SUMIFS(Data!$U:$U,Data!$A:$A,$B35,Data!$C:$C,N$1)=0,"",SUMIFS(Data!$U:$U,Data!$A:$A,$B35,Data!$C:$C,N$1))</f>
        <v>1.875</v>
      </c>
      <c r="O35" s="49">
        <f>IF(SUMIFS(Data!$U:$U,Data!$A:$A,$B35,Data!$C:$C,O$1)=0,"",SUMIFS(Data!$U:$U,Data!$A:$A,$B35,Data!$C:$C,O$1))</f>
        <v>3.125</v>
      </c>
      <c r="P35" s="49">
        <f>IF(SUMIFS(Data!$U:$U,Data!$A:$A,$B35,Data!$C:$C,P$1)=0,"",SUMIFS(Data!$U:$U,Data!$A:$A,$B35,Data!$C:$C,P$1))</f>
        <v>2</v>
      </c>
      <c r="Q35" s="49" t="str">
        <f>IF(SUMIFS(Data!$U:$U,Data!$A:$A,$B35,Data!$C:$C,Q$1)=0,"",SUMIFS(Data!$U:$U,Data!$A:$A,$B35,Data!$C:$C,Q$1))</f>
        <v/>
      </c>
      <c r="R35" s="49">
        <f>IF(SUMIFS(Data!Z:Z,Data!A:A,'#ligaSYR'!B35)&gt;12,5,IF(SUMIFS(Data!Z:Z,Data!A:A,'#ligaSYR'!B35)&gt;9,3,IF(SUMIFS(Data!Z:Z,Data!A:A,'#ligaSYR'!B35)&gt;4,1,0)))</f>
        <v>3</v>
      </c>
      <c r="S35" s="49">
        <f>IF(V35&gt;500,5,IF(V35&gt;400,4,IF(V35&gt;300,3,0)))</f>
        <v>0</v>
      </c>
      <c r="T35" s="49">
        <f>IF(COUNT(C35:Q35)=15,5,IF(COUNT(C35:Q35)=14,3,IF(COUNT(C35:Q35)=13,1,0)))</f>
        <v>0</v>
      </c>
      <c r="U35" s="49">
        <f>SUM(C35:T35)</f>
        <v>27.625</v>
      </c>
      <c r="V35" s="49">
        <f>SUMIFS(Data!D:D,Data!A:A,'#ligaSYR'!B35)</f>
        <v>109.2</v>
      </c>
      <c r="W35" s="50" t="str">
        <f>IF(VLOOKUP(B35,Participanti!A:D,4,0)=0," ","New")</f>
        <v xml:space="preserve"> </v>
      </c>
      <c r="Y35" s="50" t="str">
        <f t="shared" si="0"/>
        <v>Coborare 34 locuri</v>
      </c>
    </row>
    <row r="36" spans="1:25" ht="13.8" x14ac:dyDescent="0.3">
      <c r="A36" s="48">
        <v>35</v>
      </c>
      <c r="B36" s="48" t="s">
        <v>252</v>
      </c>
      <c r="C36" s="49" t="str">
        <f>IF(SUMIFS(Data!$U:$U,Data!$A:$A,$B36,Data!$C:$C,C$1)=0,"",SUMIFS(Data!$U:$U,Data!$A:$A,$B36,Data!$C:$C,C$1))</f>
        <v/>
      </c>
      <c r="D36" s="49" t="str">
        <f>IF(SUMIFS(Data!$U:$U,Data!$A:$A,$B36,Data!$C:$C,D$1)=0,"",SUMIFS(Data!$U:$U,Data!$A:$A,$B36,Data!$C:$C,D$1))</f>
        <v/>
      </c>
      <c r="E36" s="49" t="str">
        <f>IF(SUMIFS(Data!$U:$U,Data!$A:$A,$B36,Data!$C:$C,E$1)=0,"",SUMIFS(Data!$U:$U,Data!$A:$A,$B36,Data!$C:$C,E$1))</f>
        <v/>
      </c>
      <c r="F36" s="49">
        <f>IF(SUMIFS(Data!$U:$U,Data!$A:$A,$B36,Data!$C:$C,F$1)=0,"",SUMIFS(Data!$U:$U,Data!$A:$A,$B36,Data!$C:$C,F$1))</f>
        <v>3.794</v>
      </c>
      <c r="G36" s="49">
        <f>IF(SUMIFS(Data!$U:$U,Data!$A:$A,$B36,Data!$C:$C,G$1)=0,"",SUMIFS(Data!$U:$U,Data!$A:$A,$B36,Data!$C:$C,G$1))</f>
        <v>2.25</v>
      </c>
      <c r="H36" s="49">
        <f>IF(SUMIFS(Data!$U:$U,Data!$A:$A,$B36,Data!$C:$C,H$1)=0,"",SUMIFS(Data!$U:$U,Data!$A:$A,$B36,Data!$C:$C,H$1))</f>
        <v>3.0606666666666666</v>
      </c>
      <c r="I36" s="49">
        <f>IF(SUMIFS(Data!$U:$U,Data!$A:$A,$B36,Data!$C:$C,I$1)=0,"",SUMIFS(Data!$U:$U,Data!$A:$A,$B36,Data!$C:$C,I$1))</f>
        <v>3.875</v>
      </c>
      <c r="J36" s="49">
        <f>IF(SUMIFS(Data!$U:$U,Data!$A:$A,$B36,Data!$C:$C,J$1)=0,"",SUMIFS(Data!$U:$U,Data!$A:$A,$B36,Data!$C:$C,J$1))</f>
        <v>2.5</v>
      </c>
      <c r="K36" s="49">
        <f>IF(SUMIFS(Data!$U:$U,Data!$A:$A,$B36,Data!$C:$C,K$1)=0,"",SUMIFS(Data!$U:$U,Data!$A:$A,$B36,Data!$C:$C,K$1))</f>
        <v>1.9283333333333332</v>
      </c>
      <c r="L36" s="49">
        <f>IF(SUMIFS(Data!$U:$U,Data!$A:$A,$B36,Data!$C:$C,L$1)=0,"",SUMIFS(Data!$U:$U,Data!$A:$A,$B36,Data!$C:$C,L$1))</f>
        <v>4.1139999999999999</v>
      </c>
      <c r="M36" s="49">
        <f>IF(SUMIFS(Data!$U:$U,Data!$A:$A,$B36,Data!$C:$C,M$1)=0,"",SUMIFS(Data!$U:$U,Data!$A:$A,$B36,Data!$C:$C,M$1))</f>
        <v>3.4646666666666666</v>
      </c>
      <c r="N36" s="49" t="str">
        <f>IF(SUMIFS(Data!$U:$U,Data!$A:$A,$B36,Data!$C:$C,N$1)=0,"",SUMIFS(Data!$U:$U,Data!$A:$A,$B36,Data!$C:$C,N$1))</f>
        <v/>
      </c>
      <c r="O36" s="49" t="str">
        <f>IF(SUMIFS(Data!$U:$U,Data!$A:$A,$B36,Data!$C:$C,O$1)=0,"",SUMIFS(Data!$U:$U,Data!$A:$A,$B36,Data!$C:$C,O$1))</f>
        <v/>
      </c>
      <c r="P36" s="49" t="str">
        <f>IF(SUMIFS(Data!$U:$U,Data!$A:$A,$B36,Data!$C:$C,P$1)=0,"",SUMIFS(Data!$U:$U,Data!$A:$A,$B36,Data!$C:$C,P$1))</f>
        <v/>
      </c>
      <c r="Q36" s="49" t="str">
        <f>IF(SUMIFS(Data!$U:$U,Data!$A:$A,$B36,Data!$C:$C,Q$1)=0,"",SUMIFS(Data!$U:$U,Data!$A:$A,$B36,Data!$C:$C,Q$1))</f>
        <v/>
      </c>
      <c r="R36" s="49">
        <f>IF(SUMIFS(Data!Z:Z,Data!A:A,'#ligaSYR'!B36)&gt;12,5,IF(SUMIFS(Data!Z:Z,Data!A:A,'#ligaSYR'!B36)&gt;9,3,IF(SUMIFS(Data!Z:Z,Data!A:A,'#ligaSYR'!B36)&gt;4,1,0)))</f>
        <v>0</v>
      </c>
      <c r="S36" s="49">
        <f>IF(V36&gt;500,5,IF(V36&gt;400,4,IF(V36&gt;300,3,0)))</f>
        <v>0</v>
      </c>
      <c r="T36" s="49">
        <f>IF(COUNT(C36:Q36)=15,5,IF(COUNT(C36:Q36)=14,3,IF(COUNT(C36:Q36)=13,1,0)))</f>
        <v>0</v>
      </c>
      <c r="U36" s="49">
        <f>SUM(C36:T36)</f>
        <v>24.986666666666668</v>
      </c>
      <c r="V36" s="49">
        <f>SUMIFS(Data!D:D,Data!A:A,'#ligaSYR'!B36)</f>
        <v>142.96</v>
      </c>
      <c r="W36" s="50" t="str">
        <f>IF(VLOOKUP(B36,Participanti!A:D,4,0)=0," ","New")</f>
        <v>New</v>
      </c>
      <c r="Y36" s="50" t="str">
        <f t="shared" si="0"/>
        <v>Coborare 35 locuri</v>
      </c>
    </row>
    <row r="37" spans="1:25" ht="13.8" x14ac:dyDescent="0.3">
      <c r="A37" s="48">
        <v>36</v>
      </c>
      <c r="B37" s="48" t="s">
        <v>64</v>
      </c>
      <c r="C37" s="49">
        <f>IF(SUMIFS(Data!$U:$U,Data!$A:$A,$B37,Data!$C:$C,C$1)=0,"",SUMIFS(Data!$U:$U,Data!$A:$A,$B37,Data!$C:$C,C$1))</f>
        <v>2.375</v>
      </c>
      <c r="D37" s="49">
        <f>IF(SUMIFS(Data!$U:$U,Data!$A:$A,$B37,Data!$C:$C,D$1)=0,"",SUMIFS(Data!$U:$U,Data!$A:$A,$B37,Data!$C:$C,D$1))</f>
        <v>2.625</v>
      </c>
      <c r="E37" s="49" t="str">
        <f>IF(SUMIFS(Data!$U:$U,Data!$A:$A,$B37,Data!$C:$C,E$1)=0,"",SUMIFS(Data!$U:$U,Data!$A:$A,$B37,Data!$C:$C,E$1))</f>
        <v/>
      </c>
      <c r="F37" s="49">
        <f>IF(SUMIFS(Data!$U:$U,Data!$A:$A,$B37,Data!$C:$C,F$1)=0,"",SUMIFS(Data!$U:$U,Data!$A:$A,$B37,Data!$C:$C,F$1))</f>
        <v>2.125</v>
      </c>
      <c r="G37" s="49" t="str">
        <f>IF(SUMIFS(Data!$U:$U,Data!$A:$A,$B37,Data!$C:$C,G$1)=0,"",SUMIFS(Data!$U:$U,Data!$A:$A,$B37,Data!$C:$C,G$1))</f>
        <v/>
      </c>
      <c r="H37" s="49" t="str">
        <f>IF(SUMIFS(Data!$U:$U,Data!$A:$A,$B37,Data!$C:$C,H$1)=0,"",SUMIFS(Data!$U:$U,Data!$A:$A,$B37,Data!$C:$C,H$1))</f>
        <v/>
      </c>
      <c r="I37" s="49">
        <f>IF(SUMIFS(Data!$U:$U,Data!$A:$A,$B37,Data!$C:$C,I$1)=0,"",SUMIFS(Data!$U:$U,Data!$A:$A,$B37,Data!$C:$C,I$1))</f>
        <v>2.625</v>
      </c>
      <c r="J37" s="49">
        <f>IF(SUMIFS(Data!$U:$U,Data!$A:$A,$B37,Data!$C:$C,J$1)=0,"",SUMIFS(Data!$U:$U,Data!$A:$A,$B37,Data!$C:$C,J$1))</f>
        <v>2.2599999999999998</v>
      </c>
      <c r="K37" s="49">
        <f>IF(SUMIFS(Data!$U:$U,Data!$A:$A,$B37,Data!$C:$C,K$1)=0,"",SUMIFS(Data!$U:$U,Data!$A:$A,$B37,Data!$C:$C,K$1))</f>
        <v>1.625</v>
      </c>
      <c r="L37" s="49">
        <f>IF(SUMIFS(Data!$U:$U,Data!$A:$A,$B37,Data!$C:$C,L$1)=0,"",SUMIFS(Data!$U:$U,Data!$A:$A,$B37,Data!$C:$C,L$1))</f>
        <v>3.5</v>
      </c>
      <c r="M37" s="49">
        <f>IF(SUMIFS(Data!$U:$U,Data!$A:$A,$B37,Data!$C:$C,M$1)=0,"",SUMIFS(Data!$U:$U,Data!$A:$A,$B37,Data!$C:$C,M$1))</f>
        <v>2.0049999999999999</v>
      </c>
      <c r="N37" s="49" t="str">
        <f>IF(SUMIFS(Data!$U:$U,Data!$A:$A,$B37,Data!$C:$C,N$1)=0,"",SUMIFS(Data!$U:$U,Data!$A:$A,$B37,Data!$C:$C,N$1))</f>
        <v/>
      </c>
      <c r="O37" s="49">
        <f>IF(SUMIFS(Data!$U:$U,Data!$A:$A,$B37,Data!$C:$C,O$1)=0,"",SUMIFS(Data!$U:$U,Data!$A:$A,$B37,Data!$C:$C,O$1))</f>
        <v>2.1819999999999999</v>
      </c>
      <c r="P37" s="49" t="str">
        <f>IF(SUMIFS(Data!$U:$U,Data!$A:$A,$B37,Data!$C:$C,P$1)=0,"",SUMIFS(Data!$U:$U,Data!$A:$A,$B37,Data!$C:$C,P$1))</f>
        <v/>
      </c>
      <c r="Q37" s="49">
        <f>IF(SUMIFS(Data!$U:$U,Data!$A:$A,$B37,Data!$C:$C,Q$1)=0,"",SUMIFS(Data!$U:$U,Data!$A:$A,$B37,Data!$C:$C,Q$1))</f>
        <v>1.875</v>
      </c>
      <c r="R37" s="49">
        <f>IF(SUMIFS(Data!Z:Z,Data!A:A,'#ligaSYR'!B37)&gt;12,5,IF(SUMIFS(Data!Z:Z,Data!A:A,'#ligaSYR'!B37)&gt;9,3,IF(SUMIFS(Data!Z:Z,Data!A:A,'#ligaSYR'!B37)&gt;4,1,0)))</f>
        <v>1</v>
      </c>
      <c r="S37" s="49">
        <f>IF(V37&gt;500,5,IF(V37&gt;400,4,IF(V37&gt;300,3,0)))</f>
        <v>0</v>
      </c>
      <c r="T37" s="49">
        <f>IF(COUNT(C37:Q37)=15,5,IF(COUNT(C37:Q37)=14,3,IF(COUNT(C37:Q37)=13,1,0)))</f>
        <v>0</v>
      </c>
      <c r="U37" s="49">
        <f>SUM(C37:T37)</f>
        <v>24.196999999999996</v>
      </c>
      <c r="V37" s="49">
        <f>SUMIFS(Data!D:D,Data!A:A,'#ligaSYR'!B37)</f>
        <v>126.35999999999999</v>
      </c>
      <c r="W37" s="50" t="str">
        <f>IF(VLOOKUP(B37,Participanti!A:D,4,0)=0," ","New")</f>
        <v xml:space="preserve"> </v>
      </c>
      <c r="Y37" s="50" t="str">
        <f t="shared" si="0"/>
        <v>Coborare 36 locuri</v>
      </c>
    </row>
    <row r="38" spans="1:25" ht="13.8" x14ac:dyDescent="0.3">
      <c r="A38" s="48">
        <v>37</v>
      </c>
      <c r="B38" s="48" t="s">
        <v>68</v>
      </c>
      <c r="C38" s="49">
        <f>IF(SUMIFS(Data!$U:$U,Data!$A:$A,$B38,Data!$C:$C,C$1)=0,"",SUMIFS(Data!$U:$U,Data!$A:$A,$B38,Data!$C:$C,C$1))</f>
        <v>4.2746666666666666</v>
      </c>
      <c r="D38" s="49">
        <f>IF(SUMIFS(Data!$U:$U,Data!$A:$A,$B38,Data!$C:$C,D$1)=0,"",SUMIFS(Data!$U:$U,Data!$A:$A,$B38,Data!$C:$C,D$1))</f>
        <v>4.4416666666666664</v>
      </c>
      <c r="E38" s="49">
        <f>IF(SUMIFS(Data!$U:$U,Data!$A:$A,$B38,Data!$C:$C,E$1)=0,"",SUMIFS(Data!$U:$U,Data!$A:$A,$B38,Data!$C:$C,E$1))</f>
        <v>5.0806666666666658</v>
      </c>
      <c r="F38" s="49">
        <f>IF(SUMIFS(Data!$U:$U,Data!$A:$A,$B38,Data!$C:$C,F$1)=0,"",SUMIFS(Data!$U:$U,Data!$A:$A,$B38,Data!$C:$C,F$1))</f>
        <v>1.875</v>
      </c>
      <c r="G38" s="49">
        <f>IF(SUMIFS(Data!$U:$U,Data!$A:$A,$B38,Data!$C:$C,G$1)=0,"",SUMIFS(Data!$U:$U,Data!$A:$A,$B38,Data!$C:$C,G$1))</f>
        <v>3.9533333333333331</v>
      </c>
      <c r="H38" s="49">
        <f>IF(SUMIFS(Data!$U:$U,Data!$A:$A,$B38,Data!$C:$C,H$1)=0,"",SUMIFS(Data!$U:$U,Data!$A:$A,$B38,Data!$C:$C,H$1))</f>
        <v>3.2096666666666667</v>
      </c>
      <c r="I38" s="49" t="str">
        <f>IF(SUMIFS(Data!$U:$U,Data!$A:$A,$B38,Data!$C:$C,I$1)=0,"",SUMIFS(Data!$U:$U,Data!$A:$A,$B38,Data!$C:$C,I$1))</f>
        <v/>
      </c>
      <c r="J38" s="49" t="str">
        <f>IF(SUMIFS(Data!$U:$U,Data!$A:$A,$B38,Data!$C:$C,J$1)=0,"",SUMIFS(Data!$U:$U,Data!$A:$A,$B38,Data!$C:$C,J$1))</f>
        <v/>
      </c>
      <c r="K38" s="49" t="str">
        <f>IF(SUMIFS(Data!$U:$U,Data!$A:$A,$B38,Data!$C:$C,K$1)=0,"",SUMIFS(Data!$U:$U,Data!$A:$A,$B38,Data!$C:$C,K$1))</f>
        <v/>
      </c>
      <c r="L38" s="49" t="str">
        <f>IF(SUMIFS(Data!$U:$U,Data!$A:$A,$B38,Data!$C:$C,L$1)=0,"",SUMIFS(Data!$U:$U,Data!$A:$A,$B38,Data!$C:$C,L$1))</f>
        <v/>
      </c>
      <c r="M38" s="49" t="str">
        <f>IF(SUMIFS(Data!$U:$U,Data!$A:$A,$B38,Data!$C:$C,M$1)=0,"",SUMIFS(Data!$U:$U,Data!$A:$A,$B38,Data!$C:$C,M$1))</f>
        <v/>
      </c>
      <c r="N38" s="49" t="str">
        <f>IF(SUMIFS(Data!$U:$U,Data!$A:$A,$B38,Data!$C:$C,N$1)=0,"",SUMIFS(Data!$U:$U,Data!$A:$A,$B38,Data!$C:$C,N$1))</f>
        <v/>
      </c>
      <c r="O38" s="49" t="str">
        <f>IF(SUMIFS(Data!$U:$U,Data!$A:$A,$B38,Data!$C:$C,O$1)=0,"",SUMIFS(Data!$U:$U,Data!$A:$A,$B38,Data!$C:$C,O$1))</f>
        <v/>
      </c>
      <c r="P38" s="49" t="str">
        <f>IF(SUMIFS(Data!$U:$U,Data!$A:$A,$B38,Data!$C:$C,P$1)=0,"",SUMIFS(Data!$U:$U,Data!$A:$A,$B38,Data!$C:$C,P$1))</f>
        <v/>
      </c>
      <c r="Q38" s="49" t="str">
        <f>IF(SUMIFS(Data!$U:$U,Data!$A:$A,$B38,Data!$C:$C,Q$1)=0,"",SUMIFS(Data!$U:$U,Data!$A:$A,$B38,Data!$C:$C,Q$1))</f>
        <v/>
      </c>
      <c r="R38" s="49">
        <f>IF(SUMIFS(Data!Z:Z,Data!A:A,'#ligaSYR'!B38)&gt;12,5,IF(SUMIFS(Data!Z:Z,Data!A:A,'#ligaSYR'!B38)&gt;9,3,IF(SUMIFS(Data!Z:Z,Data!A:A,'#ligaSYR'!B38)&gt;4,1,0)))</f>
        <v>1</v>
      </c>
      <c r="S38" s="49">
        <f>IF(V38&gt;500,5,IF(V38&gt;400,4,IF(V38&gt;300,3,0)))</f>
        <v>0</v>
      </c>
      <c r="T38" s="49">
        <f>IF(COUNT(C38:Q38)=15,5,IF(COUNT(C38:Q38)=14,3,IF(COUNT(C38:Q38)=13,1,0)))</f>
        <v>0</v>
      </c>
      <c r="U38" s="49">
        <f>SUM(C38:T38)</f>
        <v>23.834999999999997</v>
      </c>
      <c r="V38" s="49">
        <f>SUMIFS(Data!D:D,Data!A:A,'#ligaSYR'!B38)</f>
        <v>121.03999999999999</v>
      </c>
      <c r="W38" s="50" t="str">
        <f>IF(VLOOKUP(B38,Participanti!A:D,4,0)=0," ","New")</f>
        <v xml:space="preserve"> </v>
      </c>
      <c r="Y38" s="50" t="str">
        <f t="shared" si="0"/>
        <v>Coborare 37 locuri</v>
      </c>
    </row>
    <row r="39" spans="1:25" ht="13.8" x14ac:dyDescent="0.3">
      <c r="A39" s="48">
        <v>38</v>
      </c>
      <c r="B39" s="48" t="s">
        <v>184</v>
      </c>
      <c r="C39" s="49">
        <f>IF(SUMIFS(Data!$U:$U,Data!$A:$A,$B39,Data!$C:$C,C$1)=0,"",SUMIFS(Data!$U:$U,Data!$A:$A,$B39,Data!$C:$C,C$1))</f>
        <v>2.625</v>
      </c>
      <c r="D39" s="49">
        <f>IF(SUMIFS(Data!$U:$U,Data!$A:$A,$B39,Data!$C:$C,D$1)=0,"",SUMIFS(Data!$U:$U,Data!$A:$A,$B39,Data!$C:$C,D$1))</f>
        <v>2.25</v>
      </c>
      <c r="E39" s="49">
        <f>IF(SUMIFS(Data!$U:$U,Data!$A:$A,$B39,Data!$C:$C,E$1)=0,"",SUMIFS(Data!$U:$U,Data!$A:$A,$B39,Data!$C:$C,E$1))</f>
        <v>2.4823333333333335</v>
      </c>
      <c r="F39" s="49" t="str">
        <f>IF(SUMIFS(Data!$U:$U,Data!$A:$A,$B39,Data!$C:$C,F$1)=0,"",SUMIFS(Data!$U:$U,Data!$A:$A,$B39,Data!$C:$C,F$1))</f>
        <v/>
      </c>
      <c r="G39" s="49">
        <f>IF(SUMIFS(Data!$U:$U,Data!$A:$A,$B39,Data!$C:$C,G$1)=0,"",SUMIFS(Data!$U:$U,Data!$A:$A,$B39,Data!$C:$C,G$1))</f>
        <v>1.875</v>
      </c>
      <c r="H39" s="49" t="str">
        <f>IF(SUMIFS(Data!$U:$U,Data!$A:$A,$B39,Data!$C:$C,H$1)=0,"",SUMIFS(Data!$U:$U,Data!$A:$A,$B39,Data!$C:$C,H$1))</f>
        <v/>
      </c>
      <c r="I39" s="49">
        <f>IF(SUMIFS(Data!$U:$U,Data!$A:$A,$B39,Data!$C:$C,I$1)=0,"",SUMIFS(Data!$U:$U,Data!$A:$A,$B39,Data!$C:$C,I$1))</f>
        <v>2.125</v>
      </c>
      <c r="J39" s="49" t="str">
        <f>IF(SUMIFS(Data!$U:$U,Data!$A:$A,$B39,Data!$C:$C,J$1)=0,"",SUMIFS(Data!$U:$U,Data!$A:$A,$B39,Data!$C:$C,J$1))</f>
        <v/>
      </c>
      <c r="K39" s="49" t="str">
        <f>IF(SUMIFS(Data!$U:$U,Data!$A:$A,$B39,Data!$C:$C,K$1)=0,"",SUMIFS(Data!$U:$U,Data!$A:$A,$B39,Data!$C:$C,K$1))</f>
        <v/>
      </c>
      <c r="L39" s="49" t="str">
        <f>IF(SUMIFS(Data!$U:$U,Data!$A:$A,$B39,Data!$C:$C,L$1)=0,"",SUMIFS(Data!$U:$U,Data!$A:$A,$B39,Data!$C:$C,L$1))</f>
        <v/>
      </c>
      <c r="M39" s="49" t="str">
        <f>IF(SUMIFS(Data!$U:$U,Data!$A:$A,$B39,Data!$C:$C,M$1)=0,"",SUMIFS(Data!$U:$U,Data!$A:$A,$B39,Data!$C:$C,M$1))</f>
        <v/>
      </c>
      <c r="N39" s="49" t="str">
        <f>IF(SUMIFS(Data!$U:$U,Data!$A:$A,$B39,Data!$C:$C,N$1)=0,"",SUMIFS(Data!$U:$U,Data!$A:$A,$B39,Data!$C:$C,N$1))</f>
        <v/>
      </c>
      <c r="O39" s="49" t="str">
        <f>IF(SUMIFS(Data!$U:$U,Data!$A:$A,$B39,Data!$C:$C,O$1)=0,"",SUMIFS(Data!$U:$U,Data!$A:$A,$B39,Data!$C:$C,O$1))</f>
        <v/>
      </c>
      <c r="P39" s="49" t="str">
        <f>IF(SUMIFS(Data!$U:$U,Data!$A:$A,$B39,Data!$C:$C,P$1)=0,"",SUMIFS(Data!$U:$U,Data!$A:$A,$B39,Data!$C:$C,P$1))</f>
        <v/>
      </c>
      <c r="Q39" s="49" t="str">
        <f>IF(SUMIFS(Data!$U:$U,Data!$A:$A,$B39,Data!$C:$C,Q$1)=0,"",SUMIFS(Data!$U:$U,Data!$A:$A,$B39,Data!$C:$C,Q$1))</f>
        <v/>
      </c>
      <c r="R39" s="49">
        <f>IF(SUMIFS(Data!Z:Z,Data!A:A,'#ligaSYR'!B39)&gt;12,5,IF(SUMIFS(Data!Z:Z,Data!A:A,'#ligaSYR'!B39)&gt;9,3,IF(SUMIFS(Data!Z:Z,Data!A:A,'#ligaSYR'!B39)&gt;4,1,0)))</f>
        <v>1</v>
      </c>
      <c r="S39" s="49">
        <f>IF(V39&gt;500,5,IF(V39&gt;400,4,IF(V39&gt;300,3,0)))</f>
        <v>0</v>
      </c>
      <c r="T39" s="49">
        <f>IF(COUNT(C39:Q39)=15,5,IF(COUNT(C39:Q39)=14,3,IF(COUNT(C39:Q39)=13,1,0)))</f>
        <v>0</v>
      </c>
      <c r="U39" s="49">
        <f>SUM(C39:T39)</f>
        <v>12.357333333333333</v>
      </c>
      <c r="V39" s="49">
        <f>SUMIFS(Data!D:D,Data!A:A,'#ligaSYR'!B39)</f>
        <v>37</v>
      </c>
      <c r="W39" s="50" t="str">
        <f>IF(VLOOKUP(B39,Participanti!A:D,4,0)=0," ","New")</f>
        <v xml:space="preserve"> </v>
      </c>
      <c r="Y39" s="50" t="str">
        <f t="shared" si="0"/>
        <v>Coborare 38 locuri</v>
      </c>
    </row>
    <row r="40" spans="1:25" ht="13.8" x14ac:dyDescent="0.3">
      <c r="A40" s="48">
        <v>39</v>
      </c>
      <c r="B40" s="48" t="s">
        <v>219</v>
      </c>
      <c r="C40" s="49">
        <f>IF(SUMIFS(Data!$U:$U,Data!$A:$A,$B40,Data!$C:$C,C$1)=0,"",SUMIFS(Data!$U:$U,Data!$A:$A,$B40,Data!$C:$C,C$1))</f>
        <v>4.2953333333333337</v>
      </c>
      <c r="D40" s="49" t="str">
        <f>IF(SUMIFS(Data!$U:$U,Data!$A:$A,$B40,Data!$C:$C,D$1)=0,"",SUMIFS(Data!$U:$U,Data!$A:$A,$B40,Data!$C:$C,D$1))</f>
        <v/>
      </c>
      <c r="E40" s="49">
        <f>IF(SUMIFS(Data!$U:$U,Data!$A:$A,$B40,Data!$C:$C,E$1)=0,"",SUMIFS(Data!$U:$U,Data!$A:$A,$B40,Data!$C:$C,E$1))</f>
        <v>1.5</v>
      </c>
      <c r="F40" s="49" t="str">
        <f>IF(SUMIFS(Data!$U:$U,Data!$A:$A,$B40,Data!$C:$C,F$1)=0,"",SUMIFS(Data!$U:$U,Data!$A:$A,$B40,Data!$C:$C,F$1))</f>
        <v/>
      </c>
      <c r="G40" s="49">
        <f>IF(SUMIFS(Data!$U:$U,Data!$A:$A,$B40,Data!$C:$C,G$1)=0,"",SUMIFS(Data!$U:$U,Data!$A:$A,$B40,Data!$C:$C,G$1))</f>
        <v>2.3206666666666669</v>
      </c>
      <c r="H40" s="49" t="str">
        <f>IF(SUMIFS(Data!$U:$U,Data!$A:$A,$B40,Data!$C:$C,H$1)=0,"",SUMIFS(Data!$U:$U,Data!$A:$A,$B40,Data!$C:$C,H$1))</f>
        <v/>
      </c>
      <c r="I40" s="49" t="str">
        <f>IF(SUMIFS(Data!$U:$U,Data!$A:$A,$B40,Data!$C:$C,I$1)=0,"",SUMIFS(Data!$U:$U,Data!$A:$A,$B40,Data!$C:$C,I$1))</f>
        <v/>
      </c>
      <c r="J40" s="49" t="str">
        <f>IF(SUMIFS(Data!$U:$U,Data!$A:$A,$B40,Data!$C:$C,J$1)=0,"",SUMIFS(Data!$U:$U,Data!$A:$A,$B40,Data!$C:$C,J$1))</f>
        <v/>
      </c>
      <c r="K40" s="49" t="str">
        <f>IF(SUMIFS(Data!$U:$U,Data!$A:$A,$B40,Data!$C:$C,K$1)=0,"",SUMIFS(Data!$U:$U,Data!$A:$A,$B40,Data!$C:$C,K$1))</f>
        <v/>
      </c>
      <c r="L40" s="49" t="str">
        <f>IF(SUMIFS(Data!$U:$U,Data!$A:$A,$B40,Data!$C:$C,L$1)=0,"",SUMIFS(Data!$U:$U,Data!$A:$A,$B40,Data!$C:$C,L$1))</f>
        <v/>
      </c>
      <c r="M40" s="49" t="str">
        <f>IF(SUMIFS(Data!$U:$U,Data!$A:$A,$B40,Data!$C:$C,M$1)=0,"",SUMIFS(Data!$U:$U,Data!$A:$A,$B40,Data!$C:$C,M$1))</f>
        <v/>
      </c>
      <c r="N40" s="49" t="str">
        <f>IF(SUMIFS(Data!$U:$U,Data!$A:$A,$B40,Data!$C:$C,N$1)=0,"",SUMIFS(Data!$U:$U,Data!$A:$A,$B40,Data!$C:$C,N$1))</f>
        <v/>
      </c>
      <c r="O40" s="49" t="str">
        <f>IF(SUMIFS(Data!$U:$U,Data!$A:$A,$B40,Data!$C:$C,O$1)=0,"",SUMIFS(Data!$U:$U,Data!$A:$A,$B40,Data!$C:$C,O$1))</f>
        <v/>
      </c>
      <c r="P40" s="49" t="str">
        <f>IF(SUMIFS(Data!$U:$U,Data!$A:$A,$B40,Data!$C:$C,P$1)=0,"",SUMIFS(Data!$U:$U,Data!$A:$A,$B40,Data!$C:$C,P$1))</f>
        <v/>
      </c>
      <c r="Q40" s="49" t="str">
        <f>IF(SUMIFS(Data!$U:$U,Data!$A:$A,$B40,Data!$C:$C,Q$1)=0,"",SUMIFS(Data!$U:$U,Data!$A:$A,$B40,Data!$C:$C,Q$1))</f>
        <v/>
      </c>
      <c r="R40" s="49">
        <f>IF(SUMIFS(Data!Z:Z,Data!A:A,'#ligaSYR'!B40)&gt;12,5,IF(SUMIFS(Data!Z:Z,Data!A:A,'#ligaSYR'!B40)&gt;9,3,IF(SUMIFS(Data!Z:Z,Data!A:A,'#ligaSYR'!B40)&gt;4,1,0)))</f>
        <v>0</v>
      </c>
      <c r="S40" s="49">
        <f>IF(V40&gt;500,5,IF(V40&gt;400,4,IF(V40&gt;300,3,0)))</f>
        <v>0</v>
      </c>
      <c r="T40" s="49">
        <f>IF(COUNT(C40:Q40)=15,5,IF(COUNT(C40:Q40)=14,3,IF(COUNT(C40:Q40)=13,1,0)))</f>
        <v>0</v>
      </c>
      <c r="U40" s="49">
        <f>SUM(C40:T40)</f>
        <v>8.1159999999999997</v>
      </c>
      <c r="V40" s="49">
        <f>SUMIFS(Data!D:D,Data!A:A,'#ligaSYR'!B40)</f>
        <v>43.35</v>
      </c>
      <c r="W40" s="50" t="str">
        <f>IF(VLOOKUP(B40,Participanti!A:D,4,0)=0," ","New")</f>
        <v>New</v>
      </c>
      <c r="Y40" s="50" t="str">
        <f t="shared" si="0"/>
        <v>Coborare 39 locuri</v>
      </c>
    </row>
    <row r="41" spans="1:25" ht="13.8" x14ac:dyDescent="0.3">
      <c r="A41" s="48">
        <v>40</v>
      </c>
      <c r="B41" s="48" t="s">
        <v>255</v>
      </c>
      <c r="C41" s="49" t="str">
        <f>IF(SUMIFS(Data!$U:$U,Data!$A:$A,$B41,Data!$C:$C,C$1)=0,"",SUMIFS(Data!$U:$U,Data!$A:$A,$B41,Data!$C:$C,C$1))</f>
        <v/>
      </c>
      <c r="D41" s="49" t="str">
        <f>IF(SUMIFS(Data!$U:$U,Data!$A:$A,$B41,Data!$C:$C,D$1)=0,"",SUMIFS(Data!$U:$U,Data!$A:$A,$B41,Data!$C:$C,D$1))</f>
        <v/>
      </c>
      <c r="E41" s="49" t="str">
        <f>IF(SUMIFS(Data!$U:$U,Data!$A:$A,$B41,Data!$C:$C,E$1)=0,"",SUMIFS(Data!$U:$U,Data!$A:$A,$B41,Data!$C:$C,E$1))</f>
        <v/>
      </c>
      <c r="F41" s="49" t="str">
        <f>IF(SUMIFS(Data!$U:$U,Data!$A:$A,$B41,Data!$C:$C,F$1)=0,"",SUMIFS(Data!$U:$U,Data!$A:$A,$B41,Data!$C:$C,F$1))</f>
        <v/>
      </c>
      <c r="G41" s="49" t="str">
        <f>IF(SUMIFS(Data!$U:$U,Data!$A:$A,$B41,Data!$C:$C,G$1)=0,"",SUMIFS(Data!$U:$U,Data!$A:$A,$B41,Data!$C:$C,G$1))</f>
        <v/>
      </c>
      <c r="H41" s="49" t="str">
        <f>IF(SUMIFS(Data!$U:$U,Data!$A:$A,$B41,Data!$C:$C,H$1)=0,"",SUMIFS(Data!$U:$U,Data!$A:$A,$B41,Data!$C:$C,H$1))</f>
        <v/>
      </c>
      <c r="I41" s="49" t="str">
        <f>IF(SUMIFS(Data!$U:$U,Data!$A:$A,$B41,Data!$C:$C,I$1)=0,"",SUMIFS(Data!$U:$U,Data!$A:$A,$B41,Data!$C:$C,I$1))</f>
        <v/>
      </c>
      <c r="J41" s="49" t="str">
        <f>IF(SUMIFS(Data!$U:$U,Data!$A:$A,$B41,Data!$C:$C,J$1)=0,"",SUMIFS(Data!$U:$U,Data!$A:$A,$B41,Data!$C:$C,J$1))</f>
        <v/>
      </c>
      <c r="K41" s="49" t="str">
        <f>IF(SUMIFS(Data!$U:$U,Data!$A:$A,$B41,Data!$C:$C,K$1)=0,"",SUMIFS(Data!$U:$U,Data!$A:$A,$B41,Data!$C:$C,K$1))</f>
        <v/>
      </c>
      <c r="L41" s="49" t="str">
        <f>IF(SUMIFS(Data!$U:$U,Data!$A:$A,$B41,Data!$C:$C,L$1)=0,"",SUMIFS(Data!$U:$U,Data!$A:$A,$B41,Data!$C:$C,L$1))</f>
        <v/>
      </c>
      <c r="M41" s="49" t="str">
        <f>IF(SUMIFS(Data!$U:$U,Data!$A:$A,$B41,Data!$C:$C,M$1)=0,"",SUMIFS(Data!$U:$U,Data!$A:$A,$B41,Data!$C:$C,M$1))</f>
        <v/>
      </c>
      <c r="N41" s="49" t="str">
        <f>IF(SUMIFS(Data!$U:$U,Data!$A:$A,$B41,Data!$C:$C,N$1)=0,"",SUMIFS(Data!$U:$U,Data!$A:$A,$B41,Data!$C:$C,N$1))</f>
        <v/>
      </c>
      <c r="O41" s="49" t="str">
        <f>IF(SUMIFS(Data!$U:$U,Data!$A:$A,$B41,Data!$C:$C,O$1)=0,"",SUMIFS(Data!$U:$U,Data!$A:$A,$B41,Data!$C:$C,O$1))</f>
        <v/>
      </c>
      <c r="P41" s="49">
        <f>IF(SUMIFS(Data!$U:$U,Data!$A:$A,$B41,Data!$C:$C,P$1)=0,"",SUMIFS(Data!$U:$U,Data!$A:$A,$B41,Data!$C:$C,P$1))</f>
        <v>4.2303333333333333</v>
      </c>
      <c r="Q41" s="49">
        <f>IF(SUMIFS(Data!$U:$U,Data!$A:$A,$B41,Data!$C:$C,Q$1)=0,"",SUMIFS(Data!$U:$U,Data!$A:$A,$B41,Data!$C:$C,Q$1))</f>
        <v>3.125</v>
      </c>
      <c r="R41" s="49">
        <f>IF(SUMIFS(Data!Z:Z,Data!A:A,'#ligaSYR'!B42)&gt;12,5,IF(SUMIFS(Data!Z:Z,Data!A:A,'#ligaSYR'!B42)&gt;9,3,IF(SUMIFS(Data!Z:Z,Data!A:A,'#ligaSYR'!B42)&gt;4,1,0)))</f>
        <v>0</v>
      </c>
      <c r="S41" s="49">
        <f>IF(V41&gt;500,5,IF(V41&gt;400,4,IF(V41&gt;300,3,0)))</f>
        <v>0</v>
      </c>
      <c r="T41" s="49">
        <f>IF(COUNT(C41:Q41)=15,5,IF(COUNT(C41:Q41)=14,3,IF(COUNT(C41:Q41)=13,1,0)))</f>
        <v>0</v>
      </c>
      <c r="U41" s="49">
        <f>SUM(C41:T41)</f>
        <v>7.3553333333333333</v>
      </c>
      <c r="V41" s="49">
        <f>SUMIFS(Data!D:D,Data!A:A,'#ligaSYR'!B42)</f>
        <v>20.46</v>
      </c>
      <c r="W41" s="50" t="str">
        <f>IF(VLOOKUP(B41,Participanti!A:D,4,0)=0," ","New")</f>
        <v>New</v>
      </c>
      <c r="Y41" s="50" t="str">
        <f t="shared" si="0"/>
        <v>Coborare 40 locuri</v>
      </c>
    </row>
    <row r="42" spans="1:25" ht="13.8" x14ac:dyDescent="0.3">
      <c r="A42" s="48">
        <v>41</v>
      </c>
      <c r="B42" s="48" t="s">
        <v>6</v>
      </c>
      <c r="C42" s="49">
        <f>IF(SUMIFS(Data!$U:$U,Data!$A:$A,$B42,Data!$C:$C,C$1)=0,"",SUMIFS(Data!$U:$U,Data!$A:$A,$B42,Data!$C:$C,C$1))</f>
        <v>3.5</v>
      </c>
      <c r="D42" s="49">
        <f>IF(SUMIFS(Data!$U:$U,Data!$A:$A,$B42,Data!$C:$C,D$1)=0,"",SUMIFS(Data!$U:$U,Data!$A:$A,$B42,Data!$C:$C,D$1))</f>
        <v>2.375</v>
      </c>
      <c r="E42" s="49" t="str">
        <f>IF(SUMIFS(Data!$U:$U,Data!$A:$A,$B42,Data!$C:$C,E$1)=0,"",SUMIFS(Data!$U:$U,Data!$A:$A,$B42,Data!$C:$C,E$1))</f>
        <v/>
      </c>
      <c r="F42" s="49" t="str">
        <f>IF(SUMIFS(Data!$U:$U,Data!$A:$A,$B42,Data!$C:$C,F$1)=0,"",SUMIFS(Data!$U:$U,Data!$A:$A,$B42,Data!$C:$C,F$1))</f>
        <v/>
      </c>
      <c r="G42" s="49" t="str">
        <f>IF(SUMIFS(Data!$U:$U,Data!$A:$A,$B42,Data!$C:$C,G$1)=0,"",SUMIFS(Data!$U:$U,Data!$A:$A,$B42,Data!$C:$C,G$1))</f>
        <v/>
      </c>
      <c r="H42" s="49" t="str">
        <f>IF(SUMIFS(Data!$U:$U,Data!$A:$A,$B42,Data!$C:$C,H$1)=0,"",SUMIFS(Data!$U:$U,Data!$A:$A,$B42,Data!$C:$C,H$1))</f>
        <v/>
      </c>
      <c r="I42" s="49" t="str">
        <f>IF(SUMIFS(Data!$U:$U,Data!$A:$A,$B42,Data!$C:$C,I$1)=0,"",SUMIFS(Data!$U:$U,Data!$A:$A,$B42,Data!$C:$C,I$1))</f>
        <v/>
      </c>
      <c r="J42" s="49" t="str">
        <f>IF(SUMIFS(Data!$U:$U,Data!$A:$A,$B42,Data!$C:$C,J$1)=0,"",SUMIFS(Data!$U:$U,Data!$A:$A,$B42,Data!$C:$C,J$1))</f>
        <v/>
      </c>
      <c r="K42" s="49" t="str">
        <f>IF(SUMIFS(Data!$U:$U,Data!$A:$A,$B42,Data!$C:$C,K$1)=0,"",SUMIFS(Data!$U:$U,Data!$A:$A,$B42,Data!$C:$C,K$1))</f>
        <v/>
      </c>
      <c r="L42" s="49" t="str">
        <f>IF(SUMIFS(Data!$U:$U,Data!$A:$A,$B42,Data!$C:$C,L$1)=0,"",SUMIFS(Data!$U:$U,Data!$A:$A,$B42,Data!$C:$C,L$1))</f>
        <v/>
      </c>
      <c r="M42" s="49" t="str">
        <f>IF(SUMIFS(Data!$U:$U,Data!$A:$A,$B42,Data!$C:$C,M$1)=0,"",SUMIFS(Data!$U:$U,Data!$A:$A,$B42,Data!$C:$C,M$1))</f>
        <v/>
      </c>
      <c r="N42" s="49" t="str">
        <f>IF(SUMIFS(Data!$U:$U,Data!$A:$A,$B42,Data!$C:$C,N$1)=0,"",SUMIFS(Data!$U:$U,Data!$A:$A,$B42,Data!$C:$C,N$1))</f>
        <v/>
      </c>
      <c r="O42" s="49" t="str">
        <f>IF(SUMIFS(Data!$U:$U,Data!$A:$A,$B42,Data!$C:$C,O$1)=0,"",SUMIFS(Data!$U:$U,Data!$A:$A,$B42,Data!$C:$C,O$1))</f>
        <v/>
      </c>
      <c r="P42" s="49" t="str">
        <f>IF(SUMIFS(Data!$U:$U,Data!$A:$A,$B42,Data!$C:$C,P$1)=0,"",SUMIFS(Data!$U:$U,Data!$A:$A,$B42,Data!$C:$C,P$1))</f>
        <v/>
      </c>
      <c r="Q42" s="49" t="str">
        <f>IF(SUMIFS(Data!$U:$U,Data!$A:$A,$B42,Data!$C:$C,Q$1)=0,"",SUMIFS(Data!$U:$U,Data!$A:$A,$B42,Data!$C:$C,Q$1))</f>
        <v/>
      </c>
      <c r="R42" s="49">
        <f>IF(SUMIFS(Data!Z:Z,Data!A:A,'#ligaSYR'!B41)&gt;12,5,IF(SUMIFS(Data!Z:Z,Data!A:A,'#ligaSYR'!B41)&gt;9,3,IF(SUMIFS(Data!Z:Z,Data!A:A,'#ligaSYR'!B41)&gt;4,1,0)))</f>
        <v>0</v>
      </c>
      <c r="S42" s="49">
        <f>IF(V42&gt;500,5,IF(V42&gt;400,4,IF(V42&gt;300,3,0)))</f>
        <v>0</v>
      </c>
      <c r="T42" s="49">
        <f>IF(COUNT(C42:Q42)=15,5,IF(COUNT(C42:Q42)=14,3,IF(COUNT(C42:Q42)=13,1,0)))</f>
        <v>0</v>
      </c>
      <c r="U42" s="49">
        <f>SUM(C42:T42)</f>
        <v>5.875</v>
      </c>
      <c r="V42" s="49">
        <f>SUMIFS(Data!D:D,Data!A:A,'#ligaSYR'!B41)</f>
        <v>31.12</v>
      </c>
      <c r="W42" s="50" t="str">
        <f>IF(VLOOKUP(B42,Participanti!A:D,4,0)=0," ","New")</f>
        <v xml:space="preserve"> </v>
      </c>
    </row>
    <row r="43" spans="1:25" ht="13.8" x14ac:dyDescent="0.3">
      <c r="A43" s="48">
        <v>42</v>
      </c>
      <c r="B43" s="48" t="s">
        <v>222</v>
      </c>
      <c r="C43" s="49">
        <f>IF(SUMIFS(Data!$U:$U,Data!$A:$A,$B43,Data!$C:$C,C$1)=0,"",SUMIFS(Data!$U:$U,Data!$A:$A,$B43,Data!$C:$C,C$1))</f>
        <v>2.875</v>
      </c>
      <c r="D43" s="49" t="str">
        <f>IF(SUMIFS(Data!$U:$U,Data!$A:$A,$B43,Data!$C:$C,D$1)=0,"",SUMIFS(Data!$U:$U,Data!$A:$A,$B43,Data!$C:$C,D$1))</f>
        <v/>
      </c>
      <c r="E43" s="49" t="str">
        <f>IF(SUMIFS(Data!$U:$U,Data!$A:$A,$B43,Data!$C:$C,E$1)=0,"",SUMIFS(Data!$U:$U,Data!$A:$A,$B43,Data!$C:$C,E$1))</f>
        <v/>
      </c>
      <c r="F43" s="49" t="str">
        <f>IF(SUMIFS(Data!$U:$U,Data!$A:$A,$B43,Data!$C:$C,F$1)=0,"",SUMIFS(Data!$U:$U,Data!$A:$A,$B43,Data!$C:$C,F$1))</f>
        <v/>
      </c>
      <c r="G43" s="49" t="str">
        <f>IF(SUMIFS(Data!$U:$U,Data!$A:$A,$B43,Data!$C:$C,G$1)=0,"",SUMIFS(Data!$U:$U,Data!$A:$A,$B43,Data!$C:$C,G$1))</f>
        <v/>
      </c>
      <c r="H43" s="49" t="str">
        <f>IF(SUMIFS(Data!$U:$U,Data!$A:$A,$B43,Data!$C:$C,H$1)=0,"",SUMIFS(Data!$U:$U,Data!$A:$A,$B43,Data!$C:$C,H$1))</f>
        <v/>
      </c>
      <c r="I43" s="49" t="str">
        <f>IF(SUMIFS(Data!$U:$U,Data!$A:$A,$B43,Data!$C:$C,I$1)=0,"",SUMIFS(Data!$U:$U,Data!$A:$A,$B43,Data!$C:$C,I$1))</f>
        <v/>
      </c>
      <c r="J43" s="49" t="str">
        <f>IF(SUMIFS(Data!$U:$U,Data!$A:$A,$B43,Data!$C:$C,J$1)=0,"",SUMIFS(Data!$U:$U,Data!$A:$A,$B43,Data!$C:$C,J$1))</f>
        <v/>
      </c>
      <c r="K43" s="49" t="str">
        <f>IF(SUMIFS(Data!$U:$U,Data!$A:$A,$B43,Data!$C:$C,K$1)=0,"",SUMIFS(Data!$U:$U,Data!$A:$A,$B43,Data!$C:$C,K$1))</f>
        <v/>
      </c>
      <c r="L43" s="49" t="str">
        <f>IF(SUMIFS(Data!$U:$U,Data!$A:$A,$B43,Data!$C:$C,L$1)=0,"",SUMIFS(Data!$U:$U,Data!$A:$A,$B43,Data!$C:$C,L$1))</f>
        <v/>
      </c>
      <c r="M43" s="49" t="str">
        <f>IF(SUMIFS(Data!$U:$U,Data!$A:$A,$B43,Data!$C:$C,M$1)=0,"",SUMIFS(Data!$U:$U,Data!$A:$A,$B43,Data!$C:$C,M$1))</f>
        <v/>
      </c>
      <c r="N43" s="49" t="str">
        <f>IF(SUMIFS(Data!$U:$U,Data!$A:$A,$B43,Data!$C:$C,N$1)=0,"",SUMIFS(Data!$U:$U,Data!$A:$A,$B43,Data!$C:$C,N$1))</f>
        <v/>
      </c>
      <c r="O43" s="49" t="str">
        <f>IF(SUMIFS(Data!$U:$U,Data!$A:$A,$B43,Data!$C:$C,O$1)=0,"",SUMIFS(Data!$U:$U,Data!$A:$A,$B43,Data!$C:$C,O$1))</f>
        <v/>
      </c>
      <c r="P43" s="49" t="str">
        <f>IF(SUMIFS(Data!$U:$U,Data!$A:$A,$B43,Data!$C:$C,P$1)=0,"",SUMIFS(Data!$U:$U,Data!$A:$A,$B43,Data!$C:$C,P$1))</f>
        <v/>
      </c>
      <c r="Q43" s="49" t="str">
        <f>IF(SUMIFS(Data!$U:$U,Data!$A:$A,$B43,Data!$C:$C,Q$1)=0,"",SUMIFS(Data!$U:$U,Data!$A:$A,$B43,Data!$C:$C,Q$1))</f>
        <v/>
      </c>
      <c r="R43" s="49">
        <f>IF(SUMIFS(Data!Z:Z,Data!A:A,'#ligaSYR'!B43)&gt;12,5,IF(SUMIFS(Data!Z:Z,Data!A:A,'#ligaSYR'!B43)&gt;9,3,IF(SUMIFS(Data!Z:Z,Data!A:A,'#ligaSYR'!B43)&gt;4,1,0)))</f>
        <v>0</v>
      </c>
      <c r="S43" s="49">
        <f>IF(V43&gt;500,5,IF(V43&gt;400,4,IF(V43&gt;300,3,0)))</f>
        <v>0</v>
      </c>
      <c r="T43" s="49">
        <f>IF(COUNT(C43:Q43)=15,5,IF(COUNT(C43:Q43)=14,3,IF(COUNT(C43:Q43)=13,1,0)))</f>
        <v>0</v>
      </c>
      <c r="U43" s="49">
        <f>SUM(C43:T43)</f>
        <v>2.875</v>
      </c>
      <c r="V43" s="49">
        <f>SUMIFS(Data!D:D,Data!A:A,'#ligaSYR'!B43)</f>
        <v>21</v>
      </c>
      <c r="W43" s="50" t="str">
        <f>IF(VLOOKUP(B43,Participanti!A:D,4,0)=0," ","New")</f>
        <v>New</v>
      </c>
    </row>
  </sheetData>
  <autoFilter ref="B1:V45" xr:uid="{00000000-0009-0000-0000-000001000000}"/>
  <sortState xmlns:xlrd2="http://schemas.microsoft.com/office/spreadsheetml/2017/richdata2" ref="B2:V43">
    <sortCondition descending="1" ref="U2:U43"/>
    <sortCondition descending="1" ref="V2:V43"/>
  </sortState>
  <hyperlinks>
    <hyperlink ref="B21" r:id="rId1" display="https://www.facebook.com/groups/657276174438565/user/100000191268816/?__cft__%5b0%5d=AZV371bt_7mW2SBM3ejZYp4hATerzlyQHCnw68ArtXib0hFCKVNjBmyRK_L2-3NtpG16bfWZVEL_pAq_3lHqAPCyrtQjGJmS8ptEEtUSlxVwefcAnVVD5hbqCW49fvOGwR1VFTRW0oEp0spmrLBxxyTW&amp;__tn__=-UC%2CP-R" xr:uid="{00000000-0004-0000-0100-000000000000}"/>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W13"/>
  <sheetViews>
    <sheetView workbookViewId="0">
      <selection activeCell="U2" sqref="U2"/>
    </sheetView>
  </sheetViews>
  <sheetFormatPr defaultColWidth="9.109375" defaultRowHeight="12" x14ac:dyDescent="0.25"/>
  <cols>
    <col min="1" max="1" width="7.88671875" style="27" bestFit="1" customWidth="1"/>
    <col min="2" max="2" width="18.6640625" style="27" bestFit="1" customWidth="1"/>
    <col min="3" max="5" width="6.33203125" style="27" bestFit="1" customWidth="1"/>
    <col min="6" max="17" width="4.5546875" style="27" customWidth="1"/>
    <col min="18" max="19" width="17" style="27" customWidth="1"/>
    <col min="20" max="20" width="12.109375" style="27" bestFit="1" customWidth="1"/>
    <col min="21" max="21" width="10.33203125" style="27" bestFit="1" customWidth="1"/>
    <col min="22" max="22" width="13" style="27" bestFit="1" customWidth="1"/>
    <col min="23" max="16384" width="9.109375" style="27"/>
  </cols>
  <sheetData>
    <row r="1" spans="1:23" ht="13.8" x14ac:dyDescent="0.3">
      <c r="A1" s="52" t="s">
        <v>87</v>
      </c>
      <c r="B1" s="52" t="s">
        <v>36</v>
      </c>
      <c r="C1" s="98">
        <v>1</v>
      </c>
      <c r="D1" s="98">
        <v>2</v>
      </c>
      <c r="E1" s="98">
        <v>3</v>
      </c>
      <c r="F1" s="98">
        <v>4</v>
      </c>
      <c r="G1" s="98">
        <v>5</v>
      </c>
      <c r="H1" s="98">
        <v>6</v>
      </c>
      <c r="I1" s="98">
        <v>7</v>
      </c>
      <c r="J1" s="98">
        <v>8</v>
      </c>
      <c r="K1" s="98">
        <v>9</v>
      </c>
      <c r="L1" s="98">
        <v>10</v>
      </c>
      <c r="M1" s="98">
        <v>11</v>
      </c>
      <c r="N1" s="98">
        <v>12</v>
      </c>
      <c r="O1" s="98">
        <v>13</v>
      </c>
      <c r="P1" s="98">
        <v>14</v>
      </c>
      <c r="Q1" s="98">
        <v>15</v>
      </c>
      <c r="R1" s="58" t="s">
        <v>191</v>
      </c>
      <c r="S1" s="58" t="s">
        <v>221</v>
      </c>
      <c r="T1" s="53" t="s">
        <v>166</v>
      </c>
      <c r="U1" s="52" t="s">
        <v>89</v>
      </c>
      <c r="V1" s="52" t="s">
        <v>88</v>
      </c>
    </row>
    <row r="2" spans="1:23" ht="13.8" x14ac:dyDescent="0.3">
      <c r="A2" s="48">
        <v>1</v>
      </c>
      <c r="B2" s="48" t="s">
        <v>58</v>
      </c>
      <c r="C2" s="49">
        <f>IF(SUMIFS(Data!$U:$U,Data!$A:$A,$B2,Data!$C:$C,C$1)=0,"",SUMIFS(Data!$U:$U,Data!$A:$A,$B2,Data!$C:$C,C$1))</f>
        <v>3.5053333333333332</v>
      </c>
      <c r="D2" s="49">
        <f>IF(SUMIFS(Data!$U:$U,Data!$A:$A,$B2,Data!$C:$C,D$1)=0,"",SUMIFS(Data!$U:$U,Data!$A:$A,$B2,Data!$C:$C,D$1))</f>
        <v>5.9813333333333336</v>
      </c>
      <c r="E2" s="49">
        <f>IF(SUMIFS(Data!$U:$U,Data!$A:$A,$B2,Data!$C:$C,E$1)=0,"",SUMIFS(Data!$U:$U,Data!$A:$A,$B2,Data!$C:$C,E$1))</f>
        <v>2.75</v>
      </c>
      <c r="F2" s="49">
        <f>IF(SUMIFS(Data!$U:$U,Data!$A:$A,$B2,Data!$C:$C,F$1)=0,"",SUMIFS(Data!$U:$U,Data!$A:$A,$B2,Data!$C:$C,F$1))</f>
        <v>3.4476666666666667</v>
      </c>
      <c r="G2" s="49">
        <f>IF(SUMIFS(Data!$U:$U,Data!$A:$A,$B2,Data!$C:$C,G$1)=0,"",SUMIFS(Data!$U:$U,Data!$A:$A,$B2,Data!$C:$C,G$1))</f>
        <v>4.112333333333333</v>
      </c>
      <c r="H2" s="49">
        <f>IF(SUMIFS(Data!$U:$U,Data!$A:$A,$B2,Data!$C:$C,H$1)=0,"",SUMIFS(Data!$U:$U,Data!$A:$A,$B2,Data!$C:$C,H$1))</f>
        <v>3</v>
      </c>
      <c r="I2" s="49">
        <f>IF(SUMIFS(Data!$U:$U,Data!$A:$A,$B2,Data!$C:$C,I$1)=0,"",SUMIFS(Data!$U:$U,Data!$A:$A,$B2,Data!$C:$C,I$1))</f>
        <v>3.125</v>
      </c>
      <c r="J2" s="49">
        <f>IF(SUMIFS(Data!$U:$U,Data!$A:$A,$B2,Data!$C:$C,J$1)=0,"",SUMIFS(Data!$U:$U,Data!$A:$A,$B2,Data!$C:$C,J$1))</f>
        <v>3.75</v>
      </c>
      <c r="K2" s="49">
        <f>IF(SUMIFS(Data!$U:$U,Data!$A:$A,$B2,Data!$C:$C,K$1)=0,"",SUMIFS(Data!$U:$U,Data!$A:$A,$B2,Data!$C:$C,K$1))</f>
        <v>3.7803333333333331</v>
      </c>
      <c r="L2" s="49">
        <f>IF(SUMIFS(Data!$U:$U,Data!$A:$A,$B2,Data!$C:$C,L$1)=0,"",SUMIFS(Data!$U:$U,Data!$A:$A,$B2,Data!$C:$C,L$1))</f>
        <v>3.25</v>
      </c>
      <c r="M2" s="49">
        <f>IF(SUMIFS(Data!$U:$U,Data!$A:$A,$B2,Data!$C:$C,M$1)=0,"",SUMIFS(Data!$U:$U,Data!$A:$A,$B2,Data!$C:$C,M$1))</f>
        <v>4.75</v>
      </c>
      <c r="N2" s="49">
        <f>IF(SUMIFS(Data!$U:$U,Data!$A:$A,$B2,Data!$C:$C,N$1)=0,"",SUMIFS(Data!$U:$U,Data!$A:$A,$B2,Data!$C:$C,N$1))</f>
        <v>3.6</v>
      </c>
      <c r="O2" s="49">
        <f>IF(SUMIFS(Data!$U:$U,Data!$A:$A,$B2,Data!$C:$C,O$1)=0,"",SUMIFS(Data!$U:$U,Data!$A:$A,$B2,Data!$C:$C,O$1))</f>
        <v>4.17</v>
      </c>
      <c r="P2" s="49">
        <f>IF(SUMIFS(Data!$U:$U,Data!$A:$A,$B2,Data!$C:$C,P$1)=0,"",SUMIFS(Data!$U:$U,Data!$A:$A,$B2,Data!$C:$C,P$1))</f>
        <v>4.0999999999999996</v>
      </c>
      <c r="Q2" s="49">
        <f>IF(SUMIFS(Data!$U:$U,Data!$A:$A,$B2,Data!$C:$C,Q$1)=0,"",SUMIFS(Data!$U:$U,Data!$A:$A,$B2,Data!$C:$C,Q$1))</f>
        <v>4.9973333333333336</v>
      </c>
      <c r="R2" s="49">
        <f>IF(SUMIFS(Data!Z:Z,Data!A:A,B2)&gt;12,5,IF(SUMIFS(Data!Z:Z,Data!A:A,B2)&gt;9,3,IF(SUMIFS(Data!Z:Z,Data!A:A,B2)&gt;4,1,0)))</f>
        <v>5</v>
      </c>
      <c r="S2" s="49">
        <f>IF(V2&gt;500,5,IF(V2&gt;400,4,IF(V2&gt;300,3,0)))</f>
        <v>3</v>
      </c>
      <c r="T2" s="49">
        <f>IF(COUNT(C2:Q2)=15,5,IF(COUNT(C2:Q2)=14,3,IF(COUNT(C2:Q2)=13,1,0)))</f>
        <v>5</v>
      </c>
      <c r="U2" s="49">
        <f>SUM(C2:T2)</f>
        <v>71.319333333333333</v>
      </c>
      <c r="V2" s="49">
        <f>SUMIFS(Data!D:D,Data!A:A,B2)</f>
        <v>306.01</v>
      </c>
    </row>
    <row r="3" spans="1:23" ht="13.8" x14ac:dyDescent="0.3">
      <c r="A3" s="48">
        <v>2</v>
      </c>
      <c r="B3" s="48" t="s">
        <v>160</v>
      </c>
      <c r="C3" s="49">
        <f>IF(SUMIFS(Data!$U:$U,Data!$A:$A,$B3,Data!$C:$C,C$1)=0,"",SUMIFS(Data!$U:$U,Data!$A:$A,$B3,Data!$C:$C,C$1))</f>
        <v>4.1859999999999999</v>
      </c>
      <c r="D3" s="49">
        <f>IF(SUMIFS(Data!$U:$U,Data!$A:$A,$B3,Data!$C:$C,D$1)=0,"",SUMIFS(Data!$U:$U,Data!$A:$A,$B3,Data!$C:$C,D$1))</f>
        <v>3.9</v>
      </c>
      <c r="E3" s="49">
        <f>IF(SUMIFS(Data!$U:$U,Data!$A:$A,$B3,Data!$C:$C,E$1)=0,"",SUMIFS(Data!$U:$U,Data!$A:$A,$B3,Data!$C:$C,E$1))</f>
        <v>3</v>
      </c>
      <c r="F3" s="49">
        <f>IF(SUMIFS(Data!$U:$U,Data!$A:$A,$B3,Data!$C:$C,F$1)=0,"",SUMIFS(Data!$U:$U,Data!$A:$A,$B3,Data!$C:$C,F$1))</f>
        <v>2.5</v>
      </c>
      <c r="G3" s="49">
        <f>IF(SUMIFS(Data!$U:$U,Data!$A:$A,$B3,Data!$C:$C,G$1)=0,"",SUMIFS(Data!$U:$U,Data!$A:$A,$B3,Data!$C:$C,G$1))</f>
        <v>4.375</v>
      </c>
      <c r="H3" s="49">
        <f>IF(SUMIFS(Data!$U:$U,Data!$A:$A,$B3,Data!$C:$C,H$1)=0,"",SUMIFS(Data!$U:$U,Data!$A:$A,$B3,Data!$C:$C,H$1))</f>
        <v>2.875</v>
      </c>
      <c r="I3" s="49">
        <f>IF(SUMIFS(Data!$U:$U,Data!$A:$A,$B3,Data!$C:$C,I$1)=0,"",SUMIFS(Data!$U:$U,Data!$A:$A,$B3,Data!$C:$C,I$1))</f>
        <v>3</v>
      </c>
      <c r="J3" s="49">
        <f>IF(SUMIFS(Data!$U:$U,Data!$A:$A,$B3,Data!$C:$C,J$1)=0,"",SUMIFS(Data!$U:$U,Data!$A:$A,$B3,Data!$C:$C,J$1))</f>
        <v>4.125</v>
      </c>
      <c r="K3" s="49">
        <f>IF(SUMIFS(Data!$U:$U,Data!$A:$A,$B3,Data!$C:$C,K$1)=0,"",SUMIFS(Data!$U:$U,Data!$A:$A,$B3,Data!$C:$C,K$1))</f>
        <v>2.875</v>
      </c>
      <c r="L3" s="49">
        <f>IF(SUMIFS(Data!$U:$U,Data!$A:$A,$B3,Data!$C:$C,L$1)=0,"",SUMIFS(Data!$U:$U,Data!$A:$A,$B3,Data!$C:$C,L$1))</f>
        <v>4.625</v>
      </c>
      <c r="M3" s="49">
        <f>IF(SUMIFS(Data!$U:$U,Data!$A:$A,$B3,Data!$C:$C,M$1)=0,"",SUMIFS(Data!$U:$U,Data!$A:$A,$B3,Data!$C:$C,M$1))</f>
        <v>3.125</v>
      </c>
      <c r="N3" s="49">
        <f>IF(SUMIFS(Data!$U:$U,Data!$A:$A,$B3,Data!$C:$C,N$1)=0,"",SUMIFS(Data!$U:$U,Data!$A:$A,$B3,Data!$C:$C,N$1))</f>
        <v>2.625</v>
      </c>
      <c r="O3" s="49">
        <f>IF(SUMIFS(Data!$U:$U,Data!$A:$A,$B3,Data!$C:$C,O$1)=0,"",SUMIFS(Data!$U:$U,Data!$A:$A,$B3,Data!$C:$C,O$1))</f>
        <v>3.875</v>
      </c>
      <c r="P3" s="49">
        <f>IF(SUMIFS(Data!$U:$U,Data!$A:$A,$B3,Data!$C:$C,P$1)=0,"",SUMIFS(Data!$U:$U,Data!$A:$A,$B3,Data!$C:$C,P$1))</f>
        <v>3.375</v>
      </c>
      <c r="Q3" s="49">
        <f>IF(SUMIFS(Data!$U:$U,Data!$A:$A,$B3,Data!$C:$C,Q$1)=0,"",SUMIFS(Data!$U:$U,Data!$A:$A,$B3,Data!$C:$C,Q$1))</f>
        <v>4.25</v>
      </c>
      <c r="R3" s="49">
        <f>IF(SUMIFS(Data!Z:Z,Data!A:A,B3)&gt;12,5,IF(SUMIFS(Data!Z:Z,Data!A:A,B3)&gt;9,3,IF(SUMIFS(Data!Z:Z,Data!A:A,B3)&gt;4,1,0)))</f>
        <v>5</v>
      </c>
      <c r="S3" s="49">
        <f>IF(V3&gt;500,5,IF(V3&gt;400,4,IF(V3&gt;300,3,0)))</f>
        <v>0</v>
      </c>
      <c r="T3" s="49">
        <f>IF(COUNT(C3:Q3)=15,5,IF(COUNT(C3:Q3)=14,3,IF(COUNT(C3:Q3)=13,1,0)))</f>
        <v>5</v>
      </c>
      <c r="U3" s="49">
        <f>SUM(C3:T3)</f>
        <v>62.710999999999999</v>
      </c>
      <c r="V3" s="49">
        <f>SUMIFS(Data!D:D,Data!A:A,B3)</f>
        <v>278.77999999999997</v>
      </c>
    </row>
    <row r="4" spans="1:23" ht="13.8" x14ac:dyDescent="0.3">
      <c r="A4" s="48">
        <v>3</v>
      </c>
      <c r="B4" s="48" t="s">
        <v>83</v>
      </c>
      <c r="C4" s="49">
        <f>IF(SUMIFS(Data!$U:$U,Data!$A:$A,$B4,Data!$C:$C,C$1)=0,"",SUMIFS(Data!$U:$U,Data!$A:$A,$B4,Data!$C:$C,C$1))</f>
        <v>3.5</v>
      </c>
      <c r="D4" s="49">
        <f>IF(SUMIFS(Data!$U:$U,Data!$A:$A,$B4,Data!$C:$C,D$1)=0,"",SUMIFS(Data!$U:$U,Data!$A:$A,$B4,Data!$C:$C,D$1))</f>
        <v>3.875</v>
      </c>
      <c r="E4" s="49">
        <f>IF(SUMIFS(Data!$U:$U,Data!$A:$A,$B4,Data!$C:$C,E$1)=0,"",SUMIFS(Data!$U:$U,Data!$A:$A,$B4,Data!$C:$C,E$1))</f>
        <v>2</v>
      </c>
      <c r="F4" s="49">
        <f>IF(SUMIFS(Data!$U:$U,Data!$A:$A,$B4,Data!$C:$C,F$1)=0,"",SUMIFS(Data!$U:$U,Data!$A:$A,$B4,Data!$C:$C,F$1))</f>
        <v>3.25</v>
      </c>
      <c r="G4" s="49">
        <f>IF(SUMIFS(Data!$U:$U,Data!$A:$A,$B4,Data!$C:$C,G$1)=0,"",SUMIFS(Data!$U:$U,Data!$A:$A,$B4,Data!$C:$C,G$1))</f>
        <v>3.3186666666666667</v>
      </c>
      <c r="H4" s="49">
        <f>IF(SUMIFS(Data!$U:$U,Data!$A:$A,$B4,Data!$C:$C,H$1)=0,"",SUMIFS(Data!$U:$U,Data!$A:$A,$B4,Data!$C:$C,H$1))</f>
        <v>2.125</v>
      </c>
      <c r="I4" s="49">
        <f>IF(SUMIFS(Data!$U:$U,Data!$A:$A,$B4,Data!$C:$C,I$1)=0,"",SUMIFS(Data!$U:$U,Data!$A:$A,$B4,Data!$C:$C,I$1))</f>
        <v>2.875</v>
      </c>
      <c r="J4" s="49">
        <f>IF(SUMIFS(Data!$U:$U,Data!$A:$A,$B4,Data!$C:$C,J$1)=0,"",SUMIFS(Data!$U:$U,Data!$A:$A,$B4,Data!$C:$C,J$1))</f>
        <v>3</v>
      </c>
      <c r="K4" s="49">
        <f>IF(SUMIFS(Data!$U:$U,Data!$A:$A,$B4,Data!$C:$C,K$1)=0,"",SUMIFS(Data!$U:$U,Data!$A:$A,$B4,Data!$C:$C,K$1))</f>
        <v>2.875</v>
      </c>
      <c r="L4" s="49">
        <f>IF(SUMIFS(Data!$U:$U,Data!$A:$A,$B4,Data!$C:$C,L$1)=0,"",SUMIFS(Data!$U:$U,Data!$A:$A,$B4,Data!$C:$C,L$1))</f>
        <v>2.25</v>
      </c>
      <c r="M4" s="49">
        <f>IF(SUMIFS(Data!$U:$U,Data!$A:$A,$B4,Data!$C:$C,M$1)=0,"",SUMIFS(Data!$U:$U,Data!$A:$A,$B4,Data!$C:$C,M$1))</f>
        <v>2.625</v>
      </c>
      <c r="N4" s="49">
        <f>IF(SUMIFS(Data!$U:$U,Data!$A:$A,$B4,Data!$C:$C,N$1)=0,"",SUMIFS(Data!$U:$U,Data!$A:$A,$B4,Data!$C:$C,N$1))</f>
        <v>2.25</v>
      </c>
      <c r="O4" s="49">
        <f>IF(SUMIFS(Data!$U:$U,Data!$A:$A,$B4,Data!$C:$C,O$1)=0,"",SUMIFS(Data!$U:$U,Data!$A:$A,$B4,Data!$C:$C,O$1))</f>
        <v>2.875</v>
      </c>
      <c r="P4" s="49">
        <f>IF(SUMIFS(Data!$U:$U,Data!$A:$A,$B4,Data!$C:$C,P$1)=0,"",SUMIFS(Data!$U:$U,Data!$A:$A,$B4,Data!$C:$C,P$1))</f>
        <v>2.25</v>
      </c>
      <c r="Q4" s="49">
        <f>IF(SUMIFS(Data!$U:$U,Data!$A:$A,$B4,Data!$C:$C,Q$1)=0,"",SUMIFS(Data!$U:$U,Data!$A:$A,$B4,Data!$C:$C,Q$1))</f>
        <v>2.75</v>
      </c>
      <c r="R4" s="49">
        <f>IF(SUMIFS(Data!Z:Z,Data!A:A,B4)&gt;12,5,IF(SUMIFS(Data!Z:Z,Data!A:A,B4)&gt;9,3,IF(SUMIFS(Data!Z:Z,Data!A:A,B4)&gt;4,1,0)))</f>
        <v>5</v>
      </c>
      <c r="S4" s="49">
        <f>IF(V4&gt;500,5,IF(V4&gt;400,4,IF(V4&gt;300,3,0)))</f>
        <v>0</v>
      </c>
      <c r="T4" s="49">
        <f>IF(COUNT(C4:Q4)=15,5,IF(COUNT(C4:Q4)=14,3,IF(COUNT(C4:Q4)=13,1,0)))</f>
        <v>5</v>
      </c>
      <c r="U4" s="49">
        <f>SUM(C4:T4)</f>
        <v>51.818666666666665</v>
      </c>
      <c r="V4" s="49">
        <f>SUMIFS(Data!D:D,Data!A:A,B4)</f>
        <v>135.08000000000001</v>
      </c>
    </row>
    <row r="5" spans="1:23" ht="13.8" x14ac:dyDescent="0.3">
      <c r="A5" s="48">
        <v>4</v>
      </c>
      <c r="B5" s="48" t="s">
        <v>50</v>
      </c>
      <c r="C5" s="49">
        <f>IF(SUMIFS(Data!$U:$U,Data!$A:$A,$B5,Data!$C:$C,C$1)=0,"",SUMIFS(Data!$U:$U,Data!$A:$A,$B5,Data!$C:$C,C$1))</f>
        <v>2.5</v>
      </c>
      <c r="D5" s="49">
        <f>IF(SUMIFS(Data!$U:$U,Data!$A:$A,$B5,Data!$C:$C,D$1)=0,"",SUMIFS(Data!$U:$U,Data!$A:$A,$B5,Data!$C:$C,D$1))</f>
        <v>2.5</v>
      </c>
      <c r="E5" s="49">
        <f>IF(SUMIFS(Data!$U:$U,Data!$A:$A,$B5,Data!$C:$C,E$1)=0,"",SUMIFS(Data!$U:$U,Data!$A:$A,$B5,Data!$C:$C,E$1))</f>
        <v>2.5</v>
      </c>
      <c r="F5" s="49">
        <f>IF(SUMIFS(Data!$U:$U,Data!$A:$A,$B5,Data!$C:$C,F$1)=0,"",SUMIFS(Data!$U:$U,Data!$A:$A,$B5,Data!$C:$C,F$1))</f>
        <v>3</v>
      </c>
      <c r="G5" s="49">
        <f>IF(SUMIFS(Data!$U:$U,Data!$A:$A,$B5,Data!$C:$C,G$1)=0,"",SUMIFS(Data!$U:$U,Data!$A:$A,$B5,Data!$C:$C,G$1))</f>
        <v>3.8493333333333335</v>
      </c>
      <c r="H5" s="49">
        <f>IF(SUMIFS(Data!$U:$U,Data!$A:$A,$B5,Data!$C:$C,H$1)=0,"",SUMIFS(Data!$U:$U,Data!$A:$A,$B5,Data!$C:$C,H$1))</f>
        <v>3.375</v>
      </c>
      <c r="I5" s="49">
        <f>IF(SUMIFS(Data!$U:$U,Data!$A:$A,$B5,Data!$C:$C,I$1)=0,"",SUMIFS(Data!$U:$U,Data!$A:$A,$B5,Data!$C:$C,I$1))</f>
        <v>2</v>
      </c>
      <c r="J5" s="49">
        <f>IF(SUMIFS(Data!$U:$U,Data!$A:$A,$B5,Data!$C:$C,J$1)=0,"",SUMIFS(Data!$U:$U,Data!$A:$A,$B5,Data!$C:$C,J$1))</f>
        <v>2.25</v>
      </c>
      <c r="K5" s="49">
        <f>IF(SUMIFS(Data!$U:$U,Data!$A:$A,$B5,Data!$C:$C,K$1)=0,"",SUMIFS(Data!$U:$U,Data!$A:$A,$B5,Data!$C:$C,K$1))</f>
        <v>2</v>
      </c>
      <c r="L5" s="49">
        <f>IF(SUMIFS(Data!$U:$U,Data!$A:$A,$B5,Data!$C:$C,L$1)=0,"",SUMIFS(Data!$U:$U,Data!$A:$A,$B5,Data!$C:$C,L$1))</f>
        <v>2.25</v>
      </c>
      <c r="M5" s="49">
        <f>IF(SUMIFS(Data!$U:$U,Data!$A:$A,$B5,Data!$C:$C,M$1)=0,"",SUMIFS(Data!$U:$U,Data!$A:$A,$B5,Data!$C:$C,M$1))</f>
        <v>2.9463333333333335</v>
      </c>
      <c r="N5" s="49">
        <f>IF(SUMIFS(Data!$U:$U,Data!$A:$A,$B5,Data!$C:$C,N$1)=0,"",SUMIFS(Data!$U:$U,Data!$A:$A,$B5,Data!$C:$C,N$1))</f>
        <v>3</v>
      </c>
      <c r="O5" s="49">
        <f>IF(SUMIFS(Data!$U:$U,Data!$A:$A,$B5,Data!$C:$C,O$1)=0,"",SUMIFS(Data!$U:$U,Data!$A:$A,$B5,Data!$C:$C,O$1))</f>
        <v>3.75</v>
      </c>
      <c r="P5" s="49">
        <f>IF(SUMIFS(Data!$U:$U,Data!$A:$A,$B5,Data!$C:$C,P$1)=0,"",SUMIFS(Data!$U:$U,Data!$A:$A,$B5,Data!$C:$C,P$1))</f>
        <v>2.875</v>
      </c>
      <c r="Q5" s="49" t="str">
        <f>IF(SUMIFS(Data!$U:$U,Data!$A:$A,$B5,Data!$C:$C,Q$1)=0,"",SUMIFS(Data!$U:$U,Data!$A:$A,$B5,Data!$C:$C,Q$1))</f>
        <v/>
      </c>
      <c r="R5" s="49">
        <f>IF(SUMIFS(Data!Z:Z,Data!A:A,B5)&gt;12,5,IF(SUMIFS(Data!Z:Z,Data!A:A,B5)&gt;9,3,IF(SUMIFS(Data!Z:Z,Data!A:A,B5)&gt;4,1,0)))</f>
        <v>5</v>
      </c>
      <c r="S5" s="49">
        <f>IF(V5&gt;500,5,IF(V5&gt;400,4,IF(V5&gt;300,3,0)))</f>
        <v>0</v>
      </c>
      <c r="T5" s="49">
        <f>IF(COUNT(C5:Q5)=15,5,IF(COUNT(C5:Q5)=14,3,IF(COUNT(C5:Q5)=13,1,0)))</f>
        <v>3</v>
      </c>
      <c r="U5" s="49">
        <f>SUM(C5:T5)</f>
        <v>46.795666666666669</v>
      </c>
      <c r="V5" s="49">
        <f>SUMIFS(Data!D:D,Data!A:A,B5)</f>
        <v>152.62</v>
      </c>
      <c r="W5" s="59"/>
    </row>
    <row r="6" spans="1:23" ht="13.8" x14ac:dyDescent="0.3">
      <c r="A6" s="48">
        <v>5</v>
      </c>
      <c r="B6" s="48" t="s">
        <v>211</v>
      </c>
      <c r="C6" s="49">
        <f>IF(SUMIFS(Data!$U:$U,Data!$A:$A,$B6,Data!$C:$C,C$1)=0,"",SUMIFS(Data!$U:$U,Data!$A:$A,$B6,Data!$C:$C,C$1))</f>
        <v>2.875</v>
      </c>
      <c r="D6" s="49">
        <f>IF(SUMIFS(Data!$U:$U,Data!$A:$A,$B6,Data!$C:$C,D$1)=0,"",SUMIFS(Data!$U:$U,Data!$A:$A,$B6,Data!$C:$C,D$1))</f>
        <v>1.625</v>
      </c>
      <c r="E6" s="49">
        <f>IF(SUMIFS(Data!$U:$U,Data!$A:$A,$B6,Data!$C:$C,E$1)=0,"",SUMIFS(Data!$U:$U,Data!$A:$A,$B6,Data!$C:$C,E$1))</f>
        <v>2.25</v>
      </c>
      <c r="F6" s="49">
        <f>IF(SUMIFS(Data!$U:$U,Data!$A:$A,$B6,Data!$C:$C,F$1)=0,"",SUMIFS(Data!$U:$U,Data!$A:$A,$B6,Data!$C:$C,F$1))</f>
        <v>3.25</v>
      </c>
      <c r="G6" s="49">
        <f>IF(SUMIFS(Data!$U:$U,Data!$A:$A,$B6,Data!$C:$C,G$1)=0,"",SUMIFS(Data!$U:$U,Data!$A:$A,$B6,Data!$C:$C,G$1))</f>
        <v>1.625</v>
      </c>
      <c r="H6" s="49">
        <f>IF(SUMIFS(Data!$U:$U,Data!$A:$A,$B6,Data!$C:$C,H$1)=0,"",SUMIFS(Data!$U:$U,Data!$A:$A,$B6,Data!$C:$C,H$1))</f>
        <v>2.25</v>
      </c>
      <c r="I6" s="49">
        <f>IF(SUMIFS(Data!$U:$U,Data!$A:$A,$B6,Data!$C:$C,I$1)=0,"",SUMIFS(Data!$U:$U,Data!$A:$A,$B6,Data!$C:$C,I$1))</f>
        <v>2.5</v>
      </c>
      <c r="J6" s="49">
        <f>IF(SUMIFS(Data!$U:$U,Data!$A:$A,$B6,Data!$C:$C,J$1)=0,"",SUMIFS(Data!$U:$U,Data!$A:$A,$B6,Data!$C:$C,J$1))</f>
        <v>1.625</v>
      </c>
      <c r="K6" s="49">
        <f>IF(SUMIFS(Data!$U:$U,Data!$A:$A,$B6,Data!$C:$C,K$1)=0,"",SUMIFS(Data!$U:$U,Data!$A:$A,$B6,Data!$C:$C,K$1))</f>
        <v>2</v>
      </c>
      <c r="L6" s="49">
        <f>IF(SUMIFS(Data!$U:$U,Data!$A:$A,$B6,Data!$C:$C,L$1)=0,"",SUMIFS(Data!$U:$U,Data!$A:$A,$B6,Data!$C:$C,L$1))</f>
        <v>1.75</v>
      </c>
      <c r="M6" s="49">
        <f>IF(SUMIFS(Data!$U:$U,Data!$A:$A,$B6,Data!$C:$C,M$1)=0,"",SUMIFS(Data!$U:$U,Data!$A:$A,$B6,Data!$C:$C,M$1))</f>
        <v>1.875</v>
      </c>
      <c r="N6" s="49">
        <f>IF(SUMIFS(Data!$U:$U,Data!$A:$A,$B6,Data!$C:$C,N$1)=0,"",SUMIFS(Data!$U:$U,Data!$A:$A,$B6,Data!$C:$C,N$1))</f>
        <v>2.875</v>
      </c>
      <c r="O6" s="49">
        <f>IF(SUMIFS(Data!$U:$U,Data!$A:$A,$B6,Data!$C:$C,O$1)=0,"",SUMIFS(Data!$U:$U,Data!$A:$A,$B6,Data!$C:$C,O$1))</f>
        <v>2.375</v>
      </c>
      <c r="P6" s="49">
        <f>IF(SUMIFS(Data!$U:$U,Data!$A:$A,$B6,Data!$C:$C,P$1)=0,"",SUMIFS(Data!$U:$U,Data!$A:$A,$B6,Data!$C:$C,P$1))</f>
        <v>2.125</v>
      </c>
      <c r="Q6" s="49">
        <f>IF(SUMIFS(Data!$U:$U,Data!$A:$A,$B6,Data!$C:$C,Q$1)=0,"",SUMIFS(Data!$U:$U,Data!$A:$A,$B6,Data!$C:$C,Q$1))</f>
        <v>2</v>
      </c>
      <c r="R6" s="49">
        <f>IF(SUMIFS(Data!Z:Z,Data!A:A,B6)&gt;12,5,IF(SUMIFS(Data!Z:Z,Data!A:A,B6)&gt;9,3,IF(SUMIFS(Data!Z:Z,Data!A:A,B6)&gt;4,1,0)))</f>
        <v>5</v>
      </c>
      <c r="S6" s="49">
        <f>IF(V6&gt;500,5,IF(V6&gt;400,4,IF(V6&gt;300,3,0)))</f>
        <v>0</v>
      </c>
      <c r="T6" s="49">
        <f>IF(COUNT(C6:Q6)=15,5,IF(COUNT(C6:Q6)=14,3,IF(COUNT(C6:Q6)=13,1,0)))</f>
        <v>5</v>
      </c>
      <c r="U6" s="49">
        <f>SUM(C6:T6)</f>
        <v>43</v>
      </c>
      <c r="V6" s="49">
        <f>SUMIFS(Data!D:D,Data!A:A,B6)</f>
        <v>132.47999999999999</v>
      </c>
    </row>
    <row r="7" spans="1:23" ht="13.8" x14ac:dyDescent="0.3">
      <c r="A7" s="48">
        <v>6</v>
      </c>
      <c r="B7" s="48" t="s">
        <v>67</v>
      </c>
      <c r="C7" s="49">
        <f>IF(SUMIFS(Data!$U:$U,Data!$A:$A,$B7,Data!$C:$C,C$1)=0,"",SUMIFS(Data!$U:$U,Data!$A:$A,$B7,Data!$C:$C,C$1))</f>
        <v>2.5590000000000002</v>
      </c>
      <c r="D7" s="49">
        <f>IF(SUMIFS(Data!$U:$U,Data!$A:$A,$B7,Data!$C:$C,D$1)=0,"",SUMIFS(Data!$U:$U,Data!$A:$A,$B7,Data!$C:$C,D$1))</f>
        <v>2.625</v>
      </c>
      <c r="E7" s="49">
        <f>IF(SUMIFS(Data!$U:$U,Data!$A:$A,$B7,Data!$C:$C,E$1)=0,"",SUMIFS(Data!$U:$U,Data!$A:$A,$B7,Data!$C:$C,E$1))</f>
        <v>1.625</v>
      </c>
      <c r="F7" s="49" t="str">
        <f>IF(SUMIFS(Data!$U:$U,Data!$A:$A,$B7,Data!$C:$C,F$1)=0,"",SUMIFS(Data!$U:$U,Data!$A:$A,$B7,Data!$C:$C,F$1))</f>
        <v/>
      </c>
      <c r="G7" s="49">
        <f>IF(SUMIFS(Data!$U:$U,Data!$A:$A,$B7,Data!$C:$C,G$1)=0,"",SUMIFS(Data!$U:$U,Data!$A:$A,$B7,Data!$C:$C,G$1))</f>
        <v>2.125</v>
      </c>
      <c r="H7" s="49">
        <f>IF(SUMIFS(Data!$U:$U,Data!$A:$A,$B7,Data!$C:$C,H$1)=0,"",SUMIFS(Data!$U:$U,Data!$A:$A,$B7,Data!$C:$C,H$1))</f>
        <v>2.5</v>
      </c>
      <c r="I7" s="49">
        <f>IF(SUMIFS(Data!$U:$U,Data!$A:$A,$B7,Data!$C:$C,I$1)=0,"",SUMIFS(Data!$U:$U,Data!$A:$A,$B7,Data!$C:$C,I$1))</f>
        <v>2.375</v>
      </c>
      <c r="J7" s="49">
        <f>IF(SUMIFS(Data!$U:$U,Data!$A:$A,$B7,Data!$C:$C,J$1)=0,"",SUMIFS(Data!$U:$U,Data!$A:$A,$B7,Data!$C:$C,J$1))</f>
        <v>3.5</v>
      </c>
      <c r="K7" s="49">
        <f>IF(SUMIFS(Data!$U:$U,Data!$A:$A,$B7,Data!$C:$C,K$1)=0,"",SUMIFS(Data!$U:$U,Data!$A:$A,$B7,Data!$C:$C,K$1))</f>
        <v>2.625</v>
      </c>
      <c r="L7" s="49">
        <f>IF(SUMIFS(Data!$U:$U,Data!$A:$A,$B7,Data!$C:$C,L$1)=0,"",SUMIFS(Data!$U:$U,Data!$A:$A,$B7,Data!$C:$C,L$1))</f>
        <v>2.5</v>
      </c>
      <c r="M7" s="49">
        <f>IF(SUMIFS(Data!$U:$U,Data!$A:$A,$B7,Data!$C:$C,M$1)=0,"",SUMIFS(Data!$U:$U,Data!$A:$A,$B7,Data!$C:$C,M$1))</f>
        <v>2.25</v>
      </c>
      <c r="N7" s="49">
        <f>IF(SUMIFS(Data!$U:$U,Data!$A:$A,$B7,Data!$C:$C,N$1)=0,"",SUMIFS(Data!$U:$U,Data!$A:$A,$B7,Data!$C:$C,N$1))</f>
        <v>1.875</v>
      </c>
      <c r="O7" s="49">
        <f>IF(SUMIFS(Data!$U:$U,Data!$A:$A,$B7,Data!$C:$C,O$1)=0,"",SUMIFS(Data!$U:$U,Data!$A:$A,$B7,Data!$C:$C,O$1))</f>
        <v>2.75</v>
      </c>
      <c r="P7" s="49">
        <f>IF(SUMIFS(Data!$U:$U,Data!$A:$A,$B7,Data!$C:$C,P$1)=0,"",SUMIFS(Data!$U:$U,Data!$A:$A,$B7,Data!$C:$C,P$1))</f>
        <v>2</v>
      </c>
      <c r="Q7" s="49">
        <f>IF(SUMIFS(Data!$U:$U,Data!$A:$A,$B7,Data!$C:$C,Q$1)=0,"",SUMIFS(Data!$U:$U,Data!$A:$A,$B7,Data!$C:$C,Q$1))</f>
        <v>2</v>
      </c>
      <c r="R7" s="49">
        <f>IF(SUMIFS(Data!Z:Z,Data!A:A,B7)&gt;12,5,IF(SUMIFS(Data!Z:Z,Data!A:A,B7)&gt;9,3,IF(SUMIFS(Data!Z:Z,Data!A:A,B7)&gt;4,1,0)))</f>
        <v>5</v>
      </c>
      <c r="S7" s="49">
        <f>IF(V7&gt;500,5,IF(V7&gt;400,4,IF(V7&gt;300,3,0)))</f>
        <v>0</v>
      </c>
      <c r="T7" s="49">
        <f>IF(COUNT(C7:Q7)=15,5,IF(COUNT(C7:Q7)=14,3,IF(COUNT(C7:Q7)=13,1,0)))</f>
        <v>3</v>
      </c>
      <c r="U7" s="49">
        <f>SUM(C7:T7)</f>
        <v>41.308999999999997</v>
      </c>
      <c r="V7" s="49">
        <f>SUMIFS(Data!D:D,Data!A:A,B7)</f>
        <v>134.13000000000002</v>
      </c>
    </row>
    <row r="8" spans="1:23" ht="13.8" x14ac:dyDescent="0.3">
      <c r="A8" s="48">
        <v>7</v>
      </c>
      <c r="B8" s="48" t="s">
        <v>155</v>
      </c>
      <c r="C8" s="49" t="str">
        <f>IF(SUMIFS(Data!$U:$U,Data!$A:$A,$B8,Data!$C:$C,C$1)=0,"",SUMIFS(Data!$U:$U,Data!$A:$A,$B8,Data!$C:$C,C$1))</f>
        <v/>
      </c>
      <c r="D8" s="49" t="str">
        <f>IF(SUMIFS(Data!$U:$U,Data!$A:$A,$B8,Data!$C:$C,D$1)=0,"",SUMIFS(Data!$U:$U,Data!$A:$A,$B8,Data!$C:$C,D$1))</f>
        <v/>
      </c>
      <c r="E8" s="49" t="str">
        <f>IF(SUMIFS(Data!$U:$U,Data!$A:$A,$B8,Data!$C:$C,E$1)=0,"",SUMIFS(Data!$U:$U,Data!$A:$A,$B8,Data!$C:$C,E$1))</f>
        <v/>
      </c>
      <c r="F8" s="49">
        <f>IF(SUMIFS(Data!$U:$U,Data!$A:$A,$B8,Data!$C:$C,F$1)=0,"",SUMIFS(Data!$U:$U,Data!$A:$A,$B8,Data!$C:$C,F$1))</f>
        <v>3</v>
      </c>
      <c r="G8" s="49">
        <f>IF(SUMIFS(Data!$U:$U,Data!$A:$A,$B8,Data!$C:$C,G$1)=0,"",SUMIFS(Data!$U:$U,Data!$A:$A,$B8,Data!$C:$C,G$1))</f>
        <v>3.875</v>
      </c>
      <c r="H8" s="49">
        <f>IF(SUMIFS(Data!$U:$U,Data!$A:$A,$B8,Data!$C:$C,H$1)=0,"",SUMIFS(Data!$U:$U,Data!$A:$A,$B8,Data!$C:$C,H$1))</f>
        <v>1.5</v>
      </c>
      <c r="I8" s="49">
        <f>IF(SUMIFS(Data!$U:$U,Data!$A:$A,$B8,Data!$C:$C,I$1)=0,"",SUMIFS(Data!$U:$U,Data!$A:$A,$B8,Data!$C:$C,I$1))</f>
        <v>3.25</v>
      </c>
      <c r="J8" s="49">
        <f>IF(SUMIFS(Data!$U:$U,Data!$A:$A,$B8,Data!$C:$C,J$1)=0,"",SUMIFS(Data!$U:$U,Data!$A:$A,$B8,Data!$C:$C,J$1))</f>
        <v>2.375</v>
      </c>
      <c r="K8" s="49">
        <f>IF(SUMIFS(Data!$U:$U,Data!$A:$A,$B8,Data!$C:$C,K$1)=0,"",SUMIFS(Data!$U:$U,Data!$A:$A,$B8,Data!$C:$C,K$1))</f>
        <v>3.25</v>
      </c>
      <c r="L8" s="49">
        <f>IF(SUMIFS(Data!$U:$U,Data!$A:$A,$B8,Data!$C:$C,L$1)=0,"",SUMIFS(Data!$U:$U,Data!$A:$A,$B8,Data!$C:$C,L$1))</f>
        <v>4.0250000000000004</v>
      </c>
      <c r="M8" s="49">
        <f>IF(SUMIFS(Data!$U:$U,Data!$A:$A,$B8,Data!$C:$C,M$1)=0,"",SUMIFS(Data!$U:$U,Data!$A:$A,$B8,Data!$C:$C,M$1))</f>
        <v>3.25</v>
      </c>
      <c r="N8" s="49">
        <f>IF(SUMIFS(Data!$U:$U,Data!$A:$A,$B8,Data!$C:$C,N$1)=0,"",SUMIFS(Data!$U:$U,Data!$A:$A,$B8,Data!$C:$C,N$1))</f>
        <v>1.375</v>
      </c>
      <c r="O8" s="49">
        <f>IF(SUMIFS(Data!$U:$U,Data!$A:$A,$B8,Data!$C:$C,O$1)=0,"",SUMIFS(Data!$U:$U,Data!$A:$A,$B8,Data!$C:$C,O$1))</f>
        <v>1.5</v>
      </c>
      <c r="P8" s="49">
        <f>IF(SUMIFS(Data!$U:$U,Data!$A:$A,$B8,Data!$C:$C,P$1)=0,"",SUMIFS(Data!$U:$U,Data!$A:$A,$B8,Data!$C:$C,P$1))</f>
        <v>1.625</v>
      </c>
      <c r="Q8" s="49">
        <f>IF(SUMIFS(Data!$U:$U,Data!$A:$A,$B8,Data!$C:$C,Q$1)=0,"",SUMIFS(Data!$U:$U,Data!$A:$A,$B8,Data!$C:$C,Q$1))</f>
        <v>1.625</v>
      </c>
      <c r="R8" s="49">
        <f>IF(SUMIFS(Data!Z:Z,Data!A:A,B8)&gt;12,5,IF(SUMIFS(Data!Z:Z,Data!A:A,B8)&gt;9,3,IF(SUMIFS(Data!Z:Z,Data!A:A,B8)&gt;4,1,0)))</f>
        <v>3</v>
      </c>
      <c r="S8" s="49">
        <f>IF(V8&gt;500,5,IF(V8&gt;400,4,IF(V8&gt;300,3,0)))</f>
        <v>0</v>
      </c>
      <c r="T8" s="49">
        <f>IF(COUNT(C8:Q8)=15,5,IF(COUNT(C8:Q8)=14,3,IF(COUNT(C8:Q8)=13,1,0)))</f>
        <v>0</v>
      </c>
      <c r="U8" s="49">
        <f>SUM(C8:T8)</f>
        <v>33.65</v>
      </c>
      <c r="V8" s="49">
        <f>SUMIFS(Data!D:D,Data!A:A,B8)</f>
        <v>179.74999999999997</v>
      </c>
    </row>
    <row r="9" spans="1:23" ht="13.8" x14ac:dyDescent="0.3">
      <c r="A9" s="48">
        <v>8</v>
      </c>
      <c r="B9" s="48" t="s">
        <v>184</v>
      </c>
      <c r="C9" s="49">
        <f>IF(SUMIFS(Data!$U:$U,Data!$A:$A,$B9,Data!$C:$C,C$1)=0,"",SUMIFS(Data!$U:$U,Data!$A:$A,$B9,Data!$C:$C,C$1))</f>
        <v>2.625</v>
      </c>
      <c r="D9" s="49">
        <f>IF(SUMIFS(Data!$U:$U,Data!$A:$A,$B9,Data!$C:$C,D$1)=0,"",SUMIFS(Data!$U:$U,Data!$A:$A,$B9,Data!$C:$C,D$1))</f>
        <v>2.25</v>
      </c>
      <c r="E9" s="49">
        <f>IF(SUMIFS(Data!$U:$U,Data!$A:$A,$B9,Data!$C:$C,E$1)=0,"",SUMIFS(Data!$U:$U,Data!$A:$A,$B9,Data!$C:$C,E$1))</f>
        <v>2.4823333333333335</v>
      </c>
      <c r="F9" s="49" t="str">
        <f>IF(SUMIFS(Data!$U:$U,Data!$A:$A,$B9,Data!$C:$C,F$1)=0,"",SUMIFS(Data!$U:$U,Data!$A:$A,$B9,Data!$C:$C,F$1))</f>
        <v/>
      </c>
      <c r="G9" s="49">
        <f>IF(SUMIFS(Data!$U:$U,Data!$A:$A,$B9,Data!$C:$C,G$1)=0,"",SUMIFS(Data!$U:$U,Data!$A:$A,$B9,Data!$C:$C,G$1))</f>
        <v>1.875</v>
      </c>
      <c r="H9" s="49" t="str">
        <f>IF(SUMIFS(Data!$U:$U,Data!$A:$A,$B9,Data!$C:$C,H$1)=0,"",SUMIFS(Data!$U:$U,Data!$A:$A,$B9,Data!$C:$C,H$1))</f>
        <v/>
      </c>
      <c r="I9" s="49">
        <f>IF(SUMIFS(Data!$U:$U,Data!$A:$A,$B9,Data!$C:$C,I$1)=0,"",SUMIFS(Data!$U:$U,Data!$A:$A,$B9,Data!$C:$C,I$1))</f>
        <v>2.125</v>
      </c>
      <c r="J9" s="49" t="str">
        <f>IF(SUMIFS(Data!$U:$U,Data!$A:$A,$B9,Data!$C:$C,J$1)=0,"",SUMIFS(Data!$U:$U,Data!$A:$A,$B9,Data!$C:$C,J$1))</f>
        <v/>
      </c>
      <c r="K9" s="49" t="str">
        <f>IF(SUMIFS(Data!$U:$U,Data!$A:$A,$B9,Data!$C:$C,K$1)=0,"",SUMIFS(Data!$U:$U,Data!$A:$A,$B9,Data!$C:$C,K$1))</f>
        <v/>
      </c>
      <c r="L9" s="49" t="str">
        <f>IF(SUMIFS(Data!$U:$U,Data!$A:$A,$B9,Data!$C:$C,L$1)=0,"",SUMIFS(Data!$U:$U,Data!$A:$A,$B9,Data!$C:$C,L$1))</f>
        <v/>
      </c>
      <c r="M9" s="49" t="str">
        <f>IF(SUMIFS(Data!$U:$U,Data!$A:$A,$B9,Data!$C:$C,M$1)=0,"",SUMIFS(Data!$U:$U,Data!$A:$A,$B9,Data!$C:$C,M$1))</f>
        <v/>
      </c>
      <c r="N9" s="49" t="str">
        <f>IF(SUMIFS(Data!$U:$U,Data!$A:$A,$B9,Data!$C:$C,N$1)=0,"",SUMIFS(Data!$U:$U,Data!$A:$A,$B9,Data!$C:$C,N$1))</f>
        <v/>
      </c>
      <c r="O9" s="49" t="str">
        <f>IF(SUMIFS(Data!$U:$U,Data!$A:$A,$B9,Data!$C:$C,O$1)=0,"",SUMIFS(Data!$U:$U,Data!$A:$A,$B9,Data!$C:$C,O$1))</f>
        <v/>
      </c>
      <c r="P9" s="49" t="str">
        <f>IF(SUMIFS(Data!$U:$U,Data!$A:$A,$B9,Data!$C:$C,P$1)=0,"",SUMIFS(Data!$U:$U,Data!$A:$A,$B9,Data!$C:$C,P$1))</f>
        <v/>
      </c>
      <c r="Q9" s="49" t="str">
        <f>IF(SUMIFS(Data!$U:$U,Data!$A:$A,$B9,Data!$C:$C,Q$1)=0,"",SUMIFS(Data!$U:$U,Data!$A:$A,$B9,Data!$C:$C,Q$1))</f>
        <v/>
      </c>
      <c r="R9" s="49">
        <f>IF(SUMIFS(Data!Z:Z,Data!A:A,B9)&gt;12,5,IF(SUMIFS(Data!Z:Z,Data!A:A,B9)&gt;9,3,IF(SUMIFS(Data!Z:Z,Data!A:A,B9)&gt;4,1,0)))</f>
        <v>1</v>
      </c>
      <c r="S9" s="49">
        <f>IF(V9&gt;500,5,IF(V9&gt;400,4,IF(V9&gt;300,3,0)))</f>
        <v>0</v>
      </c>
      <c r="T9" s="49">
        <f>IF(COUNT(C9:Q9)=15,5,IF(COUNT(C9:Q9)=14,3,IF(COUNT(C9:Q9)=13,1,0)))</f>
        <v>0</v>
      </c>
      <c r="U9" s="49">
        <f>SUM(C9:T9)</f>
        <v>12.357333333333333</v>
      </c>
      <c r="V9" s="49">
        <f>SUMIFS(Data!D:D,Data!A:A,B9)</f>
        <v>37</v>
      </c>
    </row>
    <row r="10" spans="1:23" ht="13.8" x14ac:dyDescent="0.3">
      <c r="A10" s="48">
        <v>9</v>
      </c>
      <c r="B10" s="48" t="s">
        <v>219</v>
      </c>
      <c r="C10" s="49">
        <f>IF(SUMIFS(Data!$U:$U,Data!$A:$A,$B10,Data!$C:$C,C$1)=0,"",SUMIFS(Data!$U:$U,Data!$A:$A,$B10,Data!$C:$C,C$1))</f>
        <v>4.2953333333333337</v>
      </c>
      <c r="D10" s="49" t="str">
        <f>IF(SUMIFS(Data!$U:$U,Data!$A:$A,$B10,Data!$C:$C,D$1)=0,"",SUMIFS(Data!$U:$U,Data!$A:$A,$B10,Data!$C:$C,D$1))</f>
        <v/>
      </c>
      <c r="E10" s="49">
        <f>IF(SUMIFS(Data!$U:$U,Data!$A:$A,$B10,Data!$C:$C,E$1)=0,"",SUMIFS(Data!$U:$U,Data!$A:$A,$B10,Data!$C:$C,E$1))</f>
        <v>1.5</v>
      </c>
      <c r="F10" s="49" t="str">
        <f>IF(SUMIFS(Data!$U:$U,Data!$A:$A,$B10,Data!$C:$C,F$1)=0,"",SUMIFS(Data!$U:$U,Data!$A:$A,$B10,Data!$C:$C,F$1))</f>
        <v/>
      </c>
      <c r="G10" s="49">
        <f>IF(SUMIFS(Data!$U:$U,Data!$A:$A,$B10,Data!$C:$C,G$1)=0,"",SUMIFS(Data!$U:$U,Data!$A:$A,$B10,Data!$C:$C,G$1))</f>
        <v>2.3206666666666669</v>
      </c>
      <c r="H10" s="49" t="str">
        <f>IF(SUMIFS(Data!$U:$U,Data!$A:$A,$B10,Data!$C:$C,H$1)=0,"",SUMIFS(Data!$U:$U,Data!$A:$A,$B10,Data!$C:$C,H$1))</f>
        <v/>
      </c>
      <c r="I10" s="49" t="str">
        <f>IF(SUMIFS(Data!$U:$U,Data!$A:$A,$B10,Data!$C:$C,I$1)=0,"",SUMIFS(Data!$U:$U,Data!$A:$A,$B10,Data!$C:$C,I$1))</f>
        <v/>
      </c>
      <c r="J10" s="49" t="str">
        <f>IF(SUMIFS(Data!$U:$U,Data!$A:$A,$B10,Data!$C:$C,J$1)=0,"",SUMIFS(Data!$U:$U,Data!$A:$A,$B10,Data!$C:$C,J$1))</f>
        <v/>
      </c>
      <c r="K10" s="49" t="str">
        <f>IF(SUMIFS(Data!$U:$U,Data!$A:$A,$B10,Data!$C:$C,K$1)=0,"",SUMIFS(Data!$U:$U,Data!$A:$A,$B10,Data!$C:$C,K$1))</f>
        <v/>
      </c>
      <c r="L10" s="49" t="str">
        <f>IF(SUMIFS(Data!$U:$U,Data!$A:$A,$B10,Data!$C:$C,L$1)=0,"",SUMIFS(Data!$U:$U,Data!$A:$A,$B10,Data!$C:$C,L$1))</f>
        <v/>
      </c>
      <c r="M10" s="49" t="str">
        <f>IF(SUMIFS(Data!$U:$U,Data!$A:$A,$B10,Data!$C:$C,M$1)=0,"",SUMIFS(Data!$U:$U,Data!$A:$A,$B10,Data!$C:$C,M$1))</f>
        <v/>
      </c>
      <c r="N10" s="49" t="str">
        <f>IF(SUMIFS(Data!$U:$U,Data!$A:$A,$B10,Data!$C:$C,N$1)=0,"",SUMIFS(Data!$U:$U,Data!$A:$A,$B10,Data!$C:$C,N$1))</f>
        <v/>
      </c>
      <c r="O10" s="49" t="str">
        <f>IF(SUMIFS(Data!$U:$U,Data!$A:$A,$B10,Data!$C:$C,O$1)=0,"",SUMIFS(Data!$U:$U,Data!$A:$A,$B10,Data!$C:$C,O$1))</f>
        <v/>
      </c>
      <c r="P10" s="49" t="str">
        <f>IF(SUMIFS(Data!$U:$U,Data!$A:$A,$B10,Data!$C:$C,P$1)=0,"",SUMIFS(Data!$U:$U,Data!$A:$A,$B10,Data!$C:$C,P$1))</f>
        <v/>
      </c>
      <c r="Q10" s="49" t="str">
        <f>IF(SUMIFS(Data!$U:$U,Data!$A:$A,$B10,Data!$C:$C,Q$1)=0,"",SUMIFS(Data!$U:$U,Data!$A:$A,$B10,Data!$C:$C,Q$1))</f>
        <v/>
      </c>
      <c r="R10" s="49">
        <f>IF(SUMIFS(Data!Z:Z,Data!A:A,B10)&gt;12,5,IF(SUMIFS(Data!Z:Z,Data!A:A,B10)&gt;9,3,IF(SUMIFS(Data!Z:Z,Data!A:A,B10)&gt;4,1,0)))</f>
        <v>0</v>
      </c>
      <c r="S10" s="49">
        <f>IF(V10&gt;500,5,IF(V10&gt;400,4,IF(V10&gt;300,3,0)))</f>
        <v>0</v>
      </c>
      <c r="T10" s="49">
        <f>IF(COUNT(C10:Q10)=15,5,IF(COUNT(C10:Q10)=14,3,IF(COUNT(C10:Q10)=13,1,0)))</f>
        <v>0</v>
      </c>
      <c r="U10" s="49">
        <f>SUM(C10:T10)</f>
        <v>8.1159999999999997</v>
      </c>
      <c r="V10" s="49">
        <f>SUMIFS(Data!D:D,Data!A:A,B10)</f>
        <v>43.35</v>
      </c>
    </row>
    <row r="11" spans="1:23" ht="13.8" x14ac:dyDescent="0.3">
      <c r="A11" s="48">
        <v>10</v>
      </c>
      <c r="B11" s="48" t="s">
        <v>255</v>
      </c>
      <c r="C11" s="49" t="str">
        <f>IF(SUMIFS(Data!$U:$U,Data!$A:$A,$B11,Data!$C:$C,C$1)=0,"",SUMIFS(Data!$U:$U,Data!$A:$A,$B11,Data!$C:$C,C$1))</f>
        <v/>
      </c>
      <c r="D11" s="49" t="str">
        <f>IF(SUMIFS(Data!$U:$U,Data!$A:$A,$B11,Data!$C:$C,D$1)=0,"",SUMIFS(Data!$U:$U,Data!$A:$A,$B11,Data!$C:$C,D$1))</f>
        <v/>
      </c>
      <c r="E11" s="49" t="str">
        <f>IF(SUMIFS(Data!$U:$U,Data!$A:$A,$B11,Data!$C:$C,E$1)=0,"",SUMIFS(Data!$U:$U,Data!$A:$A,$B11,Data!$C:$C,E$1))</f>
        <v/>
      </c>
      <c r="F11" s="49" t="str">
        <f>IF(SUMIFS(Data!$U:$U,Data!$A:$A,$B11,Data!$C:$C,F$1)=0,"",SUMIFS(Data!$U:$U,Data!$A:$A,$B11,Data!$C:$C,F$1))</f>
        <v/>
      </c>
      <c r="G11" s="49" t="str">
        <f>IF(SUMIFS(Data!$U:$U,Data!$A:$A,$B11,Data!$C:$C,G$1)=0,"",SUMIFS(Data!$U:$U,Data!$A:$A,$B11,Data!$C:$C,G$1))</f>
        <v/>
      </c>
      <c r="H11" s="49" t="str">
        <f>IF(SUMIFS(Data!$U:$U,Data!$A:$A,$B11,Data!$C:$C,H$1)=0,"",SUMIFS(Data!$U:$U,Data!$A:$A,$B11,Data!$C:$C,H$1))</f>
        <v/>
      </c>
      <c r="I11" s="49" t="str">
        <f>IF(SUMIFS(Data!$U:$U,Data!$A:$A,$B11,Data!$C:$C,I$1)=0,"",SUMIFS(Data!$U:$U,Data!$A:$A,$B11,Data!$C:$C,I$1))</f>
        <v/>
      </c>
      <c r="J11" s="49" t="str">
        <f>IF(SUMIFS(Data!$U:$U,Data!$A:$A,$B11,Data!$C:$C,J$1)=0,"",SUMIFS(Data!$U:$U,Data!$A:$A,$B11,Data!$C:$C,J$1))</f>
        <v/>
      </c>
      <c r="K11" s="49" t="str">
        <f>IF(SUMIFS(Data!$U:$U,Data!$A:$A,$B11,Data!$C:$C,K$1)=0,"",SUMIFS(Data!$U:$U,Data!$A:$A,$B11,Data!$C:$C,K$1))</f>
        <v/>
      </c>
      <c r="L11" s="49" t="str">
        <f>IF(SUMIFS(Data!$U:$U,Data!$A:$A,$B11,Data!$C:$C,L$1)=0,"",SUMIFS(Data!$U:$U,Data!$A:$A,$B11,Data!$C:$C,L$1))</f>
        <v/>
      </c>
      <c r="M11" s="49" t="str">
        <f>IF(SUMIFS(Data!$U:$U,Data!$A:$A,$B11,Data!$C:$C,M$1)=0,"",SUMIFS(Data!$U:$U,Data!$A:$A,$B11,Data!$C:$C,M$1))</f>
        <v/>
      </c>
      <c r="N11" s="49" t="str">
        <f>IF(SUMIFS(Data!$U:$U,Data!$A:$A,$B11,Data!$C:$C,N$1)=0,"",SUMIFS(Data!$U:$U,Data!$A:$A,$B11,Data!$C:$C,N$1))</f>
        <v/>
      </c>
      <c r="O11" s="49" t="str">
        <f>IF(SUMIFS(Data!$U:$U,Data!$A:$A,$B11,Data!$C:$C,O$1)=0,"",SUMIFS(Data!$U:$U,Data!$A:$A,$B11,Data!$C:$C,O$1))</f>
        <v/>
      </c>
      <c r="P11" s="49">
        <f>IF(SUMIFS(Data!$U:$U,Data!$A:$A,$B11,Data!$C:$C,P$1)=0,"",SUMIFS(Data!$U:$U,Data!$A:$A,$B11,Data!$C:$C,P$1))</f>
        <v>4.2303333333333333</v>
      </c>
      <c r="Q11" s="49">
        <f>IF(SUMIFS(Data!$U:$U,Data!$A:$A,$B11,Data!$C:$C,Q$1)=0,"",SUMIFS(Data!$U:$U,Data!$A:$A,$B11,Data!$C:$C,Q$1))</f>
        <v>3.125</v>
      </c>
      <c r="R11" s="49">
        <f>IF(SUMIFS(Data!Z:Z,Data!A:A,B11)&gt;12,5,IF(SUMIFS(Data!Z:Z,Data!A:A,B11)&gt;9,3,IF(SUMIFS(Data!Z:Z,Data!A:A,B11)&gt;4,1,0)))</f>
        <v>0</v>
      </c>
      <c r="S11" s="49">
        <f>IF(V11&gt;500,5,IF(V11&gt;400,4,IF(V11&gt;300,3,0)))</f>
        <v>0</v>
      </c>
      <c r="T11" s="49">
        <f>IF(COUNT(C11:Q11)=15,5,IF(COUNT(C11:Q11)=14,3,IF(COUNT(C11:Q11)=13,1,0)))</f>
        <v>0</v>
      </c>
      <c r="U11" s="49">
        <f>SUM(C11:T11)</f>
        <v>7.3553333333333333</v>
      </c>
      <c r="V11" s="49">
        <f>SUMIFS(Data!D:D,Data!A:A,B11)</f>
        <v>31.12</v>
      </c>
    </row>
    <row r="12" spans="1:23" ht="13.8" x14ac:dyDescent="0.3">
      <c r="A12" s="48">
        <v>11</v>
      </c>
      <c r="B12" s="48" t="s">
        <v>6</v>
      </c>
      <c r="C12" s="49">
        <f>IF(SUMIFS(Data!$U:$U,Data!$A:$A,$B12,Data!$C:$C,C$1)=0,"",SUMIFS(Data!$U:$U,Data!$A:$A,$B12,Data!$C:$C,C$1))</f>
        <v>3.5</v>
      </c>
      <c r="D12" s="49">
        <f>IF(SUMIFS(Data!$U:$U,Data!$A:$A,$B12,Data!$C:$C,D$1)=0,"",SUMIFS(Data!$U:$U,Data!$A:$A,$B12,Data!$C:$C,D$1))</f>
        <v>2.375</v>
      </c>
      <c r="E12" s="49" t="str">
        <f>IF(SUMIFS(Data!$U:$U,Data!$A:$A,$B12,Data!$C:$C,E$1)=0,"",SUMIFS(Data!$U:$U,Data!$A:$A,$B12,Data!$C:$C,E$1))</f>
        <v/>
      </c>
      <c r="F12" s="49" t="str">
        <f>IF(SUMIFS(Data!$U:$U,Data!$A:$A,$B12,Data!$C:$C,F$1)=0,"",SUMIFS(Data!$U:$U,Data!$A:$A,$B12,Data!$C:$C,F$1))</f>
        <v/>
      </c>
      <c r="G12" s="49" t="str">
        <f>IF(SUMIFS(Data!$U:$U,Data!$A:$A,$B12,Data!$C:$C,G$1)=0,"",SUMIFS(Data!$U:$U,Data!$A:$A,$B12,Data!$C:$C,G$1))</f>
        <v/>
      </c>
      <c r="H12" s="49" t="str">
        <f>IF(SUMIFS(Data!$U:$U,Data!$A:$A,$B12,Data!$C:$C,H$1)=0,"",SUMIFS(Data!$U:$U,Data!$A:$A,$B12,Data!$C:$C,H$1))</f>
        <v/>
      </c>
      <c r="I12" s="49" t="str">
        <f>IF(SUMIFS(Data!$U:$U,Data!$A:$A,$B12,Data!$C:$C,I$1)=0,"",SUMIFS(Data!$U:$U,Data!$A:$A,$B12,Data!$C:$C,I$1))</f>
        <v/>
      </c>
      <c r="J12" s="49" t="str">
        <f>IF(SUMIFS(Data!$U:$U,Data!$A:$A,$B12,Data!$C:$C,J$1)=0,"",SUMIFS(Data!$U:$U,Data!$A:$A,$B12,Data!$C:$C,J$1))</f>
        <v/>
      </c>
      <c r="K12" s="49" t="str">
        <f>IF(SUMIFS(Data!$U:$U,Data!$A:$A,$B12,Data!$C:$C,K$1)=0,"",SUMIFS(Data!$U:$U,Data!$A:$A,$B12,Data!$C:$C,K$1))</f>
        <v/>
      </c>
      <c r="L12" s="49" t="str">
        <f>IF(SUMIFS(Data!$U:$U,Data!$A:$A,$B12,Data!$C:$C,L$1)=0,"",SUMIFS(Data!$U:$U,Data!$A:$A,$B12,Data!$C:$C,L$1))</f>
        <v/>
      </c>
      <c r="M12" s="49" t="str">
        <f>IF(SUMIFS(Data!$U:$U,Data!$A:$A,$B12,Data!$C:$C,M$1)=0,"",SUMIFS(Data!$U:$U,Data!$A:$A,$B12,Data!$C:$C,M$1))</f>
        <v/>
      </c>
      <c r="N12" s="49" t="str">
        <f>IF(SUMIFS(Data!$U:$U,Data!$A:$A,$B12,Data!$C:$C,N$1)=0,"",SUMIFS(Data!$U:$U,Data!$A:$A,$B12,Data!$C:$C,N$1))</f>
        <v/>
      </c>
      <c r="O12" s="49" t="str">
        <f>IF(SUMIFS(Data!$U:$U,Data!$A:$A,$B12,Data!$C:$C,O$1)=0,"",SUMIFS(Data!$U:$U,Data!$A:$A,$B12,Data!$C:$C,O$1))</f>
        <v/>
      </c>
      <c r="P12" s="49" t="str">
        <f>IF(SUMIFS(Data!$U:$U,Data!$A:$A,$B12,Data!$C:$C,P$1)=0,"",SUMIFS(Data!$U:$U,Data!$A:$A,$B12,Data!$C:$C,P$1))</f>
        <v/>
      </c>
      <c r="Q12" s="49" t="str">
        <f>IF(SUMIFS(Data!$U:$U,Data!$A:$A,$B12,Data!$C:$C,Q$1)=0,"",SUMIFS(Data!$U:$U,Data!$A:$A,$B12,Data!$C:$C,Q$1))</f>
        <v/>
      </c>
      <c r="R12" s="49">
        <f>IF(SUMIFS(Data!Z:Z,Data!A:A,B12)&gt;12,5,IF(SUMIFS(Data!Z:Z,Data!A:A,B12)&gt;9,3,IF(SUMIFS(Data!Z:Z,Data!A:A,B12)&gt;4,1,0)))</f>
        <v>0</v>
      </c>
      <c r="S12" s="49">
        <f>IF(V12&gt;500,5,IF(V12&gt;400,4,IF(V12&gt;300,3,0)))</f>
        <v>0</v>
      </c>
      <c r="T12" s="49">
        <f>IF(COUNT(C12:Q12)=15,5,IF(COUNT(C12:Q12)=14,3,IF(COUNT(C12:Q12)=13,1,0)))</f>
        <v>0</v>
      </c>
      <c r="U12" s="49">
        <f>SUM(C12:T12)</f>
        <v>5.875</v>
      </c>
      <c r="V12" s="49">
        <f>SUMIFS(Data!D:D,Data!A:A,B12)</f>
        <v>20.46</v>
      </c>
    </row>
    <row r="13" spans="1:23" x14ac:dyDescent="0.25">
      <c r="J13" s="59"/>
      <c r="K13" s="59"/>
      <c r="L13" s="59"/>
    </row>
  </sheetData>
  <autoFilter ref="A1:V10" xr:uid="{00000000-0009-0000-0000-000002000000}">
    <sortState xmlns:xlrd2="http://schemas.microsoft.com/office/spreadsheetml/2017/richdata2" ref="A2:V10">
      <sortCondition descending="1" ref="U1:U10"/>
    </sortState>
  </autoFilter>
  <sortState xmlns:xlrd2="http://schemas.microsoft.com/office/spreadsheetml/2017/richdata2" ref="B2:V13">
    <sortCondition descending="1" ref="U2:U13"/>
    <sortCondition descending="1" ref="V2:V13"/>
  </sortState>
  <hyperlinks>
    <hyperlink ref="B4" r:id="rId1" display="https://www.facebook.com/groups/657276174438565/user/100000191268816/?__cft__%5b0%5d=AZV371bt_7mW2SBM3ejZYp4hATerzlyQHCnw68ArtXib0hFCKVNjBmyRK_L2-3NtpG16bfWZVEL_pAq_3lHqAPCyrtQjGJmS8ptEEtUSlxVwefcAnVVD5hbqCW49fvOGwR1VFTRW0oEp0spmrLBxxyTW&amp;__tn__=-UC%2CP-R" xr:uid="{00000000-0004-0000-0200-000000000000}"/>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V32"/>
  <sheetViews>
    <sheetView workbookViewId="0">
      <pane ySplit="1" topLeftCell="A2" activePane="bottomLeft" state="frozen"/>
      <selection pane="bottomLeft" activeCell="K11" sqref="K11"/>
    </sheetView>
  </sheetViews>
  <sheetFormatPr defaultColWidth="9.109375" defaultRowHeight="12" x14ac:dyDescent="0.25"/>
  <cols>
    <col min="1" max="1" width="8.109375" style="55" bestFit="1" customWidth="1"/>
    <col min="2" max="2" width="22.5546875" style="54" bestFit="1" customWidth="1"/>
    <col min="3" max="4" width="6.5546875" style="54" bestFit="1" customWidth="1"/>
    <col min="5" max="17" width="5.109375" style="54" customWidth="1"/>
    <col min="18" max="19" width="16.44140625" style="54" customWidth="1"/>
    <col min="20" max="20" width="12.109375" style="54" bestFit="1" customWidth="1"/>
    <col min="21" max="21" width="10.44140625" style="54" bestFit="1" customWidth="1"/>
    <col min="22" max="22" width="13.33203125" style="54" bestFit="1" customWidth="1"/>
    <col min="23" max="16384" width="9.109375" style="54"/>
  </cols>
  <sheetData>
    <row r="1" spans="1:22" ht="13.8" x14ac:dyDescent="0.3">
      <c r="A1" s="52" t="s">
        <v>87</v>
      </c>
      <c r="B1" s="52" t="s">
        <v>36</v>
      </c>
      <c r="C1" s="98">
        <v>1</v>
      </c>
      <c r="D1" s="98">
        <v>2</v>
      </c>
      <c r="E1" s="98">
        <v>3</v>
      </c>
      <c r="F1" s="98">
        <v>4</v>
      </c>
      <c r="G1" s="98">
        <v>5</v>
      </c>
      <c r="H1" s="98">
        <v>6</v>
      </c>
      <c r="I1" s="98">
        <v>7</v>
      </c>
      <c r="J1" s="98">
        <v>8</v>
      </c>
      <c r="K1" s="98">
        <v>9</v>
      </c>
      <c r="L1" s="98">
        <v>10</v>
      </c>
      <c r="M1" s="98">
        <v>11</v>
      </c>
      <c r="N1" s="98">
        <v>12</v>
      </c>
      <c r="O1" s="98">
        <v>13</v>
      </c>
      <c r="P1" s="98">
        <v>14</v>
      </c>
      <c r="Q1" s="98">
        <v>15</v>
      </c>
      <c r="R1" s="58" t="s">
        <v>191</v>
      </c>
      <c r="S1" s="58" t="s">
        <v>221</v>
      </c>
      <c r="T1" s="53" t="s">
        <v>166</v>
      </c>
      <c r="U1" s="52" t="s">
        <v>89</v>
      </c>
      <c r="V1" s="52" t="s">
        <v>88</v>
      </c>
    </row>
    <row r="2" spans="1:22" ht="13.8" x14ac:dyDescent="0.3">
      <c r="A2" s="48">
        <v>1</v>
      </c>
      <c r="B2" s="48" t="s">
        <v>223</v>
      </c>
      <c r="C2" s="49">
        <f>IF(SUMIFS(Data!$U:$U,Data!$A:$A,$B2,Data!$C:$C,C$1)=0,"",SUMIFS(Data!$U:$U,Data!$A:$A,$B2,Data!$C:$C,C$1))</f>
        <v>3.5656666666666665</v>
      </c>
      <c r="D2" s="49">
        <f>IF(SUMIFS(Data!$U:$U,Data!$A:$A,$B2,Data!$C:$C,D$1)=0,"",SUMIFS(Data!$U:$U,Data!$A:$A,$B2,Data!$C:$C,D$1))</f>
        <v>4.6683333333333339</v>
      </c>
      <c r="E2" s="49">
        <f>IF(SUMIFS(Data!$U:$U,Data!$A:$A,$B2,Data!$C:$C,E$1)=0,"",SUMIFS(Data!$U:$U,Data!$A:$A,$B2,Data!$C:$C,E$1))</f>
        <v>5.5650000000000004</v>
      </c>
      <c r="F2" s="49">
        <f>IF(SUMIFS(Data!$U:$U,Data!$A:$A,$B2,Data!$C:$C,F$1)=0,"",SUMIFS(Data!$U:$U,Data!$A:$A,$B2,Data!$C:$C,F$1))</f>
        <v>4.4850000000000003</v>
      </c>
      <c r="G2" s="49">
        <f>IF(SUMIFS(Data!$U:$U,Data!$A:$A,$B2,Data!$C:$C,G$1)=0,"",SUMIFS(Data!$U:$U,Data!$A:$A,$B2,Data!$C:$C,G$1))</f>
        <v>5</v>
      </c>
      <c r="H2" s="49">
        <f>IF(SUMIFS(Data!$U:$U,Data!$A:$A,$B2,Data!$C:$C,H$1)=0,"",SUMIFS(Data!$U:$U,Data!$A:$A,$B2,Data!$C:$C,H$1))</f>
        <v>5.282</v>
      </c>
      <c r="I2" s="49">
        <f>IF(SUMIFS(Data!$U:$U,Data!$A:$A,$B2,Data!$C:$C,I$1)=0,"",SUMIFS(Data!$U:$U,Data!$A:$A,$B2,Data!$C:$C,I$1))</f>
        <v>4.7583333333333329</v>
      </c>
      <c r="J2" s="49">
        <f>IF(SUMIFS(Data!$U:$U,Data!$A:$A,$B2,Data!$C:$C,J$1)=0,"",SUMIFS(Data!$U:$U,Data!$A:$A,$B2,Data!$C:$C,J$1))</f>
        <v>5.0983333333333327</v>
      </c>
      <c r="K2" s="49">
        <f>IF(SUMIFS(Data!$U:$U,Data!$A:$A,$B2,Data!$C:$C,K$1)=0,"",SUMIFS(Data!$U:$U,Data!$A:$A,$B2,Data!$C:$C,K$1))</f>
        <v>9.125</v>
      </c>
      <c r="L2" s="49">
        <f>IF(SUMIFS(Data!$U:$U,Data!$A:$A,$B2,Data!$C:$C,L$1)=0,"",SUMIFS(Data!$U:$U,Data!$A:$A,$B2,Data!$C:$C,L$1))</f>
        <v>6.9929999999999994</v>
      </c>
      <c r="M2" s="49">
        <f>IF(SUMIFS(Data!$U:$U,Data!$A:$A,$B2,Data!$C:$C,M$1)=0,"",SUMIFS(Data!$U:$U,Data!$A:$A,$B2,Data!$C:$C,M$1))</f>
        <v>5.2436666666666669</v>
      </c>
      <c r="N2" s="49">
        <f>IF(SUMIFS(Data!$U:$U,Data!$A:$A,$B2,Data!$C:$C,N$1)=0,"",SUMIFS(Data!$U:$U,Data!$A:$A,$B2,Data!$C:$C,N$1))</f>
        <v>4.9406666666666661</v>
      </c>
      <c r="O2" s="49">
        <f>IF(SUMIFS(Data!$U:$U,Data!$A:$A,$B2,Data!$C:$C,O$1)=0,"",SUMIFS(Data!$U:$U,Data!$A:$A,$B2,Data!$C:$C,O$1))</f>
        <v>5.8853333333333335</v>
      </c>
      <c r="P2" s="49">
        <f>IF(SUMIFS(Data!$U:$U,Data!$A:$A,$B2,Data!$C:$C,P$1)=0,"",SUMIFS(Data!$U:$U,Data!$A:$A,$B2,Data!$C:$C,P$1))</f>
        <v>6.25</v>
      </c>
      <c r="Q2" s="49">
        <f>IF(SUMIFS(Data!$U:$U,Data!$A:$A,$B2,Data!$C:$C,Q$1)=0,"",SUMIFS(Data!$U:$U,Data!$A:$A,$B2,Data!$C:$C,Q$1))</f>
        <v>7.05</v>
      </c>
      <c r="R2" s="49">
        <f>IF(SUMIFS(Data!Z:Z,Data!A:A,B2)&gt;12,5,IF(SUMIFS(Data!Z:Z,Data!A:A,B2)&gt;9,3,IF(SUMIFS(Data!Z:Z,Data!A:A,B2)&gt;4,1,0)))</f>
        <v>5</v>
      </c>
      <c r="S2" s="49">
        <f>IF(V2&gt;500,5,IF(V2&gt;400,4,IF(V2&gt;300,3,0)))</f>
        <v>3</v>
      </c>
      <c r="T2" s="49">
        <f>IF(COUNT(C2:Q2)=15,5,IF(COUNT(C2:Q2)=14,3,IF(COUNT(C2:Q2)=13,1,0)))</f>
        <v>5</v>
      </c>
      <c r="U2" s="49">
        <f>SUM(C2:T2)</f>
        <v>96.910333333333327</v>
      </c>
      <c r="V2" s="49">
        <f>SUMIFS(Data!D:D,Data!A:A,B2)</f>
        <v>354.63</v>
      </c>
    </row>
    <row r="3" spans="1:22" ht="13.8" x14ac:dyDescent="0.3">
      <c r="A3" s="48">
        <v>2</v>
      </c>
      <c r="B3" s="48" t="s">
        <v>55</v>
      </c>
      <c r="C3" s="49">
        <f>IF(SUMIFS(Data!$U:$U,Data!$A:$A,$B3,Data!$C:$C,C$1)=0,"",SUMIFS(Data!$U:$U,Data!$A:$A,$B3,Data!$C:$C,C$1))</f>
        <v>3.3216666666666663</v>
      </c>
      <c r="D3" s="49">
        <f>IF(SUMIFS(Data!$U:$U,Data!$A:$A,$B3,Data!$C:$C,D$1)=0,"",SUMIFS(Data!$U:$U,Data!$A:$A,$B3,Data!$C:$C,D$1))</f>
        <v>4.1386666666666665</v>
      </c>
      <c r="E3" s="49">
        <f>IF(SUMIFS(Data!$U:$U,Data!$A:$A,$B3,Data!$C:$C,E$1)=0,"",SUMIFS(Data!$U:$U,Data!$A:$A,$B3,Data!$C:$C,E$1))</f>
        <v>4.75</v>
      </c>
      <c r="F3" s="49">
        <f>IF(SUMIFS(Data!$U:$U,Data!$A:$A,$B3,Data!$C:$C,F$1)=0,"",SUMIFS(Data!$U:$U,Data!$A:$A,$B3,Data!$C:$C,F$1))</f>
        <v>5.6016666666666666</v>
      </c>
      <c r="G3" s="49">
        <f>IF(SUMIFS(Data!$U:$U,Data!$A:$A,$B3,Data!$C:$C,G$1)=0,"",SUMIFS(Data!$U:$U,Data!$A:$A,$B3,Data!$C:$C,G$1))</f>
        <v>3.875</v>
      </c>
      <c r="H3" s="49">
        <f>IF(SUMIFS(Data!$U:$U,Data!$A:$A,$B3,Data!$C:$C,H$1)=0,"",SUMIFS(Data!$U:$U,Data!$A:$A,$B3,Data!$C:$C,H$1))</f>
        <v>4.9893333333333336</v>
      </c>
      <c r="I3" s="49">
        <f>IF(SUMIFS(Data!$U:$U,Data!$A:$A,$B3,Data!$C:$C,I$1)=0,"",SUMIFS(Data!$U:$U,Data!$A:$A,$B3,Data!$C:$C,I$1))</f>
        <v>3.5</v>
      </c>
      <c r="J3" s="49">
        <f>IF(SUMIFS(Data!$U:$U,Data!$A:$A,$B3,Data!$C:$C,J$1)=0,"",SUMIFS(Data!$U:$U,Data!$A:$A,$B3,Data!$C:$C,J$1))</f>
        <v>3.625</v>
      </c>
      <c r="K3" s="49">
        <f>IF(SUMIFS(Data!$U:$U,Data!$A:$A,$B3,Data!$C:$C,K$1)=0,"",SUMIFS(Data!$U:$U,Data!$A:$A,$B3,Data!$C:$C,K$1))</f>
        <v>3.8746666666666667</v>
      </c>
      <c r="L3" s="49">
        <f>IF(SUMIFS(Data!$U:$U,Data!$A:$A,$B3,Data!$C:$C,L$1)=0,"",SUMIFS(Data!$U:$U,Data!$A:$A,$B3,Data!$C:$C,L$1))</f>
        <v>3.875</v>
      </c>
      <c r="M3" s="49">
        <f>IF(SUMIFS(Data!$U:$U,Data!$A:$A,$B3,Data!$C:$C,M$1)=0,"",SUMIFS(Data!$U:$U,Data!$A:$A,$B3,Data!$C:$C,M$1))</f>
        <v>5.7249999999999996</v>
      </c>
      <c r="N3" s="49">
        <f>IF(SUMIFS(Data!$U:$U,Data!$A:$A,$B3,Data!$C:$C,N$1)=0,"",SUMIFS(Data!$U:$U,Data!$A:$A,$B3,Data!$C:$C,N$1))</f>
        <v>6.6749999999999998</v>
      </c>
      <c r="O3" s="49">
        <f>IF(SUMIFS(Data!$U:$U,Data!$A:$A,$B3,Data!$C:$C,O$1)=0,"",SUMIFS(Data!$U:$U,Data!$A:$A,$B3,Data!$C:$C,O$1))</f>
        <v>7.2249999999999996</v>
      </c>
      <c r="P3" s="49">
        <f>IF(SUMIFS(Data!$U:$U,Data!$A:$A,$B3,Data!$C:$C,P$1)=0,"",SUMIFS(Data!$U:$U,Data!$A:$A,$B3,Data!$C:$C,P$1))</f>
        <v>4.125</v>
      </c>
      <c r="Q3" s="49">
        <f>IF(SUMIFS(Data!$U:$U,Data!$A:$A,$B3,Data!$C:$C,Q$1)=0,"",SUMIFS(Data!$U:$U,Data!$A:$A,$B3,Data!$C:$C,Q$1))</f>
        <v>4.8499999999999996</v>
      </c>
      <c r="R3" s="49">
        <f>IF(SUMIFS(Data!Z:Z,Data!A:A,B3)&gt;12,5,IF(SUMIFS(Data!Z:Z,Data!A:A,B3)&gt;9,3,IF(SUMIFS(Data!Z:Z,Data!A:A,B3)&gt;4,1,0)))</f>
        <v>5</v>
      </c>
      <c r="S3" s="49">
        <f>IF(V3&gt;500,5,IF(V3&gt;400,4,IF(V3&gt;300,3,0)))</f>
        <v>3</v>
      </c>
      <c r="T3" s="49">
        <f>IF(COUNT(C3:Q3)=15,5,IF(COUNT(C3:Q3)=14,3,IF(COUNT(C3:Q3)=13,1,0)))</f>
        <v>5</v>
      </c>
      <c r="U3" s="49">
        <f>SUM(C3:T3)</f>
        <v>83.150999999999996</v>
      </c>
      <c r="V3" s="49">
        <f>SUMIFS(Data!D:D,Data!A:A,B3)</f>
        <v>301.05</v>
      </c>
    </row>
    <row r="4" spans="1:22" ht="13.8" x14ac:dyDescent="0.3">
      <c r="A4" s="48">
        <v>3</v>
      </c>
      <c r="B4" s="48" t="s">
        <v>111</v>
      </c>
      <c r="C4" s="49">
        <f>IF(SUMIFS(Data!$U:$U,Data!$A:$A,$B4,Data!$C:$C,C$1)=0,"",SUMIFS(Data!$U:$U,Data!$A:$A,$B4,Data!$C:$C,C$1))</f>
        <v>4.4513333333333334</v>
      </c>
      <c r="D4" s="49">
        <f>IF(SUMIFS(Data!$U:$U,Data!$A:$A,$B4,Data!$C:$C,D$1)=0,"",SUMIFS(Data!$U:$U,Data!$A:$A,$B4,Data!$C:$C,D$1))</f>
        <v>6.7823333333333338</v>
      </c>
      <c r="E4" s="49">
        <f>IF(SUMIFS(Data!$U:$U,Data!$A:$A,$B4,Data!$C:$C,E$1)=0,"",SUMIFS(Data!$U:$U,Data!$A:$A,$B4,Data!$C:$C,E$1))</f>
        <v>4.7266666666666666</v>
      </c>
      <c r="F4" s="49">
        <f>IF(SUMIFS(Data!$U:$U,Data!$A:$A,$B4,Data!$C:$C,F$1)=0,"",SUMIFS(Data!$U:$U,Data!$A:$A,$B4,Data!$C:$C,F$1))</f>
        <v>4.944</v>
      </c>
      <c r="G4" s="49">
        <f>IF(SUMIFS(Data!$U:$U,Data!$A:$A,$B4,Data!$C:$C,G$1)=0,"",SUMIFS(Data!$U:$U,Data!$A:$A,$B4,Data!$C:$C,G$1))</f>
        <v>5.3603333333333332</v>
      </c>
      <c r="H4" s="49">
        <f>IF(SUMIFS(Data!$U:$U,Data!$A:$A,$B4,Data!$C:$C,H$1)=0,"",SUMIFS(Data!$U:$U,Data!$A:$A,$B4,Data!$C:$C,H$1))</f>
        <v>4.418333333333333</v>
      </c>
      <c r="I4" s="49">
        <f>IF(SUMIFS(Data!$U:$U,Data!$A:$A,$B4,Data!$C:$C,I$1)=0,"",SUMIFS(Data!$U:$U,Data!$A:$A,$B4,Data!$C:$C,I$1))</f>
        <v>7.0040000000000004</v>
      </c>
      <c r="J4" s="49">
        <f>IF(SUMIFS(Data!$U:$U,Data!$A:$A,$B4,Data!$C:$C,J$1)=0,"",SUMIFS(Data!$U:$U,Data!$A:$A,$B4,Data!$C:$C,J$1))</f>
        <v>5.4496666666666664</v>
      </c>
      <c r="K4" s="49">
        <f>IF(SUMIFS(Data!$U:$U,Data!$A:$A,$B4,Data!$C:$C,K$1)=0,"",SUMIFS(Data!$U:$U,Data!$A:$A,$B4,Data!$C:$C,K$1))</f>
        <v>4.0903333333333336</v>
      </c>
      <c r="L4" s="49">
        <f>IF(SUMIFS(Data!$U:$U,Data!$A:$A,$B4,Data!$C:$C,L$1)=0,"",SUMIFS(Data!$U:$U,Data!$A:$A,$B4,Data!$C:$C,L$1))</f>
        <v>4.4666666666666668</v>
      </c>
      <c r="M4" s="49">
        <f>IF(SUMIFS(Data!$U:$U,Data!$A:$A,$B4,Data!$C:$C,M$1)=0,"",SUMIFS(Data!$U:$U,Data!$A:$A,$B4,Data!$C:$C,M$1))</f>
        <v>5.2566666666666668</v>
      </c>
      <c r="N4" s="49">
        <f>IF(SUMIFS(Data!$U:$U,Data!$A:$A,$B4,Data!$C:$C,N$1)=0,"",SUMIFS(Data!$U:$U,Data!$A:$A,$B4,Data!$C:$C,N$1))</f>
        <v>4.4073333333333338</v>
      </c>
      <c r="O4" s="49">
        <f>IF(SUMIFS(Data!$U:$U,Data!$A:$A,$B4,Data!$C:$C,O$1)=0,"",SUMIFS(Data!$U:$U,Data!$A:$A,$B4,Data!$C:$C,O$1))</f>
        <v>4.1353333333333335</v>
      </c>
      <c r="P4" s="49">
        <f>IF(SUMIFS(Data!$U:$U,Data!$A:$A,$B4,Data!$C:$C,P$1)=0,"",SUMIFS(Data!$U:$U,Data!$A:$A,$B4,Data!$C:$C,P$1))</f>
        <v>4.8013333333333339</v>
      </c>
      <c r="Q4" s="49">
        <f>IF(SUMIFS(Data!$U:$U,Data!$A:$A,$B4,Data!$C:$C,Q$1)=0,"",SUMIFS(Data!$U:$U,Data!$A:$A,$B4,Data!$C:$C,Q$1))</f>
        <v>2.6</v>
      </c>
      <c r="R4" s="49">
        <f>IF(SUMIFS(Data!Z:Z,Data!A:A,B4)&gt;12,5,IF(SUMIFS(Data!Z:Z,Data!A:A,B4)&gt;9,3,IF(SUMIFS(Data!Z:Z,Data!A:A,B4)&gt;4,1,0)))</f>
        <v>0</v>
      </c>
      <c r="S4" s="49">
        <f>IF(V4&gt;500,5,IF(V4&gt;400,4,IF(V4&gt;300,3,0)))</f>
        <v>5</v>
      </c>
      <c r="T4" s="49">
        <f>IF(COUNT(C4:Q4)=15,5,IF(COUNT(C4:Q4)=14,3,IF(COUNT(C4:Q4)=13,1,0)))</f>
        <v>5</v>
      </c>
      <c r="U4" s="49">
        <f>SUM(C4:T4)</f>
        <v>82.894333333333321</v>
      </c>
      <c r="V4" s="49">
        <f>SUMIFS(Data!D:D,Data!A:A,B4)</f>
        <v>557.51</v>
      </c>
    </row>
    <row r="5" spans="1:22" ht="13.8" x14ac:dyDescent="0.3">
      <c r="A5" s="48">
        <v>4</v>
      </c>
      <c r="B5" s="48" t="s">
        <v>57</v>
      </c>
      <c r="C5" s="49">
        <f>IF(SUMIFS(Data!$U:$U,Data!$A:$A,$B5,Data!$C:$C,C$1)=0,"",SUMIFS(Data!$U:$U,Data!$A:$A,$B5,Data!$C:$C,C$1))</f>
        <v>3.2466666666666666</v>
      </c>
      <c r="D5" s="49">
        <f>IF(SUMIFS(Data!$U:$U,Data!$A:$A,$B5,Data!$C:$C,D$1)=0,"",SUMIFS(Data!$U:$U,Data!$A:$A,$B5,Data!$C:$C,D$1))</f>
        <v>9.5869999999999997</v>
      </c>
      <c r="E5" s="49">
        <f>IF(SUMIFS(Data!$U:$U,Data!$A:$A,$B5,Data!$C:$C,E$1)=0,"",SUMIFS(Data!$U:$U,Data!$A:$A,$B5,Data!$C:$C,E$1))</f>
        <v>4.2913333333333332</v>
      </c>
      <c r="F5" s="49">
        <f>IF(SUMIFS(Data!$U:$U,Data!$A:$A,$B5,Data!$C:$C,F$1)=0,"",SUMIFS(Data!$U:$U,Data!$A:$A,$B5,Data!$C:$C,F$1))</f>
        <v>4.7350000000000003</v>
      </c>
      <c r="G5" s="49">
        <f>IF(SUMIFS(Data!$U:$U,Data!$A:$A,$B5,Data!$C:$C,G$1)=0,"",SUMIFS(Data!$U:$U,Data!$A:$A,$B5,Data!$C:$C,G$1))</f>
        <v>3.7869999999999999</v>
      </c>
      <c r="H5" s="49">
        <f>IF(SUMIFS(Data!$U:$U,Data!$A:$A,$B5,Data!$C:$C,H$1)=0,"",SUMIFS(Data!$U:$U,Data!$A:$A,$B5,Data!$C:$C,H$1))</f>
        <v>4.9346666666666668</v>
      </c>
      <c r="I5" s="49">
        <f>IF(SUMIFS(Data!$U:$U,Data!$A:$A,$B5,Data!$C:$C,I$1)=0,"",SUMIFS(Data!$U:$U,Data!$A:$A,$B5,Data!$C:$C,I$1))</f>
        <v>4.1749999999999998</v>
      </c>
      <c r="J5" s="49">
        <f>IF(SUMIFS(Data!$U:$U,Data!$A:$A,$B5,Data!$C:$C,J$1)=0,"",SUMIFS(Data!$U:$U,Data!$A:$A,$B5,Data!$C:$C,J$1))</f>
        <v>4.1749999999999998</v>
      </c>
      <c r="K5" s="49">
        <f>IF(SUMIFS(Data!$U:$U,Data!$A:$A,$B5,Data!$C:$C,K$1)=0,"",SUMIFS(Data!$U:$U,Data!$A:$A,$B5,Data!$C:$C,K$1))</f>
        <v>3.75</v>
      </c>
      <c r="L5" s="49">
        <f>IF(SUMIFS(Data!$U:$U,Data!$A:$A,$B5,Data!$C:$C,L$1)=0,"",SUMIFS(Data!$U:$U,Data!$A:$A,$B5,Data!$C:$C,L$1))</f>
        <v>4.4749999999999996</v>
      </c>
      <c r="M5" s="49">
        <f>IF(SUMIFS(Data!$U:$U,Data!$A:$A,$B5,Data!$C:$C,M$1)=0,"",SUMIFS(Data!$U:$U,Data!$A:$A,$B5,Data!$C:$C,M$1))</f>
        <v>3.375</v>
      </c>
      <c r="N5" s="49">
        <f>IF(SUMIFS(Data!$U:$U,Data!$A:$A,$B5,Data!$C:$C,N$1)=0,"",SUMIFS(Data!$U:$U,Data!$A:$A,$B5,Data!$C:$C,N$1))</f>
        <v>3.625</v>
      </c>
      <c r="O5" s="49">
        <f>IF(SUMIFS(Data!$U:$U,Data!$A:$A,$B5,Data!$C:$C,O$1)=0,"",SUMIFS(Data!$U:$U,Data!$A:$A,$B5,Data!$C:$C,O$1))</f>
        <v>6.3353333333333328</v>
      </c>
      <c r="P5" s="49" t="str">
        <f>IF(SUMIFS(Data!$U:$U,Data!$A:$A,$B5,Data!$C:$C,P$1)=0,"",SUMIFS(Data!$U:$U,Data!$A:$A,$B5,Data!$C:$C,P$1))</f>
        <v/>
      </c>
      <c r="Q5" s="49">
        <f>IF(SUMIFS(Data!$U:$U,Data!$A:$A,$B5,Data!$C:$C,Q$1)=0,"",SUMIFS(Data!$U:$U,Data!$A:$A,$B5,Data!$C:$C,Q$1))</f>
        <v>4.9086666666666661</v>
      </c>
      <c r="R5" s="49">
        <f>IF(SUMIFS(Data!Z:Z,Data!A:A,B5)&gt;12,5,IF(SUMIFS(Data!Z:Z,Data!A:A,B5)&gt;9,3,IF(SUMIFS(Data!Z:Z,Data!A:A,B5)&gt;4,1,0)))</f>
        <v>5</v>
      </c>
      <c r="S5" s="49">
        <f>IF(V5&gt;500,5,IF(V5&gt;400,4,IF(V5&gt;300,3,0)))</f>
        <v>3</v>
      </c>
      <c r="T5" s="49">
        <f>IF(COUNT(C5:Q5)=15,5,IF(COUNT(C5:Q5)=14,3,IF(COUNT(C5:Q5)=13,1,0)))</f>
        <v>3</v>
      </c>
      <c r="U5" s="49">
        <f>SUM(C5:T5)</f>
        <v>76.400666666666652</v>
      </c>
      <c r="V5" s="49">
        <f>SUMIFS(Data!D:D,Data!A:A,B5)</f>
        <v>348.12</v>
      </c>
    </row>
    <row r="6" spans="1:22" ht="13.8" x14ac:dyDescent="0.3">
      <c r="A6" s="48">
        <v>5</v>
      </c>
      <c r="B6" s="48" t="s">
        <v>175</v>
      </c>
      <c r="C6" s="49">
        <f>IF(SUMIFS(Data!$U:$U,Data!$A:$A,$B6,Data!$C:$C,C$1)=0,"",SUMIFS(Data!$U:$U,Data!$A:$A,$B6,Data!$C:$C,C$1))</f>
        <v>4.1340000000000003</v>
      </c>
      <c r="D6" s="49">
        <f>IF(SUMIFS(Data!$U:$U,Data!$A:$A,$B6,Data!$C:$C,D$1)=0,"",SUMIFS(Data!$U:$U,Data!$A:$A,$B6,Data!$C:$C,D$1))</f>
        <v>3.25</v>
      </c>
      <c r="E6" s="49">
        <f>IF(SUMIFS(Data!$U:$U,Data!$A:$A,$B6,Data!$C:$C,E$1)=0,"",SUMIFS(Data!$U:$U,Data!$A:$A,$B6,Data!$C:$C,E$1))</f>
        <v>4.375</v>
      </c>
      <c r="F6" s="49">
        <f>IF(SUMIFS(Data!$U:$U,Data!$A:$A,$B6,Data!$C:$C,F$1)=0,"",SUMIFS(Data!$U:$U,Data!$A:$A,$B6,Data!$C:$C,F$1))</f>
        <v>5.5259999999999998</v>
      </c>
      <c r="G6" s="49">
        <f>IF(SUMIFS(Data!$U:$U,Data!$A:$A,$B6,Data!$C:$C,G$1)=0,"",SUMIFS(Data!$U:$U,Data!$A:$A,$B6,Data!$C:$C,G$1))</f>
        <v>4.125</v>
      </c>
      <c r="H6" s="49">
        <f>IF(SUMIFS(Data!$U:$U,Data!$A:$A,$B6,Data!$C:$C,H$1)=0,"",SUMIFS(Data!$U:$U,Data!$A:$A,$B6,Data!$C:$C,H$1))</f>
        <v>4.75</v>
      </c>
      <c r="I6" s="49">
        <f>IF(SUMIFS(Data!$U:$U,Data!$A:$A,$B6,Data!$C:$C,I$1)=0,"",SUMIFS(Data!$U:$U,Data!$A:$A,$B6,Data!$C:$C,I$1))</f>
        <v>3.7913333333333332</v>
      </c>
      <c r="J6" s="49">
        <f>IF(SUMIFS(Data!$U:$U,Data!$A:$A,$B6,Data!$C:$C,J$1)=0,"",SUMIFS(Data!$U:$U,Data!$A:$A,$B6,Data!$C:$C,J$1))</f>
        <v>4.0363333333333333</v>
      </c>
      <c r="K6" s="49">
        <f>IF(SUMIFS(Data!$U:$U,Data!$A:$A,$B6,Data!$C:$C,K$1)=0,"",SUMIFS(Data!$U:$U,Data!$A:$A,$B6,Data!$C:$C,K$1))</f>
        <v>4.5</v>
      </c>
      <c r="L6" s="49">
        <f>IF(SUMIFS(Data!$U:$U,Data!$A:$A,$B6,Data!$C:$C,L$1)=0,"",SUMIFS(Data!$U:$U,Data!$A:$A,$B6,Data!$C:$C,L$1))</f>
        <v>4.0999999999999996</v>
      </c>
      <c r="M6" s="49">
        <f>IF(SUMIFS(Data!$U:$U,Data!$A:$A,$B6,Data!$C:$C,M$1)=0,"",SUMIFS(Data!$U:$U,Data!$A:$A,$B6,Data!$C:$C,M$1))</f>
        <v>3.375</v>
      </c>
      <c r="N6" s="49">
        <f>IF(SUMIFS(Data!$U:$U,Data!$A:$A,$B6,Data!$C:$C,N$1)=0,"",SUMIFS(Data!$U:$U,Data!$A:$A,$B6,Data!$C:$C,N$1))</f>
        <v>3.875</v>
      </c>
      <c r="O6" s="49">
        <f>IF(SUMIFS(Data!$U:$U,Data!$A:$A,$B6,Data!$C:$C,O$1)=0,"",SUMIFS(Data!$U:$U,Data!$A:$A,$B6,Data!$C:$C,O$1))</f>
        <v>3.875</v>
      </c>
      <c r="P6" s="49">
        <f>IF(SUMIFS(Data!$U:$U,Data!$A:$A,$B6,Data!$C:$C,P$1)=0,"",SUMIFS(Data!$U:$U,Data!$A:$A,$B6,Data!$C:$C,P$1))</f>
        <v>4</v>
      </c>
      <c r="Q6" s="49">
        <f>IF(SUMIFS(Data!$U:$U,Data!$A:$A,$B6,Data!$C:$C,Q$1)=0,"",SUMIFS(Data!$U:$U,Data!$A:$A,$B6,Data!$C:$C,Q$1))</f>
        <v>3.625</v>
      </c>
      <c r="R6" s="49">
        <f>IF(SUMIFS(Data!Z:Z,Data!A:A,B6)&gt;12,5,IF(SUMIFS(Data!Z:Z,Data!A:A,B6)&gt;9,3,IF(SUMIFS(Data!Z:Z,Data!A:A,B6)&gt;4,1,0)))</f>
        <v>5</v>
      </c>
      <c r="S6" s="49">
        <f>IF(V6&gt;500,5,IF(V6&gt;400,4,IF(V6&gt;300,3,0)))</f>
        <v>3</v>
      </c>
      <c r="T6" s="49">
        <f>IF(COUNT(C6:Q6)=15,5,IF(COUNT(C6:Q6)=14,3,IF(COUNT(C6:Q6)=13,1,0)))</f>
        <v>5</v>
      </c>
      <c r="U6" s="49">
        <f>SUM(C6:T6)</f>
        <v>74.337666666666678</v>
      </c>
      <c r="V6" s="49">
        <f>SUMIFS(Data!D:D,Data!A:A,B6)</f>
        <v>335.27</v>
      </c>
    </row>
    <row r="7" spans="1:22" ht="13.8" x14ac:dyDescent="0.3">
      <c r="A7" s="48">
        <v>6</v>
      </c>
      <c r="B7" s="48" t="s">
        <v>82</v>
      </c>
      <c r="C7" s="49">
        <f>IF(SUMIFS(Data!$U:$U,Data!$A:$A,$B7,Data!$C:$C,C$1)=0,"",SUMIFS(Data!$U:$U,Data!$A:$A,$B7,Data!$C:$C,C$1))</f>
        <v>4</v>
      </c>
      <c r="D7" s="49">
        <f>IF(SUMIFS(Data!$U:$U,Data!$A:$A,$B7,Data!$C:$C,D$1)=0,"",SUMIFS(Data!$U:$U,Data!$A:$A,$B7,Data!$C:$C,D$1))</f>
        <v>4.1436666666666664</v>
      </c>
      <c r="E7" s="49">
        <f>IF(SUMIFS(Data!$U:$U,Data!$A:$A,$B7,Data!$C:$C,E$1)=0,"",SUMIFS(Data!$U:$U,Data!$A:$A,$B7,Data!$C:$C,E$1))</f>
        <v>5.7406666666666668</v>
      </c>
      <c r="F7" s="49">
        <f>IF(SUMIFS(Data!$U:$U,Data!$A:$A,$B7,Data!$C:$C,F$1)=0,"",SUMIFS(Data!$U:$U,Data!$A:$A,$B7,Data!$C:$C,F$1))</f>
        <v>2</v>
      </c>
      <c r="G7" s="49">
        <f>IF(SUMIFS(Data!$U:$U,Data!$A:$A,$B7,Data!$C:$C,G$1)=0,"",SUMIFS(Data!$U:$U,Data!$A:$A,$B7,Data!$C:$C,G$1))</f>
        <v>4.5766666666666671</v>
      </c>
      <c r="H7" s="49">
        <f>IF(SUMIFS(Data!$U:$U,Data!$A:$A,$B7,Data!$C:$C,H$1)=0,"",SUMIFS(Data!$U:$U,Data!$A:$A,$B7,Data!$C:$C,H$1))</f>
        <v>5.5246666666666666</v>
      </c>
      <c r="I7" s="49">
        <f>IF(SUMIFS(Data!$U:$U,Data!$A:$A,$B7,Data!$C:$C,I$1)=0,"",SUMIFS(Data!$U:$U,Data!$A:$A,$B7,Data!$C:$C,I$1))</f>
        <v>3.125</v>
      </c>
      <c r="J7" s="49">
        <f>IF(SUMIFS(Data!$U:$U,Data!$A:$A,$B7,Data!$C:$C,J$1)=0,"",SUMIFS(Data!$U:$U,Data!$A:$A,$B7,Data!$C:$C,J$1))</f>
        <v>3</v>
      </c>
      <c r="K7" s="49">
        <f>IF(SUMIFS(Data!$U:$U,Data!$A:$A,$B7,Data!$C:$C,K$1)=0,"",SUMIFS(Data!$U:$U,Data!$A:$A,$B7,Data!$C:$C,K$1))</f>
        <v>3.6473333333333331</v>
      </c>
      <c r="L7" s="49">
        <f>IF(SUMIFS(Data!$U:$U,Data!$A:$A,$B7,Data!$C:$C,L$1)=0,"",SUMIFS(Data!$U:$U,Data!$A:$A,$B7,Data!$C:$C,L$1))</f>
        <v>6.1386666666666665</v>
      </c>
      <c r="M7" s="49">
        <f>IF(SUMIFS(Data!$U:$U,Data!$A:$A,$B7,Data!$C:$C,M$1)=0,"",SUMIFS(Data!$U:$U,Data!$A:$A,$B7,Data!$C:$C,M$1))</f>
        <v>3.35</v>
      </c>
      <c r="N7" s="49">
        <f>IF(SUMIFS(Data!$U:$U,Data!$A:$A,$B7,Data!$C:$C,N$1)=0,"",SUMIFS(Data!$U:$U,Data!$A:$A,$B7,Data!$C:$C,N$1))</f>
        <v>4.798</v>
      </c>
      <c r="O7" s="49">
        <f>IF(SUMIFS(Data!$U:$U,Data!$A:$A,$B7,Data!$C:$C,O$1)=0,"",SUMIFS(Data!$U:$U,Data!$A:$A,$B7,Data!$C:$C,O$1))</f>
        <v>3</v>
      </c>
      <c r="P7" s="49">
        <f>IF(SUMIFS(Data!$U:$U,Data!$A:$A,$B7,Data!$C:$C,P$1)=0,"",SUMIFS(Data!$U:$U,Data!$A:$A,$B7,Data!$C:$C,P$1))</f>
        <v>3.875</v>
      </c>
      <c r="Q7" s="49">
        <f>IF(SUMIFS(Data!$U:$U,Data!$A:$A,$B7,Data!$C:$C,Q$1)=0,"",SUMIFS(Data!$U:$U,Data!$A:$A,$B7,Data!$C:$C,Q$1))</f>
        <v>4.181</v>
      </c>
      <c r="R7" s="49">
        <f>IF(SUMIFS(Data!Z:Z,Data!A:A,B7)&gt;12,5,IF(SUMIFS(Data!Z:Z,Data!A:A,B7)&gt;9,3,IF(SUMIFS(Data!Z:Z,Data!A:A,B7)&gt;4,1,0)))</f>
        <v>3</v>
      </c>
      <c r="S7" s="49">
        <f>IF(V7&gt;500,5,IF(V7&gt;400,4,IF(V7&gt;300,3,0)))</f>
        <v>3</v>
      </c>
      <c r="T7" s="49">
        <f>IF(COUNT(C7:Q7)=15,5,IF(COUNT(C7:Q7)=14,3,IF(COUNT(C7:Q7)=13,1,0)))</f>
        <v>5</v>
      </c>
      <c r="U7" s="49">
        <f>SUM(C7:T7)</f>
        <v>72.100666666666669</v>
      </c>
      <c r="V7" s="49">
        <f>SUMIFS(Data!D:D,Data!A:A,B7)</f>
        <v>332.07000000000011</v>
      </c>
    </row>
    <row r="8" spans="1:22" ht="13.8" x14ac:dyDescent="0.3">
      <c r="A8" s="48">
        <v>7</v>
      </c>
      <c r="B8" s="48" t="s">
        <v>178</v>
      </c>
      <c r="C8" s="49">
        <f>IF(SUMIFS(Data!$U:$U,Data!$A:$A,$B8,Data!$C:$C,C$1)=0,"",SUMIFS(Data!$U:$U,Data!$A:$A,$B8,Data!$C:$C,C$1))</f>
        <v>3.375</v>
      </c>
      <c r="D8" s="49">
        <f>IF(SUMIFS(Data!$U:$U,Data!$A:$A,$B8,Data!$C:$C,D$1)=0,"",SUMIFS(Data!$U:$U,Data!$A:$A,$B8,Data!$C:$C,D$1))</f>
        <v>5.1289999999999996</v>
      </c>
      <c r="E8" s="49">
        <f>IF(SUMIFS(Data!$U:$U,Data!$A:$A,$B8,Data!$C:$C,E$1)=0,"",SUMIFS(Data!$U:$U,Data!$A:$A,$B8,Data!$C:$C,E$1))</f>
        <v>3.7626666666666666</v>
      </c>
      <c r="F8" s="49">
        <f>IF(SUMIFS(Data!$U:$U,Data!$A:$A,$B8,Data!$C:$C,F$1)=0,"",SUMIFS(Data!$U:$U,Data!$A:$A,$B8,Data!$C:$C,F$1))</f>
        <v>1.75</v>
      </c>
      <c r="G8" s="49">
        <f>IF(SUMIFS(Data!$U:$U,Data!$A:$A,$B8,Data!$C:$C,G$1)=0,"",SUMIFS(Data!$U:$U,Data!$A:$A,$B8,Data!$C:$C,G$1))</f>
        <v>3.5369999999999999</v>
      </c>
      <c r="H8" s="49">
        <f>IF(SUMIFS(Data!$U:$U,Data!$A:$A,$B8,Data!$C:$C,H$1)=0,"",SUMIFS(Data!$U:$U,Data!$A:$A,$B8,Data!$C:$C,H$1))</f>
        <v>4.6646666666666663</v>
      </c>
      <c r="I8" s="49">
        <f>IF(SUMIFS(Data!$U:$U,Data!$A:$A,$B8,Data!$C:$C,I$1)=0,"",SUMIFS(Data!$U:$U,Data!$A:$A,$B8,Data!$C:$C,I$1))</f>
        <v>3.125</v>
      </c>
      <c r="J8" s="49">
        <f>IF(SUMIFS(Data!$U:$U,Data!$A:$A,$B8,Data!$C:$C,J$1)=0,"",SUMIFS(Data!$U:$U,Data!$A:$A,$B8,Data!$C:$C,J$1))</f>
        <v>3.75</v>
      </c>
      <c r="K8" s="49">
        <f>IF(SUMIFS(Data!$U:$U,Data!$A:$A,$B8,Data!$C:$C,K$1)=0,"",SUMIFS(Data!$U:$U,Data!$A:$A,$B8,Data!$C:$C,K$1))</f>
        <v>3.7473333333333336</v>
      </c>
      <c r="L8" s="49">
        <f>IF(SUMIFS(Data!$U:$U,Data!$A:$A,$B8,Data!$C:$C,L$1)=0,"",SUMIFS(Data!$U:$U,Data!$A:$A,$B8,Data!$C:$C,L$1))</f>
        <v>4.6740000000000004</v>
      </c>
      <c r="M8" s="49">
        <f>IF(SUMIFS(Data!$U:$U,Data!$A:$A,$B8,Data!$C:$C,M$1)=0,"",SUMIFS(Data!$U:$U,Data!$A:$A,$B8,Data!$C:$C,M$1))</f>
        <v>3.3136666666666668</v>
      </c>
      <c r="N8" s="49">
        <f>IF(SUMIFS(Data!$U:$U,Data!$A:$A,$B8,Data!$C:$C,N$1)=0,"",SUMIFS(Data!$U:$U,Data!$A:$A,$B8,Data!$C:$C,N$1))</f>
        <v>3.4093333333333335</v>
      </c>
      <c r="O8" s="49">
        <f>IF(SUMIFS(Data!$U:$U,Data!$A:$A,$B8,Data!$C:$C,O$1)=0,"",SUMIFS(Data!$U:$U,Data!$A:$A,$B8,Data!$C:$C,O$1))</f>
        <v>6.0356666666666658</v>
      </c>
      <c r="P8" s="49">
        <f>IF(SUMIFS(Data!$U:$U,Data!$A:$A,$B8,Data!$C:$C,P$1)=0,"",SUMIFS(Data!$U:$U,Data!$A:$A,$B8,Data!$C:$C,P$1))</f>
        <v>2.875</v>
      </c>
      <c r="Q8" s="49">
        <f>IF(SUMIFS(Data!$U:$U,Data!$A:$A,$B8,Data!$C:$C,Q$1)=0,"",SUMIFS(Data!$U:$U,Data!$A:$A,$B8,Data!$C:$C,Q$1))</f>
        <v>3.125</v>
      </c>
      <c r="R8" s="49">
        <f>IF(SUMIFS(Data!Z:Z,Data!A:A,B8)&gt;12,5,IF(SUMIFS(Data!Z:Z,Data!A:A,B8)&gt;9,3,IF(SUMIFS(Data!Z:Z,Data!A:A,B8)&gt;4,1,0)))</f>
        <v>5</v>
      </c>
      <c r="S8" s="49">
        <f>IF(V8&gt;500,5,IF(V8&gt;400,4,IF(V8&gt;300,3,0)))</f>
        <v>3</v>
      </c>
      <c r="T8" s="49">
        <f>IF(COUNT(C8:Q8)=15,5,IF(COUNT(C8:Q8)=14,3,IF(COUNT(C8:Q8)=13,1,0)))</f>
        <v>5</v>
      </c>
      <c r="U8" s="49">
        <f>SUM(C8:T8)</f>
        <v>69.273333333333341</v>
      </c>
      <c r="V8" s="49">
        <f>SUMIFS(Data!D:D,Data!A:A,B8)</f>
        <v>326.63</v>
      </c>
    </row>
    <row r="9" spans="1:22" ht="13.8" x14ac:dyDescent="0.3">
      <c r="A9" s="48">
        <v>8</v>
      </c>
      <c r="B9" s="48" t="s">
        <v>182</v>
      </c>
      <c r="C9" s="49">
        <f>IF(SUMIFS(Data!$U:$U,Data!$A:$A,$B9,Data!$C:$C,C$1)=0,"",SUMIFS(Data!$U:$U,Data!$A:$A,$B9,Data!$C:$C,C$1))</f>
        <v>3.125</v>
      </c>
      <c r="D9" s="49">
        <f>IF(SUMIFS(Data!$U:$U,Data!$A:$A,$B9,Data!$C:$C,D$1)=0,"",SUMIFS(Data!$U:$U,Data!$A:$A,$B9,Data!$C:$C,D$1))</f>
        <v>5.75</v>
      </c>
      <c r="E9" s="49">
        <f>IF(SUMIFS(Data!$U:$U,Data!$A:$A,$B9,Data!$C:$C,E$1)=0,"",SUMIFS(Data!$U:$U,Data!$A:$A,$B9,Data!$C:$C,E$1))</f>
        <v>3.75</v>
      </c>
      <c r="F9" s="49">
        <f>IF(SUMIFS(Data!$U:$U,Data!$A:$A,$B9,Data!$C:$C,F$1)=0,"",SUMIFS(Data!$U:$U,Data!$A:$A,$B9,Data!$C:$C,F$1))</f>
        <v>4.05</v>
      </c>
      <c r="G9" s="49">
        <f>IF(SUMIFS(Data!$U:$U,Data!$A:$A,$B9,Data!$C:$C,G$1)=0,"",SUMIFS(Data!$U:$U,Data!$A:$A,$B9,Data!$C:$C,G$1))</f>
        <v>2.6923333333333335</v>
      </c>
      <c r="H9" s="49">
        <f>IF(SUMIFS(Data!$U:$U,Data!$A:$A,$B9,Data!$C:$C,H$1)=0,"",SUMIFS(Data!$U:$U,Data!$A:$A,$B9,Data!$C:$C,H$1))</f>
        <v>4</v>
      </c>
      <c r="I9" s="49">
        <f>IF(SUMIFS(Data!$U:$U,Data!$A:$A,$B9,Data!$C:$C,I$1)=0,"",SUMIFS(Data!$U:$U,Data!$A:$A,$B9,Data!$C:$C,I$1))</f>
        <v>2.125</v>
      </c>
      <c r="J9" s="49">
        <f>IF(SUMIFS(Data!$U:$U,Data!$A:$A,$B9,Data!$C:$C,J$1)=0,"",SUMIFS(Data!$U:$U,Data!$A:$A,$B9,Data!$C:$C,J$1))</f>
        <v>3.625</v>
      </c>
      <c r="K9" s="49">
        <f>IF(SUMIFS(Data!$U:$U,Data!$A:$A,$B9,Data!$C:$C,K$1)=0,"",SUMIFS(Data!$U:$U,Data!$A:$A,$B9,Data!$C:$C,K$1))</f>
        <v>2.8206666666666669</v>
      </c>
      <c r="L9" s="49">
        <f>IF(SUMIFS(Data!$U:$U,Data!$A:$A,$B9,Data!$C:$C,L$1)=0,"",SUMIFS(Data!$U:$U,Data!$A:$A,$B9,Data!$C:$C,L$1))</f>
        <v>3.875</v>
      </c>
      <c r="M9" s="49">
        <f>IF(SUMIFS(Data!$U:$U,Data!$A:$A,$B9,Data!$C:$C,M$1)=0,"",SUMIFS(Data!$U:$U,Data!$A:$A,$B9,Data!$C:$C,M$1))</f>
        <v>3.75</v>
      </c>
      <c r="N9" s="49">
        <f>IF(SUMIFS(Data!$U:$U,Data!$A:$A,$B9,Data!$C:$C,N$1)=0,"",SUMIFS(Data!$U:$U,Data!$A:$A,$B9,Data!$C:$C,N$1))</f>
        <v>4.25</v>
      </c>
      <c r="O9" s="49">
        <f>IF(SUMIFS(Data!$U:$U,Data!$A:$A,$B9,Data!$C:$C,O$1)=0,"",SUMIFS(Data!$U:$U,Data!$A:$A,$B9,Data!$C:$C,O$1))</f>
        <v>3.7250000000000001</v>
      </c>
      <c r="P9" s="49">
        <f>IF(SUMIFS(Data!$U:$U,Data!$A:$A,$B9,Data!$C:$C,P$1)=0,"",SUMIFS(Data!$U:$U,Data!$A:$A,$B9,Data!$C:$C,P$1))</f>
        <v>3.75</v>
      </c>
      <c r="Q9" s="49">
        <f>IF(SUMIFS(Data!$U:$U,Data!$A:$A,$B9,Data!$C:$C,Q$1)=0,"",SUMIFS(Data!$U:$U,Data!$A:$A,$B9,Data!$C:$C,Q$1))</f>
        <v>3.375</v>
      </c>
      <c r="R9" s="49">
        <f>IF(SUMIFS(Data!Z:Z,Data!A:A,B9)&gt;12,5,IF(SUMIFS(Data!Z:Z,Data!A:A,B9)&gt;9,3,IF(SUMIFS(Data!Z:Z,Data!A:A,B9)&gt;4,1,0)))</f>
        <v>5</v>
      </c>
      <c r="S9" s="49">
        <f>IF(V9&gt;500,5,IF(V9&gt;400,4,IF(V9&gt;300,3,0)))</f>
        <v>3</v>
      </c>
      <c r="T9" s="49">
        <f>IF(COUNT(C9:Q9)=15,5,IF(COUNT(C9:Q9)=14,3,IF(COUNT(C9:Q9)=13,1,0)))</f>
        <v>5</v>
      </c>
      <c r="U9" s="49">
        <f>SUM(C9:T9)</f>
        <v>67.663000000000011</v>
      </c>
      <c r="V9" s="49">
        <f>SUMIFS(Data!D:D,Data!A:A,B9)</f>
        <v>300.12</v>
      </c>
    </row>
    <row r="10" spans="1:22" ht="13.8" x14ac:dyDescent="0.3">
      <c r="A10" s="48">
        <v>9</v>
      </c>
      <c r="B10" s="48" t="s">
        <v>183</v>
      </c>
      <c r="C10" s="49">
        <f>IF(SUMIFS(Data!$U:$U,Data!$A:$A,$B10,Data!$C:$C,C$1)=0,"",SUMIFS(Data!$U:$U,Data!$A:$A,$B10,Data!$C:$C,C$1))</f>
        <v>3.75</v>
      </c>
      <c r="D10" s="49">
        <f>IF(SUMIFS(Data!$U:$U,Data!$A:$A,$B10,Data!$C:$C,D$1)=0,"",SUMIFS(Data!$U:$U,Data!$A:$A,$B10,Data!$C:$C,D$1))</f>
        <v>4.0250000000000004</v>
      </c>
      <c r="E10" s="49">
        <f>IF(SUMIFS(Data!$U:$U,Data!$A:$A,$B10,Data!$C:$C,E$1)=0,"",SUMIFS(Data!$U:$U,Data!$A:$A,$B10,Data!$C:$C,E$1))</f>
        <v>3.375</v>
      </c>
      <c r="F10" s="49">
        <f>IF(SUMIFS(Data!$U:$U,Data!$A:$A,$B10,Data!$C:$C,F$1)=0,"",SUMIFS(Data!$U:$U,Data!$A:$A,$B10,Data!$C:$C,F$1))</f>
        <v>4.25</v>
      </c>
      <c r="G10" s="49">
        <f>IF(SUMIFS(Data!$U:$U,Data!$A:$A,$B10,Data!$C:$C,G$1)=0,"",SUMIFS(Data!$U:$U,Data!$A:$A,$B10,Data!$C:$C,G$1))</f>
        <v>4.25</v>
      </c>
      <c r="H10" s="49">
        <f>IF(SUMIFS(Data!$U:$U,Data!$A:$A,$B10,Data!$C:$C,H$1)=0,"",SUMIFS(Data!$U:$U,Data!$A:$A,$B10,Data!$C:$C,H$1))</f>
        <v>2.375</v>
      </c>
      <c r="I10" s="49">
        <f>IF(SUMIFS(Data!$U:$U,Data!$A:$A,$B10,Data!$C:$C,I$1)=0,"",SUMIFS(Data!$U:$U,Data!$A:$A,$B10,Data!$C:$C,I$1))</f>
        <v>4.2750000000000004</v>
      </c>
      <c r="J10" s="49">
        <f>IF(SUMIFS(Data!$U:$U,Data!$A:$A,$B10,Data!$C:$C,J$1)=0,"",SUMIFS(Data!$U:$U,Data!$A:$A,$B10,Data!$C:$C,J$1))</f>
        <v>3.5</v>
      </c>
      <c r="K10" s="49">
        <f>IF(SUMIFS(Data!$U:$U,Data!$A:$A,$B10,Data!$C:$C,K$1)=0,"",SUMIFS(Data!$U:$U,Data!$A:$A,$B10,Data!$C:$C,K$1))</f>
        <v>3.62</v>
      </c>
      <c r="L10" s="49">
        <f>IF(SUMIFS(Data!$U:$U,Data!$A:$A,$B10,Data!$C:$C,L$1)=0,"",SUMIFS(Data!$U:$U,Data!$A:$A,$B10,Data!$C:$C,L$1))</f>
        <v>4</v>
      </c>
      <c r="M10" s="49">
        <f>IF(SUMIFS(Data!$U:$U,Data!$A:$A,$B10,Data!$C:$C,M$1)=0,"",SUMIFS(Data!$U:$U,Data!$A:$A,$B10,Data!$C:$C,M$1))</f>
        <v>3.65</v>
      </c>
      <c r="N10" s="49">
        <f>IF(SUMIFS(Data!$U:$U,Data!$A:$A,$B10,Data!$C:$C,N$1)=0,"",SUMIFS(Data!$U:$U,Data!$A:$A,$B10,Data!$C:$C,N$1))</f>
        <v>3.1</v>
      </c>
      <c r="O10" s="49">
        <f>IF(SUMIFS(Data!$U:$U,Data!$A:$A,$B10,Data!$C:$C,O$1)=0,"",SUMIFS(Data!$U:$U,Data!$A:$A,$B10,Data!$C:$C,O$1))</f>
        <v>3.5</v>
      </c>
      <c r="P10" s="49">
        <f>IF(SUMIFS(Data!$U:$U,Data!$A:$A,$B10,Data!$C:$C,P$1)=0,"",SUMIFS(Data!$U:$U,Data!$A:$A,$B10,Data!$C:$C,P$1))</f>
        <v>2.625</v>
      </c>
      <c r="Q10" s="49">
        <f>IF(SUMIFS(Data!$U:$U,Data!$A:$A,$B10,Data!$C:$C,Q$1)=0,"",SUMIFS(Data!$U:$U,Data!$A:$A,$B10,Data!$C:$C,Q$1))</f>
        <v>2.875</v>
      </c>
      <c r="R10" s="49">
        <f>IF(SUMIFS(Data!Z:Z,Data!A:A,B10)&gt;12,5,IF(SUMIFS(Data!Z:Z,Data!A:A,B10)&gt;9,3,IF(SUMIFS(Data!Z:Z,Data!A:A,B10)&gt;4,1,0)))</f>
        <v>5</v>
      </c>
      <c r="S10" s="49">
        <f>IF(V10&gt;500,5,IF(V10&gt;400,4,IF(V10&gt;300,3,0)))</f>
        <v>0</v>
      </c>
      <c r="T10" s="49">
        <f>IF(COUNT(C10:Q10)=15,5,IF(COUNT(C10:Q10)=14,3,IF(COUNT(C10:Q10)=13,1,0)))</f>
        <v>5</v>
      </c>
      <c r="U10" s="49">
        <f>SUM(C10:T10)</f>
        <v>63.169999999999995</v>
      </c>
      <c r="V10" s="49">
        <f>SUMIFS(Data!D:D,Data!A:A,B10)</f>
        <v>289.16999999999996</v>
      </c>
    </row>
    <row r="11" spans="1:22" ht="13.8" x14ac:dyDescent="0.3">
      <c r="A11" s="48">
        <v>10</v>
      </c>
      <c r="B11" s="48" t="s">
        <v>47</v>
      </c>
      <c r="C11" s="49">
        <f>IF(SUMIFS(Data!$U:$U,Data!$A:$A,$B11,Data!$C:$C,C$1)=0,"",SUMIFS(Data!$U:$U,Data!$A:$A,$B11,Data!$C:$C,C$1))</f>
        <v>3.8250000000000002</v>
      </c>
      <c r="D11" s="49">
        <f>IF(SUMIFS(Data!$U:$U,Data!$A:$A,$B11,Data!$C:$C,D$1)=0,"",SUMIFS(Data!$U:$U,Data!$A:$A,$B11,Data!$C:$C,D$1))</f>
        <v>4.2750000000000004</v>
      </c>
      <c r="E11" s="49">
        <f>IF(SUMIFS(Data!$U:$U,Data!$A:$A,$B11,Data!$C:$C,E$1)=0,"",SUMIFS(Data!$U:$U,Data!$A:$A,$B11,Data!$C:$C,E$1))</f>
        <v>3.35</v>
      </c>
      <c r="F11" s="49">
        <f>IF(SUMIFS(Data!$U:$U,Data!$A:$A,$B11,Data!$C:$C,F$1)=0,"",SUMIFS(Data!$U:$U,Data!$A:$A,$B11,Data!$C:$C,F$1))</f>
        <v>3.7386666666666666</v>
      </c>
      <c r="G11" s="49">
        <f>IF(SUMIFS(Data!$U:$U,Data!$A:$A,$B11,Data!$C:$C,G$1)=0,"",SUMIFS(Data!$U:$U,Data!$A:$A,$B11,Data!$C:$C,G$1))</f>
        <v>3.375</v>
      </c>
      <c r="H11" s="49">
        <f>IF(SUMIFS(Data!$U:$U,Data!$A:$A,$B11,Data!$C:$C,H$1)=0,"",SUMIFS(Data!$U:$U,Data!$A:$A,$B11,Data!$C:$C,H$1))</f>
        <v>3.25</v>
      </c>
      <c r="I11" s="49">
        <f>IF(SUMIFS(Data!$U:$U,Data!$A:$A,$B11,Data!$C:$C,I$1)=0,"",SUMIFS(Data!$U:$U,Data!$A:$A,$B11,Data!$C:$C,I$1))</f>
        <v>4.125</v>
      </c>
      <c r="J11" s="49">
        <f>IF(SUMIFS(Data!$U:$U,Data!$A:$A,$B11,Data!$C:$C,J$1)=0,"",SUMIFS(Data!$U:$U,Data!$A:$A,$B11,Data!$C:$C,J$1))</f>
        <v>4.3250000000000002</v>
      </c>
      <c r="K11" s="49">
        <f>IF(SUMIFS(Data!$U:$U,Data!$A:$A,$B11,Data!$C:$C,K$1)=0,"",SUMIFS(Data!$U:$U,Data!$A:$A,$B11,Data!$C:$C,K$1))</f>
        <v>2.125</v>
      </c>
      <c r="L11" s="49">
        <f>IF(SUMIFS(Data!$U:$U,Data!$A:$A,$B11,Data!$C:$C,L$1)=0,"",SUMIFS(Data!$U:$U,Data!$A:$A,$B11,Data!$C:$C,L$1))</f>
        <v>2.875</v>
      </c>
      <c r="M11" s="49">
        <f>IF(SUMIFS(Data!$U:$U,Data!$A:$A,$B11,Data!$C:$C,M$1)=0,"",SUMIFS(Data!$U:$U,Data!$A:$A,$B11,Data!$C:$C,M$1))</f>
        <v>4.1726666666666663</v>
      </c>
      <c r="N11" s="49">
        <f>IF(SUMIFS(Data!$U:$U,Data!$A:$A,$B11,Data!$C:$C,N$1)=0,"",SUMIFS(Data!$U:$U,Data!$A:$A,$B11,Data!$C:$C,N$1))</f>
        <v>3.75</v>
      </c>
      <c r="O11" s="49">
        <f>IF(SUMIFS(Data!$U:$U,Data!$A:$A,$B11,Data!$C:$C,O$1)=0,"",SUMIFS(Data!$U:$U,Data!$A:$A,$B11,Data!$C:$C,O$1))</f>
        <v>2.625</v>
      </c>
      <c r="P11" s="49">
        <f>IF(SUMIFS(Data!$U:$U,Data!$A:$A,$B11,Data!$C:$C,P$1)=0,"",SUMIFS(Data!$U:$U,Data!$A:$A,$B11,Data!$C:$C,P$1))</f>
        <v>3.5</v>
      </c>
      <c r="Q11" s="49">
        <f>IF(SUMIFS(Data!$U:$U,Data!$A:$A,$B11,Data!$C:$C,Q$1)=0,"",SUMIFS(Data!$U:$U,Data!$A:$A,$B11,Data!$C:$C,Q$1))</f>
        <v>2.875</v>
      </c>
      <c r="R11" s="49">
        <f>IF(SUMIFS(Data!Z:Z,Data!A:A,B11)&gt;12,5,IF(SUMIFS(Data!Z:Z,Data!A:A,B11)&gt;9,3,IF(SUMIFS(Data!Z:Z,Data!A:A,B11)&gt;4,1,0)))</f>
        <v>5</v>
      </c>
      <c r="S11" s="49">
        <f>IF(V11&gt;500,5,IF(V11&gt;400,4,IF(V11&gt;300,3,0)))</f>
        <v>0</v>
      </c>
      <c r="T11" s="49">
        <f>IF(COUNT(C11:Q11)=15,5,IF(COUNT(C11:Q11)=14,3,IF(COUNT(C11:Q11)=13,1,0)))</f>
        <v>5</v>
      </c>
      <c r="U11" s="49">
        <f>SUM(C11:T11)</f>
        <v>62.18633333333333</v>
      </c>
      <c r="V11" s="49">
        <f>SUMIFS(Data!D:D,Data!A:A,B11)</f>
        <v>278.97000000000008</v>
      </c>
    </row>
    <row r="12" spans="1:22" ht="13.8" x14ac:dyDescent="0.3">
      <c r="A12" s="48">
        <v>11</v>
      </c>
      <c r="B12" s="48" t="s">
        <v>159</v>
      </c>
      <c r="C12" s="49">
        <f>IF(SUMIFS(Data!$U:$U,Data!$A:$A,$B12,Data!$C:$C,C$1)=0,"",SUMIFS(Data!$U:$U,Data!$A:$A,$B12,Data!$C:$C,C$1))</f>
        <v>2.625</v>
      </c>
      <c r="D12" s="49">
        <f>IF(SUMIFS(Data!$U:$U,Data!$A:$A,$B12,Data!$C:$C,D$1)=0,"",SUMIFS(Data!$U:$U,Data!$A:$A,$B12,Data!$C:$C,D$1))</f>
        <v>3.25</v>
      </c>
      <c r="E12" s="49">
        <f>IF(SUMIFS(Data!$U:$U,Data!$A:$A,$B12,Data!$C:$C,E$1)=0,"",SUMIFS(Data!$U:$U,Data!$A:$A,$B12,Data!$C:$C,E$1))</f>
        <v>4.5409999999999995</v>
      </c>
      <c r="F12" s="49">
        <f>IF(SUMIFS(Data!$U:$U,Data!$A:$A,$B12,Data!$C:$C,F$1)=0,"",SUMIFS(Data!$U:$U,Data!$A:$A,$B12,Data!$C:$C,F$1))</f>
        <v>2.625</v>
      </c>
      <c r="G12" s="49">
        <f>IF(SUMIFS(Data!$U:$U,Data!$A:$A,$B12,Data!$C:$C,G$1)=0,"",SUMIFS(Data!$U:$U,Data!$A:$A,$B12,Data!$C:$C,G$1))</f>
        <v>3.375</v>
      </c>
      <c r="H12" s="49">
        <f>IF(SUMIFS(Data!$U:$U,Data!$A:$A,$B12,Data!$C:$C,H$1)=0,"",SUMIFS(Data!$U:$U,Data!$A:$A,$B12,Data!$C:$C,H$1))</f>
        <v>3</v>
      </c>
      <c r="I12" s="49">
        <f>IF(SUMIFS(Data!$U:$U,Data!$A:$A,$B12,Data!$C:$C,I$1)=0,"",SUMIFS(Data!$U:$U,Data!$A:$A,$B12,Data!$C:$C,I$1))</f>
        <v>3.625</v>
      </c>
      <c r="J12" s="49">
        <f>IF(SUMIFS(Data!$U:$U,Data!$A:$A,$B12,Data!$C:$C,J$1)=0,"",SUMIFS(Data!$U:$U,Data!$A:$A,$B12,Data!$C:$C,J$1))</f>
        <v>3.25</v>
      </c>
      <c r="K12" s="49">
        <f>IF(SUMIFS(Data!$U:$U,Data!$A:$A,$B12,Data!$C:$C,K$1)=0,"",SUMIFS(Data!$U:$U,Data!$A:$A,$B12,Data!$C:$C,K$1))</f>
        <v>3.6066666666666665</v>
      </c>
      <c r="L12" s="49">
        <f>IF(SUMIFS(Data!$U:$U,Data!$A:$A,$B12,Data!$C:$C,L$1)=0,"",SUMIFS(Data!$U:$U,Data!$A:$A,$B12,Data!$C:$C,L$1))</f>
        <v>2.875</v>
      </c>
      <c r="M12" s="49">
        <f>IF(SUMIFS(Data!$U:$U,Data!$A:$A,$B12,Data!$C:$C,M$1)=0,"",SUMIFS(Data!$U:$U,Data!$A:$A,$B12,Data!$C:$C,M$1))</f>
        <v>3.5</v>
      </c>
      <c r="N12" s="49">
        <f>IF(SUMIFS(Data!$U:$U,Data!$A:$A,$B12,Data!$C:$C,N$1)=0,"",SUMIFS(Data!$U:$U,Data!$A:$A,$B12,Data!$C:$C,N$1))</f>
        <v>3.25</v>
      </c>
      <c r="O12" s="49">
        <f>IF(SUMIFS(Data!$U:$U,Data!$A:$A,$B12,Data!$C:$C,O$1)=0,"",SUMIFS(Data!$U:$U,Data!$A:$A,$B12,Data!$C:$C,O$1))</f>
        <v>4.3</v>
      </c>
      <c r="P12" s="49">
        <f>IF(SUMIFS(Data!$U:$U,Data!$A:$A,$B12,Data!$C:$C,P$1)=0,"",SUMIFS(Data!$U:$U,Data!$A:$A,$B12,Data!$C:$C,P$1))</f>
        <v>3.25</v>
      </c>
      <c r="Q12" s="49">
        <f>IF(SUMIFS(Data!$U:$U,Data!$A:$A,$B12,Data!$C:$C,Q$1)=0,"",SUMIFS(Data!$U:$U,Data!$A:$A,$B12,Data!$C:$C,Q$1))</f>
        <v>4.25</v>
      </c>
      <c r="R12" s="49">
        <f>IF(SUMIFS(Data!Z:Z,Data!A:A,B12)&gt;12,5,IF(SUMIFS(Data!Z:Z,Data!A:A,B12)&gt;9,3,IF(SUMIFS(Data!Z:Z,Data!A:A,B12)&gt;4,1,0)))</f>
        <v>5</v>
      </c>
      <c r="S12" s="49">
        <f>IF(V12&gt;500,5,IF(V12&gt;400,4,IF(V12&gt;300,3,0)))</f>
        <v>0</v>
      </c>
      <c r="T12" s="49">
        <f>IF(COUNT(C12:Q12)=15,5,IF(COUNT(C12:Q12)=14,3,IF(COUNT(C12:Q12)=13,1,0)))</f>
        <v>5</v>
      </c>
      <c r="U12" s="49">
        <f>SUM(C12:T12)</f>
        <v>61.322666666666663</v>
      </c>
      <c r="V12" s="49">
        <f>SUMIFS(Data!D:D,Data!A:A,B12)</f>
        <v>216.09000000000003</v>
      </c>
    </row>
    <row r="13" spans="1:22" ht="13.8" x14ac:dyDescent="0.3">
      <c r="A13" s="48">
        <v>12</v>
      </c>
      <c r="B13" s="48" t="s">
        <v>224</v>
      </c>
      <c r="C13" s="49" t="str">
        <f>IF(SUMIFS(Data!$U:$U,Data!$A:$A,$B13,Data!$C:$C,C$1)=0,"",SUMIFS(Data!$U:$U,Data!$A:$A,$B13,Data!$C:$C,C$1))</f>
        <v/>
      </c>
      <c r="D13" s="49">
        <f>IF(SUMIFS(Data!$U:$U,Data!$A:$A,$B13,Data!$C:$C,D$1)=0,"",SUMIFS(Data!$U:$U,Data!$A:$A,$B13,Data!$C:$C,D$1))</f>
        <v>3.5676666666666668</v>
      </c>
      <c r="E13" s="49">
        <f>IF(SUMIFS(Data!$U:$U,Data!$A:$A,$B13,Data!$C:$C,E$1)=0,"",SUMIFS(Data!$U:$U,Data!$A:$A,$B13,Data!$C:$C,E$1))</f>
        <v>3.25</v>
      </c>
      <c r="F13" s="49">
        <f>IF(SUMIFS(Data!$U:$U,Data!$A:$A,$B13,Data!$C:$C,F$1)=0,"",SUMIFS(Data!$U:$U,Data!$A:$A,$B13,Data!$C:$C,F$1))</f>
        <v>3.7443333333333335</v>
      </c>
      <c r="G13" s="49">
        <f>IF(SUMIFS(Data!$U:$U,Data!$A:$A,$B13,Data!$C:$C,G$1)=0,"",SUMIFS(Data!$U:$U,Data!$A:$A,$B13,Data!$C:$C,G$1))</f>
        <v>2.625</v>
      </c>
      <c r="H13" s="49">
        <f>IF(SUMIFS(Data!$U:$U,Data!$A:$A,$B13,Data!$C:$C,H$1)=0,"",SUMIFS(Data!$U:$U,Data!$A:$A,$B13,Data!$C:$C,H$1))</f>
        <v>3.8</v>
      </c>
      <c r="I13" s="49">
        <f>IF(SUMIFS(Data!$U:$U,Data!$A:$A,$B13,Data!$C:$C,I$1)=0,"",SUMIFS(Data!$U:$U,Data!$A:$A,$B13,Data!$C:$C,I$1))</f>
        <v>3</v>
      </c>
      <c r="J13" s="49">
        <f>IF(SUMIFS(Data!$U:$U,Data!$A:$A,$B13,Data!$C:$C,J$1)=0,"",SUMIFS(Data!$U:$U,Data!$A:$A,$B13,Data!$C:$C,J$1))</f>
        <v>2.5913333333333335</v>
      </c>
      <c r="K13" s="49">
        <f>IF(SUMIFS(Data!$U:$U,Data!$A:$A,$B13,Data!$C:$C,K$1)=0,"",SUMIFS(Data!$U:$U,Data!$A:$A,$B13,Data!$C:$C,K$1))</f>
        <v>5</v>
      </c>
      <c r="L13" s="49">
        <f>IF(SUMIFS(Data!$U:$U,Data!$A:$A,$B13,Data!$C:$C,L$1)=0,"",SUMIFS(Data!$U:$U,Data!$A:$A,$B13,Data!$C:$C,L$1))</f>
        <v>7.2249999999999996</v>
      </c>
      <c r="M13" s="49">
        <f>IF(SUMIFS(Data!$U:$U,Data!$A:$A,$B13,Data!$C:$C,M$1)=0,"",SUMIFS(Data!$U:$U,Data!$A:$A,$B13,Data!$C:$C,M$1))</f>
        <v>5.55</v>
      </c>
      <c r="N13" s="49">
        <f>IF(SUMIFS(Data!$U:$U,Data!$A:$A,$B13,Data!$C:$C,N$1)=0,"",SUMIFS(Data!$U:$U,Data!$A:$A,$B13,Data!$C:$C,N$1))</f>
        <v>3.8</v>
      </c>
      <c r="O13" s="49">
        <f>IF(SUMIFS(Data!$U:$U,Data!$A:$A,$B13,Data!$C:$C,O$1)=0,"",SUMIFS(Data!$U:$U,Data!$A:$A,$B13,Data!$C:$C,O$1))</f>
        <v>2.5</v>
      </c>
      <c r="P13" s="49">
        <f>IF(SUMIFS(Data!$U:$U,Data!$A:$A,$B13,Data!$C:$C,P$1)=0,"",SUMIFS(Data!$U:$U,Data!$A:$A,$B13,Data!$C:$C,P$1))</f>
        <v>3.9249999999999998</v>
      </c>
      <c r="Q13" s="49">
        <f>IF(SUMIFS(Data!$U:$U,Data!$A:$A,$B13,Data!$C:$C,Q$1)=0,"",SUMIFS(Data!$U:$U,Data!$A:$A,$B13,Data!$C:$C,Q$1))</f>
        <v>2.7250000000000001</v>
      </c>
      <c r="R13" s="49">
        <f>IF(SUMIFS(Data!Z:Z,Data!A:A,B13)&gt;12,5,IF(SUMIFS(Data!Z:Z,Data!A:A,B13)&gt;9,3,IF(SUMIFS(Data!Z:Z,Data!A:A,B13)&gt;4,1,0)))</f>
        <v>5</v>
      </c>
      <c r="S13" s="49">
        <f>IF(V13&gt;500,5,IF(V13&gt;400,4,IF(V13&gt;300,3,0)))</f>
        <v>0</v>
      </c>
      <c r="T13" s="49">
        <f>IF(COUNT(C13:Q13)=15,5,IF(COUNT(C13:Q13)=14,3,IF(COUNT(C13:Q13)=13,1,0)))</f>
        <v>3</v>
      </c>
      <c r="U13" s="49">
        <f>SUM(C13:T13)</f>
        <v>61.303333333333327</v>
      </c>
      <c r="V13" s="49">
        <f>SUMIFS(Data!D:D,Data!A:A,B13)</f>
        <v>171.96</v>
      </c>
    </row>
    <row r="14" spans="1:22" ht="13.8" x14ac:dyDescent="0.3">
      <c r="A14" s="48">
        <v>13</v>
      </c>
      <c r="B14" s="48" t="s">
        <v>52</v>
      </c>
      <c r="C14" s="49">
        <f>IF(SUMIFS(Data!$U:$U,Data!$A:$A,$B14,Data!$C:$C,C$1)=0,"",SUMIFS(Data!$U:$U,Data!$A:$A,$B14,Data!$C:$C,C$1))</f>
        <v>3.875</v>
      </c>
      <c r="D14" s="49">
        <f>IF(SUMIFS(Data!$U:$U,Data!$A:$A,$B14,Data!$C:$C,D$1)=0,"",SUMIFS(Data!$U:$U,Data!$A:$A,$B14,Data!$C:$C,D$1))</f>
        <v>3.3716666666666666</v>
      </c>
      <c r="E14" s="49">
        <f>IF(SUMIFS(Data!$U:$U,Data!$A:$A,$B14,Data!$C:$C,E$1)=0,"",SUMIFS(Data!$U:$U,Data!$A:$A,$B14,Data!$C:$C,E$1))</f>
        <v>3.6070000000000002</v>
      </c>
      <c r="F14" s="49">
        <f>IF(SUMIFS(Data!$U:$U,Data!$A:$A,$B14,Data!$C:$C,F$1)=0,"",SUMIFS(Data!$U:$U,Data!$A:$A,$B14,Data!$C:$C,F$1))</f>
        <v>3.5300000000000002</v>
      </c>
      <c r="G14" s="49">
        <f>IF(SUMIFS(Data!$U:$U,Data!$A:$A,$B14,Data!$C:$C,G$1)=0,"",SUMIFS(Data!$U:$U,Data!$A:$A,$B14,Data!$C:$C,G$1))</f>
        <v>3.4359999999999999</v>
      </c>
      <c r="H14" s="49">
        <f>IF(SUMIFS(Data!$U:$U,Data!$A:$A,$B14,Data!$C:$C,H$1)=0,"",SUMIFS(Data!$U:$U,Data!$A:$A,$B14,Data!$C:$C,H$1))</f>
        <v>2.839</v>
      </c>
      <c r="I14" s="49">
        <f>IF(SUMIFS(Data!$U:$U,Data!$A:$A,$B14,Data!$C:$C,I$1)=0,"",SUMIFS(Data!$U:$U,Data!$A:$A,$B14,Data!$C:$C,I$1))</f>
        <v>2.7273333333333332</v>
      </c>
      <c r="J14" s="49">
        <f>IF(SUMIFS(Data!$U:$U,Data!$A:$A,$B14,Data!$C:$C,J$1)=0,"",SUMIFS(Data!$U:$U,Data!$A:$A,$B14,Data!$C:$C,J$1))</f>
        <v>3.85</v>
      </c>
      <c r="K14" s="49">
        <f>IF(SUMIFS(Data!$U:$U,Data!$A:$A,$B14,Data!$C:$C,K$1)=0,"",SUMIFS(Data!$U:$U,Data!$A:$A,$B14,Data!$C:$C,K$1))</f>
        <v>4.125</v>
      </c>
      <c r="L14" s="49">
        <f>IF(SUMIFS(Data!$U:$U,Data!$A:$A,$B14,Data!$C:$C,L$1)=0,"",SUMIFS(Data!$U:$U,Data!$A:$A,$B14,Data!$C:$C,L$1))</f>
        <v>2.9159999999999999</v>
      </c>
      <c r="M14" s="49">
        <f>IF(SUMIFS(Data!$U:$U,Data!$A:$A,$B14,Data!$C:$C,M$1)=0,"",SUMIFS(Data!$U:$U,Data!$A:$A,$B14,Data!$C:$C,M$1))</f>
        <v>2.2366666666666668</v>
      </c>
      <c r="N14" s="49">
        <f>IF(SUMIFS(Data!$U:$U,Data!$A:$A,$B14,Data!$C:$C,N$1)=0,"",SUMIFS(Data!$U:$U,Data!$A:$A,$B14,Data!$C:$C,N$1))</f>
        <v>2.4609999999999999</v>
      </c>
      <c r="O14" s="49">
        <f>IF(SUMIFS(Data!$U:$U,Data!$A:$A,$B14,Data!$C:$C,O$1)=0,"",SUMIFS(Data!$U:$U,Data!$A:$A,$B14,Data!$C:$C,O$1))</f>
        <v>2.3586666666666667</v>
      </c>
      <c r="P14" s="49">
        <f>IF(SUMIFS(Data!$U:$U,Data!$A:$A,$B14,Data!$C:$C,P$1)=0,"",SUMIFS(Data!$U:$U,Data!$A:$A,$B14,Data!$C:$C,P$1))</f>
        <v>3.25</v>
      </c>
      <c r="Q14" s="49">
        <f>IF(SUMIFS(Data!$U:$U,Data!$A:$A,$B14,Data!$C:$C,Q$1)=0,"",SUMIFS(Data!$U:$U,Data!$A:$A,$B14,Data!$C:$C,Q$1))</f>
        <v>3.6</v>
      </c>
      <c r="R14" s="49">
        <f>IF(SUMIFS(Data!Z:Z,Data!A:A,B14)&gt;12,5,IF(SUMIFS(Data!Z:Z,Data!A:A,B14)&gt;9,3,IF(SUMIFS(Data!Z:Z,Data!A:A,B14)&gt;4,1,0)))</f>
        <v>5</v>
      </c>
      <c r="S14" s="49">
        <f>IF(V14&gt;500,5,IF(V14&gt;400,4,IF(V14&gt;300,3,0)))</f>
        <v>0</v>
      </c>
      <c r="T14" s="49">
        <f>IF(COUNT(C14:Q14)=15,5,IF(COUNT(C14:Q14)=14,3,IF(COUNT(C14:Q14)=13,1,0)))</f>
        <v>5</v>
      </c>
      <c r="U14" s="49">
        <f>SUM(C14:T14)</f>
        <v>58.18333333333333</v>
      </c>
      <c r="V14" s="49">
        <f>SUMIFS(Data!D:D,Data!A:A,B14)</f>
        <v>290.57</v>
      </c>
    </row>
    <row r="15" spans="1:22" ht="13.8" x14ac:dyDescent="0.3">
      <c r="A15" s="48">
        <v>14</v>
      </c>
      <c r="B15" s="48" t="s">
        <v>49</v>
      </c>
      <c r="C15" s="49">
        <f>IF(SUMIFS(Data!$U:$U,Data!$A:$A,$B15,Data!$C:$C,C$1)=0,"",SUMIFS(Data!$U:$U,Data!$A:$A,$B15,Data!$C:$C,C$1))</f>
        <v>2.625</v>
      </c>
      <c r="D15" s="49">
        <f>IF(SUMIFS(Data!$U:$U,Data!$A:$A,$B15,Data!$C:$C,D$1)=0,"",SUMIFS(Data!$U:$U,Data!$A:$A,$B15,Data!$C:$C,D$1))</f>
        <v>7.5916666666666668</v>
      </c>
      <c r="E15" s="49">
        <f>IF(SUMIFS(Data!$U:$U,Data!$A:$A,$B15,Data!$C:$C,E$1)=0,"",SUMIFS(Data!$U:$U,Data!$A:$A,$B15,Data!$C:$C,E$1))</f>
        <v>1.75</v>
      </c>
      <c r="F15" s="49">
        <f>IF(SUMIFS(Data!$U:$U,Data!$A:$A,$B15,Data!$C:$C,F$1)=0,"",SUMIFS(Data!$U:$U,Data!$A:$A,$B15,Data!$C:$C,F$1))</f>
        <v>1.75</v>
      </c>
      <c r="G15" s="49">
        <f>IF(SUMIFS(Data!$U:$U,Data!$A:$A,$B15,Data!$C:$C,G$1)=0,"",SUMIFS(Data!$U:$U,Data!$A:$A,$B15,Data!$C:$C,G$1))</f>
        <v>2.875</v>
      </c>
      <c r="H15" s="49">
        <f>IF(SUMIFS(Data!$U:$U,Data!$A:$A,$B15,Data!$C:$C,H$1)=0,"",SUMIFS(Data!$U:$U,Data!$A:$A,$B15,Data!$C:$C,H$1))</f>
        <v>5.6966666666666672</v>
      </c>
      <c r="I15" s="49">
        <f>IF(SUMIFS(Data!$U:$U,Data!$A:$A,$B15,Data!$C:$C,I$1)=0,"",SUMIFS(Data!$U:$U,Data!$A:$A,$B15,Data!$C:$C,I$1))</f>
        <v>2.9346666666666668</v>
      </c>
      <c r="J15" s="49">
        <f>IF(SUMIFS(Data!$U:$U,Data!$A:$A,$B15,Data!$C:$C,J$1)=0,"",SUMIFS(Data!$U:$U,Data!$A:$A,$B15,Data!$C:$C,J$1))</f>
        <v>3.7949999999999999</v>
      </c>
      <c r="K15" s="49">
        <f>IF(SUMIFS(Data!$U:$U,Data!$A:$A,$B15,Data!$C:$C,K$1)=0,"",SUMIFS(Data!$U:$U,Data!$A:$A,$B15,Data!$C:$C,K$1))</f>
        <v>2.5</v>
      </c>
      <c r="L15" s="49">
        <f>IF(SUMIFS(Data!$U:$U,Data!$A:$A,$B15,Data!$C:$C,L$1)=0,"",SUMIFS(Data!$U:$U,Data!$A:$A,$B15,Data!$C:$C,L$1))</f>
        <v>1.875</v>
      </c>
      <c r="M15" s="49">
        <f>IF(SUMIFS(Data!$U:$U,Data!$A:$A,$B15,Data!$C:$C,M$1)=0,"",SUMIFS(Data!$U:$U,Data!$A:$A,$B15,Data!$C:$C,M$1))</f>
        <v>2.625</v>
      </c>
      <c r="N15" s="49">
        <f>IF(SUMIFS(Data!$U:$U,Data!$A:$A,$B15,Data!$C:$C,N$1)=0,"",SUMIFS(Data!$U:$U,Data!$A:$A,$B15,Data!$C:$C,N$1))</f>
        <v>2.625</v>
      </c>
      <c r="O15" s="49">
        <f>IF(SUMIFS(Data!$U:$U,Data!$A:$A,$B15,Data!$C:$C,O$1)=0,"",SUMIFS(Data!$U:$U,Data!$A:$A,$B15,Data!$C:$C,O$1))</f>
        <v>2.375</v>
      </c>
      <c r="P15" s="49">
        <f>IF(SUMIFS(Data!$U:$U,Data!$A:$A,$B15,Data!$C:$C,P$1)=0,"",SUMIFS(Data!$U:$U,Data!$A:$A,$B15,Data!$C:$C,P$1))</f>
        <v>1.875</v>
      </c>
      <c r="Q15" s="49">
        <f>IF(SUMIFS(Data!$U:$U,Data!$A:$A,$B15,Data!$C:$C,Q$1)=0,"",SUMIFS(Data!$U:$U,Data!$A:$A,$B15,Data!$C:$C,Q$1))</f>
        <v>2.25</v>
      </c>
      <c r="R15" s="49">
        <f>IF(SUMIFS(Data!Z:Z,Data!A:A,B15)&gt;12,5,IF(SUMIFS(Data!Z:Z,Data!A:A,B15)&gt;9,3,IF(SUMIFS(Data!Z:Z,Data!A:A,B15)&gt;4,1,0)))</f>
        <v>5</v>
      </c>
      <c r="S15" s="49">
        <f>IF(V15&gt;500,5,IF(V15&gt;400,4,IF(V15&gt;300,3,0)))</f>
        <v>3</v>
      </c>
      <c r="T15" s="49">
        <f>IF(COUNT(C15:Q15)=15,5,IF(COUNT(C15:Q15)=14,3,IF(COUNT(C15:Q15)=13,1,0)))</f>
        <v>5</v>
      </c>
      <c r="U15" s="49">
        <f>SUM(C15:T15)</f>
        <v>58.143000000000001</v>
      </c>
      <c r="V15" s="49">
        <f>SUMIFS(Data!D:D,Data!A:A,B15)</f>
        <v>340.78999999999996</v>
      </c>
    </row>
    <row r="16" spans="1:22" ht="13.8" x14ac:dyDescent="0.3">
      <c r="A16" s="48">
        <v>15</v>
      </c>
      <c r="B16" s="48" t="s">
        <v>220</v>
      </c>
      <c r="C16" s="49">
        <f>IF(SUMIFS(Data!$U:$U,Data!$A:$A,$B16,Data!$C:$C,C$1)=0,"",SUMIFS(Data!$U:$U,Data!$A:$A,$B16,Data!$C:$C,C$1))</f>
        <v>4.0686666666666662</v>
      </c>
      <c r="D16" s="49">
        <f>IF(SUMIFS(Data!$U:$U,Data!$A:$A,$B16,Data!$C:$C,D$1)=0,"",SUMIFS(Data!$U:$U,Data!$A:$A,$B16,Data!$C:$C,D$1))</f>
        <v>2.625</v>
      </c>
      <c r="E16" s="49">
        <f>IF(SUMIFS(Data!$U:$U,Data!$A:$A,$B16,Data!$C:$C,E$1)=0,"",SUMIFS(Data!$U:$U,Data!$A:$A,$B16,Data!$C:$C,E$1))</f>
        <v>2.375</v>
      </c>
      <c r="F16" s="49">
        <f>IF(SUMIFS(Data!$U:$U,Data!$A:$A,$B16,Data!$C:$C,F$1)=0,"",SUMIFS(Data!$U:$U,Data!$A:$A,$B16,Data!$C:$C,F$1))</f>
        <v>3.375</v>
      </c>
      <c r="G16" s="49">
        <f>IF(SUMIFS(Data!$U:$U,Data!$A:$A,$B16,Data!$C:$C,G$1)=0,"",SUMIFS(Data!$U:$U,Data!$A:$A,$B16,Data!$C:$C,G$1))</f>
        <v>3.625</v>
      </c>
      <c r="H16" s="49">
        <f>IF(SUMIFS(Data!$U:$U,Data!$A:$A,$B16,Data!$C:$C,H$1)=0,"",SUMIFS(Data!$U:$U,Data!$A:$A,$B16,Data!$C:$C,H$1))</f>
        <v>2.1613333333333333</v>
      </c>
      <c r="I16" s="49">
        <f>IF(SUMIFS(Data!$U:$U,Data!$A:$A,$B16,Data!$C:$C,I$1)=0,"",SUMIFS(Data!$U:$U,Data!$A:$A,$B16,Data!$C:$C,I$1))</f>
        <v>3.125</v>
      </c>
      <c r="J16" s="49">
        <f>IF(SUMIFS(Data!$U:$U,Data!$A:$A,$B16,Data!$C:$C,J$1)=0,"",SUMIFS(Data!$U:$U,Data!$A:$A,$B16,Data!$C:$C,J$1))</f>
        <v>3.8206666666666669</v>
      </c>
      <c r="K16" s="49">
        <f>IF(SUMIFS(Data!$U:$U,Data!$A:$A,$B16,Data!$C:$C,K$1)=0,"",SUMIFS(Data!$U:$U,Data!$A:$A,$B16,Data!$C:$C,K$1))</f>
        <v>2.6353333333333335</v>
      </c>
      <c r="L16" s="49">
        <f>IF(SUMIFS(Data!$U:$U,Data!$A:$A,$B16,Data!$C:$C,L$1)=0,"",SUMIFS(Data!$U:$U,Data!$A:$A,$B16,Data!$C:$C,L$1))</f>
        <v>1.5</v>
      </c>
      <c r="M16" s="49">
        <f>IF(SUMIFS(Data!$U:$U,Data!$A:$A,$B16,Data!$C:$C,M$1)=0,"",SUMIFS(Data!$U:$U,Data!$A:$A,$B16,Data!$C:$C,M$1))</f>
        <v>3.8273333333333333</v>
      </c>
      <c r="N16" s="49">
        <f>IF(SUMIFS(Data!$U:$U,Data!$A:$A,$B16,Data!$C:$C,N$1)=0,"",SUMIFS(Data!$U:$U,Data!$A:$A,$B16,Data!$C:$C,N$1))</f>
        <v>2.875</v>
      </c>
      <c r="O16" s="49">
        <f>IF(SUMIFS(Data!$U:$U,Data!$A:$A,$B16,Data!$C:$C,O$1)=0,"",SUMIFS(Data!$U:$U,Data!$A:$A,$B16,Data!$C:$C,O$1))</f>
        <v>3.875</v>
      </c>
      <c r="P16" s="49">
        <f>IF(SUMIFS(Data!$U:$U,Data!$A:$A,$B16,Data!$C:$C,P$1)=0,"",SUMIFS(Data!$U:$U,Data!$A:$A,$B16,Data!$C:$C,P$1))</f>
        <v>4</v>
      </c>
      <c r="Q16" s="49">
        <f>IF(SUMIFS(Data!$U:$U,Data!$A:$A,$B16,Data!$C:$C,Q$1)=0,"",SUMIFS(Data!$U:$U,Data!$A:$A,$B16,Data!$C:$C,Q$1))</f>
        <v>3.75</v>
      </c>
      <c r="R16" s="49">
        <f>IF(SUMIFS(Data!Z:Z,Data!A:A,B16)&gt;12,5,IF(SUMIFS(Data!Z:Z,Data!A:A,B16)&gt;9,3,IF(SUMIFS(Data!Z:Z,Data!A:A,B16)&gt;4,1,0)))</f>
        <v>5</v>
      </c>
      <c r="S16" s="49">
        <f>IF(V16&gt;500,5,IF(V16&gt;400,4,IF(V16&gt;300,3,0)))</f>
        <v>0</v>
      </c>
      <c r="T16" s="49">
        <f>IF(COUNT(C16:Q16)=15,5,IF(COUNT(C16:Q16)=14,3,IF(COUNT(C16:Q16)=13,1,0)))</f>
        <v>5</v>
      </c>
      <c r="U16" s="49">
        <f>SUM(C16:T16)</f>
        <v>57.638333333333335</v>
      </c>
      <c r="V16" s="49">
        <f>SUMIFS(Data!D:D,Data!A:A,B16)</f>
        <v>248.46</v>
      </c>
    </row>
    <row r="17" spans="1:22" ht="13.8" x14ac:dyDescent="0.3">
      <c r="A17" s="48">
        <v>16</v>
      </c>
      <c r="B17" s="48" t="s">
        <v>218</v>
      </c>
      <c r="C17" s="49">
        <f>IF(SUMIFS(Data!$U:$U,Data!$A:$A,$B17,Data!$C:$C,C$1)=0,"",SUMIFS(Data!$U:$U,Data!$A:$A,$B17,Data!$C:$C,C$1))</f>
        <v>3</v>
      </c>
      <c r="D17" s="49">
        <f>IF(SUMIFS(Data!$U:$U,Data!$A:$A,$B17,Data!$C:$C,D$1)=0,"",SUMIFS(Data!$U:$U,Data!$A:$A,$B17,Data!$C:$C,D$1))</f>
        <v>3</v>
      </c>
      <c r="E17" s="49">
        <f>IF(SUMIFS(Data!$U:$U,Data!$A:$A,$B17,Data!$C:$C,E$1)=0,"",SUMIFS(Data!$U:$U,Data!$A:$A,$B17,Data!$C:$C,E$1))</f>
        <v>1.5806666666666667</v>
      </c>
      <c r="F17" s="49">
        <f>IF(SUMIFS(Data!$U:$U,Data!$A:$A,$B17,Data!$C:$C,F$1)=0,"",SUMIFS(Data!$U:$U,Data!$A:$A,$B17,Data!$C:$C,F$1))</f>
        <v>3.875</v>
      </c>
      <c r="G17" s="49">
        <f>IF(SUMIFS(Data!$U:$U,Data!$A:$A,$B17,Data!$C:$C,G$1)=0,"",SUMIFS(Data!$U:$U,Data!$A:$A,$B17,Data!$C:$C,G$1))</f>
        <v>4.125</v>
      </c>
      <c r="H17" s="49">
        <f>IF(SUMIFS(Data!$U:$U,Data!$A:$A,$B17,Data!$C:$C,H$1)=0,"",SUMIFS(Data!$U:$U,Data!$A:$A,$B17,Data!$C:$C,H$1))</f>
        <v>3.375</v>
      </c>
      <c r="I17" s="49">
        <f>IF(SUMIFS(Data!$U:$U,Data!$A:$A,$B17,Data!$C:$C,I$1)=0,"",SUMIFS(Data!$U:$U,Data!$A:$A,$B17,Data!$C:$C,I$1))</f>
        <v>2.85</v>
      </c>
      <c r="J17" s="49">
        <f>IF(SUMIFS(Data!$U:$U,Data!$A:$A,$B17,Data!$C:$C,J$1)=0,"",SUMIFS(Data!$U:$U,Data!$A:$A,$B17,Data!$C:$C,J$1))</f>
        <v>3.8250000000000002</v>
      </c>
      <c r="K17" s="49">
        <f>IF(SUMIFS(Data!$U:$U,Data!$A:$A,$B17,Data!$C:$C,K$1)=0,"",SUMIFS(Data!$U:$U,Data!$A:$A,$B17,Data!$C:$C,K$1))</f>
        <v>3</v>
      </c>
      <c r="L17" s="49">
        <f>IF(SUMIFS(Data!$U:$U,Data!$A:$A,$B17,Data!$C:$C,L$1)=0,"",SUMIFS(Data!$U:$U,Data!$A:$A,$B17,Data!$C:$C,L$1))</f>
        <v>3.375</v>
      </c>
      <c r="M17" s="49">
        <f>IF(SUMIFS(Data!$U:$U,Data!$A:$A,$B17,Data!$C:$C,M$1)=0,"",SUMIFS(Data!$U:$U,Data!$A:$A,$B17,Data!$C:$C,M$1))</f>
        <v>2.625</v>
      </c>
      <c r="N17" s="49">
        <f>IF(SUMIFS(Data!$U:$U,Data!$A:$A,$B17,Data!$C:$C,N$1)=0,"",SUMIFS(Data!$U:$U,Data!$A:$A,$B17,Data!$C:$C,N$1))</f>
        <v>3</v>
      </c>
      <c r="O17" s="49">
        <f>IF(SUMIFS(Data!$U:$U,Data!$A:$A,$B17,Data!$C:$C,O$1)=0,"",SUMIFS(Data!$U:$U,Data!$A:$A,$B17,Data!$C:$C,O$1))</f>
        <v>2.5</v>
      </c>
      <c r="P17" s="49">
        <f>IF(SUMIFS(Data!$U:$U,Data!$A:$A,$B17,Data!$C:$C,P$1)=0,"",SUMIFS(Data!$U:$U,Data!$A:$A,$B17,Data!$C:$C,P$1))</f>
        <v>3.8</v>
      </c>
      <c r="Q17" s="49">
        <f>IF(SUMIFS(Data!$U:$U,Data!$A:$A,$B17,Data!$C:$C,Q$1)=0,"",SUMIFS(Data!$U:$U,Data!$A:$A,$B17,Data!$C:$C,Q$1))</f>
        <v>3.125</v>
      </c>
      <c r="R17" s="49">
        <f>IF(SUMIFS(Data!Z:Z,Data!A:A,B17)&gt;12,5,IF(SUMIFS(Data!Z:Z,Data!A:A,B17)&gt;9,3,IF(SUMIFS(Data!Z:Z,Data!A:A,B17)&gt;4,1,0)))</f>
        <v>5</v>
      </c>
      <c r="S17" s="49">
        <f>IF(V17&gt;500,5,IF(V17&gt;400,4,IF(V17&gt;300,3,0)))</f>
        <v>0</v>
      </c>
      <c r="T17" s="49">
        <f>IF(COUNT(C17:Q17)=15,5,IF(COUNT(C17:Q17)=14,3,IF(COUNT(C17:Q17)=13,1,0)))</f>
        <v>5</v>
      </c>
      <c r="U17" s="49">
        <f>SUM(C17:T17)</f>
        <v>57.055666666666667</v>
      </c>
      <c r="V17" s="49">
        <f>SUMIFS(Data!D:D,Data!A:A,B17)</f>
        <v>252.37000000000003</v>
      </c>
    </row>
    <row r="18" spans="1:22" ht="13.8" x14ac:dyDescent="0.3">
      <c r="A18" s="48">
        <v>17</v>
      </c>
      <c r="B18" s="48" t="s">
        <v>60</v>
      </c>
      <c r="C18" s="49">
        <f>IF(SUMIFS(Data!$U:$U,Data!$A:$A,$B18,Data!$C:$C,C$1)=0,"",SUMIFS(Data!$U:$U,Data!$A:$A,$B18,Data!$C:$C,C$1))</f>
        <v>2.375</v>
      </c>
      <c r="D18" s="49">
        <f>IF(SUMIFS(Data!$U:$U,Data!$A:$A,$B18,Data!$C:$C,D$1)=0,"",SUMIFS(Data!$U:$U,Data!$A:$A,$B18,Data!$C:$C,D$1))</f>
        <v>3.5</v>
      </c>
      <c r="E18" s="49">
        <f>IF(SUMIFS(Data!$U:$U,Data!$A:$A,$B18,Data!$C:$C,E$1)=0,"",SUMIFS(Data!$U:$U,Data!$A:$A,$B18,Data!$C:$C,E$1))</f>
        <v>2.75</v>
      </c>
      <c r="F18" s="49">
        <f>IF(SUMIFS(Data!$U:$U,Data!$A:$A,$B18,Data!$C:$C,F$1)=0,"",SUMIFS(Data!$U:$U,Data!$A:$A,$B18,Data!$C:$C,F$1))</f>
        <v>2.625</v>
      </c>
      <c r="G18" s="49">
        <f>IF(SUMIFS(Data!$U:$U,Data!$A:$A,$B18,Data!$C:$C,G$1)=0,"",SUMIFS(Data!$U:$U,Data!$A:$A,$B18,Data!$C:$C,G$1))</f>
        <v>3.8250000000000002</v>
      </c>
      <c r="H18" s="49">
        <f>IF(SUMIFS(Data!$U:$U,Data!$A:$A,$B18,Data!$C:$C,H$1)=0,"",SUMIFS(Data!$U:$U,Data!$A:$A,$B18,Data!$C:$C,H$1))</f>
        <v>2.5</v>
      </c>
      <c r="I18" s="49">
        <f>IF(SUMIFS(Data!$U:$U,Data!$A:$A,$B18,Data!$C:$C,I$1)=0,"",SUMIFS(Data!$U:$U,Data!$A:$A,$B18,Data!$C:$C,I$1))</f>
        <v>3.2749999999999999</v>
      </c>
      <c r="J18" s="49">
        <f>IF(SUMIFS(Data!$U:$U,Data!$A:$A,$B18,Data!$C:$C,J$1)=0,"",SUMIFS(Data!$U:$U,Data!$A:$A,$B18,Data!$C:$C,J$1))</f>
        <v>4.5</v>
      </c>
      <c r="K18" s="49">
        <f>IF(SUMIFS(Data!$U:$U,Data!$A:$A,$B18,Data!$C:$C,K$1)=0,"",SUMIFS(Data!$U:$U,Data!$A:$A,$B18,Data!$C:$C,K$1))</f>
        <v>2.5750000000000002</v>
      </c>
      <c r="L18" s="49">
        <f>IF(SUMIFS(Data!$U:$U,Data!$A:$A,$B18,Data!$C:$C,L$1)=0,"",SUMIFS(Data!$U:$U,Data!$A:$A,$B18,Data!$C:$C,L$1))</f>
        <v>2.7</v>
      </c>
      <c r="M18" s="49">
        <f>IF(SUMIFS(Data!$U:$U,Data!$A:$A,$B18,Data!$C:$C,M$1)=0,"",SUMIFS(Data!$U:$U,Data!$A:$A,$B18,Data!$C:$C,M$1))</f>
        <v>2.375</v>
      </c>
      <c r="N18" s="49">
        <f>IF(SUMIFS(Data!$U:$U,Data!$A:$A,$B18,Data!$C:$C,N$1)=0,"",SUMIFS(Data!$U:$U,Data!$A:$A,$B18,Data!$C:$C,N$1))</f>
        <v>2.375</v>
      </c>
      <c r="O18" s="49">
        <f>IF(SUMIFS(Data!$U:$U,Data!$A:$A,$B18,Data!$C:$C,O$1)=0,"",SUMIFS(Data!$U:$U,Data!$A:$A,$B18,Data!$C:$C,O$1))</f>
        <v>2.625</v>
      </c>
      <c r="P18" s="49">
        <f>IF(SUMIFS(Data!$U:$U,Data!$A:$A,$B18,Data!$C:$C,P$1)=0,"",SUMIFS(Data!$U:$U,Data!$A:$A,$B18,Data!$C:$C,P$1))</f>
        <v>3.125</v>
      </c>
      <c r="Q18" s="49">
        <f>IF(SUMIFS(Data!$U:$U,Data!$A:$A,$B18,Data!$C:$C,Q$1)=0,"",SUMIFS(Data!$U:$U,Data!$A:$A,$B18,Data!$C:$C,Q$1))</f>
        <v>2</v>
      </c>
      <c r="R18" s="49">
        <f>IF(SUMIFS(Data!Z:Z,Data!A:A,B18)&gt;12,5,IF(SUMIFS(Data!Z:Z,Data!A:A,B18)&gt;9,3,IF(SUMIFS(Data!Z:Z,Data!A:A,B18)&gt;4,1,0)))</f>
        <v>5</v>
      </c>
      <c r="S18" s="49">
        <f>IF(V18&gt;500,5,IF(V18&gt;400,4,IF(V18&gt;300,3,0)))</f>
        <v>3</v>
      </c>
      <c r="T18" s="49">
        <f>IF(COUNT(C18:Q18)=15,5,IF(COUNT(C18:Q18)=14,3,IF(COUNT(C18:Q18)=13,1,0)))</f>
        <v>5</v>
      </c>
      <c r="U18" s="49">
        <f>SUM(C18:T18)</f>
        <v>56.125</v>
      </c>
      <c r="V18" s="49">
        <f>SUMIFS(Data!D:D,Data!A:A,B18)</f>
        <v>358.90999999999997</v>
      </c>
    </row>
    <row r="19" spans="1:22" ht="13.8" x14ac:dyDescent="0.3">
      <c r="A19" s="48">
        <v>18</v>
      </c>
      <c r="B19" s="48" t="s">
        <v>59</v>
      </c>
      <c r="C19" s="49">
        <f>IF(SUMIFS(Data!$U:$U,Data!$A:$A,$B19,Data!$C:$C,C$1)=0,"",SUMIFS(Data!$U:$U,Data!$A:$A,$B19,Data!$C:$C,C$1))</f>
        <v>3.05</v>
      </c>
      <c r="D19" s="49">
        <f>IF(SUMIFS(Data!$U:$U,Data!$A:$A,$B19,Data!$C:$C,D$1)=0,"",SUMIFS(Data!$U:$U,Data!$A:$A,$B19,Data!$C:$C,D$1))</f>
        <v>3.7749999999999999</v>
      </c>
      <c r="E19" s="49">
        <f>IF(SUMIFS(Data!$U:$U,Data!$A:$A,$B19,Data!$C:$C,E$1)=0,"",SUMIFS(Data!$U:$U,Data!$A:$A,$B19,Data!$C:$C,E$1))</f>
        <v>2.65</v>
      </c>
      <c r="F19" s="49">
        <f>IF(SUMIFS(Data!$U:$U,Data!$A:$A,$B19,Data!$C:$C,F$1)=0,"",SUMIFS(Data!$U:$U,Data!$A:$A,$B19,Data!$C:$C,F$1))</f>
        <v>2.75</v>
      </c>
      <c r="G19" s="49">
        <f>IF(SUMIFS(Data!$U:$U,Data!$A:$A,$B19,Data!$C:$C,G$1)=0,"",SUMIFS(Data!$U:$U,Data!$A:$A,$B19,Data!$C:$C,G$1))</f>
        <v>2.625</v>
      </c>
      <c r="H19" s="49">
        <f>IF(SUMIFS(Data!$U:$U,Data!$A:$A,$B19,Data!$C:$C,H$1)=0,"",SUMIFS(Data!$U:$U,Data!$A:$A,$B19,Data!$C:$C,H$1))</f>
        <v>1.75</v>
      </c>
      <c r="I19" s="49">
        <f>IF(SUMIFS(Data!$U:$U,Data!$A:$A,$B19,Data!$C:$C,I$1)=0,"",SUMIFS(Data!$U:$U,Data!$A:$A,$B19,Data!$C:$C,I$1))</f>
        <v>1.5</v>
      </c>
      <c r="J19" s="49">
        <f>IF(SUMIFS(Data!$U:$U,Data!$A:$A,$B19,Data!$C:$C,J$1)=0,"",SUMIFS(Data!$U:$U,Data!$A:$A,$B19,Data!$C:$C,J$1))</f>
        <v>3.4750000000000001</v>
      </c>
      <c r="K19" s="49">
        <f>IF(SUMIFS(Data!$U:$U,Data!$A:$A,$B19,Data!$C:$C,K$1)=0,"",SUMIFS(Data!$U:$U,Data!$A:$A,$B19,Data!$C:$C,K$1))</f>
        <v>2.5750000000000002</v>
      </c>
      <c r="L19" s="49">
        <f>IF(SUMIFS(Data!$U:$U,Data!$A:$A,$B19,Data!$C:$C,L$1)=0,"",SUMIFS(Data!$U:$U,Data!$A:$A,$B19,Data!$C:$C,L$1))</f>
        <v>2.5</v>
      </c>
      <c r="M19" s="49">
        <f>IF(SUMIFS(Data!$U:$U,Data!$A:$A,$B19,Data!$C:$C,M$1)=0,"",SUMIFS(Data!$U:$U,Data!$A:$A,$B19,Data!$C:$C,M$1))</f>
        <v>2.875</v>
      </c>
      <c r="N19" s="49">
        <f>IF(SUMIFS(Data!$U:$U,Data!$A:$A,$B19,Data!$C:$C,N$1)=0,"",SUMIFS(Data!$U:$U,Data!$A:$A,$B19,Data!$C:$C,N$1))</f>
        <v>3.2250000000000001</v>
      </c>
      <c r="O19" s="49">
        <f>IF(SUMIFS(Data!$U:$U,Data!$A:$A,$B19,Data!$C:$C,O$1)=0,"",SUMIFS(Data!$U:$U,Data!$A:$A,$B19,Data!$C:$C,O$1))</f>
        <v>1.75</v>
      </c>
      <c r="P19" s="49">
        <f>IF(SUMIFS(Data!$U:$U,Data!$A:$A,$B19,Data!$C:$C,P$1)=0,"",SUMIFS(Data!$U:$U,Data!$A:$A,$B19,Data!$C:$C,P$1))</f>
        <v>2.25</v>
      </c>
      <c r="Q19" s="49">
        <f>IF(SUMIFS(Data!$U:$U,Data!$A:$A,$B19,Data!$C:$C,Q$1)=0,"",SUMIFS(Data!$U:$U,Data!$A:$A,$B19,Data!$C:$C,Q$1))</f>
        <v>2.25</v>
      </c>
      <c r="R19" s="49">
        <f>IF(SUMIFS(Data!Z:Z,Data!A:A,B19)&gt;12,5,IF(SUMIFS(Data!Z:Z,Data!A:A,B19)&gt;9,3,IF(SUMIFS(Data!Z:Z,Data!A:A,B19)&gt;4,1,0)))</f>
        <v>3</v>
      </c>
      <c r="S19" s="49">
        <f>IF(V19&gt;500,5,IF(V19&gt;400,4,IF(V19&gt;300,3,0)))</f>
        <v>3</v>
      </c>
      <c r="T19" s="49">
        <f>IF(COUNT(C19:Q19)=15,5,IF(COUNT(C19:Q19)=14,3,IF(COUNT(C19:Q19)=13,1,0)))</f>
        <v>5</v>
      </c>
      <c r="U19" s="49">
        <f>SUM(C19:T19)</f>
        <v>50</v>
      </c>
      <c r="V19" s="49">
        <f>SUMIFS(Data!D:D,Data!A:A,B19)</f>
        <v>354.18</v>
      </c>
    </row>
    <row r="20" spans="1:22" ht="13.8" x14ac:dyDescent="0.3">
      <c r="A20" s="48">
        <v>19</v>
      </c>
      <c r="B20" s="48" t="s">
        <v>8</v>
      </c>
      <c r="C20" s="49">
        <f>IF(SUMIFS(Data!$U:$U,Data!$A:$A,$B20,Data!$C:$C,C$1)=0,"",SUMIFS(Data!$U:$U,Data!$A:$A,$B20,Data!$C:$C,C$1))</f>
        <v>2.75</v>
      </c>
      <c r="D20" s="49">
        <f>IF(SUMIFS(Data!$U:$U,Data!$A:$A,$B20,Data!$C:$C,D$1)=0,"",SUMIFS(Data!$U:$U,Data!$A:$A,$B20,Data!$C:$C,D$1))</f>
        <v>3</v>
      </c>
      <c r="E20" s="49">
        <f>IF(SUMIFS(Data!$U:$U,Data!$A:$A,$B20,Data!$C:$C,E$1)=0,"",SUMIFS(Data!$U:$U,Data!$A:$A,$B20,Data!$C:$C,E$1))</f>
        <v>2.25</v>
      </c>
      <c r="F20" s="49">
        <f>IF(SUMIFS(Data!$U:$U,Data!$A:$A,$B20,Data!$C:$C,F$1)=0,"",SUMIFS(Data!$U:$U,Data!$A:$A,$B20,Data!$C:$C,F$1))</f>
        <v>2.5</v>
      </c>
      <c r="G20" s="49">
        <f>IF(SUMIFS(Data!$U:$U,Data!$A:$A,$B20,Data!$C:$C,G$1)=0,"",SUMIFS(Data!$U:$U,Data!$A:$A,$B20,Data!$C:$C,G$1))</f>
        <v>2.75</v>
      </c>
      <c r="H20" s="49">
        <f>IF(SUMIFS(Data!$U:$U,Data!$A:$A,$B20,Data!$C:$C,H$1)=0,"",SUMIFS(Data!$U:$U,Data!$A:$A,$B20,Data!$C:$C,H$1))</f>
        <v>3.125</v>
      </c>
      <c r="I20" s="49">
        <f>IF(SUMIFS(Data!$U:$U,Data!$A:$A,$B20,Data!$C:$C,I$1)=0,"",SUMIFS(Data!$U:$U,Data!$A:$A,$B20,Data!$C:$C,I$1))</f>
        <v>3</v>
      </c>
      <c r="J20" s="49">
        <f>IF(SUMIFS(Data!$U:$U,Data!$A:$A,$B20,Data!$C:$C,J$1)=0,"",SUMIFS(Data!$U:$U,Data!$A:$A,$B20,Data!$C:$C,J$1))</f>
        <v>2.875</v>
      </c>
      <c r="K20" s="49">
        <f>IF(SUMIFS(Data!$U:$U,Data!$A:$A,$B20,Data!$C:$C,K$1)=0,"",SUMIFS(Data!$U:$U,Data!$A:$A,$B20,Data!$C:$C,K$1))</f>
        <v>2.625</v>
      </c>
      <c r="L20" s="49">
        <f>IF(SUMIFS(Data!$U:$U,Data!$A:$A,$B20,Data!$C:$C,L$1)=0,"",SUMIFS(Data!$U:$U,Data!$A:$A,$B20,Data!$C:$C,L$1))</f>
        <v>2</v>
      </c>
      <c r="M20" s="49">
        <f>IF(SUMIFS(Data!$U:$U,Data!$A:$A,$B20,Data!$C:$C,M$1)=0,"",SUMIFS(Data!$U:$U,Data!$A:$A,$B20,Data!$C:$C,M$1))</f>
        <v>2</v>
      </c>
      <c r="N20" s="49">
        <f>IF(SUMIFS(Data!$U:$U,Data!$A:$A,$B20,Data!$C:$C,N$1)=0,"",SUMIFS(Data!$U:$U,Data!$A:$A,$B20,Data!$C:$C,N$1))</f>
        <v>2.375</v>
      </c>
      <c r="O20" s="49">
        <f>IF(SUMIFS(Data!$U:$U,Data!$A:$A,$B20,Data!$C:$C,O$1)=0,"",SUMIFS(Data!$U:$U,Data!$A:$A,$B20,Data!$C:$C,O$1))</f>
        <v>3</v>
      </c>
      <c r="P20" s="49">
        <f>IF(SUMIFS(Data!$U:$U,Data!$A:$A,$B20,Data!$C:$C,P$1)=0,"",SUMIFS(Data!$U:$U,Data!$A:$A,$B20,Data!$C:$C,P$1))</f>
        <v>2.375</v>
      </c>
      <c r="Q20" s="49">
        <f>IF(SUMIFS(Data!$U:$U,Data!$A:$A,$B20,Data!$C:$C,Q$1)=0,"",SUMIFS(Data!$U:$U,Data!$A:$A,$B20,Data!$C:$C,Q$1))</f>
        <v>2.75</v>
      </c>
      <c r="R20" s="49">
        <f>IF(SUMIFS(Data!Z:Z,Data!A:A,B20)&gt;12,5,IF(SUMIFS(Data!Z:Z,Data!A:A,B20)&gt;9,3,IF(SUMIFS(Data!Z:Z,Data!A:A,B20)&gt;4,1,0)))</f>
        <v>5</v>
      </c>
      <c r="S20" s="49">
        <f>IF(V20&gt;500,5,IF(V20&gt;400,4,IF(V20&gt;300,3,0)))</f>
        <v>0</v>
      </c>
      <c r="T20" s="49">
        <f>IF(COUNT(C20:Q20)=15,5,IF(COUNT(C20:Q20)=14,3,IF(COUNT(C20:Q20)=13,1,0)))</f>
        <v>5</v>
      </c>
      <c r="U20" s="49">
        <f>SUM(C20:T20)</f>
        <v>49.375</v>
      </c>
      <c r="V20" s="49">
        <f>SUMIFS(Data!D:D,Data!A:A,B20)</f>
        <v>188.66</v>
      </c>
    </row>
    <row r="21" spans="1:22" ht="13.8" x14ac:dyDescent="0.3">
      <c r="A21" s="48">
        <v>20</v>
      </c>
      <c r="B21" s="48" t="s">
        <v>65</v>
      </c>
      <c r="C21" s="49" t="str">
        <f>IF(SUMIFS(Data!$U:$U,Data!$A:$A,$B21,Data!$C:$C,C$1)=0,"",SUMIFS(Data!$U:$U,Data!$A:$A,$B21,Data!$C:$C,C$1))</f>
        <v/>
      </c>
      <c r="D21" s="49">
        <f>IF(SUMIFS(Data!$U:$U,Data!$A:$A,$B21,Data!$C:$C,D$1)=0,"",SUMIFS(Data!$U:$U,Data!$A:$A,$B21,Data!$C:$C,D$1))</f>
        <v>6.7</v>
      </c>
      <c r="E21" s="49">
        <f>IF(SUMIFS(Data!$U:$U,Data!$A:$A,$B21,Data!$C:$C,E$1)=0,"",SUMIFS(Data!$U:$U,Data!$A:$A,$B21,Data!$C:$C,E$1))</f>
        <v>2.875</v>
      </c>
      <c r="F21" s="49">
        <f>IF(SUMIFS(Data!$U:$U,Data!$A:$A,$B21,Data!$C:$C,F$1)=0,"",SUMIFS(Data!$U:$U,Data!$A:$A,$B21,Data!$C:$C,F$1))</f>
        <v>3.85</v>
      </c>
      <c r="G21" s="49">
        <f>IF(SUMIFS(Data!$U:$U,Data!$A:$A,$B21,Data!$C:$C,G$1)=0,"",SUMIFS(Data!$U:$U,Data!$A:$A,$B21,Data!$C:$C,G$1))</f>
        <v>2.25</v>
      </c>
      <c r="H21" s="49">
        <f>IF(SUMIFS(Data!$U:$U,Data!$A:$A,$B21,Data!$C:$C,H$1)=0,"",SUMIFS(Data!$U:$U,Data!$A:$A,$B21,Data!$C:$C,H$1))</f>
        <v>3.625</v>
      </c>
      <c r="I21" s="49">
        <f>IF(SUMIFS(Data!$U:$U,Data!$A:$A,$B21,Data!$C:$C,I$1)=0,"",SUMIFS(Data!$U:$U,Data!$A:$A,$B21,Data!$C:$C,I$1))</f>
        <v>5.125</v>
      </c>
      <c r="J21" s="49">
        <f>IF(SUMIFS(Data!$U:$U,Data!$A:$A,$B21,Data!$C:$C,J$1)=0,"",SUMIFS(Data!$U:$U,Data!$A:$A,$B21,Data!$C:$C,J$1))</f>
        <v>1.75</v>
      </c>
      <c r="K21" s="49">
        <f>IF(SUMIFS(Data!$U:$U,Data!$A:$A,$B21,Data!$C:$C,K$1)=0,"",SUMIFS(Data!$U:$U,Data!$A:$A,$B21,Data!$C:$C,K$1))</f>
        <v>2.4003333333333332</v>
      </c>
      <c r="L21" s="49">
        <f>IF(SUMIFS(Data!$U:$U,Data!$A:$A,$B21,Data!$C:$C,L$1)=0,"",SUMIFS(Data!$U:$U,Data!$A:$A,$B21,Data!$C:$C,L$1))</f>
        <v>2.5</v>
      </c>
      <c r="M21" s="49">
        <f>IF(SUMIFS(Data!$U:$U,Data!$A:$A,$B21,Data!$C:$C,M$1)=0,"",SUMIFS(Data!$U:$U,Data!$A:$A,$B21,Data!$C:$C,M$1))</f>
        <v>2.375</v>
      </c>
      <c r="N21" s="49">
        <f>IF(SUMIFS(Data!$U:$U,Data!$A:$A,$B21,Data!$C:$C,N$1)=0,"",SUMIFS(Data!$U:$U,Data!$A:$A,$B21,Data!$C:$C,N$1))</f>
        <v>2.375</v>
      </c>
      <c r="O21" s="49">
        <f>IF(SUMIFS(Data!$U:$U,Data!$A:$A,$B21,Data!$C:$C,O$1)=0,"",SUMIFS(Data!$U:$U,Data!$A:$A,$B21,Data!$C:$C,O$1))</f>
        <v>2.625</v>
      </c>
      <c r="P21" s="49">
        <f>IF(SUMIFS(Data!$U:$U,Data!$A:$A,$B21,Data!$C:$C,P$1)=0,"",SUMIFS(Data!$U:$U,Data!$A:$A,$B21,Data!$C:$C,P$1))</f>
        <v>2.75</v>
      </c>
      <c r="Q21" s="49" t="str">
        <f>IF(SUMIFS(Data!$U:$U,Data!$A:$A,$B21,Data!$C:$C,Q$1)=0,"",SUMIFS(Data!$U:$U,Data!$A:$A,$B21,Data!$C:$C,Q$1))</f>
        <v/>
      </c>
      <c r="R21" s="49">
        <f>IF(SUMIFS(Data!Z:Z,Data!A:A,B21)&gt;12,5,IF(SUMIFS(Data!Z:Z,Data!A:A,B21)&gt;9,3,IF(SUMIFS(Data!Z:Z,Data!A:A,B21)&gt;4,1,0)))</f>
        <v>3</v>
      </c>
      <c r="S21" s="49">
        <f>IF(V21&gt;500,5,IF(V21&gt;400,4,IF(V21&gt;300,3,0)))</f>
        <v>3</v>
      </c>
      <c r="T21" s="49">
        <f>IF(COUNT(C21:Q21)=15,5,IF(COUNT(C21:Q21)=14,3,IF(COUNT(C21:Q21)=13,1,0)))</f>
        <v>1</v>
      </c>
      <c r="U21" s="49">
        <f>SUM(C21:T21)</f>
        <v>48.200333333333333</v>
      </c>
      <c r="V21" s="49">
        <f>SUMIFS(Data!D:D,Data!A:A,B21)</f>
        <v>318.21000000000004</v>
      </c>
    </row>
    <row r="22" spans="1:22" ht="13.8" x14ac:dyDescent="0.3">
      <c r="A22" s="48">
        <v>21</v>
      </c>
      <c r="B22" s="48" t="s">
        <v>84</v>
      </c>
      <c r="C22" s="49">
        <f>IF(SUMIFS(Data!$U:$U,Data!$A:$A,$B22,Data!$C:$C,C$1)=0,"",SUMIFS(Data!$U:$U,Data!$A:$A,$B22,Data!$C:$C,C$1))</f>
        <v>2.625</v>
      </c>
      <c r="D22" s="49">
        <f>IF(SUMIFS(Data!$U:$U,Data!$A:$A,$B22,Data!$C:$C,D$1)=0,"",SUMIFS(Data!$U:$U,Data!$A:$A,$B22,Data!$C:$C,D$1))</f>
        <v>5.9363333333333337</v>
      </c>
      <c r="E22" s="49">
        <f>IF(SUMIFS(Data!$U:$U,Data!$A:$A,$B22,Data!$C:$C,E$1)=0,"",SUMIFS(Data!$U:$U,Data!$A:$A,$B22,Data!$C:$C,E$1))</f>
        <v>4.0173333333333332</v>
      </c>
      <c r="F22" s="49">
        <f>IF(SUMIFS(Data!$U:$U,Data!$A:$A,$B22,Data!$C:$C,F$1)=0,"",SUMIFS(Data!$U:$U,Data!$A:$A,$B22,Data!$C:$C,F$1))</f>
        <v>3</v>
      </c>
      <c r="G22" s="49">
        <f>IF(SUMIFS(Data!$U:$U,Data!$A:$A,$B22,Data!$C:$C,G$1)=0,"",SUMIFS(Data!$U:$U,Data!$A:$A,$B22,Data!$C:$C,G$1))</f>
        <v>3.25</v>
      </c>
      <c r="H22" s="49">
        <f>IF(SUMIFS(Data!$U:$U,Data!$A:$A,$B22,Data!$C:$C,H$1)=0,"",SUMIFS(Data!$U:$U,Data!$A:$A,$B22,Data!$C:$C,H$1))</f>
        <v>4.0750000000000002</v>
      </c>
      <c r="I22" s="49">
        <f>IF(SUMIFS(Data!$U:$U,Data!$A:$A,$B22,Data!$C:$C,I$1)=0,"",SUMIFS(Data!$U:$U,Data!$A:$A,$B22,Data!$C:$C,I$1))</f>
        <v>2.75</v>
      </c>
      <c r="J22" s="49">
        <f>IF(SUMIFS(Data!$U:$U,Data!$A:$A,$B22,Data!$C:$C,J$1)=0,"",SUMIFS(Data!$U:$U,Data!$A:$A,$B22,Data!$C:$C,J$1))</f>
        <v>3.4750000000000001</v>
      </c>
      <c r="K22" s="49" t="str">
        <f>IF(SUMIFS(Data!$U:$U,Data!$A:$A,$B22,Data!$C:$C,K$1)=0,"",SUMIFS(Data!$U:$U,Data!$A:$A,$B22,Data!$C:$C,K$1))</f>
        <v/>
      </c>
      <c r="L22" s="49" t="str">
        <f>IF(SUMIFS(Data!$U:$U,Data!$A:$A,$B22,Data!$C:$C,L$1)=0,"",SUMIFS(Data!$U:$U,Data!$A:$A,$B22,Data!$C:$C,L$1))</f>
        <v/>
      </c>
      <c r="M22" s="49" t="str">
        <f>IF(SUMIFS(Data!$U:$U,Data!$A:$A,$B22,Data!$C:$C,M$1)=0,"",SUMIFS(Data!$U:$U,Data!$A:$A,$B22,Data!$C:$C,M$1))</f>
        <v/>
      </c>
      <c r="N22" s="49">
        <f>IF(SUMIFS(Data!$U:$U,Data!$A:$A,$B22,Data!$C:$C,N$1)=0,"",SUMIFS(Data!$U:$U,Data!$A:$A,$B22,Data!$C:$C,N$1))</f>
        <v>4.25</v>
      </c>
      <c r="O22" s="49">
        <f>IF(SUMIFS(Data!$U:$U,Data!$A:$A,$B22,Data!$C:$C,O$1)=0,"",SUMIFS(Data!$U:$U,Data!$A:$A,$B22,Data!$C:$C,O$1))</f>
        <v>2.75</v>
      </c>
      <c r="P22" s="49">
        <f>IF(SUMIFS(Data!$U:$U,Data!$A:$A,$B22,Data!$C:$C,P$1)=0,"",SUMIFS(Data!$U:$U,Data!$A:$A,$B22,Data!$C:$C,P$1))</f>
        <v>2.5</v>
      </c>
      <c r="Q22" s="49">
        <f>IF(SUMIFS(Data!$U:$U,Data!$A:$A,$B22,Data!$C:$C,Q$1)=0,"",SUMIFS(Data!$U:$U,Data!$A:$A,$B22,Data!$C:$C,Q$1))</f>
        <v>1.5</v>
      </c>
      <c r="R22" s="49">
        <f>IF(SUMIFS(Data!Z:Z,Data!A:A,B22)&gt;12,5,IF(SUMIFS(Data!Z:Z,Data!A:A,B22)&gt;9,3,IF(SUMIFS(Data!Z:Z,Data!A:A,B22)&gt;4,1,0)))</f>
        <v>3</v>
      </c>
      <c r="S22" s="49">
        <f>IF(V22&gt;500,5,IF(V22&gt;400,4,IF(V22&gt;300,3,0)))</f>
        <v>0</v>
      </c>
      <c r="T22" s="49">
        <f>IF(COUNT(C22:Q22)=15,5,IF(COUNT(C22:Q22)=14,3,IF(COUNT(C22:Q22)=13,1,0)))</f>
        <v>0</v>
      </c>
      <c r="U22" s="49">
        <f>SUM(C22:T22)</f>
        <v>43.128666666666668</v>
      </c>
      <c r="V22" s="49">
        <f>SUMIFS(Data!D:D,Data!A:A,B22)</f>
        <v>239.05999999999997</v>
      </c>
    </row>
    <row r="23" spans="1:22" ht="13.8" x14ac:dyDescent="0.3">
      <c r="A23" s="48">
        <v>22</v>
      </c>
      <c r="B23" s="48" t="s">
        <v>53</v>
      </c>
      <c r="C23" s="49">
        <f>IF(SUMIFS(Data!$U:$U,Data!$A:$A,$B23,Data!$C:$C,C$1)=0,"",SUMIFS(Data!$U:$U,Data!$A:$A,$B23,Data!$C:$C,C$1))</f>
        <v>2.75</v>
      </c>
      <c r="D23" s="49">
        <f>IF(SUMIFS(Data!$U:$U,Data!$A:$A,$B23,Data!$C:$C,D$1)=0,"",SUMIFS(Data!$U:$U,Data!$A:$A,$B23,Data!$C:$C,D$1))</f>
        <v>2.875</v>
      </c>
      <c r="E23" s="49">
        <f>IF(SUMIFS(Data!$U:$U,Data!$A:$A,$B23,Data!$C:$C,E$1)=0,"",SUMIFS(Data!$U:$U,Data!$A:$A,$B23,Data!$C:$C,E$1))</f>
        <v>3.125</v>
      </c>
      <c r="F23" s="49">
        <f>IF(SUMIFS(Data!$U:$U,Data!$A:$A,$B23,Data!$C:$C,F$1)=0,"",SUMIFS(Data!$U:$U,Data!$A:$A,$B23,Data!$C:$C,F$1))</f>
        <v>2.5</v>
      </c>
      <c r="G23" s="49">
        <f>IF(SUMIFS(Data!$U:$U,Data!$A:$A,$B23,Data!$C:$C,G$1)=0,"",SUMIFS(Data!$U:$U,Data!$A:$A,$B23,Data!$C:$C,G$1))</f>
        <v>3.125</v>
      </c>
      <c r="H23" s="49">
        <f>IF(SUMIFS(Data!$U:$U,Data!$A:$A,$B23,Data!$C:$C,H$1)=0,"",SUMIFS(Data!$U:$U,Data!$A:$A,$B23,Data!$C:$C,H$1))</f>
        <v>3.375</v>
      </c>
      <c r="I23" s="49">
        <f>IF(SUMIFS(Data!$U:$U,Data!$A:$A,$B23,Data!$C:$C,I$1)=0,"",SUMIFS(Data!$U:$U,Data!$A:$A,$B23,Data!$C:$C,I$1))</f>
        <v>2.6466666666666665</v>
      </c>
      <c r="J23" s="49">
        <f>IF(SUMIFS(Data!$U:$U,Data!$A:$A,$B23,Data!$C:$C,J$1)=0,"",SUMIFS(Data!$U:$U,Data!$A:$A,$B23,Data!$C:$C,J$1))</f>
        <v>2.87</v>
      </c>
      <c r="K23" s="49">
        <f>IF(SUMIFS(Data!$U:$U,Data!$A:$A,$B23,Data!$C:$C,K$1)=0,"",SUMIFS(Data!$U:$U,Data!$A:$A,$B23,Data!$C:$C,K$1))</f>
        <v>2.125</v>
      </c>
      <c r="L23" s="49">
        <f>IF(SUMIFS(Data!$U:$U,Data!$A:$A,$B23,Data!$C:$C,L$1)=0,"",SUMIFS(Data!$U:$U,Data!$A:$A,$B23,Data!$C:$C,L$1))</f>
        <v>2.3646666666666665</v>
      </c>
      <c r="M23" s="49">
        <f>IF(SUMIFS(Data!$U:$U,Data!$A:$A,$B23,Data!$C:$C,M$1)=0,"",SUMIFS(Data!$U:$U,Data!$A:$A,$B23,Data!$C:$C,M$1))</f>
        <v>2.89</v>
      </c>
      <c r="N23" s="49" t="str">
        <f>IF(SUMIFS(Data!$U:$U,Data!$A:$A,$B23,Data!$C:$C,N$1)=0,"",SUMIFS(Data!$U:$U,Data!$A:$A,$B23,Data!$C:$C,N$1))</f>
        <v/>
      </c>
      <c r="O23" s="49" t="str">
        <f>IF(SUMIFS(Data!$U:$U,Data!$A:$A,$B23,Data!$C:$C,O$1)=0,"",SUMIFS(Data!$U:$U,Data!$A:$A,$B23,Data!$C:$C,O$1))</f>
        <v/>
      </c>
      <c r="P23" s="49">
        <f>IF(SUMIFS(Data!$U:$U,Data!$A:$A,$B23,Data!$C:$C,P$1)=0,"",SUMIFS(Data!$U:$U,Data!$A:$A,$B23,Data!$C:$C,P$1))</f>
        <v>2.3313333333333333</v>
      </c>
      <c r="Q23" s="49">
        <f>IF(SUMIFS(Data!$U:$U,Data!$A:$A,$B23,Data!$C:$C,Q$1)=0,"",SUMIFS(Data!$U:$U,Data!$A:$A,$B23,Data!$C:$C,Q$1))</f>
        <v>2.6320000000000001</v>
      </c>
      <c r="R23" s="49">
        <f>IF(SUMIFS(Data!Z:Z,Data!A:A,B23)&gt;12,5,IF(SUMIFS(Data!Z:Z,Data!A:A,B23)&gt;9,3,IF(SUMIFS(Data!Z:Z,Data!A:A,B23)&gt;4,1,0)))</f>
        <v>5</v>
      </c>
      <c r="S23" s="49">
        <f>IF(V23&gt;500,5,IF(V23&gt;400,4,IF(V23&gt;300,3,0)))</f>
        <v>0</v>
      </c>
      <c r="T23" s="49">
        <f>IF(COUNT(C23:Q23)=15,5,IF(COUNT(C23:Q23)=14,3,IF(COUNT(C23:Q23)=13,1,0)))</f>
        <v>1</v>
      </c>
      <c r="U23" s="49">
        <f>SUM(C23:T23)</f>
        <v>41.609666666666669</v>
      </c>
      <c r="V23" s="49">
        <f>SUMIFS(Data!D:D,Data!A:A,B23)</f>
        <v>157.26999999999998</v>
      </c>
    </row>
    <row r="24" spans="1:22" ht="13.8" x14ac:dyDescent="0.3">
      <c r="A24" s="48">
        <v>23</v>
      </c>
      <c r="B24" s="48" t="s">
        <v>62</v>
      </c>
      <c r="C24" s="49">
        <f>IF(SUMIFS(Data!$U:$U,Data!$A:$A,$B24,Data!$C:$C,C$1)=0,"",SUMIFS(Data!$U:$U,Data!$A:$A,$B24,Data!$C:$C,C$1))</f>
        <v>2.1916666666666669</v>
      </c>
      <c r="D24" s="49">
        <f>IF(SUMIFS(Data!$U:$U,Data!$A:$A,$B24,Data!$C:$C,D$1)=0,"",SUMIFS(Data!$U:$U,Data!$A:$A,$B24,Data!$C:$C,D$1))</f>
        <v>3</v>
      </c>
      <c r="E24" s="49">
        <f>IF(SUMIFS(Data!$U:$U,Data!$A:$A,$B24,Data!$C:$C,E$1)=0,"",SUMIFS(Data!$U:$U,Data!$A:$A,$B24,Data!$C:$C,E$1))</f>
        <v>3.7636666666666665</v>
      </c>
      <c r="F24" s="49">
        <f>IF(SUMIFS(Data!$U:$U,Data!$A:$A,$B24,Data!$C:$C,F$1)=0,"",SUMIFS(Data!$U:$U,Data!$A:$A,$B24,Data!$C:$C,F$1))</f>
        <v>2.125</v>
      </c>
      <c r="G24" s="49">
        <f>IF(SUMIFS(Data!$U:$U,Data!$A:$A,$B24,Data!$C:$C,G$1)=0,"",SUMIFS(Data!$U:$U,Data!$A:$A,$B24,Data!$C:$C,G$1))</f>
        <v>2.375</v>
      </c>
      <c r="H24" s="49">
        <f>IF(SUMIFS(Data!$U:$U,Data!$A:$A,$B24,Data!$C:$C,H$1)=0,"",SUMIFS(Data!$U:$U,Data!$A:$A,$B24,Data!$C:$C,H$1))</f>
        <v>3.5336666666666665</v>
      </c>
      <c r="I24" s="49">
        <f>IF(SUMIFS(Data!$U:$U,Data!$A:$A,$B24,Data!$C:$C,I$1)=0,"",SUMIFS(Data!$U:$U,Data!$A:$A,$B24,Data!$C:$C,I$1))</f>
        <v>2.125</v>
      </c>
      <c r="J24" s="49">
        <f>IF(SUMIFS(Data!$U:$U,Data!$A:$A,$B24,Data!$C:$C,J$1)=0,"",SUMIFS(Data!$U:$U,Data!$A:$A,$B24,Data!$C:$C,J$1))</f>
        <v>2.125</v>
      </c>
      <c r="K24" s="49">
        <f>IF(SUMIFS(Data!$U:$U,Data!$A:$A,$B24,Data!$C:$C,K$1)=0,"",SUMIFS(Data!$U:$U,Data!$A:$A,$B24,Data!$C:$C,K$1))</f>
        <v>3.0003333333333333</v>
      </c>
      <c r="L24" s="49">
        <f>IF(SUMIFS(Data!$U:$U,Data!$A:$A,$B24,Data!$C:$C,L$1)=0,"",SUMIFS(Data!$U:$U,Data!$A:$A,$B24,Data!$C:$C,L$1))</f>
        <v>1.5</v>
      </c>
      <c r="M24" s="49" t="str">
        <f>IF(SUMIFS(Data!$U:$U,Data!$A:$A,$B24,Data!$C:$C,M$1)=0,"",SUMIFS(Data!$U:$U,Data!$A:$A,$B24,Data!$C:$C,M$1))</f>
        <v/>
      </c>
      <c r="N24" s="49" t="str">
        <f>IF(SUMIFS(Data!$U:$U,Data!$A:$A,$B24,Data!$C:$C,N$1)=0,"",SUMIFS(Data!$U:$U,Data!$A:$A,$B24,Data!$C:$C,N$1))</f>
        <v/>
      </c>
      <c r="O24" s="49">
        <f>IF(SUMIFS(Data!$U:$U,Data!$A:$A,$B24,Data!$C:$C,O$1)=0,"",SUMIFS(Data!$U:$U,Data!$A:$A,$B24,Data!$C:$C,O$1))</f>
        <v>2.125</v>
      </c>
      <c r="P24" s="49">
        <f>IF(SUMIFS(Data!$U:$U,Data!$A:$A,$B24,Data!$C:$C,P$1)=0,"",SUMIFS(Data!$U:$U,Data!$A:$A,$B24,Data!$C:$C,P$1))</f>
        <v>2.1613333333333333</v>
      </c>
      <c r="Q24" s="49">
        <f>IF(SUMIFS(Data!$U:$U,Data!$A:$A,$B24,Data!$C:$C,Q$1)=0,"",SUMIFS(Data!$U:$U,Data!$A:$A,$B24,Data!$C:$C,Q$1))</f>
        <v>2.9823333333333335</v>
      </c>
      <c r="R24" s="49">
        <f>IF(SUMIFS(Data!Z:Z,Data!A:A,B24)&gt;12,5,IF(SUMIFS(Data!Z:Z,Data!A:A,B24)&gt;9,3,IF(SUMIFS(Data!Z:Z,Data!A:A,B24)&gt;4,1,0)))</f>
        <v>3</v>
      </c>
      <c r="S24" s="49">
        <f>IF(V24&gt;500,5,IF(V24&gt;400,4,IF(V24&gt;300,3,0)))</f>
        <v>0</v>
      </c>
      <c r="T24" s="49">
        <f>IF(COUNT(C24:Q24)=15,5,IF(COUNT(C24:Q24)=14,3,IF(COUNT(C24:Q24)=13,1,0)))</f>
        <v>1</v>
      </c>
      <c r="U24" s="49">
        <f>SUM(C24:T24)</f>
        <v>37.008000000000003</v>
      </c>
      <c r="V24" s="49">
        <f>SUMIFS(Data!D:D,Data!A:A,B24)</f>
        <v>120.89</v>
      </c>
    </row>
    <row r="25" spans="1:22" ht="13.8" x14ac:dyDescent="0.3">
      <c r="A25" s="48">
        <v>24</v>
      </c>
      <c r="B25" s="48" t="s">
        <v>54</v>
      </c>
      <c r="C25" s="49">
        <f>IF(SUMIFS(Data!$U:$U,Data!$A:$A,$B25,Data!$C:$C,C$1)=0,"",SUMIFS(Data!$U:$U,Data!$A:$A,$B25,Data!$C:$C,C$1))</f>
        <v>3.2306666666666666</v>
      </c>
      <c r="D25" s="49">
        <f>IF(SUMIFS(Data!$U:$U,Data!$A:$A,$B25,Data!$C:$C,D$1)=0,"",SUMIFS(Data!$U:$U,Data!$A:$A,$B25,Data!$C:$C,D$1))</f>
        <v>4.1826666666666661</v>
      </c>
      <c r="E25" s="49">
        <f>IF(SUMIFS(Data!$U:$U,Data!$A:$A,$B25,Data!$C:$C,E$1)=0,"",SUMIFS(Data!$U:$U,Data!$A:$A,$B25,Data!$C:$C,E$1))</f>
        <v>2.5726666666666667</v>
      </c>
      <c r="F25" s="49" t="str">
        <f>IF(SUMIFS(Data!$U:$U,Data!$A:$A,$B25,Data!$C:$C,F$1)=0,"",SUMIFS(Data!$U:$U,Data!$A:$A,$B25,Data!$C:$C,F$1))</f>
        <v/>
      </c>
      <c r="G25" s="49">
        <f>IF(SUMIFS(Data!$U:$U,Data!$A:$A,$B25,Data!$C:$C,G$1)=0,"",SUMIFS(Data!$U:$U,Data!$A:$A,$B25,Data!$C:$C,G$1))</f>
        <v>2.1956666666666669</v>
      </c>
      <c r="H25" s="49">
        <f>IF(SUMIFS(Data!$U:$U,Data!$A:$A,$B25,Data!$C:$C,H$1)=0,"",SUMIFS(Data!$U:$U,Data!$A:$A,$B25,Data!$C:$C,H$1))</f>
        <v>2.5510000000000002</v>
      </c>
      <c r="I25" s="49" t="str">
        <f>IF(SUMIFS(Data!$U:$U,Data!$A:$A,$B25,Data!$C:$C,I$1)=0,"",SUMIFS(Data!$U:$U,Data!$A:$A,$B25,Data!$C:$C,I$1))</f>
        <v/>
      </c>
      <c r="J25" s="49">
        <f>IF(SUMIFS(Data!$U:$U,Data!$A:$A,$B25,Data!$C:$C,J$1)=0,"",SUMIFS(Data!$U:$U,Data!$A:$A,$B25,Data!$C:$C,J$1))</f>
        <v>2.6619999999999999</v>
      </c>
      <c r="K25" s="49">
        <f>IF(SUMIFS(Data!$U:$U,Data!$A:$A,$B25,Data!$C:$C,K$1)=0,"",SUMIFS(Data!$U:$U,Data!$A:$A,$B25,Data!$C:$C,K$1))</f>
        <v>2.0750000000000002</v>
      </c>
      <c r="L25" s="49">
        <f>IF(SUMIFS(Data!$U:$U,Data!$A:$A,$B25,Data!$C:$C,L$1)=0,"",SUMIFS(Data!$U:$U,Data!$A:$A,$B25,Data!$C:$C,L$1))</f>
        <v>2.6213333333333333</v>
      </c>
      <c r="M25" s="49">
        <f>IF(SUMIFS(Data!$U:$U,Data!$A:$A,$B25,Data!$C:$C,M$1)=0,"",SUMIFS(Data!$U:$U,Data!$A:$A,$B25,Data!$C:$C,M$1))</f>
        <v>2.41</v>
      </c>
      <c r="N25" s="49">
        <f>IF(SUMIFS(Data!$U:$U,Data!$A:$A,$B25,Data!$C:$C,N$1)=0,"",SUMIFS(Data!$U:$U,Data!$A:$A,$B25,Data!$C:$C,N$1))</f>
        <v>2.8986666666666667</v>
      </c>
      <c r="O25" s="49">
        <f>IF(SUMIFS(Data!$U:$U,Data!$A:$A,$B25,Data!$C:$C,O$1)=0,"",SUMIFS(Data!$U:$U,Data!$A:$A,$B25,Data!$C:$C,O$1))</f>
        <v>2.6753333333333336</v>
      </c>
      <c r="P25" s="49" t="str">
        <f>IF(SUMIFS(Data!$U:$U,Data!$A:$A,$B25,Data!$C:$C,P$1)=0,"",SUMIFS(Data!$U:$U,Data!$A:$A,$B25,Data!$C:$C,P$1))</f>
        <v/>
      </c>
      <c r="Q25" s="49" t="str">
        <f>IF(SUMIFS(Data!$U:$U,Data!$A:$A,$B25,Data!$C:$C,Q$1)=0,"",SUMIFS(Data!$U:$U,Data!$A:$A,$B25,Data!$C:$C,Q$1))</f>
        <v/>
      </c>
      <c r="R25" s="49">
        <f>IF(SUMIFS(Data!Z:Z,Data!A:A,B25)&gt;12,5,IF(SUMIFS(Data!Z:Z,Data!A:A,B25)&gt;9,3,IF(SUMIFS(Data!Z:Z,Data!A:A,B25)&gt;4,1,0)))</f>
        <v>3</v>
      </c>
      <c r="S25" s="49">
        <f>IF(V25&gt;500,5,IF(V25&gt;400,4,IF(V25&gt;300,3,0)))</f>
        <v>0</v>
      </c>
      <c r="T25" s="49">
        <f>IF(COUNT(C25:Q25)=15,5,IF(COUNT(C25:Q25)=14,3,IF(COUNT(C25:Q25)=13,1,0)))</f>
        <v>0</v>
      </c>
      <c r="U25" s="49">
        <f>SUM(C25:T25)</f>
        <v>33.075000000000003</v>
      </c>
      <c r="V25" s="49">
        <f>SUMIFS(Data!D:D,Data!A:A,B25)</f>
        <v>140.42000000000002</v>
      </c>
    </row>
    <row r="26" spans="1:22" ht="13.8" x14ac:dyDescent="0.3">
      <c r="A26" s="48">
        <v>25</v>
      </c>
      <c r="B26" s="48" t="s">
        <v>56</v>
      </c>
      <c r="C26" s="49">
        <f>IF(SUMIFS(Data!$U:$U,Data!$A:$A,$B26,Data!$C:$C,C$1)=0,"",SUMIFS(Data!$U:$U,Data!$A:$A,$B26,Data!$C:$C,C$1))</f>
        <v>1.875</v>
      </c>
      <c r="D26" s="49">
        <f>IF(SUMIFS(Data!$U:$U,Data!$A:$A,$B26,Data!$C:$C,D$1)=0,"",SUMIFS(Data!$U:$U,Data!$A:$A,$B26,Data!$C:$C,D$1))</f>
        <v>2.25</v>
      </c>
      <c r="E26" s="49">
        <f>IF(SUMIFS(Data!$U:$U,Data!$A:$A,$B26,Data!$C:$C,E$1)=0,"",SUMIFS(Data!$U:$U,Data!$A:$A,$B26,Data!$C:$C,E$1))</f>
        <v>2.125</v>
      </c>
      <c r="F26" s="49">
        <f>IF(SUMIFS(Data!$U:$U,Data!$A:$A,$B26,Data!$C:$C,F$1)=0,"",SUMIFS(Data!$U:$U,Data!$A:$A,$B26,Data!$C:$C,F$1))</f>
        <v>1.5</v>
      </c>
      <c r="G26" s="49">
        <f>IF(SUMIFS(Data!$U:$U,Data!$A:$A,$B26,Data!$C:$C,G$1)=0,"",SUMIFS(Data!$U:$U,Data!$A:$A,$B26,Data!$C:$C,G$1))</f>
        <v>2</v>
      </c>
      <c r="H26" s="49">
        <f>IF(SUMIFS(Data!$U:$U,Data!$A:$A,$B26,Data!$C:$C,H$1)=0,"",SUMIFS(Data!$U:$U,Data!$A:$A,$B26,Data!$C:$C,H$1))</f>
        <v>2.25</v>
      </c>
      <c r="I26" s="49">
        <f>IF(SUMIFS(Data!$U:$U,Data!$A:$A,$B26,Data!$C:$C,I$1)=0,"",SUMIFS(Data!$U:$U,Data!$A:$A,$B26,Data!$C:$C,I$1))</f>
        <v>2.25</v>
      </c>
      <c r="J26" s="49">
        <f>IF(SUMIFS(Data!$U:$U,Data!$A:$A,$B26,Data!$C:$C,J$1)=0,"",SUMIFS(Data!$U:$U,Data!$A:$A,$B26,Data!$C:$C,J$1))</f>
        <v>3.25</v>
      </c>
      <c r="K26" s="49">
        <f>IF(SUMIFS(Data!$U:$U,Data!$A:$A,$B26,Data!$C:$C,K$1)=0,"",SUMIFS(Data!$U:$U,Data!$A:$A,$B26,Data!$C:$C,K$1))</f>
        <v>2.1266666666666669</v>
      </c>
      <c r="L26" s="49">
        <f>IF(SUMIFS(Data!$U:$U,Data!$A:$A,$B26,Data!$C:$C,L$1)=0,"",SUMIFS(Data!$U:$U,Data!$A:$A,$B26,Data!$C:$C,L$1))</f>
        <v>1.75</v>
      </c>
      <c r="M26" s="49">
        <f>IF(SUMIFS(Data!$U:$U,Data!$A:$A,$B26,Data!$C:$C,M$1)=0,"",SUMIFS(Data!$U:$U,Data!$A:$A,$B26,Data!$C:$C,M$1))</f>
        <v>3.125</v>
      </c>
      <c r="N26" s="49">
        <f>IF(SUMIFS(Data!$U:$U,Data!$A:$A,$B26,Data!$C:$C,N$1)=0,"",SUMIFS(Data!$U:$U,Data!$A:$A,$B26,Data!$C:$C,N$1))</f>
        <v>2.25</v>
      </c>
      <c r="O26" s="49" t="str">
        <f>IF(SUMIFS(Data!$U:$U,Data!$A:$A,$B26,Data!$C:$C,O$1)=0,"",SUMIFS(Data!$U:$U,Data!$A:$A,$B26,Data!$C:$C,O$1))</f>
        <v/>
      </c>
      <c r="P26" s="49" t="str">
        <f>IF(SUMIFS(Data!$U:$U,Data!$A:$A,$B26,Data!$C:$C,P$1)=0,"",SUMIFS(Data!$U:$U,Data!$A:$A,$B26,Data!$C:$C,P$1))</f>
        <v/>
      </c>
      <c r="Q26" s="49">
        <f>IF(SUMIFS(Data!$U:$U,Data!$A:$A,$B26,Data!$C:$C,Q$1)=0,"",SUMIFS(Data!$U:$U,Data!$A:$A,$B26,Data!$C:$C,Q$1))</f>
        <v>2.125</v>
      </c>
      <c r="R26" s="49">
        <f>IF(SUMIFS(Data!Z:Z,Data!A:A,B26)&gt;12,5,IF(SUMIFS(Data!Z:Z,Data!A:A,B26)&gt;9,3,IF(SUMIFS(Data!Z:Z,Data!A:A,B26)&gt;4,1,0)))</f>
        <v>3</v>
      </c>
      <c r="S26" s="49">
        <f>IF(V26&gt;500,5,IF(V26&gt;400,4,IF(V26&gt;300,3,0)))</f>
        <v>0</v>
      </c>
      <c r="T26" s="49">
        <f>IF(COUNT(C26:Q26)=15,5,IF(COUNT(C26:Q26)=14,3,IF(COUNT(C26:Q26)=13,1,0)))</f>
        <v>1</v>
      </c>
      <c r="U26" s="49">
        <f>SUM(C26:T26)</f>
        <v>32.876666666666665</v>
      </c>
      <c r="V26" s="49">
        <f>SUMIFS(Data!D:D,Data!A:A,B26)</f>
        <v>180.52</v>
      </c>
    </row>
    <row r="27" spans="1:22" ht="13.8" x14ac:dyDescent="0.3">
      <c r="A27" s="48">
        <v>26</v>
      </c>
      <c r="B27" s="48" t="s">
        <v>181</v>
      </c>
      <c r="C27" s="49">
        <f>IF(SUMIFS(Data!$U:$U,Data!$A:$A,$B27,Data!$C:$C,C$1)=0,"",SUMIFS(Data!$U:$U,Data!$A:$A,$B27,Data!$C:$C,C$1))</f>
        <v>2.75</v>
      </c>
      <c r="D27" s="49">
        <f>IF(SUMIFS(Data!$U:$U,Data!$A:$A,$B27,Data!$C:$C,D$1)=0,"",SUMIFS(Data!$U:$U,Data!$A:$A,$B27,Data!$C:$C,D$1))</f>
        <v>2.875</v>
      </c>
      <c r="E27" s="49">
        <f>IF(SUMIFS(Data!$U:$U,Data!$A:$A,$B27,Data!$C:$C,E$1)=0,"",SUMIFS(Data!$U:$U,Data!$A:$A,$B27,Data!$C:$C,E$1))</f>
        <v>3.75</v>
      </c>
      <c r="F27" s="49">
        <f>IF(SUMIFS(Data!$U:$U,Data!$A:$A,$B27,Data!$C:$C,F$1)=0,"",SUMIFS(Data!$U:$U,Data!$A:$A,$B27,Data!$C:$C,F$1))</f>
        <v>2.75</v>
      </c>
      <c r="G27" s="49">
        <f>IF(SUMIFS(Data!$U:$U,Data!$A:$A,$B27,Data!$C:$C,G$1)=0,"",SUMIFS(Data!$U:$U,Data!$A:$A,$B27,Data!$C:$C,G$1))</f>
        <v>2.875</v>
      </c>
      <c r="H27" s="49">
        <f>IF(SUMIFS(Data!$U:$U,Data!$A:$A,$B27,Data!$C:$C,H$1)=0,"",SUMIFS(Data!$U:$U,Data!$A:$A,$B27,Data!$C:$C,H$1))</f>
        <v>3.125</v>
      </c>
      <c r="I27" s="49">
        <f>IF(SUMIFS(Data!$U:$U,Data!$A:$A,$B27,Data!$C:$C,I$1)=0,"",SUMIFS(Data!$U:$U,Data!$A:$A,$B27,Data!$C:$C,I$1))</f>
        <v>1.5</v>
      </c>
      <c r="J27" s="49">
        <f>IF(SUMIFS(Data!$U:$U,Data!$A:$A,$B27,Data!$C:$C,J$1)=0,"",SUMIFS(Data!$U:$U,Data!$A:$A,$B27,Data!$C:$C,J$1))</f>
        <v>1.875</v>
      </c>
      <c r="K27" s="49">
        <f>IF(SUMIFS(Data!$U:$U,Data!$A:$A,$B27,Data!$C:$C,K$1)=0,"",SUMIFS(Data!$U:$U,Data!$A:$A,$B27,Data!$C:$C,K$1))</f>
        <v>2.6819999999999999</v>
      </c>
      <c r="L27" s="49">
        <f>IF(SUMIFS(Data!$U:$U,Data!$A:$A,$B27,Data!$C:$C,L$1)=0,"",SUMIFS(Data!$U:$U,Data!$A:$A,$B27,Data!$C:$C,L$1))</f>
        <v>3.625</v>
      </c>
      <c r="M27" s="49" t="str">
        <f>IF(SUMIFS(Data!$U:$U,Data!$A:$A,$B27,Data!$C:$C,M$1)=0,"",SUMIFS(Data!$U:$U,Data!$A:$A,$B27,Data!$C:$C,M$1))</f>
        <v/>
      </c>
      <c r="N27" s="49" t="str">
        <f>IF(SUMIFS(Data!$U:$U,Data!$A:$A,$B27,Data!$C:$C,N$1)=0,"",SUMIFS(Data!$U:$U,Data!$A:$A,$B27,Data!$C:$C,N$1))</f>
        <v/>
      </c>
      <c r="O27" s="49" t="str">
        <f>IF(SUMIFS(Data!$U:$U,Data!$A:$A,$B27,Data!$C:$C,O$1)=0,"",SUMIFS(Data!$U:$U,Data!$A:$A,$B27,Data!$C:$C,O$1))</f>
        <v/>
      </c>
      <c r="P27" s="49" t="str">
        <f>IF(SUMIFS(Data!$U:$U,Data!$A:$A,$B27,Data!$C:$C,P$1)=0,"",SUMIFS(Data!$U:$U,Data!$A:$A,$B27,Data!$C:$C,P$1))</f>
        <v/>
      </c>
      <c r="Q27" s="49" t="str">
        <f>IF(SUMIFS(Data!$U:$U,Data!$A:$A,$B27,Data!$C:$C,Q$1)=0,"",SUMIFS(Data!$U:$U,Data!$A:$A,$B27,Data!$C:$C,Q$1))</f>
        <v/>
      </c>
      <c r="R27" s="49">
        <f>IF(SUMIFS(Data!Z:Z,Data!A:A,B27)&gt;12,5,IF(SUMIFS(Data!Z:Z,Data!A:A,B27)&gt;9,3,IF(SUMIFS(Data!Z:Z,Data!A:A,B27)&gt;4,1,0)))</f>
        <v>1</v>
      </c>
      <c r="S27" s="49">
        <f>IF(V27&gt;500,5,IF(V27&gt;400,4,IF(V27&gt;300,3,0)))</f>
        <v>0</v>
      </c>
      <c r="T27" s="49">
        <f>IF(COUNT(C27:Q27)=15,5,IF(COUNT(C27:Q27)=14,3,IF(COUNT(C27:Q27)=13,1,0)))</f>
        <v>0</v>
      </c>
      <c r="U27" s="49">
        <f>SUM(C27:T27)</f>
        <v>28.806999999999999</v>
      </c>
      <c r="V27" s="49">
        <f>SUMIFS(Data!D:D,Data!A:A,B27)</f>
        <v>108.6</v>
      </c>
    </row>
    <row r="28" spans="1:22" ht="13.8" x14ac:dyDescent="0.3">
      <c r="A28" s="48">
        <v>27</v>
      </c>
      <c r="B28" s="48" t="s">
        <v>66</v>
      </c>
      <c r="C28" s="49">
        <f>IF(SUMIFS(Data!$U:$U,Data!$A:$A,$B28,Data!$C:$C,C$1)=0,"",SUMIFS(Data!$U:$U,Data!$A:$A,$B28,Data!$C:$C,C$1))</f>
        <v>2.625</v>
      </c>
      <c r="D28" s="49">
        <f>IF(SUMIFS(Data!$U:$U,Data!$A:$A,$B28,Data!$C:$C,D$1)=0,"",SUMIFS(Data!$U:$U,Data!$A:$A,$B28,Data!$C:$C,D$1))</f>
        <v>2.25</v>
      </c>
      <c r="E28" s="49" t="str">
        <f>IF(SUMIFS(Data!$U:$U,Data!$A:$A,$B28,Data!$C:$C,E$1)=0,"",SUMIFS(Data!$U:$U,Data!$A:$A,$B28,Data!$C:$C,E$1))</f>
        <v/>
      </c>
      <c r="F28" s="49">
        <f>IF(SUMIFS(Data!$U:$U,Data!$A:$A,$B28,Data!$C:$C,F$1)=0,"",SUMIFS(Data!$U:$U,Data!$A:$A,$B28,Data!$C:$C,F$1))</f>
        <v>1.5</v>
      </c>
      <c r="G28" s="49" t="str">
        <f>IF(SUMIFS(Data!$U:$U,Data!$A:$A,$B28,Data!$C:$C,G$1)=0,"",SUMIFS(Data!$U:$U,Data!$A:$A,$B28,Data!$C:$C,G$1))</f>
        <v/>
      </c>
      <c r="H28" s="49">
        <f>IF(SUMIFS(Data!$U:$U,Data!$A:$A,$B28,Data!$C:$C,H$1)=0,"",SUMIFS(Data!$U:$U,Data!$A:$A,$B28,Data!$C:$C,H$1))</f>
        <v>1.5</v>
      </c>
      <c r="I28" s="49">
        <f>IF(SUMIFS(Data!$U:$U,Data!$A:$A,$B28,Data!$C:$C,I$1)=0,"",SUMIFS(Data!$U:$U,Data!$A:$A,$B28,Data!$C:$C,I$1))</f>
        <v>2.375</v>
      </c>
      <c r="J28" s="49">
        <f>IF(SUMIFS(Data!$U:$U,Data!$A:$A,$B28,Data!$C:$C,J$1)=0,"",SUMIFS(Data!$U:$U,Data!$A:$A,$B28,Data!$C:$C,J$1))</f>
        <v>1.625</v>
      </c>
      <c r="K28" s="49">
        <f>IF(SUMIFS(Data!$U:$U,Data!$A:$A,$B28,Data!$C:$C,K$1)=0,"",SUMIFS(Data!$U:$U,Data!$A:$A,$B28,Data!$C:$C,K$1))</f>
        <v>2</v>
      </c>
      <c r="L28" s="49">
        <f>IF(SUMIFS(Data!$U:$U,Data!$A:$A,$B28,Data!$C:$C,L$1)=0,"",SUMIFS(Data!$U:$U,Data!$A:$A,$B28,Data!$C:$C,L$1))</f>
        <v>1.75</v>
      </c>
      <c r="M28" s="49">
        <f>IF(SUMIFS(Data!$U:$U,Data!$A:$A,$B28,Data!$C:$C,M$1)=0,"",SUMIFS(Data!$U:$U,Data!$A:$A,$B28,Data!$C:$C,M$1))</f>
        <v>2</v>
      </c>
      <c r="N28" s="49">
        <f>IF(SUMIFS(Data!$U:$U,Data!$A:$A,$B28,Data!$C:$C,N$1)=0,"",SUMIFS(Data!$U:$U,Data!$A:$A,$B28,Data!$C:$C,N$1))</f>
        <v>1.875</v>
      </c>
      <c r="O28" s="49">
        <f>IF(SUMIFS(Data!$U:$U,Data!$A:$A,$B28,Data!$C:$C,O$1)=0,"",SUMIFS(Data!$U:$U,Data!$A:$A,$B28,Data!$C:$C,O$1))</f>
        <v>3.125</v>
      </c>
      <c r="P28" s="49">
        <f>IF(SUMIFS(Data!$U:$U,Data!$A:$A,$B28,Data!$C:$C,P$1)=0,"",SUMIFS(Data!$U:$U,Data!$A:$A,$B28,Data!$C:$C,P$1))</f>
        <v>2</v>
      </c>
      <c r="Q28" s="49" t="str">
        <f>IF(SUMIFS(Data!$U:$U,Data!$A:$A,$B28,Data!$C:$C,Q$1)=0,"",SUMIFS(Data!$U:$U,Data!$A:$A,$B28,Data!$C:$C,Q$1))</f>
        <v/>
      </c>
      <c r="R28" s="49">
        <f>IF(SUMIFS(Data!Z:Z,Data!A:A,B28)&gt;12,5,IF(SUMIFS(Data!Z:Z,Data!A:A,B28)&gt;9,3,IF(SUMIFS(Data!Z:Z,Data!A:A,B28)&gt;4,1,0)))</f>
        <v>3</v>
      </c>
      <c r="S28" s="49">
        <f>IF(V28&gt;500,5,IF(V28&gt;400,4,IF(V28&gt;300,3,0)))</f>
        <v>0</v>
      </c>
      <c r="T28" s="49">
        <f>IF(COUNT(C28:Q28)=15,5,IF(COUNT(C28:Q28)=14,3,IF(COUNT(C28:Q28)=13,1,0)))</f>
        <v>0</v>
      </c>
      <c r="U28" s="49">
        <f>SUM(C28:T28)</f>
        <v>27.625</v>
      </c>
      <c r="V28" s="49">
        <f>SUMIFS(Data!D:D,Data!A:A,B28)</f>
        <v>109.2</v>
      </c>
    </row>
    <row r="29" spans="1:22" ht="13.8" x14ac:dyDescent="0.3">
      <c r="A29" s="48">
        <v>28</v>
      </c>
      <c r="B29" s="48" t="s">
        <v>252</v>
      </c>
      <c r="C29" s="49" t="str">
        <f>IF(SUMIFS(Data!$U:$U,Data!$A:$A,$B29,Data!$C:$C,C$1)=0,"",SUMIFS(Data!$U:$U,Data!$A:$A,$B29,Data!$C:$C,C$1))</f>
        <v/>
      </c>
      <c r="D29" s="49" t="str">
        <f>IF(SUMIFS(Data!$U:$U,Data!$A:$A,$B29,Data!$C:$C,D$1)=0,"",SUMIFS(Data!$U:$U,Data!$A:$A,$B29,Data!$C:$C,D$1))</f>
        <v/>
      </c>
      <c r="E29" s="49" t="str">
        <f>IF(SUMIFS(Data!$U:$U,Data!$A:$A,$B29,Data!$C:$C,E$1)=0,"",SUMIFS(Data!$U:$U,Data!$A:$A,$B29,Data!$C:$C,E$1))</f>
        <v/>
      </c>
      <c r="F29" s="49">
        <f>IF(SUMIFS(Data!$U:$U,Data!$A:$A,$B29,Data!$C:$C,F$1)=0,"",SUMIFS(Data!$U:$U,Data!$A:$A,$B29,Data!$C:$C,F$1))</f>
        <v>3.794</v>
      </c>
      <c r="G29" s="49">
        <f>IF(SUMIFS(Data!$U:$U,Data!$A:$A,$B29,Data!$C:$C,G$1)=0,"",SUMIFS(Data!$U:$U,Data!$A:$A,$B29,Data!$C:$C,G$1))</f>
        <v>2.25</v>
      </c>
      <c r="H29" s="49">
        <f>IF(SUMIFS(Data!$U:$U,Data!$A:$A,$B29,Data!$C:$C,H$1)=0,"",SUMIFS(Data!$U:$U,Data!$A:$A,$B29,Data!$C:$C,H$1))</f>
        <v>3.0606666666666666</v>
      </c>
      <c r="I29" s="49">
        <f>IF(SUMIFS(Data!$U:$U,Data!$A:$A,$B29,Data!$C:$C,I$1)=0,"",SUMIFS(Data!$U:$U,Data!$A:$A,$B29,Data!$C:$C,I$1))</f>
        <v>3.875</v>
      </c>
      <c r="J29" s="49">
        <f>IF(SUMIFS(Data!$U:$U,Data!$A:$A,$B29,Data!$C:$C,J$1)=0,"",SUMIFS(Data!$U:$U,Data!$A:$A,$B29,Data!$C:$C,J$1))</f>
        <v>2.5</v>
      </c>
      <c r="K29" s="49">
        <f>IF(SUMIFS(Data!$U:$U,Data!$A:$A,$B29,Data!$C:$C,K$1)=0,"",SUMIFS(Data!$U:$U,Data!$A:$A,$B29,Data!$C:$C,K$1))</f>
        <v>1.9283333333333332</v>
      </c>
      <c r="L29" s="49">
        <f>IF(SUMIFS(Data!$U:$U,Data!$A:$A,$B29,Data!$C:$C,L$1)=0,"",SUMIFS(Data!$U:$U,Data!$A:$A,$B29,Data!$C:$C,L$1))</f>
        <v>4.1139999999999999</v>
      </c>
      <c r="M29" s="49">
        <f>IF(SUMIFS(Data!$U:$U,Data!$A:$A,$B29,Data!$C:$C,M$1)=0,"",SUMIFS(Data!$U:$U,Data!$A:$A,$B29,Data!$C:$C,M$1))</f>
        <v>3.4646666666666666</v>
      </c>
      <c r="N29" s="49" t="str">
        <f>IF(SUMIFS(Data!$U:$U,Data!$A:$A,$B29,Data!$C:$C,N$1)=0,"",SUMIFS(Data!$U:$U,Data!$A:$A,$B29,Data!$C:$C,N$1))</f>
        <v/>
      </c>
      <c r="O29" s="49" t="str">
        <f>IF(SUMIFS(Data!$U:$U,Data!$A:$A,$B29,Data!$C:$C,O$1)=0,"",SUMIFS(Data!$U:$U,Data!$A:$A,$B29,Data!$C:$C,O$1))</f>
        <v/>
      </c>
      <c r="P29" s="49" t="str">
        <f>IF(SUMIFS(Data!$U:$U,Data!$A:$A,$B29,Data!$C:$C,P$1)=0,"",SUMIFS(Data!$U:$U,Data!$A:$A,$B29,Data!$C:$C,P$1))</f>
        <v/>
      </c>
      <c r="Q29" s="49" t="str">
        <f>IF(SUMIFS(Data!$U:$U,Data!$A:$A,$B29,Data!$C:$C,Q$1)=0,"",SUMIFS(Data!$U:$U,Data!$A:$A,$B29,Data!$C:$C,Q$1))</f>
        <v/>
      </c>
      <c r="R29" s="49">
        <f>IF(SUMIFS(Data!Z:Z,Data!A:A,B29)&gt;12,5,IF(SUMIFS(Data!Z:Z,Data!A:A,B29)&gt;9,3,IF(SUMIFS(Data!Z:Z,Data!A:A,B29)&gt;4,1,0)))</f>
        <v>0</v>
      </c>
      <c r="S29" s="49">
        <f>IF(V29&gt;500,5,IF(V29&gt;400,4,IF(V29&gt;300,3,0)))</f>
        <v>0</v>
      </c>
      <c r="T29" s="49">
        <f>IF(COUNT(C29:Q29)=15,5,IF(COUNT(C29:Q29)=14,3,IF(COUNT(C29:Q29)=13,1,0)))</f>
        <v>0</v>
      </c>
      <c r="U29" s="49">
        <f>SUM(C29:T29)</f>
        <v>24.986666666666668</v>
      </c>
      <c r="V29" s="49">
        <f>SUMIFS(Data!D:D,Data!A:A,B29)</f>
        <v>142.96</v>
      </c>
    </row>
    <row r="30" spans="1:22" ht="13.8" x14ac:dyDescent="0.3">
      <c r="A30" s="48">
        <v>29</v>
      </c>
      <c r="B30" s="48" t="s">
        <v>64</v>
      </c>
      <c r="C30" s="49">
        <f>IF(SUMIFS(Data!$U:$U,Data!$A:$A,$B30,Data!$C:$C,C$1)=0,"",SUMIFS(Data!$U:$U,Data!$A:$A,$B30,Data!$C:$C,C$1))</f>
        <v>2.375</v>
      </c>
      <c r="D30" s="49">
        <f>IF(SUMIFS(Data!$U:$U,Data!$A:$A,$B30,Data!$C:$C,D$1)=0,"",SUMIFS(Data!$U:$U,Data!$A:$A,$B30,Data!$C:$C,D$1))</f>
        <v>2.625</v>
      </c>
      <c r="E30" s="49" t="str">
        <f>IF(SUMIFS(Data!$U:$U,Data!$A:$A,$B30,Data!$C:$C,E$1)=0,"",SUMIFS(Data!$U:$U,Data!$A:$A,$B30,Data!$C:$C,E$1))</f>
        <v/>
      </c>
      <c r="F30" s="49">
        <f>IF(SUMIFS(Data!$U:$U,Data!$A:$A,$B30,Data!$C:$C,F$1)=0,"",SUMIFS(Data!$U:$U,Data!$A:$A,$B30,Data!$C:$C,F$1))</f>
        <v>2.125</v>
      </c>
      <c r="G30" s="49" t="str">
        <f>IF(SUMIFS(Data!$U:$U,Data!$A:$A,$B30,Data!$C:$C,G$1)=0,"",SUMIFS(Data!$U:$U,Data!$A:$A,$B30,Data!$C:$C,G$1))</f>
        <v/>
      </c>
      <c r="H30" s="49" t="str">
        <f>IF(SUMIFS(Data!$U:$U,Data!$A:$A,$B30,Data!$C:$C,H$1)=0,"",SUMIFS(Data!$U:$U,Data!$A:$A,$B30,Data!$C:$C,H$1))</f>
        <v/>
      </c>
      <c r="I30" s="49">
        <f>IF(SUMIFS(Data!$U:$U,Data!$A:$A,$B30,Data!$C:$C,I$1)=0,"",SUMIFS(Data!$U:$U,Data!$A:$A,$B30,Data!$C:$C,I$1))</f>
        <v>2.625</v>
      </c>
      <c r="J30" s="49">
        <f>IF(SUMIFS(Data!$U:$U,Data!$A:$A,$B30,Data!$C:$C,J$1)=0,"",SUMIFS(Data!$U:$U,Data!$A:$A,$B30,Data!$C:$C,J$1))</f>
        <v>2.2599999999999998</v>
      </c>
      <c r="K30" s="49">
        <f>IF(SUMIFS(Data!$U:$U,Data!$A:$A,$B30,Data!$C:$C,K$1)=0,"",SUMIFS(Data!$U:$U,Data!$A:$A,$B30,Data!$C:$C,K$1))</f>
        <v>1.625</v>
      </c>
      <c r="L30" s="49">
        <f>IF(SUMIFS(Data!$U:$U,Data!$A:$A,$B30,Data!$C:$C,L$1)=0,"",SUMIFS(Data!$U:$U,Data!$A:$A,$B30,Data!$C:$C,L$1))</f>
        <v>3.5</v>
      </c>
      <c r="M30" s="49">
        <f>IF(SUMIFS(Data!$U:$U,Data!$A:$A,$B30,Data!$C:$C,M$1)=0,"",SUMIFS(Data!$U:$U,Data!$A:$A,$B30,Data!$C:$C,M$1))</f>
        <v>2.0049999999999999</v>
      </c>
      <c r="N30" s="49" t="str">
        <f>IF(SUMIFS(Data!$U:$U,Data!$A:$A,$B30,Data!$C:$C,N$1)=0,"",SUMIFS(Data!$U:$U,Data!$A:$A,$B30,Data!$C:$C,N$1))</f>
        <v/>
      </c>
      <c r="O30" s="49">
        <f>IF(SUMIFS(Data!$U:$U,Data!$A:$A,$B30,Data!$C:$C,O$1)=0,"",SUMIFS(Data!$U:$U,Data!$A:$A,$B30,Data!$C:$C,O$1))</f>
        <v>2.1819999999999999</v>
      </c>
      <c r="P30" s="49" t="str">
        <f>IF(SUMIFS(Data!$U:$U,Data!$A:$A,$B30,Data!$C:$C,P$1)=0,"",SUMIFS(Data!$U:$U,Data!$A:$A,$B30,Data!$C:$C,P$1))</f>
        <v/>
      </c>
      <c r="Q30" s="49">
        <f>IF(SUMIFS(Data!$U:$U,Data!$A:$A,$B30,Data!$C:$C,Q$1)=0,"",SUMIFS(Data!$U:$U,Data!$A:$A,$B30,Data!$C:$C,Q$1))</f>
        <v>1.875</v>
      </c>
      <c r="R30" s="49">
        <f>IF(SUMIFS(Data!Z:Z,Data!A:A,B30)&gt;12,5,IF(SUMIFS(Data!Z:Z,Data!A:A,B30)&gt;9,3,IF(SUMIFS(Data!Z:Z,Data!A:A,B30)&gt;4,1,0)))</f>
        <v>1</v>
      </c>
      <c r="S30" s="49">
        <f>IF(V30&gt;500,5,IF(V30&gt;400,4,IF(V30&gt;300,3,0)))</f>
        <v>0</v>
      </c>
      <c r="T30" s="49">
        <f>IF(COUNT(C30:Q30)=15,5,IF(COUNT(C30:Q30)=14,3,IF(COUNT(C30:Q30)=13,1,0)))</f>
        <v>0</v>
      </c>
      <c r="U30" s="49">
        <f>SUM(C30:T30)</f>
        <v>24.196999999999996</v>
      </c>
      <c r="V30" s="49">
        <f>SUMIFS(Data!D:D,Data!A:A,B30)</f>
        <v>126.35999999999999</v>
      </c>
    </row>
    <row r="31" spans="1:22" ht="13.8" x14ac:dyDescent="0.3">
      <c r="A31" s="48">
        <v>30</v>
      </c>
      <c r="B31" s="48" t="s">
        <v>68</v>
      </c>
      <c r="C31" s="49">
        <f>IF(SUMIFS(Data!$U:$U,Data!$A:$A,$B31,Data!$C:$C,C$1)=0,"",SUMIFS(Data!$U:$U,Data!$A:$A,$B31,Data!$C:$C,C$1))</f>
        <v>4.2746666666666666</v>
      </c>
      <c r="D31" s="49">
        <f>IF(SUMIFS(Data!$U:$U,Data!$A:$A,$B31,Data!$C:$C,D$1)=0,"",SUMIFS(Data!$U:$U,Data!$A:$A,$B31,Data!$C:$C,D$1))</f>
        <v>4.4416666666666664</v>
      </c>
      <c r="E31" s="49">
        <f>IF(SUMIFS(Data!$U:$U,Data!$A:$A,$B31,Data!$C:$C,E$1)=0,"",SUMIFS(Data!$U:$U,Data!$A:$A,$B31,Data!$C:$C,E$1))</f>
        <v>5.0806666666666658</v>
      </c>
      <c r="F31" s="49">
        <f>IF(SUMIFS(Data!$U:$U,Data!$A:$A,$B31,Data!$C:$C,F$1)=0,"",SUMIFS(Data!$U:$U,Data!$A:$A,$B31,Data!$C:$C,F$1))</f>
        <v>1.875</v>
      </c>
      <c r="G31" s="49">
        <f>IF(SUMIFS(Data!$U:$U,Data!$A:$A,$B31,Data!$C:$C,G$1)=0,"",SUMIFS(Data!$U:$U,Data!$A:$A,$B31,Data!$C:$C,G$1))</f>
        <v>3.9533333333333331</v>
      </c>
      <c r="H31" s="49">
        <f>IF(SUMIFS(Data!$U:$U,Data!$A:$A,$B31,Data!$C:$C,H$1)=0,"",SUMIFS(Data!$U:$U,Data!$A:$A,$B31,Data!$C:$C,H$1))</f>
        <v>3.2096666666666667</v>
      </c>
      <c r="I31" s="49" t="str">
        <f>IF(SUMIFS(Data!$U:$U,Data!$A:$A,$B31,Data!$C:$C,I$1)=0,"",SUMIFS(Data!$U:$U,Data!$A:$A,$B31,Data!$C:$C,I$1))</f>
        <v/>
      </c>
      <c r="J31" s="49" t="str">
        <f>IF(SUMIFS(Data!$U:$U,Data!$A:$A,$B31,Data!$C:$C,J$1)=0,"",SUMIFS(Data!$U:$U,Data!$A:$A,$B31,Data!$C:$C,J$1))</f>
        <v/>
      </c>
      <c r="K31" s="49" t="str">
        <f>IF(SUMIFS(Data!$U:$U,Data!$A:$A,$B31,Data!$C:$C,K$1)=0,"",SUMIFS(Data!$U:$U,Data!$A:$A,$B31,Data!$C:$C,K$1))</f>
        <v/>
      </c>
      <c r="L31" s="49" t="str">
        <f>IF(SUMIFS(Data!$U:$U,Data!$A:$A,$B31,Data!$C:$C,L$1)=0,"",SUMIFS(Data!$U:$U,Data!$A:$A,$B31,Data!$C:$C,L$1))</f>
        <v/>
      </c>
      <c r="M31" s="49" t="str">
        <f>IF(SUMIFS(Data!$U:$U,Data!$A:$A,$B31,Data!$C:$C,M$1)=0,"",SUMIFS(Data!$U:$U,Data!$A:$A,$B31,Data!$C:$C,M$1))</f>
        <v/>
      </c>
      <c r="N31" s="49" t="str">
        <f>IF(SUMIFS(Data!$U:$U,Data!$A:$A,$B31,Data!$C:$C,N$1)=0,"",SUMIFS(Data!$U:$U,Data!$A:$A,$B31,Data!$C:$C,N$1))</f>
        <v/>
      </c>
      <c r="O31" s="49" t="str">
        <f>IF(SUMIFS(Data!$U:$U,Data!$A:$A,$B31,Data!$C:$C,O$1)=0,"",SUMIFS(Data!$U:$U,Data!$A:$A,$B31,Data!$C:$C,O$1))</f>
        <v/>
      </c>
      <c r="P31" s="49" t="str">
        <f>IF(SUMIFS(Data!$U:$U,Data!$A:$A,$B31,Data!$C:$C,P$1)=0,"",SUMIFS(Data!$U:$U,Data!$A:$A,$B31,Data!$C:$C,P$1))</f>
        <v/>
      </c>
      <c r="Q31" s="49" t="str">
        <f>IF(SUMIFS(Data!$U:$U,Data!$A:$A,$B31,Data!$C:$C,Q$1)=0,"",SUMIFS(Data!$U:$U,Data!$A:$A,$B31,Data!$C:$C,Q$1))</f>
        <v/>
      </c>
      <c r="R31" s="49">
        <f>IF(SUMIFS(Data!Z:Z,Data!A:A,B31)&gt;12,5,IF(SUMIFS(Data!Z:Z,Data!A:A,B31)&gt;9,3,IF(SUMIFS(Data!Z:Z,Data!A:A,B31)&gt;4,1,0)))</f>
        <v>1</v>
      </c>
      <c r="S31" s="49">
        <f>IF(V31&gt;500,5,IF(V31&gt;400,4,IF(V31&gt;300,3,0)))</f>
        <v>0</v>
      </c>
      <c r="T31" s="49">
        <f>IF(COUNT(C31:Q31)=15,5,IF(COUNT(C31:Q31)=14,3,IF(COUNT(C31:Q31)=13,1,0)))</f>
        <v>0</v>
      </c>
      <c r="U31" s="49">
        <f>SUM(C31:T31)</f>
        <v>23.834999999999997</v>
      </c>
      <c r="V31" s="49">
        <f>SUMIFS(Data!D:D,Data!A:A,B31)</f>
        <v>121.03999999999999</v>
      </c>
    </row>
    <row r="32" spans="1:22" ht="13.8" x14ac:dyDescent="0.3">
      <c r="A32" s="48">
        <v>31</v>
      </c>
      <c r="B32" s="48" t="s">
        <v>222</v>
      </c>
      <c r="C32" s="49">
        <f>IF(SUMIFS(Data!$U:$U,Data!$A:$A,$B32,Data!$C:$C,C$1)=0,"",SUMIFS(Data!$U:$U,Data!$A:$A,$B32,Data!$C:$C,C$1))</f>
        <v>2.875</v>
      </c>
      <c r="D32" s="49" t="str">
        <f>IF(SUMIFS(Data!$U:$U,Data!$A:$A,$B32,Data!$C:$C,D$1)=0,"",SUMIFS(Data!$U:$U,Data!$A:$A,$B32,Data!$C:$C,D$1))</f>
        <v/>
      </c>
      <c r="E32" s="49" t="str">
        <f>IF(SUMIFS(Data!$U:$U,Data!$A:$A,$B32,Data!$C:$C,E$1)=0,"",SUMIFS(Data!$U:$U,Data!$A:$A,$B32,Data!$C:$C,E$1))</f>
        <v/>
      </c>
      <c r="F32" s="49" t="str">
        <f>IF(SUMIFS(Data!$U:$U,Data!$A:$A,$B32,Data!$C:$C,F$1)=0,"",SUMIFS(Data!$U:$U,Data!$A:$A,$B32,Data!$C:$C,F$1))</f>
        <v/>
      </c>
      <c r="G32" s="49" t="str">
        <f>IF(SUMIFS(Data!$U:$U,Data!$A:$A,$B32,Data!$C:$C,G$1)=0,"",SUMIFS(Data!$U:$U,Data!$A:$A,$B32,Data!$C:$C,G$1))</f>
        <v/>
      </c>
      <c r="H32" s="49" t="str">
        <f>IF(SUMIFS(Data!$U:$U,Data!$A:$A,$B32,Data!$C:$C,H$1)=0,"",SUMIFS(Data!$U:$U,Data!$A:$A,$B32,Data!$C:$C,H$1))</f>
        <v/>
      </c>
      <c r="I32" s="49" t="str">
        <f>IF(SUMIFS(Data!$U:$U,Data!$A:$A,$B32,Data!$C:$C,I$1)=0,"",SUMIFS(Data!$U:$U,Data!$A:$A,$B32,Data!$C:$C,I$1))</f>
        <v/>
      </c>
      <c r="J32" s="49" t="str">
        <f>IF(SUMIFS(Data!$U:$U,Data!$A:$A,$B32,Data!$C:$C,J$1)=0,"",SUMIFS(Data!$U:$U,Data!$A:$A,$B32,Data!$C:$C,J$1))</f>
        <v/>
      </c>
      <c r="K32" s="49" t="str">
        <f>IF(SUMIFS(Data!$U:$U,Data!$A:$A,$B32,Data!$C:$C,K$1)=0,"",SUMIFS(Data!$U:$U,Data!$A:$A,$B32,Data!$C:$C,K$1))</f>
        <v/>
      </c>
      <c r="L32" s="49" t="str">
        <f>IF(SUMIFS(Data!$U:$U,Data!$A:$A,$B32,Data!$C:$C,L$1)=0,"",SUMIFS(Data!$U:$U,Data!$A:$A,$B32,Data!$C:$C,L$1))</f>
        <v/>
      </c>
      <c r="M32" s="49" t="str">
        <f>IF(SUMIFS(Data!$U:$U,Data!$A:$A,$B32,Data!$C:$C,M$1)=0,"",SUMIFS(Data!$U:$U,Data!$A:$A,$B32,Data!$C:$C,M$1))</f>
        <v/>
      </c>
      <c r="N32" s="49" t="str">
        <f>IF(SUMIFS(Data!$U:$U,Data!$A:$A,$B32,Data!$C:$C,N$1)=0,"",SUMIFS(Data!$U:$U,Data!$A:$A,$B32,Data!$C:$C,N$1))</f>
        <v/>
      </c>
      <c r="O32" s="49" t="str">
        <f>IF(SUMIFS(Data!$U:$U,Data!$A:$A,$B32,Data!$C:$C,O$1)=0,"",SUMIFS(Data!$U:$U,Data!$A:$A,$B32,Data!$C:$C,O$1))</f>
        <v/>
      </c>
      <c r="P32" s="49" t="str">
        <f>IF(SUMIFS(Data!$U:$U,Data!$A:$A,$B32,Data!$C:$C,P$1)=0,"",SUMIFS(Data!$U:$U,Data!$A:$A,$B32,Data!$C:$C,P$1))</f>
        <v/>
      </c>
      <c r="Q32" s="49" t="str">
        <f>IF(SUMIFS(Data!$U:$U,Data!$A:$A,$B32,Data!$C:$C,Q$1)=0,"",SUMIFS(Data!$U:$U,Data!$A:$A,$B32,Data!$C:$C,Q$1))</f>
        <v/>
      </c>
      <c r="R32" s="49">
        <f>IF(SUMIFS(Data!Z:Z,Data!A:A,B32)&gt;12,5,IF(SUMIFS(Data!Z:Z,Data!A:A,B32)&gt;9,3,IF(SUMIFS(Data!Z:Z,Data!A:A,B32)&gt;4,1,0)))</f>
        <v>0</v>
      </c>
      <c r="S32" s="49">
        <f>IF(V32&gt;500,5,IF(V32&gt;400,4,IF(V32&gt;300,3,0)))</f>
        <v>0</v>
      </c>
      <c r="T32" s="49">
        <f>IF(COUNT(C32:Q32)=15,5,IF(COUNT(C32:Q32)=14,3,IF(COUNT(C32:Q32)=13,1,0)))</f>
        <v>0</v>
      </c>
      <c r="U32" s="49">
        <f>SUM(C32:T32)</f>
        <v>2.875</v>
      </c>
      <c r="V32" s="49">
        <f>SUMIFS(Data!D:D,Data!A:A,B32)</f>
        <v>21</v>
      </c>
    </row>
  </sheetData>
  <autoFilter ref="A1:V30" xr:uid="{00000000-0009-0000-0000-000003000000}">
    <sortState xmlns:xlrd2="http://schemas.microsoft.com/office/spreadsheetml/2017/richdata2" ref="A2:V42">
      <sortCondition descending="1" ref="U1:U42"/>
    </sortState>
  </autoFilter>
  <sortState xmlns:xlrd2="http://schemas.microsoft.com/office/spreadsheetml/2017/richdata2" ref="B2:V33">
    <sortCondition descending="1" ref="U2:U33"/>
    <sortCondition descending="1" ref="V2:V33"/>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U52"/>
  <sheetViews>
    <sheetView tabSelected="1" workbookViewId="0">
      <pane ySplit="1" topLeftCell="A2" activePane="bottomLeft" state="frozen"/>
      <selection pane="bottomLeft" activeCell="P15" sqref="P15"/>
    </sheetView>
  </sheetViews>
  <sheetFormatPr defaultColWidth="9.109375" defaultRowHeight="14.4" x14ac:dyDescent="0.3"/>
  <cols>
    <col min="1" max="1" width="23.21875" style="93" bestFit="1" customWidth="1"/>
    <col min="2" max="10" width="6.6640625" style="93" customWidth="1"/>
    <col min="11" max="11" width="6.6640625" style="72" customWidth="1"/>
    <col min="12" max="16" width="6.6640625" style="93" customWidth="1"/>
    <col min="17" max="17" width="9.109375" style="93"/>
    <col min="18" max="18" width="10.6640625" style="93" bestFit="1" customWidth="1"/>
    <col min="19" max="19" width="9.109375" style="20"/>
    <col min="20" max="16384" width="9.109375" style="93"/>
  </cols>
  <sheetData>
    <row r="1" spans="1:21" x14ac:dyDescent="0.3">
      <c r="B1" s="94">
        <v>1</v>
      </c>
      <c r="C1" s="94">
        <v>2</v>
      </c>
      <c r="D1" s="94">
        <v>3</v>
      </c>
      <c r="E1" s="94">
        <v>4</v>
      </c>
      <c r="F1" s="94">
        <v>5</v>
      </c>
      <c r="G1" s="94">
        <v>6</v>
      </c>
      <c r="H1" s="94">
        <v>7</v>
      </c>
      <c r="I1" s="94">
        <v>8</v>
      </c>
      <c r="J1" s="94">
        <v>9</v>
      </c>
      <c r="K1" s="94">
        <v>10</v>
      </c>
      <c r="L1" s="94">
        <v>11</v>
      </c>
      <c r="M1" s="94">
        <v>12</v>
      </c>
      <c r="N1" s="94">
        <v>13</v>
      </c>
      <c r="O1" s="94">
        <v>14</v>
      </c>
      <c r="P1" s="94">
        <v>15</v>
      </c>
      <c r="Q1" s="94" t="s">
        <v>89</v>
      </c>
    </row>
    <row r="2" spans="1:21" s="94" customFormat="1" ht="12" x14ac:dyDescent="0.25">
      <c r="A2" s="94" t="s">
        <v>174</v>
      </c>
      <c r="B2" s="95">
        <f>AVERAGE(LARGE(B3:B10,{1;2;3;4;5}))</f>
        <v>3.1893333333333334</v>
      </c>
      <c r="C2" s="95">
        <f>AVERAGE(LARGE(C3:C10,{1;2;3;4;5}))</f>
        <v>6.3254666666666663</v>
      </c>
      <c r="D2" s="95">
        <f>AVERAGE(LARGE(D3:D10,{1;2;3;4;5}))</f>
        <v>3.6592666666666664</v>
      </c>
      <c r="E2" s="95">
        <f>AVERAGE(LARGE(E3:E10,{1;2;3;4;5}))</f>
        <v>3.8735333333333335</v>
      </c>
      <c r="F2" s="95">
        <f>AVERAGE(LARGE(F3:F10,{1;2;3;4;5}))</f>
        <v>3.5596666666666663</v>
      </c>
      <c r="G2" s="95">
        <f>AVERAGE(LARGE(G3:G10,{1;2;3;4;5}))</f>
        <v>4.1348666666666665</v>
      </c>
      <c r="H2" s="95">
        <f>AVERAGE(LARGE(H3:H10,{1;2;3;4;5}))</f>
        <v>4.085</v>
      </c>
      <c r="I2" s="95">
        <f>AVERAGE(LARGE(I3:I10,{1;2;3;4;5}))</f>
        <v>3.6450000000000005</v>
      </c>
      <c r="J2" s="95">
        <f>AVERAGE(LARGE(J3:J10,{1;2;3;4;5}))</f>
        <v>2.8045333333333331</v>
      </c>
      <c r="K2" s="95">
        <f>AVERAGE(LARGE(K3:K10,{1;2;3;4;5}))</f>
        <v>3.7276000000000002</v>
      </c>
      <c r="L2" s="95">
        <f>AVERAGE(LARGE(L3:L10,{1;2;3;4;5}))</f>
        <v>3.4544666666666664</v>
      </c>
      <c r="M2" s="95">
        <f>AVERAGE(LARGE(M3:M10,{1;2;3;4;5}))</f>
        <v>3.6068666666666664</v>
      </c>
      <c r="N2" s="95">
        <f>AVERAGE(LARGE(N3:N10,{1;2;3;4;5}))</f>
        <v>4.2991999999999999</v>
      </c>
      <c r="O2" s="95">
        <f>AVERAGE(LARGE(O3:O10,{1;2;3;4;5}))</f>
        <v>2.9</v>
      </c>
      <c r="P2" s="95">
        <f>AVERAGE(LARGE(P3:P10,{1;2;3;4;5}))</f>
        <v>2.881733333333333</v>
      </c>
      <c r="Q2" s="95">
        <f>SUM(B2:P2)</f>
        <v>56.146533333333338</v>
      </c>
      <c r="U2" s="117"/>
    </row>
    <row r="3" spans="1:21" x14ac:dyDescent="0.3">
      <c r="A3" s="93" t="s">
        <v>57</v>
      </c>
      <c r="B3" s="72">
        <f>SUMIFS(Data!$U:$U,Data!$A:$A,Data_echipe!$A3,Data!$C:$C,Data_echipe!B$1)</f>
        <v>3.2466666666666666</v>
      </c>
      <c r="C3" s="72">
        <f>SUMIFS(Data!$U:$U,Data!$A:$A,Data_echipe!$A3,Data!$C:$C,Data_echipe!C$1)</f>
        <v>9.5869999999999997</v>
      </c>
      <c r="D3" s="72">
        <f>SUMIFS(Data!$U:$U,Data!$A:$A,Data_echipe!$A3,Data!$C:$C,Data_echipe!D$1)</f>
        <v>4.2913333333333332</v>
      </c>
      <c r="E3" s="72">
        <f>SUMIFS(Data!$U:$U,Data!$A:$A,Data_echipe!$A3,Data!$C:$C,Data_echipe!E$1)</f>
        <v>4.7350000000000003</v>
      </c>
      <c r="F3" s="72">
        <f>SUMIFS(Data!$U:$U,Data!$A:$A,Data_echipe!$A3,Data!$C:$C,Data_echipe!F$1)</f>
        <v>3.7869999999999999</v>
      </c>
      <c r="G3" s="72">
        <f>SUMIFS(Data!$U:$U,Data!$A:$A,Data_echipe!$A3,Data!$C:$C,Data_echipe!G$1)</f>
        <v>4.9346666666666668</v>
      </c>
      <c r="H3" s="72">
        <f>SUMIFS(Data!$U:$U,Data!$A:$A,Data_echipe!$A3,Data!$C:$C,Data_echipe!H$1)</f>
        <v>4.1749999999999998</v>
      </c>
      <c r="I3" s="72">
        <f>SUMIFS(Data!$U:$U,Data!$A:$A,Data_echipe!$A3,Data!$C:$C,Data_echipe!I$1)</f>
        <v>4.1749999999999998</v>
      </c>
      <c r="J3" s="72">
        <f>SUMIFS(Data!$U:$U,Data!$A:$A,Data_echipe!$A3,Data!$C:$C,Data_echipe!J$1)</f>
        <v>3.75</v>
      </c>
      <c r="K3" s="72">
        <f>SUMIFS(Data!$U:$U,Data!$A:$A,Data_echipe!$A3,Data!$C:$C,Data_echipe!K$1)</f>
        <v>4.4749999999999996</v>
      </c>
      <c r="L3" s="72">
        <f>SUMIFS(Data!$U:$U,Data!$A:$A,Data_echipe!$A3,Data!$C:$C,Data_echipe!L$1)</f>
        <v>3.375</v>
      </c>
      <c r="M3" s="72">
        <f>SUMIFS(Data!$U:$U,Data!$A:$A,Data_echipe!$A3,Data!$C:$C,Data_echipe!M$1)</f>
        <v>3.625</v>
      </c>
      <c r="N3" s="72">
        <f>SUMIFS(Data!$U:$U,Data!$A:$A,Data_echipe!$A3,Data!$C:$C,Data_echipe!N$1)</f>
        <v>6.3353333333333328</v>
      </c>
      <c r="O3" s="72">
        <f>SUMIFS(Data!$U:$U,Data!$A:$A,Data_echipe!$A3,Data!$C:$C,Data_echipe!O$1)</f>
        <v>0</v>
      </c>
      <c r="P3" s="72">
        <f>SUMIFS(Data!$U:$U,Data!$A:$A,Data_echipe!$A3,Data!$C:$C,Data_echipe!P$1)</f>
        <v>4.9086666666666661</v>
      </c>
      <c r="R3" s="93" t="s">
        <v>174</v>
      </c>
    </row>
    <row r="4" spans="1:21" x14ac:dyDescent="0.3">
      <c r="A4" s="93" t="s">
        <v>47</v>
      </c>
      <c r="B4" s="72">
        <f>SUMIFS(Data!$U:$U,Data!$A:$A,Data_echipe!$A4,Data!$C:$C,Data_echipe!B$1)</f>
        <v>3.8250000000000002</v>
      </c>
      <c r="C4" s="72">
        <f>SUMIFS(Data!$U:$U,Data!$A:$A,Data_echipe!$A4,Data!$C:$C,Data_echipe!C$1)</f>
        <v>4.2750000000000004</v>
      </c>
      <c r="D4" s="72">
        <f>SUMIFS(Data!$U:$U,Data!$A:$A,Data_echipe!$A4,Data!$C:$C,Data_echipe!D$1)</f>
        <v>3.35</v>
      </c>
      <c r="E4" s="72">
        <f>SUMIFS(Data!$U:$U,Data!$A:$A,Data_echipe!$A4,Data!$C:$C,Data_echipe!E$1)</f>
        <v>3.7386666666666666</v>
      </c>
      <c r="F4" s="72">
        <f>SUMIFS(Data!$U:$U,Data!$A:$A,Data_echipe!$A4,Data!$C:$C,Data_echipe!F$1)</f>
        <v>3.375</v>
      </c>
      <c r="G4" s="72">
        <f>SUMIFS(Data!$U:$U,Data!$A:$A,Data_echipe!$A4,Data!$C:$C,Data_echipe!G$1)</f>
        <v>3.25</v>
      </c>
      <c r="H4" s="72">
        <f>SUMIFS(Data!$U:$U,Data!$A:$A,Data_echipe!$A4,Data!$C:$C,Data_echipe!H$1)</f>
        <v>4.125</v>
      </c>
      <c r="I4" s="72">
        <f>SUMIFS(Data!$U:$U,Data!$A:$A,Data_echipe!$A4,Data!$C:$C,Data_echipe!I$1)</f>
        <v>4.3250000000000002</v>
      </c>
      <c r="J4" s="72">
        <f>SUMIFS(Data!$U:$U,Data!$A:$A,Data_echipe!$A4,Data!$C:$C,Data_echipe!J$1)</f>
        <v>2.125</v>
      </c>
      <c r="K4" s="72">
        <f>SUMIFS(Data!$U:$U,Data!$A:$A,Data_echipe!$A4,Data!$C:$C,Data_echipe!K$1)</f>
        <v>2.875</v>
      </c>
      <c r="L4" s="72">
        <f>SUMIFS(Data!$U:$U,Data!$A:$A,Data_echipe!$A4,Data!$C:$C,Data_echipe!L$1)</f>
        <v>4.1726666666666663</v>
      </c>
      <c r="M4" s="72">
        <f>SUMIFS(Data!$U:$U,Data!$A:$A,Data_echipe!$A4,Data!$C:$C,Data_echipe!M$1)</f>
        <v>3.75</v>
      </c>
      <c r="N4" s="72">
        <f>SUMIFS(Data!$U:$U,Data!$A:$A,Data_echipe!$A4,Data!$C:$C,Data_echipe!N$1)</f>
        <v>2.625</v>
      </c>
      <c r="O4" s="72">
        <f>SUMIFS(Data!$U:$U,Data!$A:$A,Data_echipe!$A4,Data!$C:$C,Data_echipe!O$1)</f>
        <v>3.5</v>
      </c>
      <c r="P4" s="72">
        <f>SUMIFS(Data!$U:$U,Data!$A:$A,Data_echipe!$A4,Data!$C:$C,Data_echipe!P$1)</f>
        <v>2.875</v>
      </c>
      <c r="R4" s="93" t="s">
        <v>174</v>
      </c>
    </row>
    <row r="5" spans="1:21" x14ac:dyDescent="0.3">
      <c r="A5" s="93" t="s">
        <v>84</v>
      </c>
      <c r="B5" s="72">
        <f>SUMIFS(Data!$U:$U,Data!$A:$A,Data_echipe!$A5,Data!$C:$C,Data_echipe!B$1)</f>
        <v>2.625</v>
      </c>
      <c r="C5" s="72">
        <f>SUMIFS(Data!$U:$U,Data!$A:$A,Data_echipe!$A5,Data!$C:$C,Data_echipe!C$1)</f>
        <v>5.9363333333333337</v>
      </c>
      <c r="D5" s="72">
        <f>SUMIFS(Data!$U:$U,Data!$A:$A,Data_echipe!$A5,Data!$C:$C,Data_echipe!D$1)</f>
        <v>4.0173333333333332</v>
      </c>
      <c r="E5" s="72">
        <f>SUMIFS(Data!$U:$U,Data!$A:$A,Data_echipe!$A5,Data!$C:$C,Data_echipe!E$1)</f>
        <v>3</v>
      </c>
      <c r="F5" s="72">
        <f>SUMIFS(Data!$U:$U,Data!$A:$A,Data_echipe!$A5,Data!$C:$C,Data_echipe!F$1)</f>
        <v>3.25</v>
      </c>
      <c r="G5" s="72">
        <f>SUMIFS(Data!$U:$U,Data!$A:$A,Data_echipe!$A5,Data!$C:$C,Data_echipe!G$1)</f>
        <v>4.0750000000000002</v>
      </c>
      <c r="H5" s="72">
        <f>SUMIFS(Data!$U:$U,Data!$A:$A,Data_echipe!$A5,Data!$C:$C,Data_echipe!H$1)</f>
        <v>2.75</v>
      </c>
      <c r="I5" s="72">
        <f>SUMIFS(Data!$U:$U,Data!$A:$A,Data_echipe!$A5,Data!$C:$C,Data_echipe!I$1)</f>
        <v>3.4750000000000001</v>
      </c>
      <c r="J5" s="72">
        <f>SUMIFS(Data!$U:$U,Data!$A:$A,Data_echipe!$A5,Data!$C:$C,Data_echipe!J$1)</f>
        <v>0</v>
      </c>
      <c r="K5" s="72">
        <f>SUMIFS(Data!$U:$U,Data!$A:$A,Data_echipe!$A5,Data!$C:$C,Data_echipe!K$1)</f>
        <v>0</v>
      </c>
      <c r="L5" s="72">
        <f>SUMIFS(Data!$U:$U,Data!$A:$A,Data_echipe!$A5,Data!$C:$C,Data_echipe!L$1)</f>
        <v>0</v>
      </c>
      <c r="M5" s="72">
        <f>SUMIFS(Data!$U:$U,Data!$A:$A,Data_echipe!$A5,Data!$C:$C,Data_echipe!M$1)</f>
        <v>4.25</v>
      </c>
      <c r="N5" s="72">
        <f>SUMIFS(Data!$U:$U,Data!$A:$A,Data_echipe!$A5,Data!$C:$C,Data_echipe!N$1)</f>
        <v>2.75</v>
      </c>
      <c r="O5" s="72">
        <f>SUMIFS(Data!$U:$U,Data!$A:$A,Data_echipe!$A5,Data!$C:$C,Data_echipe!O$1)</f>
        <v>2.5</v>
      </c>
      <c r="P5" s="72">
        <f>SUMIFS(Data!$U:$U,Data!$A:$A,Data_echipe!$A5,Data!$C:$C,Data_echipe!P$1)</f>
        <v>1.5</v>
      </c>
      <c r="R5" s="93" t="s">
        <v>174</v>
      </c>
    </row>
    <row r="6" spans="1:21" x14ac:dyDescent="0.3">
      <c r="A6" s="93" t="s">
        <v>178</v>
      </c>
      <c r="B6" s="72">
        <f>SUMIFS(Data!$U:$U,Data!$A:$A,Data_echipe!$A6,Data!$C:$C,Data_echipe!B$1)</f>
        <v>3.375</v>
      </c>
      <c r="C6" s="72">
        <f>SUMIFS(Data!$U:$U,Data!$A:$A,Data_echipe!$A6,Data!$C:$C,Data_echipe!C$1)</f>
        <v>5.1289999999999996</v>
      </c>
      <c r="D6" s="72">
        <f>SUMIFS(Data!$U:$U,Data!$A:$A,Data_echipe!$A6,Data!$C:$C,Data_echipe!D$1)</f>
        <v>3.7626666666666666</v>
      </c>
      <c r="E6" s="72">
        <f>SUMIFS(Data!$U:$U,Data!$A:$A,Data_echipe!$A6,Data!$C:$C,Data_echipe!E$1)</f>
        <v>1.75</v>
      </c>
      <c r="F6" s="72">
        <f>SUMIFS(Data!$U:$U,Data!$A:$A,Data_echipe!$A6,Data!$C:$C,Data_echipe!F$1)</f>
        <v>3.5369999999999999</v>
      </c>
      <c r="G6" s="72">
        <f>SUMIFS(Data!$U:$U,Data!$A:$A,Data_echipe!$A6,Data!$C:$C,Data_echipe!G$1)</f>
        <v>4.6646666666666663</v>
      </c>
      <c r="H6" s="72">
        <f>SUMIFS(Data!$U:$U,Data!$A:$A,Data_echipe!$A6,Data!$C:$C,Data_echipe!H$1)</f>
        <v>3.125</v>
      </c>
      <c r="I6" s="72">
        <f>SUMIFS(Data!$U:$U,Data!$A:$A,Data_echipe!$A6,Data!$C:$C,Data_echipe!I$1)</f>
        <v>3.75</v>
      </c>
      <c r="J6" s="72">
        <f>SUMIFS(Data!$U:$U,Data!$A:$A,Data_echipe!$A6,Data!$C:$C,Data_echipe!J$1)</f>
        <v>3.7473333333333336</v>
      </c>
      <c r="K6" s="72">
        <f>SUMIFS(Data!$U:$U,Data!$A:$A,Data_echipe!$A6,Data!$C:$C,Data_echipe!K$1)</f>
        <v>4.6740000000000004</v>
      </c>
      <c r="L6" s="72">
        <f>SUMIFS(Data!$U:$U,Data!$A:$A,Data_echipe!$A6,Data!$C:$C,Data_echipe!L$1)</f>
        <v>3.3136666666666668</v>
      </c>
      <c r="M6" s="72">
        <f>SUMIFS(Data!$U:$U,Data!$A:$A,Data_echipe!$A6,Data!$C:$C,Data_echipe!M$1)</f>
        <v>3.4093333333333335</v>
      </c>
      <c r="N6" s="72">
        <f>SUMIFS(Data!$U:$U,Data!$A:$A,Data_echipe!$A6,Data!$C:$C,Data_echipe!N$1)</f>
        <v>6.0356666666666658</v>
      </c>
      <c r="O6" s="72">
        <f>SUMIFS(Data!$U:$U,Data!$A:$A,Data_echipe!$A6,Data!$C:$C,Data_echipe!O$1)</f>
        <v>2.875</v>
      </c>
      <c r="P6" s="72">
        <f>SUMIFS(Data!$U:$U,Data!$A:$A,Data_echipe!$A6,Data!$C:$C,Data_echipe!P$1)</f>
        <v>3.125</v>
      </c>
      <c r="R6" s="93" t="s">
        <v>174</v>
      </c>
    </row>
    <row r="7" spans="1:21" x14ac:dyDescent="0.3">
      <c r="A7" s="93" t="s">
        <v>65</v>
      </c>
      <c r="B7" s="72">
        <f>SUMIFS(Data!$U:$U,Data!$A:$A,Data_echipe!$A7,Data!$C:$C,Data_echipe!B$1)</f>
        <v>0</v>
      </c>
      <c r="C7" s="72">
        <f>SUMIFS(Data!$U:$U,Data!$A:$A,Data_echipe!$A7,Data!$C:$C,Data_echipe!C$1)</f>
        <v>6.7</v>
      </c>
      <c r="D7" s="72">
        <f>SUMIFS(Data!$U:$U,Data!$A:$A,Data_echipe!$A7,Data!$C:$C,Data_echipe!D$1)</f>
        <v>2.875</v>
      </c>
      <c r="E7" s="72">
        <f>SUMIFS(Data!$U:$U,Data!$A:$A,Data_echipe!$A7,Data!$C:$C,Data_echipe!E$1)</f>
        <v>3.85</v>
      </c>
      <c r="F7" s="72">
        <f>SUMIFS(Data!$U:$U,Data!$A:$A,Data_echipe!$A7,Data!$C:$C,Data_echipe!F$1)</f>
        <v>2.25</v>
      </c>
      <c r="G7" s="72">
        <f>SUMIFS(Data!$U:$U,Data!$A:$A,Data_echipe!$A7,Data!$C:$C,Data_echipe!G$1)</f>
        <v>3.625</v>
      </c>
      <c r="H7" s="72">
        <f>SUMIFS(Data!$U:$U,Data!$A:$A,Data_echipe!$A7,Data!$C:$C,Data_echipe!H$1)</f>
        <v>5.125</v>
      </c>
      <c r="I7" s="72">
        <f>SUMIFS(Data!$U:$U,Data!$A:$A,Data_echipe!$A7,Data!$C:$C,Data_echipe!I$1)</f>
        <v>1.75</v>
      </c>
      <c r="J7" s="72">
        <f>SUMIFS(Data!$U:$U,Data!$A:$A,Data_echipe!$A7,Data!$C:$C,Data_echipe!J$1)</f>
        <v>2.4003333333333332</v>
      </c>
      <c r="K7" s="72">
        <f>SUMIFS(Data!$U:$U,Data!$A:$A,Data_echipe!$A7,Data!$C:$C,Data_echipe!K$1)</f>
        <v>2.5</v>
      </c>
      <c r="L7" s="72">
        <f>SUMIFS(Data!$U:$U,Data!$A:$A,Data_echipe!$A7,Data!$C:$C,Data_echipe!L$1)</f>
        <v>2.375</v>
      </c>
      <c r="M7" s="72">
        <f>SUMIFS(Data!$U:$U,Data!$A:$A,Data_echipe!$A7,Data!$C:$C,Data_echipe!M$1)</f>
        <v>2.375</v>
      </c>
      <c r="N7" s="72">
        <f>SUMIFS(Data!$U:$U,Data!$A:$A,Data_echipe!$A7,Data!$C:$C,Data_echipe!N$1)</f>
        <v>2.625</v>
      </c>
      <c r="O7" s="72">
        <f>SUMIFS(Data!$U:$U,Data!$A:$A,Data_echipe!$A7,Data!$C:$C,Data_echipe!O$1)</f>
        <v>2.75</v>
      </c>
      <c r="P7" s="72">
        <f>SUMIFS(Data!$U:$U,Data!$A:$A,Data_echipe!$A7,Data!$C:$C,Data_echipe!P$1)</f>
        <v>0</v>
      </c>
      <c r="R7" s="93" t="s">
        <v>174</v>
      </c>
    </row>
    <row r="8" spans="1:21" x14ac:dyDescent="0.3">
      <c r="A8" s="93" t="s">
        <v>50</v>
      </c>
      <c r="B8" s="72">
        <f>SUMIFS(Data!$U:$U,Data!$A:$A,Data_echipe!$A8,Data!$C:$C,Data_echipe!B$1)</f>
        <v>2.5</v>
      </c>
      <c r="C8" s="72">
        <f>SUMIFS(Data!$U:$U,Data!$A:$A,Data_echipe!$A8,Data!$C:$C,Data_echipe!C$1)</f>
        <v>2.5</v>
      </c>
      <c r="D8" s="72">
        <f>SUMIFS(Data!$U:$U,Data!$A:$A,Data_echipe!$A8,Data!$C:$C,Data_echipe!D$1)</f>
        <v>2.5</v>
      </c>
      <c r="E8" s="72">
        <f>SUMIFS(Data!$U:$U,Data!$A:$A,Data_echipe!$A8,Data!$C:$C,Data_echipe!E$1)</f>
        <v>3</v>
      </c>
      <c r="F8" s="72">
        <f>SUMIFS(Data!$U:$U,Data!$A:$A,Data_echipe!$A8,Data!$C:$C,Data_echipe!F$1)</f>
        <v>3.8493333333333335</v>
      </c>
      <c r="G8" s="72">
        <f>SUMIFS(Data!$U:$U,Data!$A:$A,Data_echipe!$A8,Data!$C:$C,Data_echipe!G$1)</f>
        <v>3.375</v>
      </c>
      <c r="H8" s="72">
        <f>SUMIFS(Data!$U:$U,Data!$A:$A,Data_echipe!$A8,Data!$C:$C,Data_echipe!H$1)</f>
        <v>2</v>
      </c>
      <c r="I8" s="72">
        <f>SUMIFS(Data!$U:$U,Data!$A:$A,Data_echipe!$A8,Data!$C:$C,Data_echipe!I$1)</f>
        <v>2.25</v>
      </c>
      <c r="J8" s="72">
        <f>SUMIFS(Data!$U:$U,Data!$A:$A,Data_echipe!$A8,Data!$C:$C,Data_echipe!J$1)</f>
        <v>2</v>
      </c>
      <c r="K8" s="72">
        <f>SUMIFS(Data!$U:$U,Data!$A:$A,Data_echipe!$A8,Data!$C:$C,Data_echipe!K$1)</f>
        <v>2.25</v>
      </c>
      <c r="L8" s="72">
        <f>SUMIFS(Data!$U:$U,Data!$A:$A,Data_echipe!$A8,Data!$C:$C,Data_echipe!L$1)</f>
        <v>2.9463333333333335</v>
      </c>
      <c r="M8" s="72">
        <f>SUMIFS(Data!$U:$U,Data!$A:$A,Data_echipe!$A8,Data!$C:$C,Data_echipe!M$1)</f>
        <v>3</v>
      </c>
      <c r="N8" s="72">
        <f>SUMIFS(Data!$U:$U,Data!$A:$A,Data_echipe!$A8,Data!$C:$C,Data_echipe!N$1)</f>
        <v>3.75</v>
      </c>
      <c r="O8" s="72">
        <f>SUMIFS(Data!$U:$U,Data!$A:$A,Data_echipe!$A8,Data!$C:$C,Data_echipe!O$1)</f>
        <v>2.875</v>
      </c>
      <c r="P8" s="72">
        <f>SUMIFS(Data!$U:$U,Data!$A:$A,Data_echipe!$A8,Data!$C:$C,Data_echipe!P$1)</f>
        <v>0</v>
      </c>
      <c r="R8" s="93" t="s">
        <v>174</v>
      </c>
    </row>
    <row r="9" spans="1:21" x14ac:dyDescent="0.3">
      <c r="A9" s="93" t="s">
        <v>211</v>
      </c>
      <c r="B9" s="72">
        <f>SUMIFS(Data!$U:$U,Data!$A:$A,Data_echipe!$A9,Data!$C:$C,Data_echipe!B$1)</f>
        <v>2.875</v>
      </c>
      <c r="C9" s="72">
        <f>SUMIFS(Data!$U:$U,Data!$A:$A,Data_echipe!$A9,Data!$C:$C,Data_echipe!C$1)</f>
        <v>1.625</v>
      </c>
      <c r="D9" s="72">
        <f>SUMIFS(Data!$U:$U,Data!$A:$A,Data_echipe!$A9,Data!$C:$C,Data_echipe!D$1)</f>
        <v>2.25</v>
      </c>
      <c r="E9" s="72">
        <f>SUMIFS(Data!$U:$U,Data!$A:$A,Data_echipe!$A9,Data!$C:$C,Data_echipe!E$1)</f>
        <v>3.25</v>
      </c>
      <c r="F9" s="72">
        <f>SUMIFS(Data!$U:$U,Data!$A:$A,Data_echipe!$A9,Data!$C:$C,Data_echipe!F$1)</f>
        <v>1.625</v>
      </c>
      <c r="G9" s="72">
        <f>SUMIFS(Data!$U:$U,Data!$A:$A,Data_echipe!$A9,Data!$C:$C,Data_echipe!G$1)</f>
        <v>2.25</v>
      </c>
      <c r="H9" s="72">
        <f>SUMIFS(Data!$U:$U,Data!$A:$A,Data_echipe!$A9,Data!$C:$C,Data_echipe!H$1)</f>
        <v>2.5</v>
      </c>
      <c r="I9" s="72">
        <f>SUMIFS(Data!$U:$U,Data!$A:$A,Data_echipe!$A9,Data!$C:$C,Data_echipe!I$1)</f>
        <v>1.625</v>
      </c>
      <c r="J9" s="72">
        <f>SUMIFS(Data!$U:$U,Data!$A:$A,Data_echipe!$A9,Data!$C:$C,Data_echipe!J$1)</f>
        <v>2</v>
      </c>
      <c r="K9" s="72">
        <f>SUMIFS(Data!$U:$U,Data!$A:$A,Data_echipe!$A9,Data!$C:$C,Data_echipe!K$1)</f>
        <v>1.75</v>
      </c>
      <c r="L9" s="72">
        <f>SUMIFS(Data!$U:$U,Data!$A:$A,Data_echipe!$A9,Data!$C:$C,Data_echipe!L$1)</f>
        <v>1.875</v>
      </c>
      <c r="M9" s="72">
        <f>SUMIFS(Data!$U:$U,Data!$A:$A,Data_echipe!$A9,Data!$C:$C,Data_echipe!M$1)</f>
        <v>2.875</v>
      </c>
      <c r="N9" s="72">
        <f>SUMIFS(Data!$U:$U,Data!$A:$A,Data_echipe!$A9,Data!$C:$C,Data_echipe!N$1)</f>
        <v>2.375</v>
      </c>
      <c r="O9" s="72">
        <f>SUMIFS(Data!$U:$U,Data!$A:$A,Data_echipe!$A9,Data!$C:$C,Data_echipe!O$1)</f>
        <v>2.125</v>
      </c>
      <c r="P9" s="72">
        <f>SUMIFS(Data!$U:$U,Data!$A:$A,Data_echipe!$A9,Data!$C:$C,Data_echipe!P$1)</f>
        <v>2</v>
      </c>
      <c r="R9" s="93" t="s">
        <v>174</v>
      </c>
    </row>
    <row r="10" spans="1:21" s="145" customFormat="1" x14ac:dyDescent="0.3">
      <c r="A10" s="145" t="s">
        <v>252</v>
      </c>
      <c r="B10" s="72">
        <f>SUMIFS(Data!$U:$U,Data!$A:$A,Data_echipe!$A10,Data!$C:$C,Data_echipe!B$1)</f>
        <v>0</v>
      </c>
      <c r="C10" s="72">
        <f>SUMIFS(Data!$U:$U,Data!$A:$A,Data_echipe!$A10,Data!$C:$C,Data_echipe!C$1)</f>
        <v>0</v>
      </c>
      <c r="D10" s="72">
        <f>SUMIFS(Data!$U:$U,Data!$A:$A,Data_echipe!$A10,Data!$C:$C,Data_echipe!D$1)</f>
        <v>0</v>
      </c>
      <c r="E10" s="72">
        <f>SUMIFS(Data!$U:$U,Data!$A:$A,Data_echipe!$A10,Data!$C:$C,Data_echipe!E$1)</f>
        <v>3.794</v>
      </c>
      <c r="F10" s="72">
        <f>SUMIFS(Data!$U:$U,Data!$A:$A,Data_echipe!$A10,Data!$C:$C,Data_echipe!F$1)</f>
        <v>2.25</v>
      </c>
      <c r="G10" s="72">
        <f>SUMIFS(Data!$U:$U,Data!$A:$A,Data_echipe!$A10,Data!$C:$C,Data_echipe!G$1)</f>
        <v>3.0606666666666666</v>
      </c>
      <c r="H10" s="72">
        <f>SUMIFS(Data!$U:$U,Data!$A:$A,Data_echipe!$A10,Data!$C:$C,Data_echipe!H$1)</f>
        <v>3.875</v>
      </c>
      <c r="I10" s="72">
        <f>SUMIFS(Data!$U:$U,Data!$A:$A,Data_echipe!$A10,Data!$C:$C,Data_echipe!I$1)</f>
        <v>2.5</v>
      </c>
      <c r="J10" s="72">
        <f>SUMIFS(Data!$U:$U,Data!$A:$A,Data_echipe!$A10,Data!$C:$C,Data_echipe!J$1)</f>
        <v>1.9283333333333332</v>
      </c>
      <c r="K10" s="72">
        <f>SUMIFS(Data!$U:$U,Data!$A:$A,Data_echipe!$A10,Data!$C:$C,Data_echipe!K$1)</f>
        <v>4.1139999999999999</v>
      </c>
      <c r="L10" s="72">
        <f>SUMIFS(Data!$U:$U,Data!$A:$A,Data_echipe!$A10,Data!$C:$C,Data_echipe!L$1)</f>
        <v>3.4646666666666666</v>
      </c>
      <c r="M10" s="72">
        <f>SUMIFS(Data!$U:$U,Data!$A:$A,Data_echipe!$A10,Data!$C:$C,Data_echipe!M$1)</f>
        <v>0</v>
      </c>
      <c r="N10" s="72">
        <f>SUMIFS(Data!$U:$U,Data!$A:$A,Data_echipe!$A10,Data!$C:$C,Data_echipe!N$1)</f>
        <v>0</v>
      </c>
      <c r="O10" s="72">
        <f>SUMIFS(Data!$U:$U,Data!$A:$A,Data_echipe!$A10,Data!$C:$C,Data_echipe!O$1)</f>
        <v>0</v>
      </c>
      <c r="P10" s="72">
        <f>SUMIFS(Data!$U:$U,Data!$A:$A,Data_echipe!$A10,Data!$C:$C,Data_echipe!P$1)</f>
        <v>0</v>
      </c>
      <c r="R10" s="145" t="s">
        <v>174</v>
      </c>
      <c r="S10" s="141"/>
    </row>
    <row r="11" spans="1:21" x14ac:dyDescent="0.3">
      <c r="B11" s="72"/>
      <c r="L11" s="72"/>
      <c r="M11" s="72"/>
      <c r="N11" s="72"/>
      <c r="O11" s="72"/>
      <c r="P11" s="72"/>
    </row>
    <row r="12" spans="1:21" s="94" customFormat="1" x14ac:dyDescent="0.3">
      <c r="A12" s="94" t="s">
        <v>173</v>
      </c>
      <c r="B12" s="95">
        <f>AVERAGE(LARGE(B13:B20,{1;2;3;4;5}))</f>
        <v>3.6402666666666663</v>
      </c>
      <c r="C12" s="95">
        <f>AVERAGE(LARGE(C13:C20,{1;2;3;4;5}))</f>
        <v>4.2462666666666662</v>
      </c>
      <c r="D12" s="95">
        <f>AVERAGE(LARGE(D13:D20,{1;2;3;4;5}))</f>
        <v>3.7027333333333332</v>
      </c>
      <c r="E12" s="95">
        <f>AVERAGE(LARGE(E13:E20,{1;2;3;4;5}))</f>
        <v>4.0042</v>
      </c>
      <c r="F12" s="95">
        <f>AVERAGE(LARGE(F13:F20,{1;2;3;4;5}))</f>
        <v>3.5771999999999999</v>
      </c>
      <c r="G12" s="95">
        <f>AVERAGE(LARGE(G13:G20,{1;2;3;4;5}))</f>
        <v>3.8395999999999999</v>
      </c>
      <c r="H12" s="95">
        <f>AVERAGE(LARGE(H13:H20,{1;2;3;4;5}))</f>
        <v>3.1</v>
      </c>
      <c r="I12" s="95">
        <f>AVERAGE(LARGE(I13:I20,{1;2;3;4;5}))</f>
        <v>3.6391333333333336</v>
      </c>
      <c r="J12" s="95">
        <f>AVERAGE(LARGE(J13:J20,{1;2;3;4;5}))</f>
        <v>3.5249999999999999</v>
      </c>
      <c r="K12" s="95">
        <f>AVERAGE(LARGE(K13:K20,{1;2;3;4;5}))</f>
        <v>4.37</v>
      </c>
      <c r="L12" s="95">
        <f>AVERAGE(LARGE(L13:L20,{1;2;3;4;5}))</f>
        <v>4.3954666666666666</v>
      </c>
      <c r="M12" s="95">
        <f>AVERAGE(LARGE(M13:M20,{1;2;3;4;5}))</f>
        <v>4.0449999999999999</v>
      </c>
      <c r="N12" s="95">
        <f>AVERAGE(LARGE(N13:N20,{1;2;3;4;5}))</f>
        <v>4.3650000000000002</v>
      </c>
      <c r="O12" s="95">
        <f>AVERAGE(LARGE(O13:O20,{1;2;3;4;5}))</f>
        <v>3.835</v>
      </c>
      <c r="P12" s="95">
        <f>AVERAGE(LARGE(P13:P20,{1;2;3;4;5}))</f>
        <v>3.8414666666666668</v>
      </c>
      <c r="Q12" s="95">
        <f>SUM(B12:P12)</f>
        <v>58.126333333333335</v>
      </c>
      <c r="S12" s="96"/>
    </row>
    <row r="13" spans="1:21" x14ac:dyDescent="0.3">
      <c r="A13" s="93" t="s">
        <v>55</v>
      </c>
      <c r="B13" s="72">
        <f>SUMIFS(Data!$U:$U,Data!$A:$A,Data_echipe!$A13,Data!$C:$C,Data_echipe!B$1)</f>
        <v>3.3216666666666663</v>
      </c>
      <c r="C13" s="72">
        <f>SUMIFS(Data!$U:$U,Data!$A:$A,Data_echipe!$A13,Data!$C:$C,Data_echipe!C$1)</f>
        <v>4.1386666666666665</v>
      </c>
      <c r="D13" s="72">
        <f>SUMIFS(Data!$U:$U,Data!$A:$A,Data_echipe!$A13,Data!$C:$C,Data_echipe!D$1)</f>
        <v>4.75</v>
      </c>
      <c r="E13" s="72">
        <f>SUMIFS(Data!$U:$U,Data!$A:$A,Data_echipe!$A13,Data!$C:$C,Data_echipe!E$1)</f>
        <v>5.6016666666666666</v>
      </c>
      <c r="F13" s="72">
        <f>SUMIFS(Data!$U:$U,Data!$A:$A,Data_echipe!$A13,Data!$C:$C,Data_echipe!F$1)</f>
        <v>3.875</v>
      </c>
      <c r="G13" s="72">
        <f>SUMIFS(Data!$U:$U,Data!$A:$A,Data_echipe!$A13,Data!$C:$C,Data_echipe!G$1)</f>
        <v>4.9893333333333336</v>
      </c>
      <c r="H13" s="72">
        <f>SUMIFS(Data!$U:$U,Data!$A:$A,Data_echipe!$A13,Data!$C:$C,Data_echipe!H$1)</f>
        <v>3.5</v>
      </c>
      <c r="I13" s="72">
        <f>SUMIFS(Data!$U:$U,Data!$A:$A,Data_echipe!$A13,Data!$C:$C,Data_echipe!I$1)</f>
        <v>3.625</v>
      </c>
      <c r="J13" s="72">
        <f>SUMIFS(Data!$U:$U,Data!$A:$A,Data_echipe!$A13,Data!$C:$C,Data_echipe!J$1)</f>
        <v>3.8746666666666667</v>
      </c>
      <c r="K13" s="72">
        <f>SUMIFS(Data!$U:$U,Data!$A:$A,Data_echipe!$A13,Data!$C:$C,Data_echipe!K$1)</f>
        <v>3.875</v>
      </c>
      <c r="L13" s="72">
        <f>SUMIFS(Data!$U:$U,Data!$A:$A,Data_echipe!$A13,Data!$C:$C,Data_echipe!L$1)</f>
        <v>5.7249999999999996</v>
      </c>
      <c r="M13" s="72">
        <f>SUMIFS(Data!$U:$U,Data!$A:$A,Data_echipe!$A13,Data!$C:$C,Data_echipe!M$1)</f>
        <v>6.6749999999999998</v>
      </c>
      <c r="N13" s="72">
        <f>SUMIFS(Data!$U:$U,Data!$A:$A,Data_echipe!$A13,Data!$C:$C,Data_echipe!N$1)</f>
        <v>7.2249999999999996</v>
      </c>
      <c r="O13" s="72">
        <f>SUMIFS(Data!$U:$U,Data!$A:$A,Data_echipe!$A13,Data!$C:$C,Data_echipe!O$1)</f>
        <v>4.125</v>
      </c>
      <c r="P13" s="72">
        <f>SUMIFS(Data!$U:$U,Data!$A:$A,Data_echipe!$A13,Data!$C:$C,Data_echipe!P$1)</f>
        <v>4.8499999999999996</v>
      </c>
      <c r="R13" s="93" t="s">
        <v>173</v>
      </c>
    </row>
    <row r="14" spans="1:21" x14ac:dyDescent="0.3">
      <c r="A14" s="93" t="s">
        <v>160</v>
      </c>
      <c r="B14" s="72">
        <f>SUMIFS(Data!$U:$U,Data!$A:$A,Data_echipe!$A14,Data!$C:$C,Data_echipe!B$1)</f>
        <v>4.1859999999999999</v>
      </c>
      <c r="C14" s="72">
        <f>SUMIFS(Data!$U:$U,Data!$A:$A,Data_echipe!$A14,Data!$C:$C,Data_echipe!C$1)</f>
        <v>3.9</v>
      </c>
      <c r="D14" s="72">
        <f>SUMIFS(Data!$U:$U,Data!$A:$A,Data_echipe!$A14,Data!$C:$C,Data_echipe!D$1)</f>
        <v>3</v>
      </c>
      <c r="E14" s="72">
        <f>SUMIFS(Data!$U:$U,Data!$A:$A,Data_echipe!$A14,Data!$C:$C,Data_echipe!E$1)</f>
        <v>2.5</v>
      </c>
      <c r="F14" s="72">
        <f>SUMIFS(Data!$U:$U,Data!$A:$A,Data_echipe!$A14,Data!$C:$C,Data_echipe!F$1)</f>
        <v>4.375</v>
      </c>
      <c r="G14" s="72">
        <f>SUMIFS(Data!$U:$U,Data!$A:$A,Data_echipe!$A14,Data!$C:$C,Data_echipe!G$1)</f>
        <v>2.875</v>
      </c>
      <c r="H14" s="72">
        <f>SUMIFS(Data!$U:$U,Data!$A:$A,Data_echipe!$A14,Data!$C:$C,Data_echipe!H$1)</f>
        <v>3</v>
      </c>
      <c r="I14" s="72">
        <f>SUMIFS(Data!$U:$U,Data!$A:$A,Data_echipe!$A14,Data!$C:$C,Data_echipe!I$1)</f>
        <v>4.125</v>
      </c>
      <c r="J14" s="72">
        <f>SUMIFS(Data!$U:$U,Data!$A:$A,Data_echipe!$A14,Data!$C:$C,Data_echipe!J$1)</f>
        <v>2.875</v>
      </c>
      <c r="K14" s="72">
        <f>SUMIFS(Data!$U:$U,Data!$A:$A,Data_echipe!$A14,Data!$C:$C,Data_echipe!K$1)</f>
        <v>4.625</v>
      </c>
      <c r="L14" s="72">
        <f>SUMIFS(Data!$U:$U,Data!$A:$A,Data_echipe!$A14,Data!$C:$C,Data_echipe!L$1)</f>
        <v>3.125</v>
      </c>
      <c r="M14" s="72">
        <f>SUMIFS(Data!$U:$U,Data!$A:$A,Data_echipe!$A14,Data!$C:$C,Data_echipe!M$1)</f>
        <v>2.625</v>
      </c>
      <c r="N14" s="72">
        <f>SUMIFS(Data!$U:$U,Data!$A:$A,Data_echipe!$A14,Data!$C:$C,Data_echipe!N$1)</f>
        <v>3.875</v>
      </c>
      <c r="O14" s="72">
        <f>SUMIFS(Data!$U:$U,Data!$A:$A,Data_echipe!$A14,Data!$C:$C,Data_echipe!O$1)</f>
        <v>3.375</v>
      </c>
      <c r="P14" s="72">
        <f>SUMIFS(Data!$U:$U,Data!$A:$A,Data_echipe!$A14,Data!$C:$C,Data_echipe!P$1)</f>
        <v>4.25</v>
      </c>
      <c r="R14" s="93" t="s">
        <v>173</v>
      </c>
    </row>
    <row r="15" spans="1:21" x14ac:dyDescent="0.3">
      <c r="A15" s="93" t="s">
        <v>182</v>
      </c>
      <c r="B15" s="72">
        <f>SUMIFS(Data!$U:$U,Data!$A:$A,Data_echipe!$A15,Data!$C:$C,Data_echipe!B$1)</f>
        <v>3.125</v>
      </c>
      <c r="C15" s="72">
        <f>SUMIFS(Data!$U:$U,Data!$A:$A,Data_echipe!$A15,Data!$C:$C,Data_echipe!C$1)</f>
        <v>5.75</v>
      </c>
      <c r="D15" s="72">
        <f>SUMIFS(Data!$U:$U,Data!$A:$A,Data_echipe!$A15,Data!$C:$C,Data_echipe!D$1)</f>
        <v>3.75</v>
      </c>
      <c r="E15" s="72">
        <f>SUMIFS(Data!$U:$U,Data!$A:$A,Data_echipe!$A15,Data!$C:$C,Data_echipe!E$1)</f>
        <v>4.05</v>
      </c>
      <c r="F15" s="72">
        <f>SUMIFS(Data!$U:$U,Data!$A:$A,Data_echipe!$A15,Data!$C:$C,Data_echipe!F$1)</f>
        <v>2.6923333333333335</v>
      </c>
      <c r="G15" s="72">
        <f>SUMIFS(Data!$U:$U,Data!$A:$A,Data_echipe!$A15,Data!$C:$C,Data_echipe!G$1)</f>
        <v>4</v>
      </c>
      <c r="H15" s="72">
        <f>SUMIFS(Data!$U:$U,Data!$A:$A,Data_echipe!$A15,Data!$C:$C,Data_echipe!H$1)</f>
        <v>2.125</v>
      </c>
      <c r="I15" s="72">
        <f>SUMIFS(Data!$U:$U,Data!$A:$A,Data_echipe!$A15,Data!$C:$C,Data_echipe!I$1)</f>
        <v>3.625</v>
      </c>
      <c r="J15" s="72">
        <f>SUMIFS(Data!$U:$U,Data!$A:$A,Data_echipe!$A15,Data!$C:$C,Data_echipe!J$1)</f>
        <v>2.8206666666666669</v>
      </c>
      <c r="K15" s="72">
        <f>SUMIFS(Data!$U:$U,Data!$A:$A,Data_echipe!$A15,Data!$C:$C,Data_echipe!K$1)</f>
        <v>3.875</v>
      </c>
      <c r="L15" s="72">
        <f>SUMIFS(Data!$U:$U,Data!$A:$A,Data_echipe!$A15,Data!$C:$C,Data_echipe!L$1)</f>
        <v>3.75</v>
      </c>
      <c r="M15" s="72">
        <f>SUMIFS(Data!$U:$U,Data!$A:$A,Data_echipe!$A15,Data!$C:$C,Data_echipe!M$1)</f>
        <v>4.25</v>
      </c>
      <c r="N15" s="72">
        <f>SUMIFS(Data!$U:$U,Data!$A:$A,Data_echipe!$A15,Data!$C:$C,Data_echipe!N$1)</f>
        <v>3.7250000000000001</v>
      </c>
      <c r="O15" s="72">
        <f>SUMIFS(Data!$U:$U,Data!$A:$A,Data_echipe!$A15,Data!$C:$C,Data_echipe!O$1)</f>
        <v>3.75</v>
      </c>
      <c r="P15" s="72">
        <f>SUMIFS(Data!$U:$U,Data!$A:$A,Data_echipe!$A15,Data!$C:$C,Data_echipe!P$1)</f>
        <v>3.375</v>
      </c>
      <c r="R15" s="93" t="s">
        <v>173</v>
      </c>
    </row>
    <row r="16" spans="1:21" x14ac:dyDescent="0.3">
      <c r="A16" s="93" t="s">
        <v>62</v>
      </c>
      <c r="B16" s="72">
        <f>SUMIFS(Data!$U:$U,Data!$A:$A,Data_echipe!$A16,Data!$C:$C,Data_echipe!B$1)</f>
        <v>2.1916666666666669</v>
      </c>
      <c r="C16" s="72">
        <f>SUMIFS(Data!$U:$U,Data!$A:$A,Data_echipe!$A16,Data!$C:$C,Data_echipe!C$1)</f>
        <v>3</v>
      </c>
      <c r="D16" s="72">
        <f>SUMIFS(Data!$U:$U,Data!$A:$A,Data_echipe!$A16,Data!$C:$C,Data_echipe!D$1)</f>
        <v>3.7636666666666665</v>
      </c>
      <c r="E16" s="72">
        <f>SUMIFS(Data!$U:$U,Data!$A:$A,Data_echipe!$A16,Data!$C:$C,Data_echipe!E$1)</f>
        <v>2.125</v>
      </c>
      <c r="F16" s="72">
        <f>SUMIFS(Data!$U:$U,Data!$A:$A,Data_echipe!$A16,Data!$C:$C,Data_echipe!F$1)</f>
        <v>2.375</v>
      </c>
      <c r="G16" s="72">
        <f>SUMIFS(Data!$U:$U,Data!$A:$A,Data_echipe!$A16,Data!$C:$C,Data_echipe!G$1)</f>
        <v>3.5336666666666665</v>
      </c>
      <c r="H16" s="72">
        <f>SUMIFS(Data!$U:$U,Data!$A:$A,Data_echipe!$A16,Data!$C:$C,Data_echipe!H$1)</f>
        <v>2.125</v>
      </c>
      <c r="I16" s="72">
        <f>SUMIFS(Data!$U:$U,Data!$A:$A,Data_echipe!$A16,Data!$C:$C,Data_echipe!I$1)</f>
        <v>2.125</v>
      </c>
      <c r="J16" s="72">
        <f>SUMIFS(Data!$U:$U,Data!$A:$A,Data_echipe!$A16,Data!$C:$C,Data_echipe!J$1)</f>
        <v>3.0003333333333333</v>
      </c>
      <c r="K16" s="72">
        <f>SUMIFS(Data!$U:$U,Data!$A:$A,Data_echipe!$A16,Data!$C:$C,Data_echipe!K$1)</f>
        <v>1.5</v>
      </c>
      <c r="L16" s="72">
        <f>SUMIFS(Data!$U:$U,Data!$A:$A,Data_echipe!$A16,Data!$C:$C,Data_echipe!L$1)</f>
        <v>0</v>
      </c>
      <c r="M16" s="72">
        <f>SUMIFS(Data!$U:$U,Data!$A:$A,Data_echipe!$A16,Data!$C:$C,Data_echipe!M$1)</f>
        <v>0</v>
      </c>
      <c r="N16" s="72">
        <f>SUMIFS(Data!$U:$U,Data!$A:$A,Data_echipe!$A16,Data!$C:$C,Data_echipe!N$1)</f>
        <v>2.125</v>
      </c>
      <c r="O16" s="72">
        <f>SUMIFS(Data!$U:$U,Data!$A:$A,Data_echipe!$A16,Data!$C:$C,Data_echipe!O$1)</f>
        <v>2.1613333333333333</v>
      </c>
      <c r="P16" s="72">
        <f>SUMIFS(Data!$U:$U,Data!$A:$A,Data_echipe!$A16,Data!$C:$C,Data_echipe!P$1)</f>
        <v>2.9823333333333335</v>
      </c>
      <c r="R16" s="93" t="s">
        <v>173</v>
      </c>
    </row>
    <row r="17" spans="1:19" x14ac:dyDescent="0.3">
      <c r="A17" s="93" t="s">
        <v>66</v>
      </c>
      <c r="B17" s="72">
        <f>SUMIFS(Data!$U:$U,Data!$A:$A,Data_echipe!$A17,Data!$C:$C,Data_echipe!B$1)</f>
        <v>2.625</v>
      </c>
      <c r="C17" s="72">
        <f>SUMIFS(Data!$U:$U,Data!$A:$A,Data_echipe!$A17,Data!$C:$C,Data_echipe!C$1)</f>
        <v>2.25</v>
      </c>
      <c r="D17" s="72">
        <f>SUMIFS(Data!$U:$U,Data!$A:$A,Data_echipe!$A17,Data!$C:$C,Data_echipe!D$1)</f>
        <v>0</v>
      </c>
      <c r="E17" s="72">
        <f>SUMIFS(Data!$U:$U,Data!$A:$A,Data_echipe!$A17,Data!$C:$C,Data_echipe!E$1)</f>
        <v>1.5</v>
      </c>
      <c r="F17" s="72">
        <f>SUMIFS(Data!$U:$U,Data!$A:$A,Data_echipe!$A17,Data!$C:$C,Data_echipe!F$1)</f>
        <v>0</v>
      </c>
      <c r="G17" s="72">
        <f>SUMIFS(Data!$U:$U,Data!$A:$A,Data_echipe!$A17,Data!$C:$C,Data_echipe!G$1)</f>
        <v>1.5</v>
      </c>
      <c r="H17" s="72">
        <f>SUMIFS(Data!$U:$U,Data!$A:$A,Data_echipe!$A17,Data!$C:$C,Data_echipe!H$1)</f>
        <v>2.375</v>
      </c>
      <c r="I17" s="72">
        <f>SUMIFS(Data!$U:$U,Data!$A:$A,Data_echipe!$A17,Data!$C:$C,Data_echipe!I$1)</f>
        <v>1.625</v>
      </c>
      <c r="J17" s="72">
        <f>SUMIFS(Data!$U:$U,Data!$A:$A,Data_echipe!$A17,Data!$C:$C,Data_echipe!J$1)</f>
        <v>2</v>
      </c>
      <c r="K17" s="72">
        <f>SUMIFS(Data!$U:$U,Data!$A:$A,Data_echipe!$A17,Data!$C:$C,Data_echipe!K$1)</f>
        <v>1.75</v>
      </c>
      <c r="L17" s="72">
        <f>SUMIFS(Data!$U:$U,Data!$A:$A,Data_echipe!$A17,Data!$C:$C,Data_echipe!L$1)</f>
        <v>2</v>
      </c>
      <c r="M17" s="72">
        <f>SUMIFS(Data!$U:$U,Data!$A:$A,Data_echipe!$A17,Data!$C:$C,Data_echipe!M$1)</f>
        <v>1.875</v>
      </c>
      <c r="N17" s="72">
        <f>SUMIFS(Data!$U:$U,Data!$A:$A,Data_echipe!$A17,Data!$C:$C,Data_echipe!N$1)</f>
        <v>3.125</v>
      </c>
      <c r="O17" s="72">
        <f>SUMIFS(Data!$U:$U,Data!$A:$A,Data_echipe!$A17,Data!$C:$C,Data_echipe!O$1)</f>
        <v>2</v>
      </c>
      <c r="P17" s="72">
        <f>SUMIFS(Data!$U:$U,Data!$A:$A,Data_echipe!$A17,Data!$C:$C,Data_echipe!P$1)</f>
        <v>0</v>
      </c>
      <c r="R17" s="93" t="s">
        <v>173</v>
      </c>
    </row>
    <row r="18" spans="1:19" x14ac:dyDescent="0.3">
      <c r="A18" s="93" t="s">
        <v>83</v>
      </c>
      <c r="B18" s="72">
        <f>SUMIFS(Data!$U:$U,Data!$A:$A,Data_echipe!$A18,Data!$C:$C,Data_echipe!B$1)</f>
        <v>3.5</v>
      </c>
      <c r="C18" s="72">
        <f>SUMIFS(Data!$U:$U,Data!$A:$A,Data_echipe!$A18,Data!$C:$C,Data_echipe!C$1)</f>
        <v>3.875</v>
      </c>
      <c r="D18" s="72">
        <f>SUMIFS(Data!$U:$U,Data!$A:$A,Data_echipe!$A18,Data!$C:$C,Data_echipe!D$1)</f>
        <v>2</v>
      </c>
      <c r="E18" s="72">
        <f>SUMIFS(Data!$U:$U,Data!$A:$A,Data_echipe!$A18,Data!$C:$C,Data_echipe!E$1)</f>
        <v>3.25</v>
      </c>
      <c r="F18" s="72">
        <f>SUMIFS(Data!$U:$U,Data!$A:$A,Data_echipe!$A18,Data!$C:$C,Data_echipe!F$1)</f>
        <v>3.3186666666666667</v>
      </c>
      <c r="G18" s="72">
        <f>SUMIFS(Data!$U:$U,Data!$A:$A,Data_echipe!$A18,Data!$C:$C,Data_echipe!G$1)</f>
        <v>2.125</v>
      </c>
      <c r="H18" s="72">
        <f>SUMIFS(Data!$U:$U,Data!$A:$A,Data_echipe!$A18,Data!$C:$C,Data_echipe!H$1)</f>
        <v>2.875</v>
      </c>
      <c r="I18" s="72">
        <f>SUMIFS(Data!$U:$U,Data!$A:$A,Data_echipe!$A18,Data!$C:$C,Data_echipe!I$1)</f>
        <v>3</v>
      </c>
      <c r="J18" s="72">
        <f>SUMIFS(Data!$U:$U,Data!$A:$A,Data_echipe!$A18,Data!$C:$C,Data_echipe!J$1)</f>
        <v>2.875</v>
      </c>
      <c r="K18" s="72">
        <f>SUMIFS(Data!$U:$U,Data!$A:$A,Data_echipe!$A18,Data!$C:$C,Data_echipe!K$1)</f>
        <v>2.25</v>
      </c>
      <c r="L18" s="72">
        <f>SUMIFS(Data!$U:$U,Data!$A:$A,Data_echipe!$A18,Data!$C:$C,Data_echipe!L$1)</f>
        <v>2.625</v>
      </c>
      <c r="M18" s="72">
        <f>SUMIFS(Data!$U:$U,Data!$A:$A,Data_echipe!$A18,Data!$C:$C,Data_echipe!M$1)</f>
        <v>2.25</v>
      </c>
      <c r="N18" s="72">
        <f>SUMIFS(Data!$U:$U,Data!$A:$A,Data_echipe!$A18,Data!$C:$C,Data_echipe!N$1)</f>
        <v>2.875</v>
      </c>
      <c r="O18" s="72">
        <f>SUMIFS(Data!$U:$U,Data!$A:$A,Data_echipe!$A18,Data!$C:$C,Data_echipe!O$1)</f>
        <v>2.25</v>
      </c>
      <c r="P18" s="72">
        <f>SUMIFS(Data!$U:$U,Data!$A:$A,Data_echipe!$A18,Data!$C:$C,Data_echipe!P$1)</f>
        <v>2.75</v>
      </c>
      <c r="R18" s="93" t="s">
        <v>173</v>
      </c>
    </row>
    <row r="19" spans="1:19" x14ac:dyDescent="0.3">
      <c r="A19" s="93" t="s">
        <v>220</v>
      </c>
      <c r="B19" s="72">
        <f>SUMIFS(Data!$U:$U,Data!$A:$A,Data_echipe!$A19,Data!$C:$C,Data_echipe!B$1)</f>
        <v>4.0686666666666662</v>
      </c>
      <c r="C19" s="72">
        <f>SUMIFS(Data!$U:$U,Data!$A:$A,Data_echipe!$A19,Data!$C:$C,Data_echipe!C$1)</f>
        <v>2.625</v>
      </c>
      <c r="D19" s="72">
        <f>SUMIFS(Data!$U:$U,Data!$A:$A,Data_echipe!$A19,Data!$C:$C,Data_echipe!D$1)</f>
        <v>2.375</v>
      </c>
      <c r="E19" s="72">
        <f>SUMIFS(Data!$U:$U,Data!$A:$A,Data_echipe!$A19,Data!$C:$C,Data_echipe!E$1)</f>
        <v>3.375</v>
      </c>
      <c r="F19" s="72">
        <f>SUMIFS(Data!$U:$U,Data!$A:$A,Data_echipe!$A19,Data!$C:$C,Data_echipe!F$1)</f>
        <v>3.625</v>
      </c>
      <c r="G19" s="72">
        <f>SUMIFS(Data!$U:$U,Data!$A:$A,Data_echipe!$A19,Data!$C:$C,Data_echipe!G$1)</f>
        <v>2.1613333333333333</v>
      </c>
      <c r="H19" s="72">
        <f>SUMIFS(Data!$U:$U,Data!$A:$A,Data_echipe!$A19,Data!$C:$C,Data_echipe!H$1)</f>
        <v>3.125</v>
      </c>
      <c r="I19" s="72">
        <f>SUMIFS(Data!$U:$U,Data!$A:$A,Data_echipe!$A19,Data!$C:$C,Data_echipe!I$1)</f>
        <v>3.8206666666666669</v>
      </c>
      <c r="J19" s="72">
        <f>SUMIFS(Data!$U:$U,Data!$A:$A,Data_echipe!$A19,Data!$C:$C,Data_echipe!J$1)</f>
        <v>2.6353333333333335</v>
      </c>
      <c r="K19" s="72">
        <f>SUMIFS(Data!$U:$U,Data!$A:$A,Data_echipe!$A19,Data!$C:$C,Data_echipe!K$1)</f>
        <v>1.5</v>
      </c>
      <c r="L19" s="72">
        <f>SUMIFS(Data!$U:$U,Data!$A:$A,Data_echipe!$A19,Data!$C:$C,Data_echipe!L$1)</f>
        <v>3.8273333333333333</v>
      </c>
      <c r="M19" s="72">
        <f>SUMIFS(Data!$U:$U,Data!$A:$A,Data_echipe!$A19,Data!$C:$C,Data_echipe!M$1)</f>
        <v>2.875</v>
      </c>
      <c r="N19" s="72">
        <f>SUMIFS(Data!$U:$U,Data!$A:$A,Data_echipe!$A19,Data!$C:$C,Data_echipe!N$1)</f>
        <v>3.875</v>
      </c>
      <c r="O19" s="72">
        <f>SUMIFS(Data!$U:$U,Data!$A:$A,Data_echipe!$A19,Data!$C:$C,Data_echipe!O$1)</f>
        <v>4</v>
      </c>
      <c r="P19" s="72">
        <f>SUMIFS(Data!$U:$U,Data!$A:$A,Data_echipe!$A19,Data!$C:$C,Data_echipe!P$1)</f>
        <v>3.75</v>
      </c>
      <c r="R19" s="93" t="s">
        <v>173</v>
      </c>
    </row>
    <row r="20" spans="1:19" x14ac:dyDescent="0.3">
      <c r="A20" s="93" t="s">
        <v>224</v>
      </c>
      <c r="B20" s="72">
        <f>SUMIFS(Data!$U:$U,Data!$A:$A,Data_echipe!$A20,Data!$C:$C,Data_echipe!B$1)</f>
        <v>0</v>
      </c>
      <c r="C20" s="72">
        <f>SUMIFS(Data!$U:$U,Data!$A:$A,Data_echipe!$A20,Data!$C:$C,Data_echipe!C$1)</f>
        <v>3.5676666666666668</v>
      </c>
      <c r="D20" s="72">
        <f>SUMIFS(Data!$U:$U,Data!$A:$A,Data_echipe!$A20,Data!$C:$C,Data_echipe!D$1)</f>
        <v>3.25</v>
      </c>
      <c r="E20" s="72">
        <f>SUMIFS(Data!$U:$U,Data!$A:$A,Data_echipe!$A20,Data!$C:$C,Data_echipe!E$1)</f>
        <v>3.7443333333333335</v>
      </c>
      <c r="F20" s="72">
        <f>SUMIFS(Data!$U:$U,Data!$A:$A,Data_echipe!$A20,Data!$C:$C,Data_echipe!F$1)</f>
        <v>2.625</v>
      </c>
      <c r="G20" s="72">
        <f>SUMIFS(Data!$U:$U,Data!$A:$A,Data_echipe!$A20,Data!$C:$C,Data_echipe!G$1)</f>
        <v>3.8</v>
      </c>
      <c r="H20" s="72">
        <f>SUMIFS(Data!$U:$U,Data!$A:$A,Data_echipe!$A20,Data!$C:$C,Data_echipe!H$1)</f>
        <v>3</v>
      </c>
      <c r="I20" s="72">
        <f>SUMIFS(Data!$U:$U,Data!$A:$A,Data_echipe!$A20,Data!$C:$C,Data_echipe!I$1)</f>
        <v>2.5913333333333335</v>
      </c>
      <c r="J20" s="72">
        <f>SUMIFS(Data!$U:$U,Data!$A:$A,Data_echipe!$A20,Data!$C:$C,Data_echipe!J$1)</f>
        <v>5</v>
      </c>
      <c r="K20" s="72">
        <f>SUMIFS(Data!$U:$U,Data!$A:$A,Data_echipe!$A20,Data!$C:$C,Data_echipe!K$1)</f>
        <v>7.2249999999999996</v>
      </c>
      <c r="L20" s="72">
        <f>SUMIFS(Data!$U:$U,Data!$A:$A,Data_echipe!$A20,Data!$C:$C,Data_echipe!L$1)</f>
        <v>5.55</v>
      </c>
      <c r="M20" s="72">
        <f>SUMIFS(Data!$U:$U,Data!$A:$A,Data_echipe!$A20,Data!$C:$C,Data_echipe!M$1)</f>
        <v>3.8</v>
      </c>
      <c r="N20" s="72">
        <f>SUMIFS(Data!$U:$U,Data!$A:$A,Data_echipe!$A20,Data!$C:$C,Data_echipe!N$1)</f>
        <v>2.5</v>
      </c>
      <c r="O20" s="72">
        <f>SUMIFS(Data!$U:$U,Data!$A:$A,Data_echipe!$A20,Data!$C:$C,Data_echipe!O$1)</f>
        <v>3.9249999999999998</v>
      </c>
      <c r="P20" s="72">
        <f>SUMIFS(Data!$U:$U,Data!$A:$A,Data_echipe!$A20,Data!$C:$C,Data_echipe!P$1)</f>
        <v>2.7250000000000001</v>
      </c>
      <c r="R20" s="93" t="s">
        <v>173</v>
      </c>
    </row>
    <row r="21" spans="1:19" x14ac:dyDescent="0.3">
      <c r="B21" s="72"/>
      <c r="C21" s="72"/>
      <c r="D21" s="72"/>
      <c r="E21" s="72"/>
      <c r="F21" s="72"/>
      <c r="G21" s="72"/>
      <c r="H21" s="72"/>
      <c r="I21" s="72"/>
      <c r="J21" s="72"/>
      <c r="L21" s="72"/>
      <c r="M21" s="72"/>
      <c r="N21" s="72"/>
      <c r="O21" s="72"/>
      <c r="P21" s="72"/>
    </row>
    <row r="22" spans="1:19" x14ac:dyDescent="0.3">
      <c r="B22" s="72"/>
      <c r="L22" s="72"/>
      <c r="M22" s="72"/>
      <c r="N22" s="72"/>
      <c r="O22" s="72"/>
      <c r="P22" s="72"/>
    </row>
    <row r="23" spans="1:19" s="94" customFormat="1" x14ac:dyDescent="0.3">
      <c r="A23" s="94" t="s">
        <v>195</v>
      </c>
      <c r="B23" s="95">
        <f>AVERAGE(LARGE(B24:B32,{1;2;3;4;5}))</f>
        <v>3.3299333333333339</v>
      </c>
      <c r="C23" s="95">
        <f>AVERAGE(LARGE(C24:C32,{1;2;3;4;5}))</f>
        <v>3.4683333333333337</v>
      </c>
      <c r="D23" s="95">
        <f>AVERAGE(LARGE(D24:D32,{1;2;3;4;5}))</f>
        <v>3.116133333333333</v>
      </c>
      <c r="E23" s="95">
        <f>AVERAGE(LARGE(E24:E32,{1;2;3;4;5}))</f>
        <v>2.9750000000000001</v>
      </c>
      <c r="F23" s="95">
        <f>AVERAGE(LARGE(F24:F32,{1;2;3;4;5}))</f>
        <v>3.8556666666666666</v>
      </c>
      <c r="G23" s="95">
        <f>AVERAGE(LARGE(G24:G32,{1;2;3;4;5}))</f>
        <v>2.7919333333333336</v>
      </c>
      <c r="H23" s="95">
        <f>AVERAGE(LARGE(H24:H32,{1;2;3;4;5}))</f>
        <v>3.5350000000000001</v>
      </c>
      <c r="I23" s="95">
        <f>AVERAGE(LARGE(I24:I32,{1;2;3;4;5}))</f>
        <v>3.4249999999999998</v>
      </c>
      <c r="J23" s="95">
        <f>AVERAGE(LARGE(J24:J32,{1;2;3;4;5}))</f>
        <v>2.8393333333333333</v>
      </c>
      <c r="K23" s="95">
        <f>AVERAGE(LARGE(K24:K32,{1;2;3;4;5}))</f>
        <v>3.0450000000000004</v>
      </c>
      <c r="L23" s="95">
        <f>AVERAGE(LARGE(L24:L32,{1;2;3;4;5}))</f>
        <v>3.272933333333333</v>
      </c>
      <c r="M23" s="95">
        <f>AVERAGE(LARGE(M24:M32,{1;2;3;4;5}))</f>
        <v>2.7723333333333331</v>
      </c>
      <c r="N23" s="95">
        <f>AVERAGE(LARGE(N24:N32,{1;2;3;4;5}))</f>
        <v>2.8928666666666665</v>
      </c>
      <c r="O23" s="95">
        <f>AVERAGE(LARGE(O24:O32,{1;2;3;4;5}))</f>
        <v>2.6659333333333333</v>
      </c>
      <c r="P23" s="95">
        <f>AVERAGE(LARGE(P24:P32,{1;2;3;4;5}))</f>
        <v>2.4</v>
      </c>
      <c r="Q23" s="95">
        <f>SUM(B23:P23)</f>
        <v>46.385400000000004</v>
      </c>
      <c r="S23" s="96"/>
    </row>
    <row r="24" spans="1:19" x14ac:dyDescent="0.3">
      <c r="A24" s="93" t="s">
        <v>6</v>
      </c>
      <c r="B24" s="72">
        <f>SUMIFS(Data!$U:$U,Data!$A:$A,Data_echipe!$A24,Data!$C:$C,Data_echipe!B$1)</f>
        <v>3.5</v>
      </c>
      <c r="C24" s="72">
        <f>SUMIFS(Data!$U:$U,Data!$A:$A,Data_echipe!$A24,Data!$C:$C,Data_echipe!C$1)</f>
        <v>2.375</v>
      </c>
      <c r="D24" s="72">
        <f>SUMIFS(Data!$U:$U,Data!$A:$A,Data_echipe!$A24,Data!$C:$C,Data_echipe!D$1)</f>
        <v>0</v>
      </c>
      <c r="E24" s="72">
        <f>SUMIFS(Data!$U:$U,Data!$A:$A,Data_echipe!$A24,Data!$C:$C,Data_echipe!E$1)</f>
        <v>0</v>
      </c>
      <c r="F24" s="72">
        <f>SUMIFS(Data!$U:$U,Data!$A:$A,Data_echipe!$A24,Data!$C:$C,Data_echipe!F$1)</f>
        <v>0</v>
      </c>
      <c r="G24" s="72">
        <f>SUMIFS(Data!$U:$U,Data!$A:$A,Data_echipe!$A24,Data!$C:$C,Data_echipe!G$1)</f>
        <v>0</v>
      </c>
      <c r="H24" s="72">
        <f>SUMIFS(Data!$U:$U,Data!$A:$A,Data_echipe!$A24,Data!$C:$C,Data_echipe!H$1)</f>
        <v>0</v>
      </c>
      <c r="I24" s="72">
        <f>SUMIFS(Data!$U:$U,Data!$A:$A,Data_echipe!$A24,Data!$C:$C,Data_echipe!I$1)</f>
        <v>0</v>
      </c>
      <c r="J24" s="72">
        <f>SUMIFS(Data!$U:$U,Data!$A:$A,Data_echipe!$A24,Data!$C:$C,Data_echipe!J$1)</f>
        <v>0</v>
      </c>
      <c r="K24" s="72">
        <f>SUMIFS(Data!$U:$U,Data!$A:$A,Data_echipe!$A24,Data!$C:$C,Data_echipe!K$1)</f>
        <v>0</v>
      </c>
      <c r="L24" s="72">
        <f>SUMIFS(Data!$U:$U,Data!$A:$A,Data_echipe!$A24,Data!$C:$C,Data_echipe!L$1)</f>
        <v>0</v>
      </c>
      <c r="M24" s="72">
        <f>SUMIFS(Data!$U:$U,Data!$A:$A,Data_echipe!$A24,Data!$C:$C,Data_echipe!M$1)</f>
        <v>0</v>
      </c>
      <c r="N24" s="72">
        <f>SUMIFS(Data!$U:$U,Data!$A:$A,Data_echipe!$A24,Data!$C:$C,Data_echipe!N$1)</f>
        <v>0</v>
      </c>
      <c r="O24" s="72">
        <f>SUMIFS(Data!$U:$U,Data!$A:$A,Data_echipe!$A24,Data!$C:$C,Data_echipe!O$1)</f>
        <v>0</v>
      </c>
      <c r="P24" s="72">
        <f>SUMIFS(Data!$U:$U,Data!$A:$A,Data_echipe!$A24,Data!$C:$C,Data_echipe!P$1)</f>
        <v>0</v>
      </c>
      <c r="R24" s="93" t="s">
        <v>195</v>
      </c>
    </row>
    <row r="25" spans="1:19" x14ac:dyDescent="0.3">
      <c r="A25" s="93" t="s">
        <v>60</v>
      </c>
      <c r="B25" s="72">
        <f>SUMIFS(Data!$U:$U,Data!$A:$A,Data_echipe!$A25,Data!$C:$C,Data_echipe!B$1)</f>
        <v>2.375</v>
      </c>
      <c r="C25" s="72">
        <f>SUMIFS(Data!$U:$U,Data!$A:$A,Data_echipe!$A25,Data!$C:$C,Data_echipe!C$1)</f>
        <v>3.5</v>
      </c>
      <c r="D25" s="72">
        <f>SUMIFS(Data!$U:$U,Data!$A:$A,Data_echipe!$A25,Data!$C:$C,Data_echipe!D$1)</f>
        <v>2.75</v>
      </c>
      <c r="E25" s="72">
        <f>SUMIFS(Data!$U:$U,Data!$A:$A,Data_echipe!$A25,Data!$C:$C,Data_echipe!E$1)</f>
        <v>2.625</v>
      </c>
      <c r="F25" s="72">
        <f>SUMIFS(Data!$U:$U,Data!$A:$A,Data_echipe!$A25,Data!$C:$C,Data_echipe!F$1)</f>
        <v>3.8250000000000002</v>
      </c>
      <c r="G25" s="72">
        <f>SUMIFS(Data!$U:$U,Data!$A:$A,Data_echipe!$A25,Data!$C:$C,Data_echipe!G$1)</f>
        <v>2.5</v>
      </c>
      <c r="H25" s="72">
        <f>SUMIFS(Data!$U:$U,Data!$A:$A,Data_echipe!$A25,Data!$C:$C,Data_echipe!H$1)</f>
        <v>3.2749999999999999</v>
      </c>
      <c r="I25" s="72">
        <f>SUMIFS(Data!$U:$U,Data!$A:$A,Data_echipe!$A25,Data!$C:$C,Data_echipe!I$1)</f>
        <v>4.5</v>
      </c>
      <c r="J25" s="72">
        <f>SUMIFS(Data!$U:$U,Data!$A:$A,Data_echipe!$A25,Data!$C:$C,Data_echipe!J$1)</f>
        <v>2.5750000000000002</v>
      </c>
      <c r="K25" s="72">
        <f>SUMIFS(Data!$U:$U,Data!$A:$A,Data_echipe!$A25,Data!$C:$C,Data_echipe!K$1)</f>
        <v>2.7</v>
      </c>
      <c r="L25" s="72">
        <f>SUMIFS(Data!$U:$U,Data!$A:$A,Data_echipe!$A25,Data!$C:$C,Data_echipe!L$1)</f>
        <v>2.375</v>
      </c>
      <c r="M25" s="72">
        <f>SUMIFS(Data!$U:$U,Data!$A:$A,Data_echipe!$A25,Data!$C:$C,Data_echipe!M$1)</f>
        <v>2.375</v>
      </c>
      <c r="N25" s="72">
        <f>SUMIFS(Data!$U:$U,Data!$A:$A,Data_echipe!$A25,Data!$C:$C,Data_echipe!N$1)</f>
        <v>2.625</v>
      </c>
      <c r="O25" s="72">
        <f>SUMIFS(Data!$U:$U,Data!$A:$A,Data_echipe!$A25,Data!$C:$C,Data_echipe!O$1)</f>
        <v>3.125</v>
      </c>
      <c r="P25" s="72">
        <f>SUMIFS(Data!$U:$U,Data!$A:$A,Data_echipe!$A25,Data!$C:$C,Data_echipe!P$1)</f>
        <v>2</v>
      </c>
      <c r="R25" s="93" t="s">
        <v>195</v>
      </c>
    </row>
    <row r="26" spans="1:19" x14ac:dyDescent="0.3">
      <c r="A26" s="93" t="s">
        <v>68</v>
      </c>
      <c r="B26" s="72">
        <f>SUMIFS(Data!$U:$U,Data!$A:$A,Data_echipe!$A26,Data!$C:$C,Data_echipe!B$1)</f>
        <v>4.2746666666666666</v>
      </c>
      <c r="C26" s="72">
        <f>SUMIFS(Data!$U:$U,Data!$A:$A,Data_echipe!$A26,Data!$C:$C,Data_echipe!C$1)</f>
        <v>4.4416666666666664</v>
      </c>
      <c r="D26" s="72">
        <f>SUMIFS(Data!$U:$U,Data!$A:$A,Data_echipe!$A26,Data!$C:$C,Data_echipe!D$1)</f>
        <v>5.0806666666666658</v>
      </c>
      <c r="E26" s="72">
        <f>SUMIFS(Data!$U:$U,Data!$A:$A,Data_echipe!$A26,Data!$C:$C,Data_echipe!E$1)</f>
        <v>1.875</v>
      </c>
      <c r="F26" s="72">
        <f>SUMIFS(Data!$U:$U,Data!$A:$A,Data_echipe!$A26,Data!$C:$C,Data_echipe!F$1)</f>
        <v>3.9533333333333331</v>
      </c>
      <c r="G26" s="72">
        <f>SUMIFS(Data!$U:$U,Data!$A:$A,Data_echipe!$A26,Data!$C:$C,Data_echipe!G$1)</f>
        <v>3.2096666666666667</v>
      </c>
      <c r="H26" s="72">
        <f>SUMIFS(Data!$U:$U,Data!$A:$A,Data_echipe!$A26,Data!$C:$C,Data_echipe!H$1)</f>
        <v>0</v>
      </c>
      <c r="I26" s="72">
        <f>SUMIFS(Data!$U:$U,Data!$A:$A,Data_echipe!$A26,Data!$C:$C,Data_echipe!I$1)</f>
        <v>0</v>
      </c>
      <c r="J26" s="72">
        <f>SUMIFS(Data!$U:$U,Data!$A:$A,Data_echipe!$A26,Data!$C:$C,Data_echipe!J$1)</f>
        <v>0</v>
      </c>
      <c r="K26" s="72">
        <f>SUMIFS(Data!$U:$U,Data!$A:$A,Data_echipe!$A26,Data!$C:$C,Data_echipe!K$1)</f>
        <v>0</v>
      </c>
      <c r="L26" s="72">
        <f>SUMIFS(Data!$U:$U,Data!$A:$A,Data_echipe!$A26,Data!$C:$C,Data_echipe!L$1)</f>
        <v>0</v>
      </c>
      <c r="M26" s="72">
        <f>SUMIFS(Data!$U:$U,Data!$A:$A,Data_echipe!$A26,Data!$C:$C,Data_echipe!M$1)</f>
        <v>0</v>
      </c>
      <c r="N26" s="72">
        <f>SUMIFS(Data!$U:$U,Data!$A:$A,Data_echipe!$A26,Data!$C:$C,Data_echipe!N$1)</f>
        <v>0</v>
      </c>
      <c r="O26" s="72">
        <f>SUMIFS(Data!$U:$U,Data!$A:$A,Data_echipe!$A26,Data!$C:$C,Data_echipe!O$1)</f>
        <v>0</v>
      </c>
      <c r="P26" s="72">
        <f>SUMIFS(Data!$U:$U,Data!$A:$A,Data_echipe!$A26,Data!$C:$C,Data_echipe!P$1)</f>
        <v>0</v>
      </c>
      <c r="R26" s="93" t="s">
        <v>195</v>
      </c>
    </row>
    <row r="27" spans="1:19" x14ac:dyDescent="0.3">
      <c r="A27" s="93" t="s">
        <v>183</v>
      </c>
      <c r="B27" s="72">
        <f>SUMIFS(Data!$U:$U,Data!$A:$A,Data_echipe!$A27,Data!$C:$C,Data_echipe!B$1)</f>
        <v>3.75</v>
      </c>
      <c r="C27" s="72">
        <f>SUMIFS(Data!$U:$U,Data!$A:$A,Data_echipe!$A27,Data!$C:$C,Data_echipe!C$1)</f>
        <v>4.0250000000000004</v>
      </c>
      <c r="D27" s="72">
        <f>SUMIFS(Data!$U:$U,Data!$A:$A,Data_echipe!$A27,Data!$C:$C,Data_echipe!D$1)</f>
        <v>3.375</v>
      </c>
      <c r="E27" s="72">
        <f>SUMIFS(Data!$U:$U,Data!$A:$A,Data_echipe!$A27,Data!$C:$C,Data_echipe!E$1)</f>
        <v>4.25</v>
      </c>
      <c r="F27" s="72">
        <f>SUMIFS(Data!$U:$U,Data!$A:$A,Data_echipe!$A27,Data!$C:$C,Data_echipe!F$1)</f>
        <v>4.25</v>
      </c>
      <c r="G27" s="72">
        <f>SUMIFS(Data!$U:$U,Data!$A:$A,Data_echipe!$A27,Data!$C:$C,Data_echipe!G$1)</f>
        <v>2.375</v>
      </c>
      <c r="H27" s="72">
        <f>SUMIFS(Data!$U:$U,Data!$A:$A,Data_echipe!$A27,Data!$C:$C,Data_echipe!H$1)</f>
        <v>4.2750000000000004</v>
      </c>
      <c r="I27" s="72">
        <f>SUMIFS(Data!$U:$U,Data!$A:$A,Data_echipe!$A27,Data!$C:$C,Data_echipe!I$1)</f>
        <v>3.5</v>
      </c>
      <c r="J27" s="72">
        <f>SUMIFS(Data!$U:$U,Data!$A:$A,Data_echipe!$A27,Data!$C:$C,Data_echipe!J$1)</f>
        <v>3.62</v>
      </c>
      <c r="K27" s="72">
        <f>SUMIFS(Data!$U:$U,Data!$A:$A,Data_echipe!$A27,Data!$C:$C,Data_echipe!K$1)</f>
        <v>4</v>
      </c>
      <c r="L27" s="72">
        <f>SUMIFS(Data!$U:$U,Data!$A:$A,Data_echipe!$A27,Data!$C:$C,Data_echipe!L$1)</f>
        <v>3.65</v>
      </c>
      <c r="M27" s="72">
        <f>SUMIFS(Data!$U:$U,Data!$A:$A,Data_echipe!$A27,Data!$C:$C,Data_echipe!M$1)</f>
        <v>3.1</v>
      </c>
      <c r="N27" s="72">
        <f>SUMIFS(Data!$U:$U,Data!$A:$A,Data_echipe!$A27,Data!$C:$C,Data_echipe!N$1)</f>
        <v>3.5</v>
      </c>
      <c r="O27" s="72">
        <f>SUMIFS(Data!$U:$U,Data!$A:$A,Data_echipe!$A27,Data!$C:$C,Data_echipe!O$1)</f>
        <v>2.625</v>
      </c>
      <c r="P27" s="72">
        <f>SUMIFS(Data!$U:$U,Data!$A:$A,Data_echipe!$A27,Data!$C:$C,Data_echipe!P$1)</f>
        <v>2.875</v>
      </c>
      <c r="R27" s="93" t="s">
        <v>195</v>
      </c>
    </row>
    <row r="28" spans="1:19" x14ac:dyDescent="0.3">
      <c r="A28" s="93" t="s">
        <v>8</v>
      </c>
      <c r="B28" s="72">
        <f>SUMIFS(Data!$U:$U,Data!$A:$A,Data_echipe!$A28,Data!$C:$C,Data_echipe!B$1)</f>
        <v>2.75</v>
      </c>
      <c r="C28" s="72">
        <f>SUMIFS(Data!$U:$U,Data!$A:$A,Data_echipe!$A28,Data!$C:$C,Data_echipe!C$1)</f>
        <v>3</v>
      </c>
      <c r="D28" s="72">
        <f>SUMIFS(Data!$U:$U,Data!$A:$A,Data_echipe!$A28,Data!$C:$C,Data_echipe!D$1)</f>
        <v>2.25</v>
      </c>
      <c r="E28" s="72">
        <f>SUMIFS(Data!$U:$U,Data!$A:$A,Data_echipe!$A28,Data!$C:$C,Data_echipe!E$1)</f>
        <v>2.5</v>
      </c>
      <c r="F28" s="72">
        <f>SUMIFS(Data!$U:$U,Data!$A:$A,Data_echipe!$A28,Data!$C:$C,Data_echipe!F$1)</f>
        <v>2.75</v>
      </c>
      <c r="G28" s="72">
        <f>SUMIFS(Data!$U:$U,Data!$A:$A,Data_echipe!$A28,Data!$C:$C,Data_echipe!G$1)</f>
        <v>3.125</v>
      </c>
      <c r="H28" s="72">
        <f>SUMIFS(Data!$U:$U,Data!$A:$A,Data_echipe!$A28,Data!$C:$C,Data_echipe!H$1)</f>
        <v>3</v>
      </c>
      <c r="I28" s="72">
        <f>SUMIFS(Data!$U:$U,Data!$A:$A,Data_echipe!$A28,Data!$C:$C,Data_echipe!I$1)</f>
        <v>2.875</v>
      </c>
      <c r="J28" s="72">
        <f>SUMIFS(Data!$U:$U,Data!$A:$A,Data_echipe!$A28,Data!$C:$C,Data_echipe!J$1)</f>
        <v>2.625</v>
      </c>
      <c r="K28" s="72">
        <f>SUMIFS(Data!$U:$U,Data!$A:$A,Data_echipe!$A28,Data!$C:$C,Data_echipe!K$1)</f>
        <v>2</v>
      </c>
      <c r="L28" s="72">
        <f>SUMIFS(Data!$U:$U,Data!$A:$A,Data_echipe!$A28,Data!$C:$C,Data_echipe!L$1)</f>
        <v>2</v>
      </c>
      <c r="M28" s="72">
        <f>SUMIFS(Data!$U:$U,Data!$A:$A,Data_echipe!$A28,Data!$C:$C,Data_echipe!M$1)</f>
        <v>2.375</v>
      </c>
      <c r="N28" s="72">
        <f>SUMIFS(Data!$U:$U,Data!$A:$A,Data_echipe!$A28,Data!$C:$C,Data_echipe!N$1)</f>
        <v>3</v>
      </c>
      <c r="O28" s="72">
        <f>SUMIFS(Data!$U:$U,Data!$A:$A,Data_echipe!$A28,Data!$C:$C,Data_echipe!O$1)</f>
        <v>2.375</v>
      </c>
      <c r="P28" s="72">
        <f>SUMIFS(Data!$U:$U,Data!$A:$A,Data_echipe!$A28,Data!$C:$C,Data_echipe!P$1)</f>
        <v>2.75</v>
      </c>
      <c r="R28" s="93" t="s">
        <v>195</v>
      </c>
    </row>
    <row r="29" spans="1:19" x14ac:dyDescent="0.3">
      <c r="A29" s="93" t="s">
        <v>251</v>
      </c>
      <c r="B29" s="72">
        <f>SUMIFS(Data!$U:$U,Data!$A:$A,Data_echipe!$A29,Data!$C:$C,Data_echipe!B$1)</f>
        <v>0</v>
      </c>
      <c r="C29" s="72">
        <f>SUMIFS(Data!$U:$U,Data!$A:$A,Data_echipe!$A29,Data!$C:$C,Data_echipe!C$1)</f>
        <v>0</v>
      </c>
      <c r="D29" s="72">
        <f>SUMIFS(Data!$U:$U,Data!$A:$A,Data_echipe!$A29,Data!$C:$C,Data_echipe!D$1)</f>
        <v>0</v>
      </c>
      <c r="E29" s="72">
        <f>SUMIFS(Data!$U:$U,Data!$A:$A,Data_echipe!$A29,Data!$C:$C,Data_echipe!E$1)</f>
        <v>2.5</v>
      </c>
      <c r="F29" s="72">
        <f>SUMIFS(Data!$U:$U,Data!$A:$A,Data_echipe!$A29,Data!$C:$C,Data_echipe!F$1)</f>
        <v>3.375</v>
      </c>
      <c r="G29" s="72">
        <f>SUMIFS(Data!$U:$U,Data!$A:$A,Data_echipe!$A29,Data!$C:$C,Data_echipe!G$1)</f>
        <v>2.75</v>
      </c>
      <c r="H29" s="72">
        <f>SUMIFS(Data!$U:$U,Data!$A:$A,Data_echipe!$A29,Data!$C:$C,Data_echipe!H$1)</f>
        <v>3.875</v>
      </c>
      <c r="I29" s="72">
        <f>SUMIFS(Data!$U:$U,Data!$A:$A,Data_echipe!$A29,Data!$C:$C,Data_echipe!I$1)</f>
        <v>3</v>
      </c>
      <c r="J29" s="72">
        <f>SUMIFS(Data!$U:$U,Data!$A:$A,Data_echipe!$A29,Data!$C:$C,Data_echipe!J$1)</f>
        <v>2.125</v>
      </c>
      <c r="K29" s="72">
        <f>SUMIFS(Data!$U:$U,Data!$A:$A,Data_echipe!$A29,Data!$C:$C,Data_echipe!K$1)</f>
        <v>2.5</v>
      </c>
      <c r="L29" s="72">
        <f>SUMIFS(Data!$U:$U,Data!$A:$A,Data_echipe!$A29,Data!$C:$C,Data_echipe!L$1)</f>
        <v>3.9646666666666666</v>
      </c>
      <c r="M29" s="72">
        <f>SUMIFS(Data!$U:$U,Data!$A:$A,Data_echipe!$A29,Data!$C:$C,Data_echipe!M$1)</f>
        <v>3.7616666666666667</v>
      </c>
      <c r="N29" s="72">
        <f>SUMIFS(Data!$U:$U,Data!$A:$A,Data_echipe!$A29,Data!$C:$C,Data_echipe!N$1)</f>
        <v>3.8393333333333333</v>
      </c>
      <c r="O29" s="72">
        <f>SUMIFS(Data!$U:$U,Data!$A:$A,Data_echipe!$A29,Data!$C:$C,Data_echipe!O$1)</f>
        <v>3.5796666666666668</v>
      </c>
      <c r="P29" s="72">
        <f>SUMIFS(Data!$U:$U,Data!$A:$A,Data_echipe!$A29,Data!$C:$C,Data_echipe!P$1)</f>
        <v>2.25</v>
      </c>
      <c r="R29" s="93" t="s">
        <v>195</v>
      </c>
    </row>
    <row r="30" spans="1:19" x14ac:dyDescent="0.3">
      <c r="A30" s="93" t="s">
        <v>56</v>
      </c>
      <c r="B30" s="72">
        <f>SUMIFS(Data!$U:$U,Data!$A:$A,Data_echipe!$A30,Data!$C:$C,Data_echipe!B$1)</f>
        <v>1.875</v>
      </c>
      <c r="C30" s="72">
        <f>SUMIFS(Data!$U:$U,Data!$A:$A,Data_echipe!$A30,Data!$C:$C,Data_echipe!C$1)</f>
        <v>2.25</v>
      </c>
      <c r="D30" s="72">
        <f>SUMIFS(Data!$U:$U,Data!$A:$A,Data_echipe!$A30,Data!$C:$C,Data_echipe!D$1)</f>
        <v>2.125</v>
      </c>
      <c r="E30" s="72">
        <f>SUMIFS(Data!$U:$U,Data!$A:$A,Data_echipe!$A30,Data!$C:$C,Data_echipe!E$1)</f>
        <v>1.5</v>
      </c>
      <c r="F30" s="72">
        <f>SUMIFS(Data!$U:$U,Data!$A:$A,Data_echipe!$A30,Data!$C:$C,Data_echipe!F$1)</f>
        <v>2</v>
      </c>
      <c r="G30" s="72">
        <f>SUMIFS(Data!$U:$U,Data!$A:$A,Data_echipe!$A30,Data!$C:$C,Data_echipe!G$1)</f>
        <v>2.25</v>
      </c>
      <c r="H30" s="72">
        <f>SUMIFS(Data!$U:$U,Data!$A:$A,Data_echipe!$A30,Data!$C:$C,Data_echipe!H$1)</f>
        <v>2.25</v>
      </c>
      <c r="I30" s="72">
        <f>SUMIFS(Data!$U:$U,Data!$A:$A,Data_echipe!$A30,Data!$C:$C,Data_echipe!I$1)</f>
        <v>3.25</v>
      </c>
      <c r="J30" s="72">
        <f>SUMIFS(Data!$U:$U,Data!$A:$A,Data_echipe!$A30,Data!$C:$C,Data_echipe!J$1)</f>
        <v>2.1266666666666669</v>
      </c>
      <c r="K30" s="72">
        <f>SUMIFS(Data!$U:$U,Data!$A:$A,Data_echipe!$A30,Data!$C:$C,Data_echipe!K$1)</f>
        <v>1.75</v>
      </c>
      <c r="L30" s="72">
        <f>SUMIFS(Data!$U:$U,Data!$A:$A,Data_echipe!$A30,Data!$C:$C,Data_echipe!L$1)</f>
        <v>3.125</v>
      </c>
      <c r="M30" s="72">
        <f>SUMIFS(Data!$U:$U,Data!$A:$A,Data_echipe!$A30,Data!$C:$C,Data_echipe!M$1)</f>
        <v>2.25</v>
      </c>
      <c r="N30" s="72">
        <f>SUMIFS(Data!$U:$U,Data!$A:$A,Data_echipe!$A30,Data!$C:$C,Data_echipe!N$1)</f>
        <v>0</v>
      </c>
      <c r="O30" s="72">
        <f>SUMIFS(Data!$U:$U,Data!$A:$A,Data_echipe!$A30,Data!$C:$C,Data_echipe!O$1)</f>
        <v>0</v>
      </c>
      <c r="P30" s="72">
        <f>SUMIFS(Data!$U:$U,Data!$A:$A,Data_echipe!$A30,Data!$C:$C,Data_echipe!P$1)</f>
        <v>2.125</v>
      </c>
      <c r="R30" s="93" t="s">
        <v>195</v>
      </c>
    </row>
    <row r="31" spans="1:19" s="145" customFormat="1" x14ac:dyDescent="0.3">
      <c r="A31" s="145" t="s">
        <v>155</v>
      </c>
      <c r="B31" s="72">
        <f>SUMIFS(Data!$U:$U,Data!$A:$A,Data_echipe!$A31,Data!$C:$C,Data_echipe!B$1)</f>
        <v>0</v>
      </c>
      <c r="C31" s="72">
        <f>SUMIFS(Data!$U:$U,Data!$A:$A,Data_echipe!$A31,Data!$C:$C,Data_echipe!C$1)</f>
        <v>0</v>
      </c>
      <c r="D31" s="72">
        <f>SUMIFS(Data!$U:$U,Data!$A:$A,Data_echipe!$A31,Data!$C:$C,Data_echipe!D$1)</f>
        <v>0</v>
      </c>
      <c r="E31" s="72">
        <f>SUMIFS(Data!$U:$U,Data!$A:$A,Data_echipe!$A31,Data!$C:$C,Data_echipe!E$1)</f>
        <v>3</v>
      </c>
      <c r="F31" s="72">
        <f>SUMIFS(Data!$U:$U,Data!$A:$A,Data_echipe!$A31,Data!$C:$C,Data_echipe!F$1)</f>
        <v>3.875</v>
      </c>
      <c r="G31" s="72">
        <f>SUMIFS(Data!$U:$U,Data!$A:$A,Data_echipe!$A31,Data!$C:$C,Data_echipe!G$1)</f>
        <v>1.5</v>
      </c>
      <c r="H31" s="72">
        <f>SUMIFS(Data!$U:$U,Data!$A:$A,Data_echipe!$A31,Data!$C:$C,Data_echipe!H$1)</f>
        <v>3.25</v>
      </c>
      <c r="I31" s="72">
        <f>SUMIFS(Data!$U:$U,Data!$A:$A,Data_echipe!$A31,Data!$C:$C,Data_echipe!I$1)</f>
        <v>2.375</v>
      </c>
      <c r="J31" s="72">
        <f>SUMIFS(Data!$U:$U,Data!$A:$A,Data_echipe!$A31,Data!$C:$C,Data_echipe!J$1)</f>
        <v>3.25</v>
      </c>
      <c r="K31" s="72">
        <f>SUMIFS(Data!$U:$U,Data!$A:$A,Data_echipe!$A31,Data!$C:$C,Data_echipe!K$1)</f>
        <v>4.0250000000000004</v>
      </c>
      <c r="L31" s="72">
        <f>SUMIFS(Data!$U:$U,Data!$A:$A,Data_echipe!$A31,Data!$C:$C,Data_echipe!L$1)</f>
        <v>3.25</v>
      </c>
      <c r="M31" s="72">
        <f>SUMIFS(Data!$U:$U,Data!$A:$A,Data_echipe!$A31,Data!$C:$C,Data_echipe!M$1)</f>
        <v>1.375</v>
      </c>
      <c r="N31" s="72">
        <f>SUMIFS(Data!$U:$U,Data!$A:$A,Data_echipe!$A31,Data!$C:$C,Data_echipe!N$1)</f>
        <v>1.5</v>
      </c>
      <c r="O31" s="72">
        <f>SUMIFS(Data!$U:$U,Data!$A:$A,Data_echipe!$A31,Data!$C:$C,Data_echipe!O$1)</f>
        <v>1.625</v>
      </c>
      <c r="P31" s="72">
        <f>SUMIFS(Data!$U:$U,Data!$A:$A,Data_echipe!$A31,Data!$C:$C,Data_echipe!P$1)</f>
        <v>1.625</v>
      </c>
      <c r="R31" s="145" t="s">
        <v>195</v>
      </c>
      <c r="S31" s="141"/>
    </row>
    <row r="32" spans="1:19" x14ac:dyDescent="0.3">
      <c r="B32" s="72"/>
      <c r="C32" s="72"/>
      <c r="D32" s="72"/>
      <c r="E32" s="72"/>
      <c r="F32" s="97"/>
      <c r="G32" s="97"/>
      <c r="H32" s="97"/>
      <c r="I32" s="97"/>
      <c r="J32" s="97"/>
      <c r="L32" s="72"/>
      <c r="M32" s="72"/>
      <c r="N32" s="72"/>
      <c r="O32" s="72"/>
      <c r="P32" s="72"/>
    </row>
    <row r="33" spans="1:19" x14ac:dyDescent="0.3">
      <c r="B33" s="72"/>
      <c r="L33" s="72"/>
      <c r="M33" s="72"/>
      <c r="N33" s="72"/>
      <c r="O33" s="72"/>
      <c r="P33" s="72"/>
    </row>
    <row r="34" spans="1:19" s="94" customFormat="1" x14ac:dyDescent="0.3">
      <c r="A34" s="94" t="s">
        <v>196</v>
      </c>
      <c r="B34" s="95">
        <f>AVERAGE(LARGE(B35:B42,{1;2;3;4;5}))</f>
        <v>3.4131333333333331</v>
      </c>
      <c r="C34" s="95">
        <f>AVERAGE(LARGE(C35:C42,{1;2;3;4;5}))</f>
        <v>3.6867333333333336</v>
      </c>
      <c r="D34" s="95">
        <f>AVERAGE(LARGE(D35:D42,{1;2;3;4;5}))</f>
        <v>4.3872</v>
      </c>
      <c r="E34" s="95">
        <f>AVERAGE(LARGE(E35:E42,{1;2;3;4;5}))</f>
        <v>3.3280000000000003</v>
      </c>
      <c r="F34" s="95">
        <f>AVERAGE(LARGE(F35:F42,{1;2;3;4;5}))</f>
        <v>4.1025333333333336</v>
      </c>
      <c r="G34" s="95">
        <f>AVERAGE(LARGE(G35:G42,{1;2;3;4;5}))</f>
        <v>4.0041333333333329</v>
      </c>
      <c r="H34" s="95">
        <f>AVERAGE(LARGE(H35:H42,{1;2;3;4;5}))</f>
        <v>3.4171333333333331</v>
      </c>
      <c r="I34" s="95">
        <f>AVERAGE(LARGE(I35:I42,{1;2;3;4;5}))</f>
        <v>3.8046666666666669</v>
      </c>
      <c r="J34" s="95">
        <f>AVERAGE(LARGE(J35:J42,{1;2;3;4;5}))</f>
        <v>4.7007999999999992</v>
      </c>
      <c r="K34" s="95">
        <f>AVERAGE(LARGE(K35:K42,{1;2;3;4;5}))</f>
        <v>4.5845333333333338</v>
      </c>
      <c r="L34" s="95">
        <f>AVERAGE(LARGE(L35:L42,{1;2;3;4;5}))</f>
        <v>3.3910666666666662</v>
      </c>
      <c r="M34" s="95">
        <f>AVERAGE(LARGE(M35:M42,{1;2;3;4;5}))</f>
        <v>3.6899333333333333</v>
      </c>
      <c r="N34" s="95">
        <f>AVERAGE(LARGE(N35:N42,{1;2;3;4;5}))</f>
        <v>3.6088</v>
      </c>
      <c r="O34" s="95">
        <f>AVERAGE(LARGE(O35:O42,{1;2;3;4;5}))</f>
        <v>4.085</v>
      </c>
      <c r="P34" s="95">
        <f>AVERAGE(LARGE(P35:P42,{1;2;3;4;5}))</f>
        <v>4.4412000000000003</v>
      </c>
      <c r="Q34" s="95">
        <f>SUM(B34:P34)</f>
        <v>58.644866666666672</v>
      </c>
      <c r="S34" s="96"/>
    </row>
    <row r="35" spans="1:19" x14ac:dyDescent="0.3">
      <c r="A35" s="93" t="s">
        <v>82</v>
      </c>
      <c r="B35" s="72">
        <f>SUMIFS(Data!$U:$U,Data!$A:$A,Data_echipe!$A35,Data!$C:$C,Data_echipe!B$1)</f>
        <v>4</v>
      </c>
      <c r="C35" s="72">
        <f>SUMIFS(Data!$U:$U,Data!$A:$A,Data_echipe!$A35,Data!$C:$C,Data_echipe!C$1)</f>
        <v>4.1436666666666664</v>
      </c>
      <c r="D35" s="72">
        <f>SUMIFS(Data!$U:$U,Data!$A:$A,Data_echipe!$A35,Data!$C:$C,Data_echipe!D$1)</f>
        <v>5.7406666666666668</v>
      </c>
      <c r="E35" s="72">
        <f>SUMIFS(Data!$U:$U,Data!$A:$A,Data_echipe!$A35,Data!$C:$C,Data_echipe!E$1)</f>
        <v>2</v>
      </c>
      <c r="F35" s="72">
        <f>SUMIFS(Data!$U:$U,Data!$A:$A,Data_echipe!$A35,Data!$C:$C,Data_echipe!F$1)</f>
        <v>4.5766666666666671</v>
      </c>
      <c r="G35" s="72">
        <f>SUMIFS(Data!$U:$U,Data!$A:$A,Data_echipe!$A35,Data!$C:$C,Data_echipe!G$1)</f>
        <v>5.5246666666666666</v>
      </c>
      <c r="H35" s="72">
        <f>SUMIFS(Data!$U:$U,Data!$A:$A,Data_echipe!$A35,Data!$C:$C,Data_echipe!H$1)</f>
        <v>3.125</v>
      </c>
      <c r="I35" s="72">
        <f>SUMIFS(Data!$U:$U,Data!$A:$A,Data_echipe!$A35,Data!$C:$C,Data_echipe!I$1)</f>
        <v>3</v>
      </c>
      <c r="J35" s="72">
        <f>SUMIFS(Data!$U:$U,Data!$A:$A,Data_echipe!$A35,Data!$C:$C,Data_echipe!J$1)</f>
        <v>3.6473333333333331</v>
      </c>
      <c r="K35" s="72">
        <f>SUMIFS(Data!$U:$U,Data!$A:$A,Data_echipe!$A35,Data!$C:$C,Data_echipe!K$1)</f>
        <v>6.1386666666666665</v>
      </c>
      <c r="L35" s="72">
        <f>SUMIFS(Data!$U:$U,Data!$A:$A,Data_echipe!$A35,Data!$C:$C,Data_echipe!L$1)</f>
        <v>3.35</v>
      </c>
      <c r="M35" s="72">
        <f>SUMIFS(Data!$U:$U,Data!$A:$A,Data_echipe!$A35,Data!$C:$C,Data_echipe!M$1)</f>
        <v>4.798</v>
      </c>
      <c r="N35" s="72">
        <f>SUMIFS(Data!$U:$U,Data!$A:$A,Data_echipe!$A35,Data!$C:$C,Data_echipe!N$1)</f>
        <v>3</v>
      </c>
      <c r="O35" s="72">
        <f>SUMIFS(Data!$U:$U,Data!$A:$A,Data_echipe!$A35,Data!$C:$C,Data_echipe!O$1)</f>
        <v>3.875</v>
      </c>
      <c r="P35" s="72">
        <f>SUMIFS(Data!$U:$U,Data!$A:$A,Data_echipe!$A35,Data!$C:$C,Data_echipe!P$1)</f>
        <v>4.181</v>
      </c>
      <c r="R35" s="93" t="s">
        <v>196</v>
      </c>
    </row>
    <row r="36" spans="1:19" x14ac:dyDescent="0.3">
      <c r="A36" s="93" t="s">
        <v>159</v>
      </c>
      <c r="B36" s="72">
        <f>SUMIFS(Data!$U:$U,Data!$A:$A,Data_echipe!$A36,Data!$C:$C,Data_echipe!B$1)</f>
        <v>2.625</v>
      </c>
      <c r="C36" s="72">
        <f>SUMIFS(Data!$U:$U,Data!$A:$A,Data_echipe!$A36,Data!$C:$C,Data_echipe!C$1)</f>
        <v>3.25</v>
      </c>
      <c r="D36" s="72">
        <f>SUMIFS(Data!$U:$U,Data!$A:$A,Data_echipe!$A36,Data!$C:$C,Data_echipe!D$1)</f>
        <v>4.5409999999999995</v>
      </c>
      <c r="E36" s="72">
        <f>SUMIFS(Data!$U:$U,Data!$A:$A,Data_echipe!$A36,Data!$C:$C,Data_echipe!E$1)</f>
        <v>2.625</v>
      </c>
      <c r="F36" s="72">
        <f>SUMIFS(Data!$U:$U,Data!$A:$A,Data_echipe!$A36,Data!$C:$C,Data_echipe!F$1)</f>
        <v>3.375</v>
      </c>
      <c r="G36" s="72">
        <f>SUMIFS(Data!$U:$U,Data!$A:$A,Data_echipe!$A36,Data!$C:$C,Data_echipe!G$1)</f>
        <v>3</v>
      </c>
      <c r="H36" s="72">
        <f>SUMIFS(Data!$U:$U,Data!$A:$A,Data_echipe!$A36,Data!$C:$C,Data_echipe!H$1)</f>
        <v>3.625</v>
      </c>
      <c r="I36" s="72">
        <f>SUMIFS(Data!$U:$U,Data!$A:$A,Data_echipe!$A36,Data!$C:$C,Data_echipe!I$1)</f>
        <v>3.25</v>
      </c>
      <c r="J36" s="72">
        <f>SUMIFS(Data!$U:$U,Data!$A:$A,Data_echipe!$A36,Data!$C:$C,Data_echipe!J$1)</f>
        <v>3.6066666666666665</v>
      </c>
      <c r="K36" s="72">
        <f>SUMIFS(Data!$U:$U,Data!$A:$A,Data_echipe!$A36,Data!$C:$C,Data_echipe!K$1)</f>
        <v>2.875</v>
      </c>
      <c r="L36" s="72">
        <f>SUMIFS(Data!$U:$U,Data!$A:$A,Data_echipe!$A36,Data!$C:$C,Data_echipe!L$1)</f>
        <v>3.5</v>
      </c>
      <c r="M36" s="72">
        <f>SUMIFS(Data!$U:$U,Data!$A:$A,Data_echipe!$A36,Data!$C:$C,Data_echipe!M$1)</f>
        <v>3.25</v>
      </c>
      <c r="N36" s="72">
        <f>SUMIFS(Data!$U:$U,Data!$A:$A,Data_echipe!$A36,Data!$C:$C,Data_echipe!N$1)</f>
        <v>4.3</v>
      </c>
      <c r="O36" s="72">
        <f>SUMIFS(Data!$U:$U,Data!$A:$A,Data_echipe!$A36,Data!$C:$C,Data_echipe!O$1)</f>
        <v>3.25</v>
      </c>
      <c r="P36" s="72">
        <f>SUMIFS(Data!$U:$U,Data!$A:$A,Data_echipe!$A36,Data!$C:$C,Data_echipe!P$1)</f>
        <v>4.25</v>
      </c>
      <c r="R36" s="93" t="s">
        <v>196</v>
      </c>
    </row>
    <row r="37" spans="1:19" x14ac:dyDescent="0.3">
      <c r="A37" s="93" t="s">
        <v>52</v>
      </c>
      <c r="B37" s="72">
        <f>SUMIFS(Data!$U:$U,Data!$A:$A,Data_echipe!$A37,Data!$C:$C,Data_echipe!B$1)</f>
        <v>3.875</v>
      </c>
      <c r="C37" s="72">
        <f>SUMIFS(Data!$U:$U,Data!$A:$A,Data_echipe!$A37,Data!$C:$C,Data_echipe!C$1)</f>
        <v>3.3716666666666666</v>
      </c>
      <c r="D37" s="72">
        <f>SUMIFS(Data!$U:$U,Data!$A:$A,Data_echipe!$A37,Data!$C:$C,Data_echipe!D$1)</f>
        <v>3.6070000000000002</v>
      </c>
      <c r="E37" s="72">
        <f>SUMIFS(Data!$U:$U,Data!$A:$A,Data_echipe!$A37,Data!$C:$C,Data_echipe!E$1)</f>
        <v>3.5300000000000002</v>
      </c>
      <c r="F37" s="72">
        <f>SUMIFS(Data!$U:$U,Data!$A:$A,Data_echipe!$A37,Data!$C:$C,Data_echipe!F$1)</f>
        <v>3.4359999999999999</v>
      </c>
      <c r="G37" s="72">
        <f>SUMIFS(Data!$U:$U,Data!$A:$A,Data_echipe!$A37,Data!$C:$C,Data_echipe!G$1)</f>
        <v>2.839</v>
      </c>
      <c r="H37" s="72">
        <f>SUMIFS(Data!$U:$U,Data!$A:$A,Data_echipe!$A37,Data!$C:$C,Data_echipe!H$1)</f>
        <v>2.7273333333333332</v>
      </c>
      <c r="I37" s="72">
        <f>SUMIFS(Data!$U:$U,Data!$A:$A,Data_echipe!$A37,Data!$C:$C,Data_echipe!I$1)</f>
        <v>3.85</v>
      </c>
      <c r="J37" s="72">
        <f>SUMIFS(Data!$U:$U,Data!$A:$A,Data_echipe!$A37,Data!$C:$C,Data_echipe!J$1)</f>
        <v>4.125</v>
      </c>
      <c r="K37" s="72">
        <f>SUMIFS(Data!$U:$U,Data!$A:$A,Data_echipe!$A37,Data!$C:$C,Data_echipe!K$1)</f>
        <v>2.9159999999999999</v>
      </c>
      <c r="L37" s="72">
        <f>SUMIFS(Data!$U:$U,Data!$A:$A,Data_echipe!$A37,Data!$C:$C,Data_echipe!L$1)</f>
        <v>2.2366666666666668</v>
      </c>
      <c r="M37" s="72">
        <f>SUMIFS(Data!$U:$U,Data!$A:$A,Data_echipe!$A37,Data!$C:$C,Data_echipe!M$1)</f>
        <v>2.4609999999999999</v>
      </c>
      <c r="N37" s="72">
        <f>SUMIFS(Data!$U:$U,Data!$A:$A,Data_echipe!$A37,Data!$C:$C,Data_echipe!N$1)</f>
        <v>2.3586666666666667</v>
      </c>
      <c r="O37" s="72">
        <f>SUMIFS(Data!$U:$U,Data!$A:$A,Data_echipe!$A37,Data!$C:$C,Data_echipe!O$1)</f>
        <v>3.25</v>
      </c>
      <c r="P37" s="72">
        <f>SUMIFS(Data!$U:$U,Data!$A:$A,Data_echipe!$A37,Data!$C:$C,Data_echipe!P$1)</f>
        <v>3.6</v>
      </c>
      <c r="R37" s="93" t="s">
        <v>196</v>
      </c>
    </row>
    <row r="38" spans="1:19" x14ac:dyDescent="0.3">
      <c r="A38" s="93" t="s">
        <v>110</v>
      </c>
      <c r="B38" s="72">
        <f>SUMIFS(Data!$U:$U,Data!$A:$A,Data_echipe!$A38,Data!$C:$C,Data_echipe!B$1)</f>
        <v>0</v>
      </c>
      <c r="C38" s="72">
        <f>SUMIFS(Data!$U:$U,Data!$A:$A,Data_echipe!$A38,Data!$C:$C,Data_echipe!C$1)</f>
        <v>0</v>
      </c>
      <c r="D38" s="72">
        <f>SUMIFS(Data!$U:$U,Data!$A:$A,Data_echipe!$A38,Data!$C:$C,Data_echipe!D$1)</f>
        <v>0</v>
      </c>
      <c r="E38" s="72">
        <f>SUMIFS(Data!$U:$U,Data!$A:$A,Data_echipe!$A38,Data!$C:$C,Data_echipe!E$1)</f>
        <v>0</v>
      </c>
      <c r="F38" s="72">
        <f>SUMIFS(Data!$U:$U,Data!$A:$A,Data_echipe!$A38,Data!$C:$C,Data_echipe!F$1)</f>
        <v>0</v>
      </c>
      <c r="G38" s="72">
        <f>SUMIFS(Data!$U:$U,Data!$A:$A,Data_echipe!$A38,Data!$C:$C,Data_echipe!G$1)</f>
        <v>0</v>
      </c>
      <c r="H38" s="72">
        <f>SUMIFS(Data!$U:$U,Data!$A:$A,Data_echipe!$A38,Data!$C:$C,Data_echipe!H$1)</f>
        <v>0</v>
      </c>
      <c r="I38" s="72">
        <f>SUMIFS(Data!$U:$U,Data!$A:$A,Data_echipe!$A38,Data!$C:$C,Data_echipe!I$1)</f>
        <v>0</v>
      </c>
      <c r="J38" s="72">
        <f>SUMIFS(Data!$U:$U,Data!$A:$A,Data_echipe!$A38,Data!$C:$C,Data_echipe!J$1)</f>
        <v>0</v>
      </c>
      <c r="K38" s="72">
        <f>SUMIFS(Data!$U:$U,Data!$A:$A,Data_echipe!$A38,Data!$C:$C,Data_echipe!K$1)</f>
        <v>0</v>
      </c>
      <c r="L38" s="72">
        <f>SUMIFS(Data!$U:$U,Data!$A:$A,Data_echipe!$A38,Data!$C:$C,Data_echipe!L$1)</f>
        <v>0</v>
      </c>
      <c r="M38" s="72">
        <f>SUMIFS(Data!$U:$U,Data!$A:$A,Data_echipe!$A38,Data!$C:$C,Data_echipe!M$1)</f>
        <v>0</v>
      </c>
      <c r="N38" s="72">
        <f>SUMIFS(Data!$U:$U,Data!$A:$A,Data_echipe!$A38,Data!$C:$C,Data_echipe!N$1)</f>
        <v>0</v>
      </c>
      <c r="O38" s="72">
        <f>SUMIFS(Data!$U:$U,Data!$A:$A,Data_echipe!$A38,Data!$C:$C,Data_echipe!O$1)</f>
        <v>0</v>
      </c>
      <c r="P38" s="72">
        <f>SUMIFS(Data!$U:$U,Data!$A:$A,Data_echipe!$A38,Data!$C:$C,Data_echipe!P$1)</f>
        <v>0</v>
      </c>
      <c r="R38" s="93" t="s">
        <v>196</v>
      </c>
    </row>
    <row r="39" spans="1:19" x14ac:dyDescent="0.3">
      <c r="A39" s="93" t="s">
        <v>184</v>
      </c>
      <c r="B39" s="72">
        <f>SUMIFS(Data!$U:$U,Data!$A:$A,Data_echipe!$A39,Data!$C:$C,Data_echipe!B$1)</f>
        <v>2.625</v>
      </c>
      <c r="C39" s="72">
        <f>SUMIFS(Data!$U:$U,Data!$A:$A,Data_echipe!$A39,Data!$C:$C,Data_echipe!C$1)</f>
        <v>2.25</v>
      </c>
      <c r="D39" s="72">
        <f>SUMIFS(Data!$U:$U,Data!$A:$A,Data_echipe!$A39,Data!$C:$C,Data_echipe!D$1)</f>
        <v>2.4823333333333335</v>
      </c>
      <c r="E39" s="72">
        <f>SUMIFS(Data!$U:$U,Data!$A:$A,Data_echipe!$A39,Data!$C:$C,Data_echipe!E$1)</f>
        <v>0</v>
      </c>
      <c r="F39" s="72">
        <f>SUMIFS(Data!$U:$U,Data!$A:$A,Data_echipe!$A39,Data!$C:$C,Data_echipe!F$1)</f>
        <v>1.875</v>
      </c>
      <c r="G39" s="72">
        <f>SUMIFS(Data!$U:$U,Data!$A:$A,Data_echipe!$A39,Data!$C:$C,Data_echipe!G$1)</f>
        <v>0</v>
      </c>
      <c r="H39" s="72">
        <f>SUMIFS(Data!$U:$U,Data!$A:$A,Data_echipe!$A39,Data!$C:$C,Data_echipe!H$1)</f>
        <v>2.125</v>
      </c>
      <c r="I39" s="72">
        <f>SUMIFS(Data!$U:$U,Data!$A:$A,Data_echipe!$A39,Data!$C:$C,Data_echipe!I$1)</f>
        <v>0</v>
      </c>
      <c r="J39" s="72">
        <f>SUMIFS(Data!$U:$U,Data!$A:$A,Data_echipe!$A39,Data!$C:$C,Data_echipe!J$1)</f>
        <v>0</v>
      </c>
      <c r="K39" s="72">
        <f>SUMIFS(Data!$U:$U,Data!$A:$A,Data_echipe!$A39,Data!$C:$C,Data_echipe!K$1)</f>
        <v>0</v>
      </c>
      <c r="L39" s="72">
        <f>SUMIFS(Data!$U:$U,Data!$A:$A,Data_echipe!$A39,Data!$C:$C,Data_echipe!L$1)</f>
        <v>0</v>
      </c>
      <c r="M39" s="72">
        <f>SUMIFS(Data!$U:$U,Data!$A:$A,Data_echipe!$A39,Data!$C:$C,Data_echipe!M$1)</f>
        <v>0</v>
      </c>
      <c r="N39" s="72">
        <f>SUMIFS(Data!$U:$U,Data!$A:$A,Data_echipe!$A39,Data!$C:$C,Data_echipe!N$1)</f>
        <v>0</v>
      </c>
      <c r="O39" s="72">
        <f>SUMIFS(Data!$U:$U,Data!$A:$A,Data_echipe!$A39,Data!$C:$C,Data_echipe!O$1)</f>
        <v>0</v>
      </c>
      <c r="P39" s="72">
        <f>SUMIFS(Data!$U:$U,Data!$A:$A,Data_echipe!$A39,Data!$C:$C,Data_echipe!P$1)</f>
        <v>0</v>
      </c>
      <c r="R39" s="93" t="s">
        <v>196</v>
      </c>
    </row>
    <row r="40" spans="1:19" x14ac:dyDescent="0.3">
      <c r="A40" s="93" t="s">
        <v>64</v>
      </c>
      <c r="B40" s="72">
        <f>SUMIFS(Data!$U:$U,Data!$A:$A,Data_echipe!$A40,Data!$C:$C,Data_echipe!B$1)</f>
        <v>2.375</v>
      </c>
      <c r="C40" s="72">
        <f>SUMIFS(Data!$U:$U,Data!$A:$A,Data_echipe!$A40,Data!$C:$C,Data_echipe!C$1)</f>
        <v>2.625</v>
      </c>
      <c r="D40" s="72">
        <f>SUMIFS(Data!$U:$U,Data!$A:$A,Data_echipe!$A40,Data!$C:$C,Data_echipe!D$1)</f>
        <v>0</v>
      </c>
      <c r="E40" s="72">
        <f>SUMIFS(Data!$U:$U,Data!$A:$A,Data_echipe!$A40,Data!$C:$C,Data_echipe!E$1)</f>
        <v>2.125</v>
      </c>
      <c r="F40" s="72">
        <f>SUMIFS(Data!$U:$U,Data!$A:$A,Data_echipe!$A40,Data!$C:$C,Data_echipe!F$1)</f>
        <v>0</v>
      </c>
      <c r="G40" s="72">
        <f>SUMIFS(Data!$U:$U,Data!$A:$A,Data_echipe!$A40,Data!$C:$C,Data_echipe!G$1)</f>
        <v>0</v>
      </c>
      <c r="H40" s="72">
        <f>SUMIFS(Data!$U:$U,Data!$A:$A,Data_echipe!$A40,Data!$C:$C,Data_echipe!H$1)</f>
        <v>2.625</v>
      </c>
      <c r="I40" s="72">
        <f>SUMIFS(Data!$U:$U,Data!$A:$A,Data_echipe!$A40,Data!$C:$C,Data_echipe!I$1)</f>
        <v>2.2599999999999998</v>
      </c>
      <c r="J40" s="72">
        <f>SUMIFS(Data!$U:$U,Data!$A:$A,Data_echipe!$A40,Data!$C:$C,Data_echipe!J$1)</f>
        <v>1.625</v>
      </c>
      <c r="K40" s="72">
        <f>SUMIFS(Data!$U:$U,Data!$A:$A,Data_echipe!$A40,Data!$C:$C,Data_echipe!K$1)</f>
        <v>3.5</v>
      </c>
      <c r="L40" s="72">
        <f>SUMIFS(Data!$U:$U,Data!$A:$A,Data_echipe!$A40,Data!$C:$C,Data_echipe!L$1)</f>
        <v>2.0049999999999999</v>
      </c>
      <c r="M40" s="72">
        <f>SUMIFS(Data!$U:$U,Data!$A:$A,Data_echipe!$A40,Data!$C:$C,Data_echipe!M$1)</f>
        <v>0</v>
      </c>
      <c r="N40" s="72">
        <f>SUMIFS(Data!$U:$U,Data!$A:$A,Data_echipe!$A40,Data!$C:$C,Data_echipe!N$1)</f>
        <v>2.1819999999999999</v>
      </c>
      <c r="O40" s="72">
        <f>SUMIFS(Data!$U:$U,Data!$A:$A,Data_echipe!$A40,Data!$C:$C,Data_echipe!O$1)</f>
        <v>0</v>
      </c>
      <c r="P40" s="72">
        <f>SUMIFS(Data!$U:$U,Data!$A:$A,Data_echipe!$A40,Data!$C:$C,Data_echipe!P$1)</f>
        <v>1.875</v>
      </c>
      <c r="R40" s="93" t="s">
        <v>196</v>
      </c>
    </row>
    <row r="41" spans="1:19" x14ac:dyDescent="0.3">
      <c r="A41" s="93" t="s">
        <v>218</v>
      </c>
      <c r="B41" s="72">
        <f>SUMIFS(Data!$U:$U,Data!$A:$A,Data_echipe!$A41,Data!$C:$C,Data_echipe!B$1)</f>
        <v>3</v>
      </c>
      <c r="C41" s="72">
        <f>SUMIFS(Data!$U:$U,Data!$A:$A,Data_echipe!$A41,Data!$C:$C,Data_echipe!C$1)</f>
        <v>3</v>
      </c>
      <c r="D41" s="72">
        <f>SUMIFS(Data!$U:$U,Data!$A:$A,Data_echipe!$A41,Data!$C:$C,Data_echipe!D$1)</f>
        <v>1.5806666666666667</v>
      </c>
      <c r="E41" s="72">
        <f>SUMIFS(Data!$U:$U,Data!$A:$A,Data_echipe!$A41,Data!$C:$C,Data_echipe!E$1)</f>
        <v>3.875</v>
      </c>
      <c r="F41" s="72">
        <f>SUMIFS(Data!$U:$U,Data!$A:$A,Data_echipe!$A41,Data!$C:$C,Data_echipe!F$1)</f>
        <v>4.125</v>
      </c>
      <c r="G41" s="72">
        <f>SUMIFS(Data!$U:$U,Data!$A:$A,Data_echipe!$A41,Data!$C:$C,Data_echipe!G$1)</f>
        <v>3.375</v>
      </c>
      <c r="H41" s="72">
        <f>SUMIFS(Data!$U:$U,Data!$A:$A,Data_echipe!$A41,Data!$C:$C,Data_echipe!H$1)</f>
        <v>2.85</v>
      </c>
      <c r="I41" s="72">
        <f>SUMIFS(Data!$U:$U,Data!$A:$A,Data_echipe!$A41,Data!$C:$C,Data_echipe!I$1)</f>
        <v>3.8250000000000002</v>
      </c>
      <c r="J41" s="72">
        <f>SUMIFS(Data!$U:$U,Data!$A:$A,Data_echipe!$A41,Data!$C:$C,Data_echipe!J$1)</f>
        <v>3</v>
      </c>
      <c r="K41" s="72">
        <f>SUMIFS(Data!$U:$U,Data!$A:$A,Data_echipe!$A41,Data!$C:$C,Data_echipe!K$1)</f>
        <v>3.375</v>
      </c>
      <c r="L41" s="72">
        <f>SUMIFS(Data!$U:$U,Data!$A:$A,Data_echipe!$A41,Data!$C:$C,Data_echipe!L$1)</f>
        <v>2.625</v>
      </c>
      <c r="M41" s="72">
        <f>SUMIFS(Data!$U:$U,Data!$A:$A,Data_echipe!$A41,Data!$C:$C,Data_echipe!M$1)</f>
        <v>3</v>
      </c>
      <c r="N41" s="72">
        <f>SUMIFS(Data!$U:$U,Data!$A:$A,Data_echipe!$A41,Data!$C:$C,Data_echipe!N$1)</f>
        <v>2.5</v>
      </c>
      <c r="O41" s="72">
        <f>SUMIFS(Data!$U:$U,Data!$A:$A,Data_echipe!$A41,Data!$C:$C,Data_echipe!O$1)</f>
        <v>3.8</v>
      </c>
      <c r="P41" s="72">
        <f>SUMIFS(Data!$U:$U,Data!$A:$A,Data_echipe!$A41,Data!$C:$C,Data_echipe!P$1)</f>
        <v>3.125</v>
      </c>
      <c r="R41" s="93" t="s">
        <v>196</v>
      </c>
    </row>
    <row r="42" spans="1:19" x14ac:dyDescent="0.3">
      <c r="A42" s="93" t="s">
        <v>223</v>
      </c>
      <c r="B42" s="72">
        <f>SUMIFS(Data!$U:$U,Data!$A:$A,Data_echipe!$A42,Data!$C:$C,Data_echipe!B$1)</f>
        <v>3.5656666666666665</v>
      </c>
      <c r="C42" s="72">
        <f>SUMIFS(Data!$U:$U,Data!$A:$A,Data_echipe!$A42,Data!$C:$C,Data_echipe!C$1)</f>
        <v>4.6683333333333339</v>
      </c>
      <c r="D42" s="72">
        <f>SUMIFS(Data!$U:$U,Data!$A:$A,Data_echipe!$A42,Data!$C:$C,Data_echipe!D$1)</f>
        <v>5.5650000000000004</v>
      </c>
      <c r="E42" s="72">
        <f>SUMIFS(Data!$U:$U,Data!$A:$A,Data_echipe!$A42,Data!$C:$C,Data_echipe!E$1)</f>
        <v>4.4850000000000003</v>
      </c>
      <c r="F42" s="72">
        <f>SUMIFS(Data!$U:$U,Data!$A:$A,Data_echipe!$A42,Data!$C:$C,Data_echipe!F$1)</f>
        <v>5</v>
      </c>
      <c r="G42" s="72">
        <f>SUMIFS(Data!$U:$U,Data!$A:$A,Data_echipe!$A42,Data!$C:$C,Data_echipe!G$1)</f>
        <v>5.282</v>
      </c>
      <c r="H42" s="72">
        <f>SUMIFS(Data!$U:$U,Data!$A:$A,Data_echipe!$A42,Data!$C:$C,Data_echipe!H$1)</f>
        <v>4.7583333333333329</v>
      </c>
      <c r="I42" s="72">
        <f>SUMIFS(Data!$U:$U,Data!$A:$A,Data_echipe!$A42,Data!$C:$C,Data_echipe!I$1)</f>
        <v>5.0983333333333327</v>
      </c>
      <c r="J42" s="72">
        <f>SUMIFS(Data!$U:$U,Data!$A:$A,Data_echipe!$A42,Data!$C:$C,Data_echipe!J$1)</f>
        <v>9.125</v>
      </c>
      <c r="K42" s="72">
        <f>SUMIFS(Data!$U:$U,Data!$A:$A,Data_echipe!$A42,Data!$C:$C,Data_echipe!K$1)</f>
        <v>6.9929999999999994</v>
      </c>
      <c r="L42" s="72">
        <f>SUMIFS(Data!$U:$U,Data!$A:$A,Data_echipe!$A42,Data!$C:$C,Data_echipe!L$1)</f>
        <v>5.2436666666666669</v>
      </c>
      <c r="M42" s="72">
        <f>SUMIFS(Data!$U:$U,Data!$A:$A,Data_echipe!$A42,Data!$C:$C,Data_echipe!M$1)</f>
        <v>4.9406666666666661</v>
      </c>
      <c r="N42" s="72">
        <f>SUMIFS(Data!$U:$U,Data!$A:$A,Data_echipe!$A42,Data!$C:$C,Data_echipe!N$1)</f>
        <v>5.8853333333333335</v>
      </c>
      <c r="O42" s="72">
        <f>SUMIFS(Data!$U:$U,Data!$A:$A,Data_echipe!$A42,Data!$C:$C,Data_echipe!O$1)</f>
        <v>6.25</v>
      </c>
      <c r="P42" s="72">
        <f>SUMIFS(Data!$U:$U,Data!$A:$A,Data_echipe!$A42,Data!$C:$C,Data_echipe!P$1)</f>
        <v>7.05</v>
      </c>
      <c r="R42" s="93" t="s">
        <v>196</v>
      </c>
    </row>
    <row r="43" spans="1:19" x14ac:dyDescent="0.3">
      <c r="B43" s="72"/>
      <c r="C43" s="72"/>
      <c r="D43" s="72"/>
      <c r="E43" s="72"/>
      <c r="F43" s="72"/>
      <c r="G43" s="72"/>
      <c r="H43" s="72"/>
      <c r="I43" s="72"/>
      <c r="J43" s="72"/>
      <c r="L43" s="72"/>
      <c r="M43" s="72"/>
      <c r="N43" s="72"/>
      <c r="O43" s="72"/>
      <c r="P43" s="72"/>
    </row>
    <row r="44" spans="1:19" x14ac:dyDescent="0.3">
      <c r="L44" s="72"/>
      <c r="M44" s="72"/>
      <c r="N44" s="72"/>
      <c r="O44" s="72"/>
      <c r="P44" s="72"/>
    </row>
    <row r="45" spans="1:19" s="94" customFormat="1" x14ac:dyDescent="0.3">
      <c r="A45" s="94" t="s">
        <v>197</v>
      </c>
      <c r="B45" s="95">
        <f>AVERAGE(LARGE(B46:B52,{1;2;3;4;5}))</f>
        <v>3.6742666666666666</v>
      </c>
      <c r="C45" s="95">
        <f>AVERAGE(LARGE(C46:C52,{1;2;3;4;5}))</f>
        <v>4.7942666666666671</v>
      </c>
      <c r="D45" s="95">
        <f>AVERAGE(LARGE(D46:D52,{1;2;3;4;5}))</f>
        <v>3.7453333333333334</v>
      </c>
      <c r="E45" s="95">
        <f>AVERAGE(LARGE(E46:E52,{1;2;3;4;5}))</f>
        <v>3.8835333333333333</v>
      </c>
      <c r="F45" s="95">
        <f>AVERAGE(LARGE(F46:F52,{1;2;3;4;5}))</f>
        <v>3.9195333333333329</v>
      </c>
      <c r="G45" s="95">
        <f>AVERAGE(LARGE(G46:G52,{1;2;3;4;5}))</f>
        <v>3.7336666666666667</v>
      </c>
      <c r="H45" s="95">
        <f>AVERAGE(LARGE(H46:H52,{1;2;3;4;5}))</f>
        <v>3.6133999999999999</v>
      </c>
      <c r="I45" s="95">
        <f>AVERAGE(LARGE(I46:I52,{1;2;3;4;5}))</f>
        <v>3.9162000000000008</v>
      </c>
      <c r="J45" s="95">
        <f>AVERAGE(LARGE(J46:J52,{1;2;3;4;5}))</f>
        <v>3.5255333333333332</v>
      </c>
      <c r="K45" s="95">
        <f>AVERAGE(LARGE(K46:K52,{1;2;3;4;5}))</f>
        <v>3.6125999999999996</v>
      </c>
      <c r="L45" s="95">
        <f>AVERAGE(LARGE(L46:L52,{1;2;3;4;5}))</f>
        <v>3.8293333333333335</v>
      </c>
      <c r="M45" s="95">
        <f>AVERAGE(LARGE(M46:M52,{1;2;3;4;5}))</f>
        <v>3.6012</v>
      </c>
      <c r="N45" s="95">
        <f>AVERAGE(LARGE(N46:N52,{1;2;3;4;5}))</f>
        <v>3.3211333333333335</v>
      </c>
      <c r="O45" s="95">
        <f>AVERAGE(LARGE(O46:O52,{1;2;3;4;5}))</f>
        <v>3.4965333333333333</v>
      </c>
      <c r="P45" s="95">
        <f>AVERAGE(LARGE(P46:P52,{1;2;3;4;5}))</f>
        <v>3.2208666666666668</v>
      </c>
      <c r="Q45" s="95">
        <f>SUM(B45:P45)</f>
        <v>55.8874</v>
      </c>
      <c r="S45" s="96"/>
    </row>
    <row r="46" spans="1:19" x14ac:dyDescent="0.3">
      <c r="A46" s="93" t="s">
        <v>175</v>
      </c>
      <c r="B46" s="72">
        <f>SUMIFS(Data!$U:$U,Data!$A:$A,Data_echipe!$A46,Data!$C:$C,Data_echipe!B$1)</f>
        <v>4.1340000000000003</v>
      </c>
      <c r="C46" s="72">
        <f>SUMIFS(Data!$U:$U,Data!$A:$A,Data_echipe!$A46,Data!$C:$C,Data_echipe!C$1)</f>
        <v>3.25</v>
      </c>
      <c r="D46" s="72">
        <f>SUMIFS(Data!$U:$U,Data!$A:$A,Data_echipe!$A46,Data!$C:$C,Data_echipe!D$1)</f>
        <v>4.375</v>
      </c>
      <c r="E46" s="72">
        <f>SUMIFS(Data!$U:$U,Data!$A:$A,Data_echipe!$A46,Data!$C:$C,Data_echipe!E$1)</f>
        <v>5.5259999999999998</v>
      </c>
      <c r="F46" s="72">
        <f>SUMIFS(Data!$U:$U,Data!$A:$A,Data_echipe!$A46,Data!$C:$C,Data_echipe!F$1)</f>
        <v>4.125</v>
      </c>
      <c r="G46" s="72">
        <f>SUMIFS(Data!$U:$U,Data!$A:$A,Data_echipe!$A46,Data!$C:$C,Data_echipe!G$1)</f>
        <v>4.75</v>
      </c>
      <c r="H46" s="72">
        <f>SUMIFS(Data!$U:$U,Data!$A:$A,Data_echipe!$A46,Data!$C:$C,Data_echipe!H$1)</f>
        <v>3.7913333333333332</v>
      </c>
      <c r="I46" s="72">
        <f>SUMIFS(Data!$U:$U,Data!$A:$A,Data_echipe!$A46,Data!$C:$C,Data_echipe!I$1)</f>
        <v>4.0363333333333333</v>
      </c>
      <c r="J46" s="72">
        <f>SUMIFS(Data!$U:$U,Data!$A:$A,Data_echipe!$A46,Data!$C:$C,Data_echipe!J$1)</f>
        <v>4.5</v>
      </c>
      <c r="K46" s="72">
        <f>SUMIFS(Data!$U:$U,Data!$A:$A,Data_echipe!$A46,Data!$C:$C,Data_echipe!K$1)</f>
        <v>4.0999999999999996</v>
      </c>
      <c r="L46" s="72">
        <f>SUMIFS(Data!$U:$U,Data!$A:$A,Data_echipe!$A46,Data!$C:$C,Data_echipe!L$1)</f>
        <v>3.375</v>
      </c>
      <c r="M46" s="72">
        <f>SUMIFS(Data!$U:$U,Data!$A:$A,Data_echipe!$A46,Data!$C:$C,Data_echipe!M$1)</f>
        <v>3.875</v>
      </c>
      <c r="N46" s="72">
        <f>SUMIFS(Data!$U:$U,Data!$A:$A,Data_echipe!$A46,Data!$C:$C,Data_echipe!N$1)</f>
        <v>3.875</v>
      </c>
      <c r="O46" s="72">
        <f>SUMIFS(Data!$U:$U,Data!$A:$A,Data_echipe!$A46,Data!$C:$C,Data_echipe!O$1)</f>
        <v>4</v>
      </c>
      <c r="P46" s="72">
        <f>SUMIFS(Data!$U:$U,Data!$A:$A,Data_echipe!$A46,Data!$C:$C,Data_echipe!P$1)</f>
        <v>3.625</v>
      </c>
      <c r="R46" s="93" t="s">
        <v>197</v>
      </c>
    </row>
    <row r="47" spans="1:19" x14ac:dyDescent="0.3">
      <c r="A47" s="93" t="s">
        <v>111</v>
      </c>
      <c r="B47" s="72">
        <f>SUMIFS(Data!$U:$U,Data!$A:$A,Data_echipe!$A47,Data!$C:$C,Data_echipe!B$1)</f>
        <v>4.4513333333333334</v>
      </c>
      <c r="C47" s="72">
        <f>SUMIFS(Data!$U:$U,Data!$A:$A,Data_echipe!$A47,Data!$C:$C,Data_echipe!C$1)</f>
        <v>6.7823333333333338</v>
      </c>
      <c r="D47" s="72">
        <f>SUMIFS(Data!$U:$U,Data!$A:$A,Data_echipe!$A47,Data!$C:$C,Data_echipe!D$1)</f>
        <v>4.7266666666666666</v>
      </c>
      <c r="E47" s="72">
        <f>SUMIFS(Data!$U:$U,Data!$A:$A,Data_echipe!$A47,Data!$C:$C,Data_echipe!E$1)</f>
        <v>4.944</v>
      </c>
      <c r="F47" s="72">
        <f>SUMIFS(Data!$U:$U,Data!$A:$A,Data_echipe!$A47,Data!$C:$C,Data_echipe!F$1)</f>
        <v>5.3603333333333332</v>
      </c>
      <c r="G47" s="72">
        <f>SUMIFS(Data!$U:$U,Data!$A:$A,Data_echipe!$A47,Data!$C:$C,Data_echipe!G$1)</f>
        <v>4.418333333333333</v>
      </c>
      <c r="H47" s="72">
        <f>SUMIFS(Data!$U:$U,Data!$A:$A,Data_echipe!$A47,Data!$C:$C,Data_echipe!H$1)</f>
        <v>7.0040000000000004</v>
      </c>
      <c r="I47" s="72">
        <f>SUMIFS(Data!$U:$U,Data!$A:$A,Data_echipe!$A47,Data!$C:$C,Data_echipe!I$1)</f>
        <v>5.4496666666666664</v>
      </c>
      <c r="J47" s="72">
        <f>SUMIFS(Data!$U:$U,Data!$A:$A,Data_echipe!$A47,Data!$C:$C,Data_echipe!J$1)</f>
        <v>4.0903333333333336</v>
      </c>
      <c r="K47" s="72">
        <f>SUMIFS(Data!$U:$U,Data!$A:$A,Data_echipe!$A47,Data!$C:$C,Data_echipe!K$1)</f>
        <v>4.4666666666666668</v>
      </c>
      <c r="L47" s="72">
        <f>SUMIFS(Data!$U:$U,Data!$A:$A,Data_echipe!$A47,Data!$C:$C,Data_echipe!L$1)</f>
        <v>5.2566666666666668</v>
      </c>
      <c r="M47" s="72">
        <f>SUMIFS(Data!$U:$U,Data!$A:$A,Data_echipe!$A47,Data!$C:$C,Data_echipe!M$1)</f>
        <v>4.4073333333333338</v>
      </c>
      <c r="N47" s="72">
        <f>SUMIFS(Data!$U:$U,Data!$A:$A,Data_echipe!$A47,Data!$C:$C,Data_echipe!N$1)</f>
        <v>4.1353333333333335</v>
      </c>
      <c r="O47" s="72">
        <f>SUMIFS(Data!$U:$U,Data!$A:$A,Data_echipe!$A47,Data!$C:$C,Data_echipe!O$1)</f>
        <v>4.8013333333333339</v>
      </c>
      <c r="P47" s="72">
        <f>SUMIFS(Data!$U:$U,Data!$A:$A,Data_echipe!$A47,Data!$C:$C,Data_echipe!P$1)</f>
        <v>2.6</v>
      </c>
      <c r="R47" s="93" t="s">
        <v>197</v>
      </c>
    </row>
    <row r="48" spans="1:19" x14ac:dyDescent="0.3">
      <c r="A48" s="93" t="s">
        <v>54</v>
      </c>
      <c r="B48" s="72">
        <f>SUMIFS(Data!$U:$U,Data!$A:$A,Data_echipe!$A48,Data!$C:$C,Data_echipe!B$1)</f>
        <v>3.2306666666666666</v>
      </c>
      <c r="C48" s="72">
        <f>SUMIFS(Data!$U:$U,Data!$A:$A,Data_echipe!$A48,Data!$C:$C,Data_echipe!C$1)</f>
        <v>4.1826666666666661</v>
      </c>
      <c r="D48" s="72">
        <f>SUMIFS(Data!$U:$U,Data!$A:$A,Data_echipe!$A48,Data!$C:$C,Data_echipe!D$1)</f>
        <v>2.5726666666666667</v>
      </c>
      <c r="E48" s="72">
        <f>SUMIFS(Data!$U:$U,Data!$A:$A,Data_echipe!$A48,Data!$C:$C,Data_echipe!E$1)</f>
        <v>0</v>
      </c>
      <c r="F48" s="72">
        <f>SUMIFS(Data!$U:$U,Data!$A:$A,Data_echipe!$A48,Data!$C:$C,Data_echipe!F$1)</f>
        <v>2.1956666666666669</v>
      </c>
      <c r="G48" s="72">
        <f>SUMIFS(Data!$U:$U,Data!$A:$A,Data_echipe!$A48,Data!$C:$C,Data_echipe!G$1)</f>
        <v>2.5510000000000002</v>
      </c>
      <c r="H48" s="72">
        <f>SUMIFS(Data!$U:$U,Data!$A:$A,Data_echipe!$A48,Data!$C:$C,Data_echipe!H$1)</f>
        <v>0</v>
      </c>
      <c r="I48" s="72">
        <f>SUMIFS(Data!$U:$U,Data!$A:$A,Data_echipe!$A48,Data!$C:$C,Data_echipe!I$1)</f>
        <v>2.6619999999999999</v>
      </c>
      <c r="J48" s="72">
        <f>SUMIFS(Data!$U:$U,Data!$A:$A,Data_echipe!$A48,Data!$C:$C,Data_echipe!J$1)</f>
        <v>2.0750000000000002</v>
      </c>
      <c r="K48" s="72">
        <f>SUMIFS(Data!$U:$U,Data!$A:$A,Data_echipe!$A48,Data!$C:$C,Data_echipe!K$1)</f>
        <v>2.6213333333333333</v>
      </c>
      <c r="L48" s="72">
        <f>SUMIFS(Data!$U:$U,Data!$A:$A,Data_echipe!$A48,Data!$C:$C,Data_echipe!L$1)</f>
        <v>2.41</v>
      </c>
      <c r="M48" s="72">
        <f>SUMIFS(Data!$U:$U,Data!$A:$A,Data_echipe!$A48,Data!$C:$C,Data_echipe!M$1)</f>
        <v>2.8986666666666667</v>
      </c>
      <c r="N48" s="72">
        <f>SUMIFS(Data!$U:$U,Data!$A:$A,Data_echipe!$A48,Data!$C:$C,Data_echipe!N$1)</f>
        <v>2.6753333333333336</v>
      </c>
      <c r="O48" s="72">
        <f>SUMIFS(Data!$U:$U,Data!$A:$A,Data_echipe!$A48,Data!$C:$C,Data_echipe!O$1)</f>
        <v>0</v>
      </c>
      <c r="P48" s="72">
        <f>SUMIFS(Data!$U:$U,Data!$A:$A,Data_echipe!$A48,Data!$C:$C,Data_echipe!P$1)</f>
        <v>0</v>
      </c>
      <c r="R48" s="93" t="s">
        <v>197</v>
      </c>
    </row>
    <row r="49" spans="1:18" x14ac:dyDescent="0.3">
      <c r="A49" s="93" t="s">
        <v>53</v>
      </c>
      <c r="B49" s="72">
        <f>SUMIFS(Data!$U:$U,Data!$A:$A,Data_echipe!$A49,Data!$C:$C,Data_echipe!B$1)</f>
        <v>2.75</v>
      </c>
      <c r="C49" s="72">
        <f>SUMIFS(Data!$U:$U,Data!$A:$A,Data_echipe!$A49,Data!$C:$C,Data_echipe!C$1)</f>
        <v>2.875</v>
      </c>
      <c r="D49" s="72">
        <f>SUMIFS(Data!$U:$U,Data!$A:$A,Data_echipe!$A49,Data!$C:$C,Data_echipe!D$1)</f>
        <v>3.125</v>
      </c>
      <c r="E49" s="72">
        <f>SUMIFS(Data!$U:$U,Data!$A:$A,Data_echipe!$A49,Data!$C:$C,Data_echipe!E$1)</f>
        <v>2.5</v>
      </c>
      <c r="F49" s="72">
        <f>SUMIFS(Data!$U:$U,Data!$A:$A,Data_echipe!$A49,Data!$C:$C,Data_echipe!F$1)</f>
        <v>3.125</v>
      </c>
      <c r="G49" s="72">
        <f>SUMIFS(Data!$U:$U,Data!$A:$A,Data_echipe!$A49,Data!$C:$C,Data_echipe!G$1)</f>
        <v>3.375</v>
      </c>
      <c r="H49" s="72">
        <f>SUMIFS(Data!$U:$U,Data!$A:$A,Data_echipe!$A49,Data!$C:$C,Data_echipe!H$1)</f>
        <v>2.6466666666666665</v>
      </c>
      <c r="I49" s="72">
        <f>SUMIFS(Data!$U:$U,Data!$A:$A,Data_echipe!$A49,Data!$C:$C,Data_echipe!I$1)</f>
        <v>2.87</v>
      </c>
      <c r="J49" s="72">
        <f>SUMIFS(Data!$U:$U,Data!$A:$A,Data_echipe!$A49,Data!$C:$C,Data_echipe!J$1)</f>
        <v>2.125</v>
      </c>
      <c r="K49" s="72">
        <f>SUMIFS(Data!$U:$U,Data!$A:$A,Data_echipe!$A49,Data!$C:$C,Data_echipe!K$1)</f>
        <v>2.3646666666666665</v>
      </c>
      <c r="L49" s="72">
        <f>SUMIFS(Data!$U:$U,Data!$A:$A,Data_echipe!$A49,Data!$C:$C,Data_echipe!L$1)</f>
        <v>2.89</v>
      </c>
      <c r="M49" s="72">
        <f>SUMIFS(Data!$U:$U,Data!$A:$A,Data_echipe!$A49,Data!$C:$C,Data_echipe!M$1)</f>
        <v>0</v>
      </c>
      <c r="N49" s="72">
        <f>SUMIFS(Data!$U:$U,Data!$A:$A,Data_echipe!$A49,Data!$C:$C,Data_echipe!N$1)</f>
        <v>0</v>
      </c>
      <c r="O49" s="72">
        <f>SUMIFS(Data!$U:$U,Data!$A:$A,Data_echipe!$A49,Data!$C:$C,Data_echipe!O$1)</f>
        <v>2.3313333333333333</v>
      </c>
      <c r="P49" s="72">
        <f>SUMIFS(Data!$U:$U,Data!$A:$A,Data_echipe!$A49,Data!$C:$C,Data_echipe!P$1)</f>
        <v>2.6320000000000001</v>
      </c>
      <c r="R49" s="93" t="s">
        <v>197</v>
      </c>
    </row>
    <row r="50" spans="1:18" x14ac:dyDescent="0.3">
      <c r="A50" s="93" t="s">
        <v>181</v>
      </c>
      <c r="B50" s="72">
        <f>SUMIFS(Data!$U:$U,Data!$A:$A,Data_echipe!$A50,Data!$C:$C,Data_echipe!B$1)</f>
        <v>2.75</v>
      </c>
      <c r="C50" s="72">
        <f>SUMIFS(Data!$U:$U,Data!$A:$A,Data_echipe!$A50,Data!$C:$C,Data_echipe!C$1)</f>
        <v>2.875</v>
      </c>
      <c r="D50" s="72">
        <f>SUMIFS(Data!$U:$U,Data!$A:$A,Data_echipe!$A50,Data!$C:$C,Data_echipe!D$1)</f>
        <v>3.75</v>
      </c>
      <c r="E50" s="72">
        <f>SUMIFS(Data!$U:$U,Data!$A:$A,Data_echipe!$A50,Data!$C:$C,Data_echipe!E$1)</f>
        <v>2.75</v>
      </c>
      <c r="F50" s="72">
        <f>SUMIFS(Data!$U:$U,Data!$A:$A,Data_echipe!$A50,Data!$C:$C,Data_echipe!F$1)</f>
        <v>2.875</v>
      </c>
      <c r="G50" s="72">
        <f>SUMIFS(Data!$U:$U,Data!$A:$A,Data_echipe!$A50,Data!$C:$C,Data_echipe!G$1)</f>
        <v>3.125</v>
      </c>
      <c r="H50" s="72">
        <f>SUMIFS(Data!$U:$U,Data!$A:$A,Data_echipe!$A50,Data!$C:$C,Data_echipe!H$1)</f>
        <v>1.5</v>
      </c>
      <c r="I50" s="72">
        <f>SUMIFS(Data!$U:$U,Data!$A:$A,Data_echipe!$A50,Data!$C:$C,Data_echipe!I$1)</f>
        <v>1.875</v>
      </c>
      <c r="J50" s="72">
        <f>SUMIFS(Data!$U:$U,Data!$A:$A,Data_echipe!$A50,Data!$C:$C,Data_echipe!J$1)</f>
        <v>2.6819999999999999</v>
      </c>
      <c r="K50" s="72">
        <f>SUMIFS(Data!$U:$U,Data!$A:$A,Data_echipe!$A50,Data!$C:$C,Data_echipe!K$1)</f>
        <v>3.625</v>
      </c>
      <c r="L50" s="72">
        <f>SUMIFS(Data!$U:$U,Data!$A:$A,Data_echipe!$A50,Data!$C:$C,Data_echipe!L$1)</f>
        <v>0</v>
      </c>
      <c r="M50" s="72">
        <f>SUMIFS(Data!$U:$U,Data!$A:$A,Data_echipe!$A50,Data!$C:$C,Data_echipe!M$1)</f>
        <v>0</v>
      </c>
      <c r="N50" s="72">
        <f>SUMIFS(Data!$U:$U,Data!$A:$A,Data_echipe!$A50,Data!$C:$C,Data_echipe!N$1)</f>
        <v>0</v>
      </c>
      <c r="O50" s="72">
        <f>SUMIFS(Data!$U:$U,Data!$A:$A,Data_echipe!$A50,Data!$C:$C,Data_echipe!O$1)</f>
        <v>0</v>
      </c>
      <c r="P50" s="72">
        <f>SUMIFS(Data!$U:$U,Data!$A:$A,Data_echipe!$A50,Data!$C:$C,Data_echipe!P$1)</f>
        <v>0</v>
      </c>
      <c r="R50" s="93" t="s">
        <v>197</v>
      </c>
    </row>
    <row r="51" spans="1:18" x14ac:dyDescent="0.3">
      <c r="A51" s="93" t="s">
        <v>58</v>
      </c>
      <c r="B51" s="72">
        <f>SUMIFS(Data!$U:$U,Data!$A:$A,Data_echipe!$A51,Data!$C:$C,Data_echipe!B$1)</f>
        <v>3.5053333333333332</v>
      </c>
      <c r="C51" s="72">
        <f>SUMIFS(Data!$U:$U,Data!$A:$A,Data_echipe!$A51,Data!$C:$C,Data_echipe!C$1)</f>
        <v>5.9813333333333336</v>
      </c>
      <c r="D51" s="72">
        <f>SUMIFS(Data!$U:$U,Data!$A:$A,Data_echipe!$A51,Data!$C:$C,Data_echipe!D$1)</f>
        <v>2.75</v>
      </c>
      <c r="E51" s="72">
        <f>SUMIFS(Data!$U:$U,Data!$A:$A,Data_echipe!$A51,Data!$C:$C,Data_echipe!E$1)</f>
        <v>3.4476666666666667</v>
      </c>
      <c r="F51" s="72">
        <f>SUMIFS(Data!$U:$U,Data!$A:$A,Data_echipe!$A51,Data!$C:$C,Data_echipe!F$1)</f>
        <v>4.112333333333333</v>
      </c>
      <c r="G51" s="72">
        <f>SUMIFS(Data!$U:$U,Data!$A:$A,Data_echipe!$A51,Data!$C:$C,Data_echipe!G$1)</f>
        <v>3</v>
      </c>
      <c r="H51" s="72">
        <f>SUMIFS(Data!$U:$U,Data!$A:$A,Data_echipe!$A51,Data!$C:$C,Data_echipe!H$1)</f>
        <v>3.125</v>
      </c>
      <c r="I51" s="72">
        <f>SUMIFS(Data!$U:$U,Data!$A:$A,Data_echipe!$A51,Data!$C:$C,Data_echipe!I$1)</f>
        <v>3.75</v>
      </c>
      <c r="J51" s="72">
        <f>SUMIFS(Data!$U:$U,Data!$A:$A,Data_echipe!$A51,Data!$C:$C,Data_echipe!J$1)</f>
        <v>3.7803333333333331</v>
      </c>
      <c r="K51" s="72">
        <f>SUMIFS(Data!$U:$U,Data!$A:$A,Data_echipe!$A51,Data!$C:$C,Data_echipe!K$1)</f>
        <v>3.25</v>
      </c>
      <c r="L51" s="72">
        <f>SUMIFS(Data!$U:$U,Data!$A:$A,Data_echipe!$A51,Data!$C:$C,Data_echipe!L$1)</f>
        <v>4.75</v>
      </c>
      <c r="M51" s="72">
        <f>SUMIFS(Data!$U:$U,Data!$A:$A,Data_echipe!$A51,Data!$C:$C,Data_echipe!M$1)</f>
        <v>3.6</v>
      </c>
      <c r="N51" s="72">
        <f>SUMIFS(Data!$U:$U,Data!$A:$A,Data_echipe!$A51,Data!$C:$C,Data_echipe!N$1)</f>
        <v>4.17</v>
      </c>
      <c r="O51" s="72">
        <f>SUMIFS(Data!$U:$U,Data!$A:$A,Data_echipe!$A51,Data!$C:$C,Data_echipe!O$1)</f>
        <v>4.0999999999999996</v>
      </c>
      <c r="P51" s="72">
        <f>SUMIFS(Data!$U:$U,Data!$A:$A,Data_echipe!$A51,Data!$C:$C,Data_echipe!P$1)</f>
        <v>4.9973333333333336</v>
      </c>
      <c r="R51" s="93" t="s">
        <v>197</v>
      </c>
    </row>
    <row r="52" spans="1:18" x14ac:dyDescent="0.3">
      <c r="A52" s="93" t="s">
        <v>59</v>
      </c>
      <c r="B52" s="72">
        <f>SUMIFS(Data!$U:$U,Data!$A:$A,Data_echipe!$A52,Data!$C:$C,Data_echipe!B$1)</f>
        <v>3.05</v>
      </c>
      <c r="C52" s="72">
        <f>SUMIFS(Data!$U:$U,Data!$A:$A,Data_echipe!$A52,Data!$C:$C,Data_echipe!C$1)</f>
        <v>3.7749999999999999</v>
      </c>
      <c r="D52" s="72">
        <f>SUMIFS(Data!$U:$U,Data!$A:$A,Data_echipe!$A52,Data!$C:$C,Data_echipe!D$1)</f>
        <v>2.65</v>
      </c>
      <c r="E52" s="72">
        <f>SUMIFS(Data!$U:$U,Data!$A:$A,Data_echipe!$A52,Data!$C:$C,Data_echipe!E$1)</f>
        <v>2.75</v>
      </c>
      <c r="F52" s="72">
        <f>SUMIFS(Data!$U:$U,Data!$A:$A,Data_echipe!$A52,Data!$C:$C,Data_echipe!F$1)</f>
        <v>2.625</v>
      </c>
      <c r="G52" s="72">
        <f>SUMIFS(Data!$U:$U,Data!$A:$A,Data_echipe!$A52,Data!$C:$C,Data_echipe!G$1)</f>
        <v>1.75</v>
      </c>
      <c r="H52" s="72">
        <f>SUMIFS(Data!$U:$U,Data!$A:$A,Data_echipe!$A52,Data!$C:$C,Data_echipe!H$1)</f>
        <v>1.5</v>
      </c>
      <c r="I52" s="72">
        <f>SUMIFS(Data!$U:$U,Data!$A:$A,Data_echipe!$A52,Data!$C:$C,Data_echipe!I$1)</f>
        <v>3.4750000000000001</v>
      </c>
      <c r="J52" s="72">
        <f>SUMIFS(Data!$U:$U,Data!$A:$A,Data_echipe!$A52,Data!$C:$C,Data_echipe!J$1)</f>
        <v>2.5750000000000002</v>
      </c>
      <c r="K52" s="72">
        <f>SUMIFS(Data!$U:$U,Data!$A:$A,Data_echipe!$A52,Data!$C:$C,Data_echipe!K$1)</f>
        <v>2.5</v>
      </c>
      <c r="L52" s="72">
        <f>SUMIFS(Data!$U:$U,Data!$A:$A,Data_echipe!$A52,Data!$C:$C,Data_echipe!L$1)</f>
        <v>2.875</v>
      </c>
      <c r="M52" s="72">
        <f>SUMIFS(Data!$U:$U,Data!$A:$A,Data_echipe!$A52,Data!$C:$C,Data_echipe!M$1)</f>
        <v>3.2250000000000001</v>
      </c>
      <c r="N52" s="72">
        <f>SUMIFS(Data!$U:$U,Data!$A:$A,Data_echipe!$A52,Data!$C:$C,Data_echipe!N$1)</f>
        <v>1.75</v>
      </c>
      <c r="O52" s="72">
        <f>SUMIFS(Data!$U:$U,Data!$A:$A,Data_echipe!$A52,Data!$C:$C,Data_echipe!O$1)</f>
        <v>2.25</v>
      </c>
      <c r="P52" s="72">
        <f>SUMIFS(Data!$U:$U,Data!$A:$A,Data_echipe!$A52,Data!$C:$C,Data_echipe!P$1)</f>
        <v>2.25</v>
      </c>
      <c r="R52" s="93" t="s">
        <v>197</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G76"/>
  <sheetViews>
    <sheetView topLeftCell="A52" workbookViewId="0">
      <selection activeCell="A7" sqref="A7:XFD7"/>
    </sheetView>
  </sheetViews>
  <sheetFormatPr defaultColWidth="9.109375" defaultRowHeight="14.4" x14ac:dyDescent="0.3"/>
  <cols>
    <col min="1" max="1" width="9.109375" style="20"/>
    <col min="2" max="2" width="20.5546875" style="20" customWidth="1"/>
    <col min="3" max="3" width="9.109375" style="20"/>
    <col min="4" max="4" width="22.33203125" style="20" customWidth="1"/>
    <col min="5" max="5" width="23.109375" style="20" customWidth="1"/>
    <col min="6" max="16384" width="9.109375" style="20"/>
  </cols>
  <sheetData>
    <row r="1" spans="1:1" x14ac:dyDescent="0.3">
      <c r="A1" s="42" t="s">
        <v>85</v>
      </c>
    </row>
    <row r="2" spans="1:1" x14ac:dyDescent="0.3">
      <c r="A2" s="119" t="s">
        <v>107</v>
      </c>
    </row>
    <row r="3" spans="1:1" x14ac:dyDescent="0.3">
      <c r="A3" s="119" t="s">
        <v>227</v>
      </c>
    </row>
    <row r="4" spans="1:1" x14ac:dyDescent="0.3">
      <c r="A4" s="119" t="s">
        <v>108</v>
      </c>
    </row>
    <row r="5" spans="1:1" x14ac:dyDescent="0.3">
      <c r="A5" s="119" t="s">
        <v>228</v>
      </c>
    </row>
    <row r="6" spans="1:1" x14ac:dyDescent="0.3">
      <c r="A6" s="119" t="s">
        <v>121</v>
      </c>
    </row>
    <row r="7" spans="1:1" x14ac:dyDescent="0.3">
      <c r="A7" s="119" t="s">
        <v>229</v>
      </c>
    </row>
    <row r="8" spans="1:1" x14ac:dyDescent="0.3">
      <c r="A8" s="119" t="s">
        <v>233</v>
      </c>
    </row>
    <row r="9" spans="1:1" x14ac:dyDescent="0.3">
      <c r="A9" s="119" t="s">
        <v>231</v>
      </c>
    </row>
    <row r="10" spans="1:1" x14ac:dyDescent="0.3">
      <c r="A10" s="40" t="s">
        <v>232</v>
      </c>
    </row>
    <row r="11" spans="1:1" x14ac:dyDescent="0.3">
      <c r="A11" s="40" t="s">
        <v>230</v>
      </c>
    </row>
    <row r="12" spans="1:1" x14ac:dyDescent="0.3">
      <c r="A12" s="119" t="s">
        <v>234</v>
      </c>
    </row>
    <row r="13" spans="1:1" x14ac:dyDescent="0.3">
      <c r="A13" s="119" t="s">
        <v>247</v>
      </c>
    </row>
    <row r="14" spans="1:1" x14ac:dyDescent="0.3">
      <c r="A14" s="119" t="s">
        <v>248</v>
      </c>
    </row>
    <row r="15" spans="1:1" x14ac:dyDescent="0.3">
      <c r="A15" s="119"/>
    </row>
    <row r="16" spans="1:1" x14ac:dyDescent="0.3">
      <c r="A16" s="119" t="s">
        <v>235</v>
      </c>
    </row>
    <row r="17" spans="1:1" x14ac:dyDescent="0.3">
      <c r="A17" s="40" t="s">
        <v>236</v>
      </c>
    </row>
    <row r="18" spans="1:1" x14ac:dyDescent="0.3">
      <c r="A18" s="40" t="s">
        <v>243</v>
      </c>
    </row>
    <row r="19" spans="1:1" x14ac:dyDescent="0.3">
      <c r="A19" s="40" t="s">
        <v>237</v>
      </c>
    </row>
    <row r="20" spans="1:1" x14ac:dyDescent="0.3">
      <c r="A20" s="40" t="s">
        <v>238</v>
      </c>
    </row>
    <row r="21" spans="1:1" x14ac:dyDescent="0.3">
      <c r="A21" s="40"/>
    </row>
    <row r="22" spans="1:1" x14ac:dyDescent="0.3">
      <c r="A22" s="40" t="s">
        <v>244</v>
      </c>
    </row>
    <row r="23" spans="1:1" x14ac:dyDescent="0.3">
      <c r="A23" s="40" t="s">
        <v>245</v>
      </c>
    </row>
    <row r="24" spans="1:1" x14ac:dyDescent="0.3">
      <c r="A24" s="119" t="s">
        <v>246</v>
      </c>
    </row>
    <row r="25" spans="1:1" x14ac:dyDescent="0.3">
      <c r="A25" s="119"/>
    </row>
    <row r="26" spans="1:1" x14ac:dyDescent="0.3">
      <c r="A26" s="40" t="s">
        <v>212</v>
      </c>
    </row>
    <row r="27" spans="1:1" x14ac:dyDescent="0.3">
      <c r="A27" s="40" t="s">
        <v>213</v>
      </c>
    </row>
    <row r="28" spans="1:1" x14ac:dyDescent="0.3">
      <c r="A28" s="119" t="s">
        <v>214</v>
      </c>
    </row>
    <row r="29" spans="1:1" x14ac:dyDescent="0.3">
      <c r="A29" s="119" t="s">
        <v>249</v>
      </c>
    </row>
    <row r="30" spans="1:1" x14ac:dyDescent="0.3">
      <c r="A30" s="40" t="s">
        <v>250</v>
      </c>
    </row>
    <row r="31" spans="1:1" x14ac:dyDescent="0.3">
      <c r="A31" s="120"/>
    </row>
    <row r="32" spans="1:1" x14ac:dyDescent="0.3">
      <c r="A32" s="42" t="s">
        <v>117</v>
      </c>
    </row>
    <row r="33" spans="1:2" x14ac:dyDescent="0.3">
      <c r="A33" s="42"/>
    </row>
    <row r="34" spans="1:2" x14ac:dyDescent="0.3">
      <c r="A34" s="41" t="s">
        <v>14</v>
      </c>
      <c r="B34" s="81"/>
    </row>
    <row r="35" spans="1:2" x14ac:dyDescent="0.3">
      <c r="A35" s="40" t="s">
        <v>15</v>
      </c>
      <c r="B35" s="81"/>
    </row>
    <row r="36" spans="1:2" x14ac:dyDescent="0.3">
      <c r="A36" s="40" t="s">
        <v>96</v>
      </c>
      <c r="B36" s="81"/>
    </row>
    <row r="37" spans="1:2" x14ac:dyDescent="0.3">
      <c r="A37" s="40" t="s">
        <v>97</v>
      </c>
      <c r="B37" s="81"/>
    </row>
    <row r="38" spans="1:2" x14ac:dyDescent="0.3">
      <c r="A38" s="40" t="s">
        <v>98</v>
      </c>
      <c r="B38" s="81"/>
    </row>
    <row r="39" spans="1:2" x14ac:dyDescent="0.3">
      <c r="A39" s="40" t="s">
        <v>99</v>
      </c>
      <c r="B39" s="81"/>
    </row>
    <row r="40" spans="1:2" x14ac:dyDescent="0.3">
      <c r="A40" s="40" t="s">
        <v>100</v>
      </c>
      <c r="B40" s="81"/>
    </row>
    <row r="41" spans="1:2" x14ac:dyDescent="0.3">
      <c r="A41" s="40" t="s">
        <v>101</v>
      </c>
      <c r="B41" s="81"/>
    </row>
    <row r="42" spans="1:2" x14ac:dyDescent="0.3">
      <c r="A42" s="40" t="s">
        <v>102</v>
      </c>
      <c r="B42" s="81"/>
    </row>
    <row r="43" spans="1:2" x14ac:dyDescent="0.3">
      <c r="A43" s="40" t="s">
        <v>103</v>
      </c>
      <c r="B43" s="81"/>
    </row>
    <row r="44" spans="1:2" x14ac:dyDescent="0.3">
      <c r="A44" s="40" t="s">
        <v>104</v>
      </c>
      <c r="B44" s="81"/>
    </row>
    <row r="45" spans="1:2" s="81" customFormat="1" x14ac:dyDescent="0.3">
      <c r="A45" s="40"/>
    </row>
    <row r="46" spans="1:2" x14ac:dyDescent="0.3">
      <c r="A46" s="42" t="s">
        <v>16</v>
      </c>
    </row>
    <row r="47" spans="1:2" x14ac:dyDescent="0.3">
      <c r="A47" s="119" t="s">
        <v>17</v>
      </c>
    </row>
    <row r="48" spans="1:2" x14ac:dyDescent="0.3">
      <c r="A48" s="119" t="s">
        <v>18</v>
      </c>
    </row>
    <row r="49" spans="1:3" x14ac:dyDescent="0.3">
      <c r="A49" s="119" t="s">
        <v>19</v>
      </c>
    </row>
    <row r="50" spans="1:3" x14ac:dyDescent="0.3">
      <c r="A50" s="119" t="s">
        <v>20</v>
      </c>
    </row>
    <row r="51" spans="1:3" x14ac:dyDescent="0.3">
      <c r="A51" s="119" t="s">
        <v>21</v>
      </c>
    </row>
    <row r="52" spans="1:3" x14ac:dyDescent="0.3">
      <c r="A52" s="119" t="s">
        <v>22</v>
      </c>
    </row>
    <row r="53" spans="1:3" x14ac:dyDescent="0.3">
      <c r="A53" s="119" t="s">
        <v>23</v>
      </c>
    </row>
    <row r="54" spans="1:3" x14ac:dyDescent="0.3">
      <c r="A54" s="119" t="s">
        <v>24</v>
      </c>
    </row>
    <row r="55" spans="1:3" x14ac:dyDescent="0.3">
      <c r="A55" s="119" t="s">
        <v>25</v>
      </c>
    </row>
    <row r="56" spans="1:3" x14ac:dyDescent="0.3">
      <c r="A56" s="119" t="s">
        <v>147</v>
      </c>
    </row>
    <row r="57" spans="1:3" x14ac:dyDescent="0.3">
      <c r="A57" s="119"/>
    </row>
    <row r="58" spans="1:3" x14ac:dyDescent="0.3">
      <c r="A58" s="41" t="s">
        <v>106</v>
      </c>
    </row>
    <row r="59" spans="1:3" x14ac:dyDescent="0.3">
      <c r="A59" s="119" t="s">
        <v>79</v>
      </c>
      <c r="B59" s="119"/>
      <c r="C59" s="119"/>
    </row>
    <row r="60" spans="1:3" x14ac:dyDescent="0.3">
      <c r="A60" s="119" t="s">
        <v>69</v>
      </c>
      <c r="B60" s="119" t="s">
        <v>80</v>
      </c>
      <c r="C60" s="119"/>
    </row>
    <row r="61" spans="1:3" x14ac:dyDescent="0.3">
      <c r="A61" s="119" t="s">
        <v>70</v>
      </c>
      <c r="B61" s="119" t="s">
        <v>81</v>
      </c>
      <c r="C61" s="119"/>
    </row>
    <row r="62" spans="1:3" x14ac:dyDescent="0.3">
      <c r="A62" s="119" t="s">
        <v>71</v>
      </c>
      <c r="B62" s="119" t="s">
        <v>78</v>
      </c>
      <c r="C62" s="119"/>
    </row>
    <row r="63" spans="1:3" x14ac:dyDescent="0.3">
      <c r="A63" s="119" t="s">
        <v>72</v>
      </c>
      <c r="B63" s="119" t="s">
        <v>77</v>
      </c>
      <c r="C63" s="119"/>
    </row>
    <row r="64" spans="1:3" x14ac:dyDescent="0.3">
      <c r="A64" s="119" t="s">
        <v>73</v>
      </c>
      <c r="B64" s="119" t="s">
        <v>74</v>
      </c>
      <c r="C64" s="119"/>
    </row>
    <row r="65" spans="1:7" x14ac:dyDescent="0.3">
      <c r="A65" s="119" t="s">
        <v>75</v>
      </c>
      <c r="B65" s="119" t="s">
        <v>76</v>
      </c>
      <c r="C65" s="119"/>
    </row>
    <row r="66" spans="1:7" x14ac:dyDescent="0.3">
      <c r="A66" s="119"/>
      <c r="B66" s="119"/>
      <c r="C66" s="119"/>
    </row>
    <row r="67" spans="1:7" x14ac:dyDescent="0.3">
      <c r="A67" s="42" t="s">
        <v>26</v>
      </c>
    </row>
    <row r="68" spans="1:7" x14ac:dyDescent="0.3">
      <c r="A68" s="119" t="s">
        <v>27</v>
      </c>
    </row>
    <row r="69" spans="1:7" x14ac:dyDescent="0.3">
      <c r="A69" s="42" t="s">
        <v>28</v>
      </c>
    </row>
    <row r="70" spans="1:7" x14ac:dyDescent="0.3">
      <c r="A70" s="119" t="s">
        <v>109</v>
      </c>
    </row>
    <row r="71" spans="1:7" x14ac:dyDescent="0.3">
      <c r="A71" s="119"/>
    </row>
    <row r="72" spans="1:7" x14ac:dyDescent="0.3">
      <c r="A72" s="51" t="s">
        <v>217</v>
      </c>
      <c r="G72" s="119"/>
    </row>
    <row r="73" spans="1:7" x14ac:dyDescent="0.3">
      <c r="A73" s="40" t="s">
        <v>239</v>
      </c>
      <c r="E73" s="119"/>
      <c r="G73" s="119"/>
    </row>
    <row r="74" spans="1:7" x14ac:dyDescent="0.3">
      <c r="A74" s="40" t="s">
        <v>240</v>
      </c>
      <c r="G74" s="119"/>
    </row>
    <row r="75" spans="1:7" x14ac:dyDescent="0.3">
      <c r="A75" s="40" t="s">
        <v>241</v>
      </c>
      <c r="G75" s="119"/>
    </row>
    <row r="76" spans="1:7" x14ac:dyDescent="0.3">
      <c r="A76" s="40" t="s">
        <v>242</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AC39"/>
  <sheetViews>
    <sheetView workbookViewId="0">
      <selection activeCell="L17" sqref="L17"/>
    </sheetView>
  </sheetViews>
  <sheetFormatPr defaultColWidth="9.109375" defaultRowHeight="12" customHeight="1" x14ac:dyDescent="0.25"/>
  <cols>
    <col min="1" max="4" width="9.109375" style="2"/>
    <col min="5" max="5" width="1.88671875" style="2" customWidth="1"/>
    <col min="6" max="9" width="9.109375" style="2"/>
    <col min="10" max="10" width="1.44140625" style="2" customWidth="1"/>
    <col min="11" max="11" width="1.6640625" style="2" customWidth="1"/>
    <col min="12" max="12" width="7.21875" style="2" bestFit="1" customWidth="1"/>
    <col min="13" max="13" width="20.6640625" style="2" bestFit="1" customWidth="1"/>
    <col min="14" max="14" width="23.5546875" style="2" bestFit="1" customWidth="1"/>
    <col min="15" max="17" width="9.109375" style="2"/>
    <col min="18" max="18" width="7" style="2" customWidth="1"/>
    <col min="19" max="19" width="2.33203125" style="2" customWidth="1"/>
    <col min="20" max="21" width="9.109375" style="2"/>
    <col min="22" max="22" width="1.6640625" style="2" customWidth="1"/>
    <col min="23" max="23" width="6.44140625" style="2" customWidth="1"/>
    <col min="24" max="26" width="9.109375" style="2"/>
    <col min="27" max="27" width="1.88671875" style="2" customWidth="1"/>
    <col min="28" max="28" width="9" style="2" customWidth="1"/>
    <col min="29" max="16384" width="9.109375" style="2"/>
  </cols>
  <sheetData>
    <row r="1" spans="1:29" ht="24" customHeight="1" x14ac:dyDescent="0.25">
      <c r="A1" s="22" t="s">
        <v>88</v>
      </c>
      <c r="B1" s="3" t="s">
        <v>29</v>
      </c>
      <c r="C1" s="4" t="s">
        <v>30</v>
      </c>
      <c r="D1" s="3" t="s">
        <v>31</v>
      </c>
      <c r="E1" s="5"/>
      <c r="F1" s="23" t="s">
        <v>90</v>
      </c>
      <c r="G1" s="7" t="s">
        <v>29</v>
      </c>
      <c r="H1" s="6" t="s">
        <v>32</v>
      </c>
      <c r="I1" s="7" t="s">
        <v>31</v>
      </c>
      <c r="J1" s="5"/>
      <c r="K1" s="5"/>
      <c r="L1" s="19" t="s">
        <v>33</v>
      </c>
      <c r="M1" s="19" t="s">
        <v>151</v>
      </c>
      <c r="N1" s="19" t="s">
        <v>152</v>
      </c>
      <c r="O1" s="44" t="s">
        <v>38</v>
      </c>
      <c r="P1" s="44" t="s">
        <v>40</v>
      </c>
      <c r="Q1" s="44" t="s">
        <v>86</v>
      </c>
      <c r="R1" s="44" t="s">
        <v>169</v>
      </c>
      <c r="T1" s="3" t="s">
        <v>150</v>
      </c>
      <c r="U1" s="4" t="s">
        <v>30</v>
      </c>
      <c r="W1" s="23" t="s">
        <v>149</v>
      </c>
      <c r="X1" s="7" t="s">
        <v>29</v>
      </c>
      <c r="Y1" s="6" t="s">
        <v>32</v>
      </c>
      <c r="Z1" s="7" t="s">
        <v>31</v>
      </c>
      <c r="AB1" s="23" t="s">
        <v>148</v>
      </c>
      <c r="AC1" s="7" t="s">
        <v>29</v>
      </c>
    </row>
    <row r="2" spans="1:29" ht="12" customHeight="1" x14ac:dyDescent="0.25">
      <c r="A2" s="8" t="s">
        <v>34</v>
      </c>
      <c r="B2" s="9">
        <v>0</v>
      </c>
      <c r="C2" s="9">
        <v>0</v>
      </c>
      <c r="D2" s="9">
        <v>2.4900000000000002</v>
      </c>
      <c r="E2" s="5"/>
      <c r="F2" s="10" t="s">
        <v>34</v>
      </c>
      <c r="G2" s="11">
        <v>1.1574074074074073E-5</v>
      </c>
      <c r="H2" s="12">
        <v>5</v>
      </c>
      <c r="I2" s="11">
        <v>3.1249999999999997E-3</v>
      </c>
      <c r="J2" s="5"/>
      <c r="K2" s="5"/>
      <c r="L2" s="28">
        <v>1</v>
      </c>
      <c r="M2" s="43">
        <v>44081</v>
      </c>
      <c r="N2" s="43">
        <f>M2+6</f>
        <v>44087</v>
      </c>
      <c r="O2" s="29">
        <v>0.25</v>
      </c>
      <c r="P2" s="29">
        <v>0.25</v>
      </c>
      <c r="Q2" s="29">
        <v>0.5</v>
      </c>
      <c r="R2" s="29" t="s">
        <v>172</v>
      </c>
      <c r="T2" s="9">
        <v>0</v>
      </c>
      <c r="U2" s="9">
        <v>0</v>
      </c>
      <c r="W2" s="10" t="s">
        <v>34</v>
      </c>
      <c r="X2" s="11">
        <v>2.5000000000000001E-3</v>
      </c>
      <c r="Y2" s="12">
        <v>6.6</v>
      </c>
      <c r="Z2" s="11">
        <v>2.5462962962963E-3</v>
      </c>
      <c r="AB2" s="10" t="s">
        <v>34</v>
      </c>
      <c r="AC2" s="11">
        <v>9.7222222222222224E-3</v>
      </c>
    </row>
    <row r="3" spans="1:29" ht="12" customHeight="1" x14ac:dyDescent="0.25">
      <c r="A3" s="8" t="s">
        <v>34</v>
      </c>
      <c r="B3" s="9">
        <v>2.5</v>
      </c>
      <c r="C3" s="9">
        <v>1</v>
      </c>
      <c r="D3" s="9">
        <v>4.49</v>
      </c>
      <c r="E3" s="5"/>
      <c r="F3" s="10" t="s">
        <v>34</v>
      </c>
      <c r="G3" s="11">
        <v>3.1365740740740742E-3</v>
      </c>
      <c r="H3" s="12">
        <v>4.5</v>
      </c>
      <c r="I3" s="11">
        <v>3.2986111111111111E-3</v>
      </c>
      <c r="J3" s="5"/>
      <c r="K3" s="5"/>
      <c r="L3" s="28">
        <v>2</v>
      </c>
      <c r="M3" s="43">
        <f>M2+7</f>
        <v>44088</v>
      </c>
      <c r="N3" s="43">
        <f>N2+7</f>
        <v>44094</v>
      </c>
      <c r="O3" s="29">
        <v>0.5</v>
      </c>
      <c r="P3" s="29">
        <v>0.25</v>
      </c>
      <c r="Q3" s="29">
        <v>0.25</v>
      </c>
      <c r="R3" s="29" t="s">
        <v>170</v>
      </c>
      <c r="T3" s="9">
        <v>23</v>
      </c>
      <c r="U3" s="9">
        <v>0.1</v>
      </c>
      <c r="W3" s="10" t="s">
        <v>34</v>
      </c>
      <c r="X3" s="11">
        <v>2.5578703703703705E-3</v>
      </c>
      <c r="Y3" s="12">
        <v>5.5</v>
      </c>
      <c r="Z3" s="11">
        <v>2.6041666666666665E-3</v>
      </c>
      <c r="AB3" s="10" t="s">
        <v>35</v>
      </c>
      <c r="AC3" s="11">
        <v>8.3333333333333332E-3</v>
      </c>
    </row>
    <row r="4" spans="1:29" ht="12" customHeight="1" x14ac:dyDescent="0.25">
      <c r="A4" s="8" t="s">
        <v>34</v>
      </c>
      <c r="B4" s="9">
        <v>4.5</v>
      </c>
      <c r="C4" s="9">
        <v>1.5</v>
      </c>
      <c r="D4" s="9">
        <v>6.49</v>
      </c>
      <c r="E4" s="5"/>
      <c r="F4" s="10" t="s">
        <v>34</v>
      </c>
      <c r="G4" s="11">
        <v>3.3101851851851851E-3</v>
      </c>
      <c r="H4" s="12">
        <v>4</v>
      </c>
      <c r="I4" s="11">
        <v>3.472222222222222E-3</v>
      </c>
      <c r="J4" s="5"/>
      <c r="K4" s="5"/>
      <c r="L4" s="28">
        <v>3</v>
      </c>
      <c r="M4" s="43">
        <f t="shared" ref="M4:M16" si="0">M3+7</f>
        <v>44095</v>
      </c>
      <c r="N4" s="43">
        <f t="shared" ref="N4:N16" si="1">N3+7</f>
        <v>44101</v>
      </c>
      <c r="O4" s="29">
        <v>0.25</v>
      </c>
      <c r="P4" s="29">
        <v>0.5</v>
      </c>
      <c r="Q4" s="29">
        <v>0.25</v>
      </c>
      <c r="R4" s="29" t="s">
        <v>171</v>
      </c>
      <c r="T4" s="9">
        <f>T3+2</f>
        <v>25</v>
      </c>
      <c r="U4" s="9">
        <v>0.2</v>
      </c>
      <c r="W4" s="10" t="s">
        <v>34</v>
      </c>
      <c r="X4" s="11">
        <v>2.615740740740741E-3</v>
      </c>
      <c r="Y4" s="12">
        <v>4.5</v>
      </c>
      <c r="Z4" s="11">
        <v>2.6620370370370374E-3</v>
      </c>
    </row>
    <row r="5" spans="1:29" ht="12" customHeight="1" x14ac:dyDescent="0.25">
      <c r="A5" s="8" t="s">
        <v>34</v>
      </c>
      <c r="B5" s="9">
        <v>6.5</v>
      </c>
      <c r="C5" s="9">
        <v>2</v>
      </c>
      <c r="D5" s="9">
        <v>8.99</v>
      </c>
      <c r="E5" s="5"/>
      <c r="F5" s="10" t="s">
        <v>34</v>
      </c>
      <c r="G5" s="11">
        <v>3.483796296296296E-3</v>
      </c>
      <c r="H5" s="12">
        <v>3.5</v>
      </c>
      <c r="I5" s="11">
        <v>3.645833333333333E-3</v>
      </c>
      <c r="J5" s="5"/>
      <c r="K5" s="5"/>
      <c r="L5" s="28">
        <v>4</v>
      </c>
      <c r="M5" s="43">
        <f t="shared" si="0"/>
        <v>44102</v>
      </c>
      <c r="N5" s="43">
        <f t="shared" si="1"/>
        <v>44108</v>
      </c>
      <c r="O5" s="29">
        <v>0.25</v>
      </c>
      <c r="P5" s="29">
        <v>0.25</v>
      </c>
      <c r="Q5" s="29">
        <v>0.5</v>
      </c>
      <c r="R5" s="29" t="s">
        <v>172</v>
      </c>
      <c r="T5" s="9">
        <f>T4+2</f>
        <v>27</v>
      </c>
      <c r="U5" s="9">
        <v>0.3</v>
      </c>
      <c r="W5" s="10" t="s">
        <v>34</v>
      </c>
      <c r="X5" s="11">
        <v>2.673611111111111E-3</v>
      </c>
      <c r="Y5" s="12">
        <v>3.6</v>
      </c>
      <c r="Z5" s="11">
        <v>2.7199074074074074E-3</v>
      </c>
    </row>
    <row r="6" spans="1:29" ht="12" customHeight="1" x14ac:dyDescent="0.25">
      <c r="A6" s="8" t="s">
        <v>34</v>
      </c>
      <c r="B6" s="9">
        <v>9</v>
      </c>
      <c r="C6" s="9">
        <v>2.5</v>
      </c>
      <c r="D6" s="9">
        <v>11.49</v>
      </c>
      <c r="E6" s="5"/>
      <c r="F6" s="10" t="s">
        <v>34</v>
      </c>
      <c r="G6" s="11">
        <v>3.6574074074074074E-3</v>
      </c>
      <c r="H6" s="12">
        <v>3</v>
      </c>
      <c r="I6" s="11">
        <v>3.8194444444444443E-3</v>
      </c>
      <c r="J6" s="5"/>
      <c r="K6" s="5"/>
      <c r="L6" s="28">
        <v>5</v>
      </c>
      <c r="M6" s="43">
        <f t="shared" si="0"/>
        <v>44109</v>
      </c>
      <c r="N6" s="43">
        <f t="shared" si="1"/>
        <v>44115</v>
      </c>
      <c r="O6" s="29">
        <v>0.5</v>
      </c>
      <c r="P6" s="29">
        <v>0.25</v>
      </c>
      <c r="Q6" s="29">
        <v>0.25</v>
      </c>
      <c r="R6" s="29" t="s">
        <v>170</v>
      </c>
      <c r="T6" s="9">
        <f t="shared" ref="T6:T39" si="2">T5+2</f>
        <v>29</v>
      </c>
      <c r="U6" s="9">
        <v>0.4</v>
      </c>
      <c r="W6" s="10" t="s">
        <v>34</v>
      </c>
      <c r="X6" s="11">
        <v>2.7314814814814819E-3</v>
      </c>
      <c r="Y6" s="12">
        <v>2.8</v>
      </c>
      <c r="Z6" s="11">
        <v>2.7777777777777779E-3</v>
      </c>
    </row>
    <row r="7" spans="1:29" ht="12" customHeight="1" x14ac:dyDescent="0.25">
      <c r="A7" s="8" t="s">
        <v>34</v>
      </c>
      <c r="B7" s="9">
        <v>11.5</v>
      </c>
      <c r="C7" s="9">
        <v>3</v>
      </c>
      <c r="D7" s="9">
        <v>13.99</v>
      </c>
      <c r="E7" s="5"/>
      <c r="F7" s="10" t="s">
        <v>34</v>
      </c>
      <c r="G7" s="11">
        <v>3.8310185185185183E-3</v>
      </c>
      <c r="H7" s="12">
        <v>2.5</v>
      </c>
      <c r="I7" s="11">
        <v>3.9930555555555561E-3</v>
      </c>
      <c r="J7" s="5"/>
      <c r="K7" s="5"/>
      <c r="L7" s="28">
        <v>6</v>
      </c>
      <c r="M7" s="43">
        <f t="shared" si="0"/>
        <v>44116</v>
      </c>
      <c r="N7" s="43">
        <f t="shared" si="1"/>
        <v>44122</v>
      </c>
      <c r="O7" s="29">
        <v>0.25</v>
      </c>
      <c r="P7" s="29">
        <v>0.5</v>
      </c>
      <c r="Q7" s="29">
        <v>0.25</v>
      </c>
      <c r="R7" s="29" t="s">
        <v>171</v>
      </c>
      <c r="T7" s="9">
        <f t="shared" si="2"/>
        <v>31</v>
      </c>
      <c r="U7" s="9">
        <v>0.5</v>
      </c>
      <c r="W7" s="10" t="s">
        <v>34</v>
      </c>
      <c r="X7" s="11">
        <v>2.7893518518518519E-3</v>
      </c>
      <c r="Y7" s="12">
        <v>2.1</v>
      </c>
      <c r="Z7" s="11">
        <v>2.8356481481481479E-3</v>
      </c>
    </row>
    <row r="8" spans="1:29" ht="12" customHeight="1" x14ac:dyDescent="0.25">
      <c r="A8" s="8" t="s">
        <v>34</v>
      </c>
      <c r="B8" s="9">
        <v>14</v>
      </c>
      <c r="C8" s="9">
        <v>3.5</v>
      </c>
      <c r="D8" s="9">
        <v>15.99</v>
      </c>
      <c r="E8" s="5"/>
      <c r="F8" s="10" t="s">
        <v>34</v>
      </c>
      <c r="G8" s="11">
        <v>4.0046296296296297E-3</v>
      </c>
      <c r="H8" s="12">
        <v>2</v>
      </c>
      <c r="I8" s="11">
        <v>4.1666666666666666E-3</v>
      </c>
      <c r="J8" s="5"/>
      <c r="K8" s="5"/>
      <c r="L8" s="28">
        <v>7</v>
      </c>
      <c r="M8" s="43">
        <f t="shared" si="0"/>
        <v>44123</v>
      </c>
      <c r="N8" s="43">
        <f t="shared" si="1"/>
        <v>44129</v>
      </c>
      <c r="O8" s="29">
        <v>0.25</v>
      </c>
      <c r="P8" s="29">
        <v>0.25</v>
      </c>
      <c r="Q8" s="29">
        <v>0.5</v>
      </c>
      <c r="R8" s="29" t="s">
        <v>172</v>
      </c>
      <c r="T8" s="9">
        <f t="shared" si="2"/>
        <v>33</v>
      </c>
      <c r="U8" s="9">
        <v>0.6</v>
      </c>
      <c r="W8" s="10" t="s">
        <v>34</v>
      </c>
      <c r="X8" s="11">
        <v>2.8472222222222219E-3</v>
      </c>
      <c r="Y8" s="12">
        <v>1.5</v>
      </c>
      <c r="Z8" s="11">
        <v>2.8935185185185188E-3</v>
      </c>
    </row>
    <row r="9" spans="1:29" ht="12" customHeight="1" x14ac:dyDescent="0.25">
      <c r="A9" s="8" t="s">
        <v>34</v>
      </c>
      <c r="B9" s="9">
        <v>16</v>
      </c>
      <c r="C9" s="9">
        <v>4</v>
      </c>
      <c r="D9" s="9">
        <v>17.989999999999998</v>
      </c>
      <c r="E9" s="5"/>
      <c r="F9" s="10" t="s">
        <v>34</v>
      </c>
      <c r="G9" s="11">
        <v>4.1782407407407402E-3</v>
      </c>
      <c r="H9" s="12">
        <v>1.5</v>
      </c>
      <c r="I9" s="11">
        <v>4.5138888888888893E-3</v>
      </c>
      <c r="J9" s="5"/>
      <c r="K9" s="5"/>
      <c r="L9" s="28">
        <v>8</v>
      </c>
      <c r="M9" s="43">
        <f t="shared" si="0"/>
        <v>44130</v>
      </c>
      <c r="N9" s="43">
        <f t="shared" si="1"/>
        <v>44136</v>
      </c>
      <c r="O9" s="29">
        <v>0.5</v>
      </c>
      <c r="P9" s="29">
        <v>0.25</v>
      </c>
      <c r="Q9" s="29">
        <v>0.25</v>
      </c>
      <c r="R9" s="29" t="s">
        <v>170</v>
      </c>
      <c r="T9" s="9">
        <f t="shared" si="2"/>
        <v>35</v>
      </c>
      <c r="U9" s="9">
        <v>0.7</v>
      </c>
      <c r="W9" s="10" t="s">
        <v>34</v>
      </c>
      <c r="X9" s="11">
        <v>2.9050925925925928E-3</v>
      </c>
      <c r="Y9" s="12">
        <v>0.99999999999999989</v>
      </c>
      <c r="Z9" s="11">
        <v>2.9513888888888888E-3</v>
      </c>
    </row>
    <row r="10" spans="1:29" ht="12" customHeight="1" x14ac:dyDescent="0.25">
      <c r="A10" s="8" t="s">
        <v>34</v>
      </c>
      <c r="B10" s="9">
        <v>18</v>
      </c>
      <c r="C10" s="9">
        <v>4.5</v>
      </c>
      <c r="D10" s="9">
        <v>19.989999999999998</v>
      </c>
      <c r="E10" s="5"/>
      <c r="F10" s="10" t="s">
        <v>34</v>
      </c>
      <c r="G10" s="11">
        <v>4.5254629629629629E-3</v>
      </c>
      <c r="H10" s="12">
        <v>1</v>
      </c>
      <c r="I10" s="11">
        <v>6.2499999999999995E-3</v>
      </c>
      <c r="J10" s="5"/>
      <c r="K10" s="5"/>
      <c r="L10" s="28">
        <v>9</v>
      </c>
      <c r="M10" s="43">
        <f t="shared" si="0"/>
        <v>44137</v>
      </c>
      <c r="N10" s="43">
        <f t="shared" si="1"/>
        <v>44143</v>
      </c>
      <c r="O10" s="29">
        <v>0.25</v>
      </c>
      <c r="P10" s="29">
        <v>0.5</v>
      </c>
      <c r="Q10" s="29">
        <v>0.25</v>
      </c>
      <c r="R10" s="29" t="s">
        <v>171</v>
      </c>
      <c r="T10" s="9">
        <f t="shared" si="2"/>
        <v>37</v>
      </c>
      <c r="U10" s="9">
        <v>0.8</v>
      </c>
      <c r="W10" s="10" t="s">
        <v>34</v>
      </c>
      <c r="X10" s="11">
        <v>2.9629629629629628E-3</v>
      </c>
      <c r="Y10" s="12">
        <v>0.6</v>
      </c>
      <c r="Z10" s="11">
        <v>3.0092592592592588E-3</v>
      </c>
    </row>
    <row r="11" spans="1:29" ht="12" customHeight="1" x14ac:dyDescent="0.25">
      <c r="A11" s="8" t="s">
        <v>34</v>
      </c>
      <c r="B11" s="9">
        <v>20</v>
      </c>
      <c r="C11" s="9">
        <v>5</v>
      </c>
      <c r="D11" s="8"/>
      <c r="E11" s="5"/>
      <c r="F11" s="10" t="s">
        <v>34</v>
      </c>
      <c r="G11" s="11">
        <v>6.2615740740740748E-3</v>
      </c>
      <c r="H11" s="12">
        <v>0</v>
      </c>
      <c r="I11" s="15"/>
      <c r="J11" s="5"/>
      <c r="K11" s="5"/>
      <c r="L11" s="28">
        <v>10</v>
      </c>
      <c r="M11" s="43">
        <f t="shared" si="0"/>
        <v>44144</v>
      </c>
      <c r="N11" s="43">
        <f t="shared" si="1"/>
        <v>44150</v>
      </c>
      <c r="O11" s="29">
        <v>0.25</v>
      </c>
      <c r="P11" s="29">
        <v>0.25</v>
      </c>
      <c r="Q11" s="29">
        <v>0.5</v>
      </c>
      <c r="R11" s="29" t="s">
        <v>172</v>
      </c>
      <c r="T11" s="9">
        <f t="shared" si="2"/>
        <v>39</v>
      </c>
      <c r="U11" s="9">
        <v>0.9</v>
      </c>
      <c r="W11" s="10" t="s">
        <v>34</v>
      </c>
      <c r="X11" s="11">
        <v>3.0208333333333333E-3</v>
      </c>
      <c r="Y11" s="12">
        <v>0.30000000000000004</v>
      </c>
      <c r="Z11" s="11">
        <v>3.0671296296296297E-3</v>
      </c>
    </row>
    <row r="12" spans="1:29" ht="12" customHeight="1" x14ac:dyDescent="0.25">
      <c r="A12" s="8" t="s">
        <v>35</v>
      </c>
      <c r="B12" s="9">
        <v>0</v>
      </c>
      <c r="C12" s="9">
        <v>0</v>
      </c>
      <c r="D12" s="9">
        <v>2.99</v>
      </c>
      <c r="E12" s="5"/>
      <c r="F12" s="10" t="s">
        <v>35</v>
      </c>
      <c r="G12" s="11">
        <v>1.1574074074074073E-5</v>
      </c>
      <c r="H12" s="12">
        <v>5</v>
      </c>
      <c r="I12" s="11">
        <v>2.7777777777777779E-3</v>
      </c>
      <c r="J12" s="5"/>
      <c r="K12" s="5"/>
      <c r="L12" s="28">
        <v>11</v>
      </c>
      <c r="M12" s="43">
        <f t="shared" si="0"/>
        <v>44151</v>
      </c>
      <c r="N12" s="43">
        <f t="shared" si="1"/>
        <v>44157</v>
      </c>
      <c r="O12" s="29">
        <v>0.5</v>
      </c>
      <c r="P12" s="29">
        <v>0.25</v>
      </c>
      <c r="Q12" s="29">
        <v>0.25</v>
      </c>
      <c r="R12" s="29" t="s">
        <v>170</v>
      </c>
      <c r="T12" s="9">
        <f t="shared" si="2"/>
        <v>41</v>
      </c>
      <c r="U12" s="9">
        <v>1</v>
      </c>
      <c r="W12" s="10" t="s">
        <v>34</v>
      </c>
      <c r="X12" s="11">
        <v>3.0787037037037037E-3</v>
      </c>
      <c r="Y12" s="12">
        <v>0.1</v>
      </c>
      <c r="Z12" s="11">
        <v>3.1134259259259257E-3</v>
      </c>
    </row>
    <row r="13" spans="1:29" ht="12" customHeight="1" x14ac:dyDescent="0.25">
      <c r="A13" s="8" t="s">
        <v>35</v>
      </c>
      <c r="B13" s="9">
        <v>3</v>
      </c>
      <c r="C13" s="9">
        <v>1</v>
      </c>
      <c r="D13" s="9">
        <v>4.99</v>
      </c>
      <c r="E13" s="5"/>
      <c r="F13" s="10" t="s">
        <v>35</v>
      </c>
      <c r="G13" s="11">
        <v>2.7893518518518519E-3</v>
      </c>
      <c r="H13" s="12">
        <v>4.5</v>
      </c>
      <c r="I13" s="11">
        <v>2.9513888888888888E-3</v>
      </c>
      <c r="J13" s="5"/>
      <c r="K13" s="5"/>
      <c r="L13" s="28">
        <v>12</v>
      </c>
      <c r="M13" s="43">
        <f t="shared" si="0"/>
        <v>44158</v>
      </c>
      <c r="N13" s="43">
        <f t="shared" si="1"/>
        <v>44164</v>
      </c>
      <c r="O13" s="29">
        <v>0.25</v>
      </c>
      <c r="P13" s="29">
        <v>0.5</v>
      </c>
      <c r="Q13" s="29">
        <v>0.25</v>
      </c>
      <c r="R13" s="29" t="s">
        <v>171</v>
      </c>
      <c r="T13" s="9">
        <f t="shared" si="2"/>
        <v>43</v>
      </c>
      <c r="U13" s="9">
        <v>1.1000000000000001</v>
      </c>
      <c r="W13" s="10" t="s">
        <v>34</v>
      </c>
      <c r="X13" s="11">
        <v>3.1249999999999997E-3</v>
      </c>
      <c r="Y13" s="12">
        <v>0</v>
      </c>
      <c r="Z13" s="11"/>
    </row>
    <row r="14" spans="1:29" ht="12" customHeight="1" x14ac:dyDescent="0.25">
      <c r="A14" s="8" t="s">
        <v>35</v>
      </c>
      <c r="B14" s="9">
        <v>5</v>
      </c>
      <c r="C14" s="9">
        <v>1.5</v>
      </c>
      <c r="D14" s="9">
        <v>6.99</v>
      </c>
      <c r="E14" s="5"/>
      <c r="F14" s="10" t="s">
        <v>35</v>
      </c>
      <c r="G14" s="11">
        <v>2.9629629629629628E-3</v>
      </c>
      <c r="H14" s="12">
        <v>4</v>
      </c>
      <c r="I14" s="11">
        <v>3.1249999999999997E-3</v>
      </c>
      <c r="J14" s="5"/>
      <c r="K14" s="5"/>
      <c r="L14" s="28">
        <v>13</v>
      </c>
      <c r="M14" s="43">
        <f t="shared" si="0"/>
        <v>44165</v>
      </c>
      <c r="N14" s="43">
        <f t="shared" si="1"/>
        <v>44171</v>
      </c>
      <c r="O14" s="29">
        <v>0.25</v>
      </c>
      <c r="P14" s="29">
        <v>0.25</v>
      </c>
      <c r="Q14" s="29">
        <v>0.5</v>
      </c>
      <c r="R14" s="29" t="s">
        <v>172</v>
      </c>
      <c r="T14" s="9">
        <f t="shared" si="2"/>
        <v>45</v>
      </c>
      <c r="U14" s="9">
        <v>1.2</v>
      </c>
      <c r="W14" s="10" t="s">
        <v>35</v>
      </c>
      <c r="X14" s="11">
        <v>2.1412037037037038E-3</v>
      </c>
      <c r="Y14" s="12">
        <v>6.6</v>
      </c>
      <c r="Z14" s="11">
        <v>2.1990740740740742E-3</v>
      </c>
    </row>
    <row r="15" spans="1:29" ht="12" customHeight="1" x14ac:dyDescent="0.25">
      <c r="A15" s="8" t="s">
        <v>35</v>
      </c>
      <c r="B15" s="9">
        <v>7</v>
      </c>
      <c r="C15" s="9">
        <v>2</v>
      </c>
      <c r="D15" s="9">
        <v>9.49</v>
      </c>
      <c r="E15" s="5"/>
      <c r="F15" s="10" t="s">
        <v>35</v>
      </c>
      <c r="G15" s="11">
        <v>3.1365740740740742E-3</v>
      </c>
      <c r="H15" s="12">
        <v>3.5</v>
      </c>
      <c r="I15" s="11">
        <v>3.2986111111111111E-3</v>
      </c>
      <c r="J15" s="5"/>
      <c r="K15" s="5"/>
      <c r="L15" s="28">
        <v>14</v>
      </c>
      <c r="M15" s="43">
        <f t="shared" si="0"/>
        <v>44172</v>
      </c>
      <c r="N15" s="43">
        <f t="shared" si="1"/>
        <v>44178</v>
      </c>
      <c r="O15" s="29">
        <v>0.5</v>
      </c>
      <c r="P15" s="29">
        <v>0.25</v>
      </c>
      <c r="Q15" s="29">
        <v>0.25</v>
      </c>
      <c r="R15" s="29" t="s">
        <v>170</v>
      </c>
      <c r="T15" s="9">
        <f t="shared" si="2"/>
        <v>47</v>
      </c>
      <c r="U15" s="9">
        <v>1.3</v>
      </c>
      <c r="W15" s="10" t="s">
        <v>35</v>
      </c>
      <c r="X15" s="11">
        <v>2.2106481481481478E-3</v>
      </c>
      <c r="Y15" s="12">
        <v>5.5</v>
      </c>
      <c r="Z15" s="11">
        <v>2.2569444444444447E-3</v>
      </c>
    </row>
    <row r="16" spans="1:29" ht="12" customHeight="1" x14ac:dyDescent="0.25">
      <c r="A16" s="8" t="s">
        <v>35</v>
      </c>
      <c r="B16" s="9">
        <v>9.5</v>
      </c>
      <c r="C16" s="9">
        <v>2.5</v>
      </c>
      <c r="D16" s="9">
        <v>11.99</v>
      </c>
      <c r="E16" s="5"/>
      <c r="F16" s="10" t="s">
        <v>35</v>
      </c>
      <c r="G16" s="11">
        <v>3.3101851851851851E-3</v>
      </c>
      <c r="H16" s="12">
        <v>3</v>
      </c>
      <c r="I16" s="11">
        <v>3.472222222222222E-3</v>
      </c>
      <c r="J16" s="5"/>
      <c r="K16" s="5"/>
      <c r="L16" s="28">
        <v>15</v>
      </c>
      <c r="M16" s="43">
        <f t="shared" si="0"/>
        <v>44179</v>
      </c>
      <c r="N16" s="43">
        <f t="shared" si="1"/>
        <v>44185</v>
      </c>
      <c r="O16" s="29">
        <v>0.25</v>
      </c>
      <c r="P16" s="29">
        <v>0.5</v>
      </c>
      <c r="Q16" s="29">
        <v>0.25</v>
      </c>
      <c r="R16" s="29" t="s">
        <v>171</v>
      </c>
      <c r="T16" s="9">
        <f t="shared" si="2"/>
        <v>49</v>
      </c>
      <c r="U16" s="9">
        <v>1.4</v>
      </c>
      <c r="W16" s="10" t="s">
        <v>35</v>
      </c>
      <c r="X16" s="11">
        <v>2.2685185185185182E-3</v>
      </c>
      <c r="Y16" s="12">
        <v>4.5</v>
      </c>
      <c r="Z16" s="11">
        <v>2.3148148148148151E-3</v>
      </c>
    </row>
    <row r="17" spans="1:26" ht="12" customHeight="1" x14ac:dyDescent="0.25">
      <c r="A17" s="8" t="s">
        <v>35</v>
      </c>
      <c r="B17" s="9">
        <v>12</v>
      </c>
      <c r="C17" s="9">
        <v>3</v>
      </c>
      <c r="D17" s="9">
        <v>14.99</v>
      </c>
      <c r="E17" s="5"/>
      <c r="F17" s="10" t="s">
        <v>35</v>
      </c>
      <c r="G17" s="11">
        <v>3.483796296296296E-3</v>
      </c>
      <c r="H17" s="12">
        <v>2.5</v>
      </c>
      <c r="I17" s="11">
        <v>3.645833333333333E-3</v>
      </c>
      <c r="J17" s="5"/>
      <c r="K17" s="5"/>
      <c r="L17" s="5"/>
      <c r="M17" s="5"/>
      <c r="N17" s="5"/>
      <c r="O17" s="14"/>
      <c r="P17" s="14"/>
      <c r="Q17" s="14"/>
      <c r="R17" s="14"/>
      <c r="T17" s="9">
        <f t="shared" si="2"/>
        <v>51</v>
      </c>
      <c r="U17" s="9">
        <v>1.5</v>
      </c>
      <c r="W17" s="10" t="s">
        <v>35</v>
      </c>
      <c r="X17" s="11">
        <v>2.3263888888888887E-3</v>
      </c>
      <c r="Y17" s="12">
        <v>3.6</v>
      </c>
      <c r="Z17" s="11">
        <v>2.3726851851851851E-3</v>
      </c>
    </row>
    <row r="18" spans="1:26" ht="12" customHeight="1" x14ac:dyDescent="0.25">
      <c r="A18" s="8" t="s">
        <v>35</v>
      </c>
      <c r="B18" s="9">
        <v>15</v>
      </c>
      <c r="C18" s="9">
        <v>3.5</v>
      </c>
      <c r="D18" s="9">
        <v>16.989999999999998</v>
      </c>
      <c r="E18" s="5"/>
      <c r="F18" s="10" t="s">
        <v>35</v>
      </c>
      <c r="G18" s="11">
        <v>3.6574074074074074E-3</v>
      </c>
      <c r="H18" s="12">
        <v>2</v>
      </c>
      <c r="I18" s="11">
        <v>3.8194444444444443E-3</v>
      </c>
      <c r="J18" s="5"/>
      <c r="K18" s="5"/>
      <c r="L18" s="5"/>
      <c r="M18" s="5"/>
      <c r="N18" s="5"/>
      <c r="T18" s="9">
        <f t="shared" si="2"/>
        <v>53</v>
      </c>
      <c r="U18" s="9">
        <v>1.6</v>
      </c>
      <c r="W18" s="10" t="s">
        <v>35</v>
      </c>
      <c r="X18" s="11">
        <v>2.3842592592592591E-3</v>
      </c>
      <c r="Y18" s="12">
        <v>2.8</v>
      </c>
      <c r="Z18" s="11">
        <v>2.4305555555555556E-3</v>
      </c>
    </row>
    <row r="19" spans="1:26" ht="12" customHeight="1" x14ac:dyDescent="0.25">
      <c r="A19" s="8" t="s">
        <v>35</v>
      </c>
      <c r="B19" s="9">
        <v>17</v>
      </c>
      <c r="C19" s="9">
        <v>4</v>
      </c>
      <c r="D19" s="9">
        <v>18.989999999999998</v>
      </c>
      <c r="E19" s="5"/>
      <c r="F19" s="10" t="s">
        <v>35</v>
      </c>
      <c r="G19" s="11">
        <v>3.8310185185185183E-3</v>
      </c>
      <c r="H19" s="12">
        <v>1.5</v>
      </c>
      <c r="I19" s="11">
        <v>4.1666666666666666E-3</v>
      </c>
      <c r="J19" s="5"/>
      <c r="K19" s="5"/>
      <c r="L19" s="5"/>
      <c r="M19" s="5"/>
      <c r="N19" s="5"/>
      <c r="T19" s="9">
        <f t="shared" si="2"/>
        <v>55</v>
      </c>
      <c r="U19" s="9">
        <v>1.7</v>
      </c>
      <c r="W19" s="10" t="s">
        <v>35</v>
      </c>
      <c r="X19" s="11">
        <v>2.4421296296296296E-3</v>
      </c>
      <c r="Y19" s="12">
        <v>2.1</v>
      </c>
      <c r="Z19" s="11">
        <v>2.488425925925926E-3</v>
      </c>
    </row>
    <row r="20" spans="1:26" ht="12" customHeight="1" x14ac:dyDescent="0.25">
      <c r="A20" s="8" t="s">
        <v>35</v>
      </c>
      <c r="B20" s="9">
        <v>19</v>
      </c>
      <c r="C20" s="9">
        <v>4.5</v>
      </c>
      <c r="D20" s="9">
        <v>20.99</v>
      </c>
      <c r="E20" s="5"/>
      <c r="F20" s="10" t="s">
        <v>35</v>
      </c>
      <c r="G20" s="11">
        <v>4.1782407407407402E-3</v>
      </c>
      <c r="H20" s="12">
        <v>1</v>
      </c>
      <c r="I20" s="11">
        <v>5.5555555555555558E-3</v>
      </c>
      <c r="J20" s="5"/>
      <c r="K20" s="5"/>
      <c r="L20" s="5"/>
      <c r="M20" s="5"/>
      <c r="N20" s="5"/>
      <c r="T20" s="9">
        <f t="shared" si="2"/>
        <v>57</v>
      </c>
      <c r="U20" s="9">
        <v>1.8</v>
      </c>
      <c r="W20" s="10" t="s">
        <v>35</v>
      </c>
      <c r="X20" s="11">
        <v>2.5000000000000001E-3</v>
      </c>
      <c r="Y20" s="12">
        <v>1.5</v>
      </c>
      <c r="Z20" s="11">
        <v>2.5462962962962961E-3</v>
      </c>
    </row>
    <row r="21" spans="1:26" ht="12" customHeight="1" x14ac:dyDescent="0.25">
      <c r="A21" s="8" t="s">
        <v>35</v>
      </c>
      <c r="B21" s="9">
        <v>21</v>
      </c>
      <c r="C21" s="9">
        <v>5</v>
      </c>
      <c r="D21" s="8"/>
      <c r="E21" s="5"/>
      <c r="F21" s="10" t="s">
        <v>35</v>
      </c>
      <c r="G21" s="11">
        <v>5.5671296296296302E-3</v>
      </c>
      <c r="H21" s="12">
        <v>0</v>
      </c>
      <c r="I21" s="15"/>
      <c r="J21" s="5"/>
      <c r="K21" s="5"/>
      <c r="L21" s="5"/>
      <c r="M21" s="5"/>
      <c r="N21" s="5"/>
      <c r="T21" s="9">
        <f t="shared" si="2"/>
        <v>59</v>
      </c>
      <c r="U21" s="9">
        <v>1.9</v>
      </c>
      <c r="W21" s="10" t="s">
        <v>35</v>
      </c>
      <c r="X21" s="11">
        <v>2.5578703703703705E-3</v>
      </c>
      <c r="Y21" s="12">
        <v>0.99999999999999989</v>
      </c>
      <c r="Z21" s="11">
        <v>2.6041666666666665E-3</v>
      </c>
    </row>
    <row r="22" spans="1:26" ht="12.75" customHeight="1" x14ac:dyDescent="0.25">
      <c r="A22" s="5"/>
      <c r="B22" s="5"/>
      <c r="C22" s="5"/>
      <c r="D22" s="5"/>
      <c r="T22" s="9">
        <f t="shared" si="2"/>
        <v>61</v>
      </c>
      <c r="U22" s="9">
        <v>2</v>
      </c>
      <c r="W22" s="10" t="s">
        <v>35</v>
      </c>
      <c r="X22" s="11">
        <v>2.615740740740741E-3</v>
      </c>
      <c r="Y22" s="12">
        <v>0.6</v>
      </c>
      <c r="Z22" s="11">
        <v>2.6620370370370374E-3</v>
      </c>
    </row>
    <row r="23" spans="1:26" ht="12" customHeight="1" x14ac:dyDescent="0.25">
      <c r="A23" s="5"/>
      <c r="B23" s="5"/>
      <c r="C23" s="5"/>
      <c r="D23" s="5"/>
      <c r="T23" s="9">
        <f t="shared" si="2"/>
        <v>63</v>
      </c>
      <c r="U23" s="9">
        <v>2.1</v>
      </c>
      <c r="W23" s="10" t="s">
        <v>35</v>
      </c>
      <c r="X23" s="11">
        <v>2.673611111111111E-3</v>
      </c>
      <c r="Y23" s="12">
        <v>0.30000000000000004</v>
      </c>
      <c r="Z23" s="11">
        <v>2.7199074074074074E-3</v>
      </c>
    </row>
    <row r="24" spans="1:26" ht="12" customHeight="1" x14ac:dyDescent="0.25">
      <c r="A24" s="5"/>
      <c r="B24" s="5"/>
      <c r="C24" s="5"/>
      <c r="D24" s="5"/>
      <c r="T24" s="9">
        <f t="shared" si="2"/>
        <v>65</v>
      </c>
      <c r="U24" s="9">
        <v>2.2000000000000002</v>
      </c>
      <c r="W24" s="10" t="s">
        <v>35</v>
      </c>
      <c r="X24" s="11">
        <v>2.7314814814814819E-3</v>
      </c>
      <c r="Y24" s="12">
        <v>0.1</v>
      </c>
      <c r="Z24" s="11">
        <v>2.7662037037037034E-3</v>
      </c>
    </row>
    <row r="25" spans="1:26" ht="12" customHeight="1" x14ac:dyDescent="0.25">
      <c r="A25" s="5"/>
      <c r="B25" s="5"/>
      <c r="C25" s="5"/>
      <c r="D25" s="5"/>
      <c r="T25" s="9">
        <f t="shared" si="2"/>
        <v>67</v>
      </c>
      <c r="U25" s="9">
        <v>2.2999999999999998</v>
      </c>
      <c r="W25" s="10" t="s">
        <v>35</v>
      </c>
      <c r="X25" s="11">
        <v>2.7777777777777779E-3</v>
      </c>
      <c r="Y25" s="12">
        <v>0</v>
      </c>
      <c r="Z25" s="11"/>
    </row>
    <row r="26" spans="1:26" ht="12" customHeight="1" x14ac:dyDescent="0.25">
      <c r="A26" s="5"/>
      <c r="B26" s="5"/>
      <c r="C26" s="5"/>
      <c r="D26" s="5"/>
      <c r="T26" s="9">
        <f t="shared" si="2"/>
        <v>69</v>
      </c>
      <c r="U26" s="9">
        <v>2.4</v>
      </c>
    </row>
    <row r="27" spans="1:26" ht="12" customHeight="1" x14ac:dyDescent="0.25">
      <c r="A27" s="5"/>
      <c r="B27" s="5"/>
      <c r="C27" s="5"/>
      <c r="D27" s="5"/>
      <c r="T27" s="9">
        <f t="shared" si="2"/>
        <v>71</v>
      </c>
      <c r="U27" s="9">
        <v>2.5</v>
      </c>
    </row>
    <row r="28" spans="1:26" ht="12" customHeight="1" x14ac:dyDescent="0.25">
      <c r="A28" s="5"/>
      <c r="B28" s="5"/>
      <c r="C28" s="5"/>
      <c r="D28" s="5"/>
      <c r="T28" s="9">
        <f t="shared" si="2"/>
        <v>73</v>
      </c>
      <c r="U28" s="9">
        <v>2.6</v>
      </c>
    </row>
    <row r="29" spans="1:26" ht="12" customHeight="1" x14ac:dyDescent="0.25">
      <c r="A29" s="5"/>
      <c r="B29" s="5"/>
      <c r="C29" s="5"/>
      <c r="D29" s="5"/>
      <c r="T29" s="9">
        <f t="shared" si="2"/>
        <v>75</v>
      </c>
      <c r="U29" s="9">
        <v>2.7</v>
      </c>
    </row>
    <row r="30" spans="1:26" ht="12" customHeight="1" x14ac:dyDescent="0.25">
      <c r="T30" s="9">
        <f t="shared" si="2"/>
        <v>77</v>
      </c>
      <c r="U30" s="9">
        <v>2.8</v>
      </c>
    </row>
    <row r="31" spans="1:26" ht="12" customHeight="1" x14ac:dyDescent="0.25">
      <c r="T31" s="9">
        <f t="shared" si="2"/>
        <v>79</v>
      </c>
      <c r="U31" s="9">
        <v>2.9</v>
      </c>
    </row>
    <row r="32" spans="1:26" ht="12" customHeight="1" x14ac:dyDescent="0.25">
      <c r="T32" s="9">
        <f t="shared" si="2"/>
        <v>81</v>
      </c>
      <c r="U32" s="9">
        <v>3</v>
      </c>
    </row>
    <row r="33" spans="20:21" ht="12" customHeight="1" x14ac:dyDescent="0.25">
      <c r="T33" s="9">
        <f t="shared" si="2"/>
        <v>83</v>
      </c>
      <c r="U33" s="9">
        <v>3.1</v>
      </c>
    </row>
    <row r="34" spans="20:21" ht="12" customHeight="1" x14ac:dyDescent="0.25">
      <c r="T34" s="9">
        <f t="shared" si="2"/>
        <v>85</v>
      </c>
      <c r="U34" s="9">
        <v>3.2</v>
      </c>
    </row>
    <row r="35" spans="20:21" ht="12" customHeight="1" x14ac:dyDescent="0.25">
      <c r="T35" s="9">
        <f t="shared" si="2"/>
        <v>87</v>
      </c>
      <c r="U35" s="9">
        <v>3.3</v>
      </c>
    </row>
    <row r="36" spans="20:21" ht="12" customHeight="1" x14ac:dyDescent="0.25">
      <c r="T36" s="9">
        <f t="shared" si="2"/>
        <v>89</v>
      </c>
      <c r="U36" s="9">
        <v>3.4</v>
      </c>
    </row>
    <row r="37" spans="20:21" ht="12" customHeight="1" x14ac:dyDescent="0.25">
      <c r="T37" s="9">
        <f t="shared" si="2"/>
        <v>91</v>
      </c>
      <c r="U37" s="9">
        <v>3.5</v>
      </c>
    </row>
    <row r="38" spans="20:21" ht="12" customHeight="1" x14ac:dyDescent="0.25">
      <c r="T38" s="9">
        <f t="shared" si="2"/>
        <v>93</v>
      </c>
      <c r="U38" s="9">
        <v>3.6</v>
      </c>
    </row>
    <row r="39" spans="20:21" ht="12" customHeight="1" x14ac:dyDescent="0.25">
      <c r="T39" s="9">
        <f t="shared" si="2"/>
        <v>95</v>
      </c>
      <c r="U39" s="9">
        <v>3.7</v>
      </c>
    </row>
  </sheetData>
  <autoFilter ref="L1:Q16" xr:uid="{00000000-0009-0000-0000-000006000000}"/>
  <pageMargins left="0.7" right="0.7" top="0.75" bottom="0.75" header="0.3" footer="0.3"/>
  <pageSetup paperSize="9" orientation="portrait"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A1:D61"/>
  <sheetViews>
    <sheetView workbookViewId="0">
      <pane ySplit="1" topLeftCell="A49" activePane="bottomLeft" state="frozen"/>
      <selection pane="bottomLeft" activeCell="A61" sqref="A61"/>
    </sheetView>
  </sheetViews>
  <sheetFormatPr defaultRowHeight="14.4" x14ac:dyDescent="0.3"/>
  <cols>
    <col min="1" max="1" width="22.5546875" customWidth="1"/>
    <col min="3" max="3" width="14.44140625" bestFit="1" customWidth="1"/>
    <col min="4" max="4" width="22.88671875" bestFit="1" customWidth="1"/>
  </cols>
  <sheetData>
    <row r="1" spans="1:4" s="18" customFormat="1" x14ac:dyDescent="0.3">
      <c r="A1" s="18" t="s">
        <v>36</v>
      </c>
      <c r="B1" s="18" t="s">
        <v>93</v>
      </c>
      <c r="C1" s="18" t="s">
        <v>119</v>
      </c>
      <c r="D1" s="18" t="s">
        <v>162</v>
      </c>
    </row>
    <row r="2" spans="1:4" x14ac:dyDescent="0.3">
      <c r="A2" s="71" t="s">
        <v>153</v>
      </c>
      <c r="B2" t="s">
        <v>35</v>
      </c>
    </row>
    <row r="3" spans="1:4" x14ac:dyDescent="0.3">
      <c r="A3" t="s">
        <v>57</v>
      </c>
      <c r="B3" t="s">
        <v>35</v>
      </c>
    </row>
    <row r="4" spans="1:4" x14ac:dyDescent="0.3">
      <c r="A4" t="s">
        <v>55</v>
      </c>
      <c r="B4" t="s">
        <v>35</v>
      </c>
    </row>
    <row r="5" spans="1:4" x14ac:dyDescent="0.3">
      <c r="A5" s="71" t="s">
        <v>61</v>
      </c>
      <c r="B5" t="s">
        <v>35</v>
      </c>
    </row>
    <row r="6" spans="1:4" x14ac:dyDescent="0.3">
      <c r="A6" s="71" t="s">
        <v>156</v>
      </c>
      <c r="B6" t="s">
        <v>35</v>
      </c>
    </row>
    <row r="7" spans="1:4" x14ac:dyDescent="0.3">
      <c r="A7" t="s">
        <v>6</v>
      </c>
      <c r="B7" t="s">
        <v>34</v>
      </c>
    </row>
    <row r="8" spans="1:4" x14ac:dyDescent="0.3">
      <c r="A8" t="s">
        <v>111</v>
      </c>
      <c r="B8" t="s">
        <v>35</v>
      </c>
      <c r="C8">
        <v>0.5</v>
      </c>
    </row>
    <row r="9" spans="1:4" x14ac:dyDescent="0.3">
      <c r="A9" t="s">
        <v>82</v>
      </c>
      <c r="B9" t="s">
        <v>35</v>
      </c>
    </row>
    <row r="10" spans="1:4" x14ac:dyDescent="0.3">
      <c r="A10" t="s">
        <v>84</v>
      </c>
      <c r="B10" t="s">
        <v>35</v>
      </c>
    </row>
    <row r="11" spans="1:4" x14ac:dyDescent="0.3">
      <c r="A11" t="s">
        <v>68</v>
      </c>
      <c r="B11" t="s">
        <v>35</v>
      </c>
    </row>
    <row r="12" spans="1:4" x14ac:dyDescent="0.3">
      <c r="A12" t="s">
        <v>47</v>
      </c>
      <c r="B12" t="s">
        <v>35</v>
      </c>
    </row>
    <row r="13" spans="1:4" x14ac:dyDescent="0.3">
      <c r="A13" t="s">
        <v>52</v>
      </c>
      <c r="B13" t="s">
        <v>35</v>
      </c>
    </row>
    <row r="14" spans="1:4" x14ac:dyDescent="0.3">
      <c r="A14" t="s">
        <v>65</v>
      </c>
      <c r="B14" t="s">
        <v>35</v>
      </c>
    </row>
    <row r="15" spans="1:4" x14ac:dyDescent="0.3">
      <c r="A15" t="s">
        <v>83</v>
      </c>
      <c r="B15" t="s">
        <v>34</v>
      </c>
      <c r="C15">
        <v>0.75</v>
      </c>
    </row>
    <row r="16" spans="1:4" x14ac:dyDescent="0.3">
      <c r="A16" s="20" t="s">
        <v>62</v>
      </c>
      <c r="B16" t="s">
        <v>35</v>
      </c>
    </row>
    <row r="17" spans="1:3" x14ac:dyDescent="0.3">
      <c r="A17" s="20" t="s">
        <v>59</v>
      </c>
      <c r="B17" t="s">
        <v>35</v>
      </c>
    </row>
    <row r="18" spans="1:3" x14ac:dyDescent="0.3">
      <c r="A18" s="79" t="s">
        <v>49</v>
      </c>
      <c r="B18" t="s">
        <v>35</v>
      </c>
    </row>
    <row r="19" spans="1:3" x14ac:dyDescent="0.3">
      <c r="A19" s="71" t="s">
        <v>154</v>
      </c>
      <c r="B19" t="s">
        <v>34</v>
      </c>
    </row>
    <row r="20" spans="1:3" x14ac:dyDescent="0.3">
      <c r="A20" s="20" t="s">
        <v>64</v>
      </c>
      <c r="B20" t="s">
        <v>35</v>
      </c>
    </row>
    <row r="21" spans="1:3" x14ac:dyDescent="0.3">
      <c r="A21" s="20" t="s">
        <v>66</v>
      </c>
      <c r="B21" t="s">
        <v>35</v>
      </c>
    </row>
    <row r="22" spans="1:3" x14ac:dyDescent="0.3">
      <c r="A22" s="20" t="s">
        <v>159</v>
      </c>
      <c r="B22" t="s">
        <v>35</v>
      </c>
    </row>
    <row r="23" spans="1:3" x14ac:dyDescent="0.3">
      <c r="A23" s="20" t="s">
        <v>54</v>
      </c>
      <c r="B23" t="s">
        <v>35</v>
      </c>
      <c r="C23">
        <v>0.5</v>
      </c>
    </row>
    <row r="24" spans="1:3" x14ac:dyDescent="0.3">
      <c r="A24" s="71" t="s">
        <v>158</v>
      </c>
      <c r="B24" t="s">
        <v>35</v>
      </c>
    </row>
    <row r="25" spans="1:3" x14ac:dyDescent="0.3">
      <c r="A25" s="20" t="s">
        <v>157</v>
      </c>
      <c r="B25" t="s">
        <v>34</v>
      </c>
      <c r="C25">
        <v>0.5</v>
      </c>
    </row>
    <row r="26" spans="1:3" x14ac:dyDescent="0.3">
      <c r="A26" s="20" t="s">
        <v>56</v>
      </c>
      <c r="B26" t="s">
        <v>35</v>
      </c>
    </row>
    <row r="27" spans="1:3" x14ac:dyDescent="0.3">
      <c r="A27" s="20" t="s">
        <v>110</v>
      </c>
      <c r="B27" t="s">
        <v>35</v>
      </c>
    </row>
    <row r="28" spans="1:3" x14ac:dyDescent="0.3">
      <c r="A28" s="137" t="s">
        <v>155</v>
      </c>
      <c r="B28" t="s">
        <v>34</v>
      </c>
    </row>
    <row r="29" spans="1:3" x14ac:dyDescent="0.3">
      <c r="A29" t="s">
        <v>53</v>
      </c>
      <c r="B29" t="s">
        <v>35</v>
      </c>
    </row>
    <row r="30" spans="1:3" x14ac:dyDescent="0.3">
      <c r="A30" t="s">
        <v>67</v>
      </c>
      <c r="B30" t="s">
        <v>34</v>
      </c>
    </row>
    <row r="31" spans="1:3" x14ac:dyDescent="0.3">
      <c r="A31" t="s">
        <v>122</v>
      </c>
      <c r="B31" t="s">
        <v>35</v>
      </c>
    </row>
    <row r="32" spans="1:3" x14ac:dyDescent="0.3">
      <c r="A32" t="s">
        <v>160</v>
      </c>
      <c r="B32" t="s">
        <v>34</v>
      </c>
    </row>
    <row r="33" spans="1:2" x14ac:dyDescent="0.3">
      <c r="A33" s="71" t="s">
        <v>63</v>
      </c>
      <c r="B33" t="s">
        <v>35</v>
      </c>
    </row>
    <row r="34" spans="1:2" x14ac:dyDescent="0.3">
      <c r="A34" t="s">
        <v>60</v>
      </c>
      <c r="B34" t="s">
        <v>35</v>
      </c>
    </row>
    <row r="35" spans="1:2" x14ac:dyDescent="0.3">
      <c r="A35" s="71" t="s">
        <v>112</v>
      </c>
      <c r="B35" t="s">
        <v>35</v>
      </c>
    </row>
    <row r="36" spans="1:2" x14ac:dyDescent="0.3">
      <c r="A36" s="71" t="s">
        <v>161</v>
      </c>
      <c r="B36" t="s">
        <v>35</v>
      </c>
    </row>
    <row r="37" spans="1:2" x14ac:dyDescent="0.3">
      <c r="A37" s="71" t="s">
        <v>92</v>
      </c>
      <c r="B37" t="s">
        <v>35</v>
      </c>
    </row>
    <row r="38" spans="1:2" x14ac:dyDescent="0.3">
      <c r="A38" t="s">
        <v>51</v>
      </c>
      <c r="B38" t="s">
        <v>34</v>
      </c>
    </row>
    <row r="39" spans="1:2" x14ac:dyDescent="0.3">
      <c r="A39" t="s">
        <v>175</v>
      </c>
      <c r="B39" t="s">
        <v>35</v>
      </c>
    </row>
    <row r="40" spans="1:2" x14ac:dyDescent="0.3">
      <c r="A40" t="s">
        <v>176</v>
      </c>
      <c r="B40" t="s">
        <v>34</v>
      </c>
    </row>
    <row r="41" spans="1:2" x14ac:dyDescent="0.3">
      <c r="A41" t="s">
        <v>177</v>
      </c>
      <c r="B41" t="s">
        <v>35</v>
      </c>
    </row>
    <row r="42" spans="1:2" x14ac:dyDescent="0.3">
      <c r="A42" t="s">
        <v>178</v>
      </c>
      <c r="B42" t="s">
        <v>35</v>
      </c>
    </row>
    <row r="43" spans="1:2" x14ac:dyDescent="0.3">
      <c r="A43" t="s">
        <v>179</v>
      </c>
      <c r="B43" t="s">
        <v>35</v>
      </c>
    </row>
    <row r="44" spans="1:2" x14ac:dyDescent="0.3">
      <c r="A44" s="144" t="s">
        <v>180</v>
      </c>
      <c r="B44" t="s">
        <v>35</v>
      </c>
    </row>
    <row r="45" spans="1:2" x14ac:dyDescent="0.3">
      <c r="A45" t="s">
        <v>50</v>
      </c>
      <c r="B45" t="s">
        <v>34</v>
      </c>
    </row>
    <row r="46" spans="1:2" x14ac:dyDescent="0.3">
      <c r="A46" t="s">
        <v>181</v>
      </c>
      <c r="B46" t="s">
        <v>35</v>
      </c>
    </row>
    <row r="47" spans="1:2" x14ac:dyDescent="0.3">
      <c r="A47" t="s">
        <v>8</v>
      </c>
      <c r="B47" t="s">
        <v>35</v>
      </c>
    </row>
    <row r="48" spans="1:2" x14ac:dyDescent="0.3">
      <c r="A48" t="s">
        <v>182</v>
      </c>
      <c r="B48" t="s">
        <v>35</v>
      </c>
    </row>
    <row r="49" spans="1:4" x14ac:dyDescent="0.3">
      <c r="A49" t="s">
        <v>183</v>
      </c>
      <c r="B49" t="s">
        <v>35</v>
      </c>
    </row>
    <row r="50" spans="1:4" x14ac:dyDescent="0.3">
      <c r="A50" t="s">
        <v>184</v>
      </c>
      <c r="B50" t="s">
        <v>34</v>
      </c>
    </row>
    <row r="51" spans="1:4" x14ac:dyDescent="0.3">
      <c r="A51" t="s">
        <v>211</v>
      </c>
      <c r="B51" t="s">
        <v>34</v>
      </c>
      <c r="D51" t="s">
        <v>165</v>
      </c>
    </row>
    <row r="52" spans="1:4" x14ac:dyDescent="0.3">
      <c r="A52" t="s">
        <v>58</v>
      </c>
      <c r="B52" t="s">
        <v>34</v>
      </c>
    </row>
    <row r="53" spans="1:4" x14ac:dyDescent="0.3">
      <c r="A53" t="s">
        <v>219</v>
      </c>
      <c r="B53" t="s">
        <v>34</v>
      </c>
      <c r="D53" t="s">
        <v>165</v>
      </c>
    </row>
    <row r="54" spans="1:4" x14ac:dyDescent="0.3">
      <c r="A54" t="s">
        <v>222</v>
      </c>
      <c r="B54" t="s">
        <v>35</v>
      </c>
      <c r="D54" t="s">
        <v>165</v>
      </c>
    </row>
    <row r="55" spans="1:4" x14ac:dyDescent="0.3">
      <c r="A55" t="s">
        <v>223</v>
      </c>
      <c r="B55" t="s">
        <v>35</v>
      </c>
      <c r="D55" t="s">
        <v>165</v>
      </c>
    </row>
    <row r="56" spans="1:4" x14ac:dyDescent="0.3">
      <c r="A56" t="s">
        <v>220</v>
      </c>
      <c r="B56" t="s">
        <v>35</v>
      </c>
    </row>
    <row r="57" spans="1:4" x14ac:dyDescent="0.3">
      <c r="A57" t="s">
        <v>218</v>
      </c>
      <c r="B57" t="s">
        <v>35</v>
      </c>
    </row>
    <row r="58" spans="1:4" x14ac:dyDescent="0.3">
      <c r="A58" t="s">
        <v>224</v>
      </c>
      <c r="B58" t="s">
        <v>35</v>
      </c>
      <c r="D58" t="s">
        <v>165</v>
      </c>
    </row>
    <row r="59" spans="1:4" x14ac:dyDescent="0.3">
      <c r="A59" t="s">
        <v>251</v>
      </c>
      <c r="B59" t="s">
        <v>35</v>
      </c>
      <c r="D59" s="137" t="s">
        <v>165</v>
      </c>
    </row>
    <row r="60" spans="1:4" x14ac:dyDescent="0.3">
      <c r="A60" t="s">
        <v>252</v>
      </c>
      <c r="B60" s="137" t="s">
        <v>35</v>
      </c>
      <c r="D60" s="137" t="s">
        <v>165</v>
      </c>
    </row>
    <row r="61" spans="1:4" x14ac:dyDescent="0.3">
      <c r="A61" t="s">
        <v>255</v>
      </c>
      <c r="B61" s="137" t="s">
        <v>34</v>
      </c>
      <c r="D61" s="137" t="s">
        <v>165</v>
      </c>
    </row>
  </sheetData>
  <autoFilter ref="A1:J58" xr:uid="{00000000-0009-0000-0000-000009000000}"/>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249977111117893"/>
  </sheetPr>
  <dimension ref="A1:AA533"/>
  <sheetViews>
    <sheetView zoomScale="90" zoomScaleNormal="90" workbookViewId="0">
      <pane ySplit="1" topLeftCell="A503" activePane="bottomLeft" state="frozen"/>
      <selection pane="bottomLeft" activeCell="C533" sqref="C533"/>
    </sheetView>
  </sheetViews>
  <sheetFormatPr defaultColWidth="9.109375" defaultRowHeight="12" x14ac:dyDescent="0.25"/>
  <cols>
    <col min="1" max="1" width="27" style="2" customWidth="1"/>
    <col min="2" max="2" width="5" style="2" customWidth="1"/>
    <col min="3" max="3" width="7.109375" style="2" bestFit="1" customWidth="1"/>
    <col min="4" max="4" width="9.33203125" style="2" bestFit="1" customWidth="1"/>
    <col min="5" max="6" width="9.33203125" style="2" customWidth="1"/>
    <col min="7" max="7" width="11.109375" style="2" bestFit="1" customWidth="1"/>
    <col min="8" max="8" width="9.33203125" style="33" bestFit="1" customWidth="1"/>
    <col min="9" max="9" width="9.109375" style="2"/>
    <col min="10" max="10" width="6.5546875" style="2" customWidth="1"/>
    <col min="11" max="11" width="10.109375" style="2" bestFit="1" customWidth="1"/>
    <col min="12" max="12" width="8.44140625" style="2" customWidth="1"/>
    <col min="13" max="13" width="7.6640625" style="2" bestFit="1" customWidth="1"/>
    <col min="14" max="14" width="5.6640625" style="2" customWidth="1"/>
    <col min="15" max="16" width="5.33203125" style="2" bestFit="1" customWidth="1"/>
    <col min="17" max="18" width="6" style="32" customWidth="1"/>
    <col min="19" max="19" width="6.44140625" style="32" customWidth="1"/>
    <col min="20" max="20" width="6" style="32" customWidth="1"/>
    <col min="21" max="21" width="7.5546875" style="26" customWidth="1"/>
    <col min="22" max="22" width="10.44140625" style="27" customWidth="1"/>
    <col min="23" max="23" width="3.109375" style="2" customWidth="1"/>
    <col min="24" max="24" width="9.109375" style="2"/>
    <col min="25" max="25" width="10.6640625" style="2" bestFit="1" customWidth="1"/>
    <col min="26" max="16384" width="9.109375" style="2"/>
  </cols>
  <sheetData>
    <row r="1" spans="1:26" ht="23.25" customHeight="1" x14ac:dyDescent="0.25">
      <c r="A1" s="60" t="s">
        <v>64</v>
      </c>
      <c r="B1" s="21" t="s">
        <v>37</v>
      </c>
      <c r="C1" s="60" t="s">
        <v>33</v>
      </c>
      <c r="D1" s="60" t="s">
        <v>38</v>
      </c>
      <c r="E1" s="118" t="s">
        <v>225</v>
      </c>
      <c r="F1" s="118" t="s">
        <v>226</v>
      </c>
      <c r="G1" s="118" t="s">
        <v>39</v>
      </c>
      <c r="H1" s="61" t="s">
        <v>120</v>
      </c>
      <c r="I1" s="16" t="s">
        <v>40</v>
      </c>
      <c r="J1" s="16" t="s">
        <v>41</v>
      </c>
      <c r="K1" s="16" t="s">
        <v>42</v>
      </c>
      <c r="L1" s="62" t="s">
        <v>86</v>
      </c>
      <c r="M1" s="62" t="s">
        <v>169</v>
      </c>
      <c r="N1" s="16" t="s">
        <v>170</v>
      </c>
      <c r="O1" s="16" t="s">
        <v>171</v>
      </c>
      <c r="P1" s="16" t="s">
        <v>172</v>
      </c>
      <c r="Q1" s="31" t="s">
        <v>91</v>
      </c>
      <c r="R1" s="31" t="s">
        <v>105</v>
      </c>
      <c r="S1" s="31" t="s">
        <v>118</v>
      </c>
      <c r="T1" s="31" t="s">
        <v>119</v>
      </c>
      <c r="U1" s="24" t="s">
        <v>43</v>
      </c>
      <c r="V1" s="60" t="s">
        <v>44</v>
      </c>
      <c r="W1" s="16" t="s">
        <v>45</v>
      </c>
      <c r="X1" s="2" t="s">
        <v>114</v>
      </c>
      <c r="Y1" s="2" t="s">
        <v>185</v>
      </c>
      <c r="Z1" s="2" t="s">
        <v>190</v>
      </c>
    </row>
    <row r="2" spans="1:26" s="99" customFormat="1" x14ac:dyDescent="0.25">
      <c r="A2" s="100" t="s">
        <v>111</v>
      </c>
      <c r="B2" s="2" t="str">
        <f>VLOOKUP(A2,Participanti!A:B,2,0)</f>
        <v>M</v>
      </c>
      <c r="C2" s="101">
        <v>1</v>
      </c>
      <c r="D2" s="102">
        <v>32.15</v>
      </c>
      <c r="E2" s="103">
        <v>0.23425925925925925</v>
      </c>
      <c r="F2" s="103">
        <v>0.24966435185185185</v>
      </c>
      <c r="G2" s="103">
        <f>AVERAGE(E2:F2)</f>
        <v>0.24196180555555555</v>
      </c>
      <c r="H2" s="104">
        <v>1052</v>
      </c>
      <c r="I2" s="17">
        <f t="shared" ref="I2:I36" si="0">G2/D2</f>
        <v>7.5260281665802658E-3</v>
      </c>
      <c r="J2" s="2">
        <f>IF(B2="F",IF(I2&gt;Barem!$AC$2,0,IF(B2="F",VLOOKUP(D2,Barem!$B$2:$C$11,2,1))),IF(I2&gt;Barem!$AC$3,0,VLOOKUP(D2,Barem!$B$12:$C$21,2,1)))</f>
        <v>5</v>
      </c>
      <c r="K2" s="2">
        <f>IF(J2=0,0,IF(B2="F",VLOOKUP(I2,Barem!$G$2:$H$11,2,1),VLOOKUP(I2,Barem!$G$12:$H$21,2,1)))</f>
        <v>0</v>
      </c>
      <c r="L2" s="101">
        <v>3</v>
      </c>
      <c r="M2" s="70" t="str">
        <f>VLOOKUP($C2,Barem!$L$2:$R$13,7,0)</f>
        <v>P</v>
      </c>
      <c r="N2" s="14">
        <f t="shared" ref="N2:N59" si="1">IF($M2=N$1,50%,25%)</f>
        <v>0.25</v>
      </c>
      <c r="O2" s="14">
        <f t="shared" ref="O2:P59" si="2">IF($M2=O$1,50%,25%)</f>
        <v>0.25</v>
      </c>
      <c r="P2" s="14">
        <f t="shared" si="2"/>
        <v>0.5</v>
      </c>
      <c r="Q2" s="69">
        <f>IF(H2&lt;-49,H2/1500,IF(H2&gt;99,H2/1500,0))</f>
        <v>0.70133333333333336</v>
      </c>
      <c r="R2" s="32">
        <f>IF(D2&gt;21,VLOOKUP(D2,Barem!$T$1:$U$39,2,1),0)</f>
        <v>0.5</v>
      </c>
      <c r="S2" s="32">
        <f>IF(D2&lt;1.609,0,IF(B2="F",VLOOKUP(I2,Barem!$X$2:$Z$13,2,1),VLOOKUP(I2,Barem!$X$14:$Z$25,2,1)))</f>
        <v>0</v>
      </c>
      <c r="T2" s="32">
        <f>VLOOKUP(A2,Participanti!A:C,3,0)</f>
        <v>0.5</v>
      </c>
      <c r="U2" s="25">
        <f>J2*N2+K2*O2+L2*P2+Q2+R2+S2+T2</f>
        <v>4.4513333333333334</v>
      </c>
      <c r="V2" s="105">
        <v>43983</v>
      </c>
      <c r="W2" s="13">
        <f t="shared" ref="W2:W65" si="3">COUNTIFS(A:A,A2,C:C,C2)</f>
        <v>1</v>
      </c>
      <c r="X2" s="30">
        <f t="shared" ref="X2:X22" si="4">U2/D2</f>
        <v>0.13845515811301193</v>
      </c>
      <c r="Y2" s="2" t="str">
        <f>VLOOKUP(A2,Data_echipe!A:R,18,0)</f>
        <v>Let it RUN</v>
      </c>
      <c r="Z2" s="2">
        <f t="shared" ref="Z2:Z36" si="5">IF(K2&gt;0,1,0)</f>
        <v>0</v>
      </c>
    </row>
    <row r="3" spans="1:26" x14ac:dyDescent="0.25">
      <c r="A3" s="63" t="s">
        <v>211</v>
      </c>
      <c r="B3" s="2" t="str">
        <f>VLOOKUP(A3,Participanti!A:B,2,0)</f>
        <v>F</v>
      </c>
      <c r="C3" s="64">
        <v>1</v>
      </c>
      <c r="D3" s="65">
        <v>7.01</v>
      </c>
      <c r="E3" s="66">
        <v>3.0949074074074077E-2</v>
      </c>
      <c r="F3" s="66">
        <v>3.142361111111111E-2</v>
      </c>
      <c r="G3" s="66">
        <f>AVERAGE(E3:F3)</f>
        <v>3.1186342592592592E-2</v>
      </c>
      <c r="H3" s="67">
        <v>2</v>
      </c>
      <c r="I3" s="17">
        <f t="shared" si="0"/>
        <v>4.4488363184868179E-3</v>
      </c>
      <c r="J3" s="2">
        <f>IF(B3="F",IF(I3&gt;Barem!$AC$2,0,IF(B3="F",VLOOKUP(D3,Barem!$B$2:$C$11,2,1))),IF(I3&gt;Barem!$AC$3,0,VLOOKUP(D3,Barem!$B$12:$C$21,2,1)))</f>
        <v>2</v>
      </c>
      <c r="K3" s="2">
        <f>IF(J3=0,0,IF(B3="F",VLOOKUP(I3,Barem!$G$2:$H$11,2,1),VLOOKUP(I3,Barem!$G$12:$H$21,2,1)))</f>
        <v>1.5</v>
      </c>
      <c r="L3" s="64">
        <v>4</v>
      </c>
      <c r="M3" s="70" t="str">
        <f>VLOOKUP($C3,Barem!$L$2:$R$13,7,0)</f>
        <v>P</v>
      </c>
      <c r="N3" s="14">
        <f t="shared" si="1"/>
        <v>0.25</v>
      </c>
      <c r="O3" s="14">
        <f t="shared" si="2"/>
        <v>0.25</v>
      </c>
      <c r="P3" s="14">
        <f t="shared" si="2"/>
        <v>0.5</v>
      </c>
      <c r="Q3" s="69">
        <f t="shared" ref="Q3:Q36" si="6">IF(H3&lt;-49,H3/1500,IF(H3&gt;99,H3/1500,0))</f>
        <v>0</v>
      </c>
      <c r="R3" s="32">
        <f>IF(D3&gt;21,VLOOKUP(D3,Barem!$T$1:$U$39,2,1),0)</f>
        <v>0</v>
      </c>
      <c r="S3" s="32">
        <f>IF(D3&lt;1.609,0,IF(B3="F",VLOOKUP(I3,Barem!$X$2:$Z$13,2,1),VLOOKUP(I3,Barem!$X$14:$Z$25,2,1)))</f>
        <v>0</v>
      </c>
      <c r="T3" s="32">
        <f>VLOOKUP(A3,Participanti!A:C,3,0)</f>
        <v>0</v>
      </c>
      <c r="U3" s="25">
        <f t="shared" ref="U3:U28" si="7">J3*N3+K3*O3+L3*P3+Q3+R3+S3+T3</f>
        <v>2.875</v>
      </c>
      <c r="V3" s="68">
        <v>44083</v>
      </c>
      <c r="W3" s="13">
        <f t="shared" si="3"/>
        <v>1</v>
      </c>
      <c r="X3" s="30">
        <f t="shared" si="4"/>
        <v>0.41012838801711843</v>
      </c>
      <c r="Y3" s="2" t="str">
        <f>VLOOKUP(A3,Data_echipe!A:R,18,0)</f>
        <v>Tenchei</v>
      </c>
      <c r="Z3" s="2">
        <f t="shared" si="5"/>
        <v>1</v>
      </c>
    </row>
    <row r="4" spans="1:26" x14ac:dyDescent="0.25">
      <c r="A4" s="63" t="s">
        <v>83</v>
      </c>
      <c r="B4" s="2" t="str">
        <f>VLOOKUP(A4,Participanti!A:B,2,0)</f>
        <v>F</v>
      </c>
      <c r="C4" s="64">
        <v>1</v>
      </c>
      <c r="D4" s="65">
        <v>8.02</v>
      </c>
      <c r="E4" s="66">
        <v>3.9317129629629625E-2</v>
      </c>
      <c r="F4" s="66">
        <v>3.9699074074074074E-2</v>
      </c>
      <c r="G4" s="66">
        <f>AVERAGE(E4:F4)</f>
        <v>3.950810185185185E-2</v>
      </c>
      <c r="H4" s="67">
        <v>9</v>
      </c>
      <c r="I4" s="17">
        <f t="shared" si="0"/>
        <v>4.9261972383855173E-3</v>
      </c>
      <c r="J4" s="2">
        <f>IF(B4="F",IF(I4&gt;Barem!$AC$2,0,IF(B4="F",VLOOKUP(D4,Barem!$B$2:$C$11,2,1))),IF(I4&gt;Barem!$AC$3,0,VLOOKUP(D4,Barem!$B$12:$C$21,2,1)))</f>
        <v>2</v>
      </c>
      <c r="K4" s="2">
        <f>IF(J4=0,0,IF(B4="F",VLOOKUP(I4,Barem!$G$2:$H$11,2,1),VLOOKUP(I4,Barem!$G$12:$H$21,2,1)))</f>
        <v>1</v>
      </c>
      <c r="L4" s="64">
        <v>4</v>
      </c>
      <c r="M4" s="70" t="str">
        <f>VLOOKUP($C4,Barem!$L$2:$R$13,7,0)</f>
        <v>P</v>
      </c>
      <c r="N4" s="14">
        <f t="shared" si="1"/>
        <v>0.25</v>
      </c>
      <c r="O4" s="14">
        <f t="shared" si="2"/>
        <v>0.25</v>
      </c>
      <c r="P4" s="14">
        <f t="shared" si="2"/>
        <v>0.5</v>
      </c>
      <c r="Q4" s="69">
        <f t="shared" si="6"/>
        <v>0</v>
      </c>
      <c r="R4" s="32">
        <f>IF(D4&gt;21,VLOOKUP(D4,Barem!$T$1:$U$39,2,1),0)</f>
        <v>0</v>
      </c>
      <c r="S4" s="32">
        <f>IF(D4&lt;1.609,0,IF(B4="F",VLOOKUP(I4,Barem!$X$2:$Z$13,2,1),VLOOKUP(I4,Barem!$X$14:$Z$25,2,1)))</f>
        <v>0</v>
      </c>
      <c r="T4" s="32">
        <f>VLOOKUP(A4,Participanti!A:C,3,0)</f>
        <v>0.75</v>
      </c>
      <c r="U4" s="25">
        <f t="shared" si="7"/>
        <v>3.5</v>
      </c>
      <c r="V4" s="68">
        <v>44083</v>
      </c>
      <c r="W4" s="13">
        <f t="shared" si="3"/>
        <v>1</v>
      </c>
      <c r="X4" s="30">
        <f t="shared" si="4"/>
        <v>0.43640897755610975</v>
      </c>
      <c r="Y4" s="2" t="str">
        <f>VLOOKUP(A4,Data_echipe!A:R,18,0)</f>
        <v>Serioranistii</v>
      </c>
      <c r="Z4" s="2">
        <f t="shared" si="5"/>
        <v>1</v>
      </c>
    </row>
    <row r="5" spans="1:26" x14ac:dyDescent="0.25">
      <c r="A5" s="63" t="s">
        <v>60</v>
      </c>
      <c r="B5" s="2" t="str">
        <f>VLOOKUP(A5,Participanti!A:B,2,0)</f>
        <v>M</v>
      </c>
      <c r="C5" s="64">
        <v>1</v>
      </c>
      <c r="D5" s="65">
        <v>21.39</v>
      </c>
      <c r="E5" s="66">
        <v>8.2708333333333328E-2</v>
      </c>
      <c r="F5" s="66">
        <v>8.8657407407407407E-2</v>
      </c>
      <c r="G5" s="66">
        <f t="shared" ref="G5:G10" si="8">AVERAGE(E5:F5)</f>
        <v>8.5682870370370368E-2</v>
      </c>
      <c r="H5" s="67">
        <v>49</v>
      </c>
      <c r="I5" s="17">
        <f t="shared" si="0"/>
        <v>4.0057442903398957E-3</v>
      </c>
      <c r="J5" s="2">
        <f>IF(B5="F",IF(I5&gt;Barem!$AC$2,0,IF(B5="F",VLOOKUP(D5,Barem!$B$2:$C$11,2,1))),IF(I5&gt;Barem!$AC$3,0,VLOOKUP(D5,Barem!$B$12:$C$21,2,1)))</f>
        <v>5</v>
      </c>
      <c r="K5" s="2">
        <f>IF(J5=0,0,IF(B5="F",VLOOKUP(I5,Barem!$G$2:$H$11,2,1),VLOOKUP(I5,Barem!$G$12:$H$21,2,1)))</f>
        <v>1.5</v>
      </c>
      <c r="L5" s="64">
        <v>1.5</v>
      </c>
      <c r="M5" s="70" t="str">
        <f>VLOOKUP($C5,Barem!$L$2:$R$13,7,0)</f>
        <v>P</v>
      </c>
      <c r="N5" s="14">
        <f t="shared" si="1"/>
        <v>0.25</v>
      </c>
      <c r="O5" s="14">
        <f t="shared" si="2"/>
        <v>0.25</v>
      </c>
      <c r="P5" s="14">
        <f t="shared" si="2"/>
        <v>0.5</v>
      </c>
      <c r="Q5" s="69">
        <f t="shared" si="6"/>
        <v>0</v>
      </c>
      <c r="R5" s="32">
        <f>IF(D5&gt;21,VLOOKUP(D5,Barem!$T$1:$U$39,2,1),0)</f>
        <v>0</v>
      </c>
      <c r="S5" s="32">
        <f>IF(D5&lt;1.609,0,IF(B5="F",VLOOKUP(I5,Barem!$X$2:$Z$13,2,1),VLOOKUP(I5,Barem!$X$14:$Z$25,2,1)))</f>
        <v>0</v>
      </c>
      <c r="T5" s="32">
        <f>VLOOKUP(A5,Participanti!A:C,3,0)</f>
        <v>0</v>
      </c>
      <c r="U5" s="25">
        <f t="shared" si="7"/>
        <v>2.375</v>
      </c>
      <c r="V5" s="68">
        <v>44082</v>
      </c>
      <c r="W5" s="2">
        <f t="shared" si="3"/>
        <v>1</v>
      </c>
      <c r="X5" s="30">
        <f t="shared" si="4"/>
        <v>0.11103319308087892</v>
      </c>
      <c r="Y5" s="2" t="str">
        <f>VLOOKUP(A5,Data_echipe!A:R,18,0)</f>
        <v>TSP</v>
      </c>
      <c r="Z5" s="2">
        <f t="shared" si="5"/>
        <v>1</v>
      </c>
    </row>
    <row r="6" spans="1:26" x14ac:dyDescent="0.25">
      <c r="A6" s="63" t="s">
        <v>68</v>
      </c>
      <c r="B6" s="2" t="str">
        <f>VLOOKUP(A6,Participanti!A:B,2,0)</f>
        <v>M</v>
      </c>
      <c r="C6" s="64">
        <v>1</v>
      </c>
      <c r="D6" s="65">
        <v>21.98</v>
      </c>
      <c r="E6" s="66">
        <v>0.10373842592592593</v>
      </c>
      <c r="F6" s="66">
        <v>0.11319444444444444</v>
      </c>
      <c r="G6" s="66">
        <f t="shared" si="8"/>
        <v>0.10846643518518519</v>
      </c>
      <c r="H6" s="67">
        <v>787</v>
      </c>
      <c r="I6" s="17">
        <f t="shared" si="0"/>
        <v>4.93477867084555E-3</v>
      </c>
      <c r="J6" s="2">
        <f>IF(B6="F",IF(I6&gt;Barem!$AC$2,0,IF(B6="F",VLOOKUP(D6,Barem!$B$2:$C$11,2,1))),IF(I6&gt;Barem!$AC$3,0,VLOOKUP(D6,Barem!$B$12:$C$21,2,1)))</f>
        <v>5</v>
      </c>
      <c r="K6" s="2">
        <f>IF(J6=0,0,IF(B6="F",VLOOKUP(I6,Barem!$G$2:$H$11,2,1),VLOOKUP(I6,Barem!$G$12:$H$21,2,1)))</f>
        <v>1</v>
      </c>
      <c r="L6" s="64">
        <v>4.5</v>
      </c>
      <c r="M6" s="70" t="str">
        <f>VLOOKUP($C6,Barem!$L$2:$R$13,7,0)</f>
        <v>P</v>
      </c>
      <c r="N6" s="14">
        <f t="shared" si="1"/>
        <v>0.25</v>
      </c>
      <c r="O6" s="14">
        <f t="shared" si="2"/>
        <v>0.25</v>
      </c>
      <c r="P6" s="14">
        <f t="shared" si="2"/>
        <v>0.5</v>
      </c>
      <c r="Q6" s="69">
        <f t="shared" si="6"/>
        <v>0.52466666666666661</v>
      </c>
      <c r="R6" s="32">
        <f>IF(D6&gt;21,VLOOKUP(D6,Barem!$T$1:$U$39,2,1),0)</f>
        <v>0</v>
      </c>
      <c r="S6" s="32">
        <f>IF(D6&lt;1.609,0,IF(B6="F",VLOOKUP(I6,Barem!$X$2:$Z$13,2,1),VLOOKUP(I6,Barem!$X$14:$Z$25,2,1)))</f>
        <v>0</v>
      </c>
      <c r="T6" s="32">
        <f>VLOOKUP(A6,Participanti!A:C,3,0)</f>
        <v>0</v>
      </c>
      <c r="U6" s="25">
        <f t="shared" si="7"/>
        <v>4.2746666666666666</v>
      </c>
      <c r="V6" s="68">
        <v>44083</v>
      </c>
      <c r="W6" s="2">
        <f t="shared" si="3"/>
        <v>1</v>
      </c>
      <c r="X6" s="30">
        <f t="shared" si="4"/>
        <v>0.19447983014861994</v>
      </c>
      <c r="Y6" s="2" t="str">
        <f>VLOOKUP(A6,Data_echipe!A:R,18,0)</f>
        <v>TSP</v>
      </c>
      <c r="Z6" s="2">
        <f t="shared" si="5"/>
        <v>1</v>
      </c>
    </row>
    <row r="7" spans="1:26" x14ac:dyDescent="0.25">
      <c r="A7" s="63" t="s">
        <v>84</v>
      </c>
      <c r="B7" s="2" t="str">
        <f>VLOOKUP(A7,Participanti!A:B,2,0)</f>
        <v>M</v>
      </c>
      <c r="C7" s="64">
        <v>1</v>
      </c>
      <c r="D7" s="65">
        <v>7</v>
      </c>
      <c r="E7" s="66">
        <v>2.4756944444444443E-2</v>
      </c>
      <c r="F7" s="66">
        <v>2.49537037037037E-2</v>
      </c>
      <c r="G7" s="66">
        <f t="shared" si="8"/>
        <v>2.4855324074074071E-2</v>
      </c>
      <c r="H7" s="67">
        <v>36</v>
      </c>
      <c r="I7" s="17">
        <f t="shared" si="0"/>
        <v>3.5507605820105817E-3</v>
      </c>
      <c r="J7" s="2">
        <f>IF(B7="F",IF(I7&gt;Barem!$AC$2,0,IF(B7="F",VLOOKUP(D7,Barem!$B$2:$C$11,2,1))),IF(I7&gt;Barem!$AC$3,0,VLOOKUP(D7,Barem!$B$12:$C$21,2,1)))</f>
        <v>2</v>
      </c>
      <c r="K7" s="2">
        <f>IF(J7=0,0,IF(B7="F",VLOOKUP(I7,Barem!$G$2:$H$11,2,1),VLOOKUP(I7,Barem!$G$12:$H$21,2,1)))</f>
        <v>2.5</v>
      </c>
      <c r="L7" s="64">
        <v>3</v>
      </c>
      <c r="M7" s="70" t="str">
        <f>VLOOKUP($C7,Barem!$L$2:$R$13,7,0)</f>
        <v>P</v>
      </c>
      <c r="N7" s="14">
        <f t="shared" si="1"/>
        <v>0.25</v>
      </c>
      <c r="O7" s="14">
        <f t="shared" si="2"/>
        <v>0.25</v>
      </c>
      <c r="P7" s="14">
        <f t="shared" si="2"/>
        <v>0.5</v>
      </c>
      <c r="Q7" s="69">
        <f t="shared" si="6"/>
        <v>0</v>
      </c>
      <c r="R7" s="32">
        <f>IF(D7&gt;21,VLOOKUP(D7,Barem!$T$1:$U$39,2,1),0)</f>
        <v>0</v>
      </c>
      <c r="S7" s="32">
        <f>IF(D7&lt;1.609,0,IF(B7="F",VLOOKUP(I7,Barem!$X$2:$Z$13,2,1),VLOOKUP(I7,Barem!$X$14:$Z$25,2,1)))</f>
        <v>0</v>
      </c>
      <c r="T7" s="32">
        <f>VLOOKUP(A7,Participanti!A:C,3,0)</f>
        <v>0</v>
      </c>
      <c r="U7" s="25">
        <f t="shared" si="7"/>
        <v>2.625</v>
      </c>
      <c r="V7" s="68">
        <v>44081</v>
      </c>
      <c r="W7" s="2">
        <f t="shared" si="3"/>
        <v>1</v>
      </c>
      <c r="X7" s="30">
        <f t="shared" si="4"/>
        <v>0.375</v>
      </c>
      <c r="Y7" s="2" t="str">
        <f>VLOOKUP(A7,Data_echipe!A:R,18,0)</f>
        <v>Tenchei</v>
      </c>
      <c r="Z7" s="2">
        <f t="shared" si="5"/>
        <v>1</v>
      </c>
    </row>
    <row r="8" spans="1:26" x14ac:dyDescent="0.25">
      <c r="A8" s="100" t="s">
        <v>50</v>
      </c>
      <c r="B8" s="2" t="str">
        <f>VLOOKUP(A8,Participanti!A:B,2,0)</f>
        <v>F</v>
      </c>
      <c r="C8" s="106">
        <v>1</v>
      </c>
      <c r="D8" s="106">
        <v>13.55</v>
      </c>
      <c r="E8" s="107">
        <v>6.3495370370370369E-2</v>
      </c>
      <c r="F8" s="107">
        <v>6.5231481481481488E-2</v>
      </c>
      <c r="G8" s="107">
        <f t="shared" si="8"/>
        <v>6.4363425925925921E-2</v>
      </c>
      <c r="H8" s="108">
        <v>93</v>
      </c>
      <c r="I8" s="17">
        <f t="shared" si="0"/>
        <v>4.7500683340166725E-3</v>
      </c>
      <c r="J8" s="2">
        <f>IF(B8="F",IF(I8&gt;Barem!$AC$2,0,IF(B8="F",VLOOKUP(D8,Barem!$B$2:$C$11,2,1))),IF(I8&gt;Barem!$AC$3,0,VLOOKUP(D8,Barem!$B$12:$C$21,2,1)))</f>
        <v>3</v>
      </c>
      <c r="K8" s="2">
        <f>IF(J8=0,0,IF(B8="F",VLOOKUP(I8,Barem!$G$2:$H$11,2,1),VLOOKUP(I8,Barem!$G$12:$H$21,2,1)))</f>
        <v>1</v>
      </c>
      <c r="L8" s="106">
        <v>3</v>
      </c>
      <c r="M8" s="70" t="str">
        <f>VLOOKUP($C8,Barem!$L$2:$R$13,7,0)</f>
        <v>P</v>
      </c>
      <c r="N8" s="14">
        <f t="shared" si="1"/>
        <v>0.25</v>
      </c>
      <c r="O8" s="14">
        <f t="shared" si="2"/>
        <v>0.25</v>
      </c>
      <c r="P8" s="14">
        <f t="shared" si="2"/>
        <v>0.5</v>
      </c>
      <c r="Q8" s="69">
        <f t="shared" si="6"/>
        <v>0</v>
      </c>
      <c r="R8" s="32">
        <f>IF(D8&gt;21,VLOOKUP(D8,Barem!$T$1:$U$39,2,1),0)</f>
        <v>0</v>
      </c>
      <c r="S8" s="32">
        <f>IF(D8&lt;1.609,0,IF(B8="F",VLOOKUP(I8,Barem!$X$2:$Z$13,2,1),VLOOKUP(I8,Barem!$X$14:$Z$25,2,1)))</f>
        <v>0</v>
      </c>
      <c r="T8" s="32">
        <f>VLOOKUP(A8,Participanti!A:C,3,0)</f>
        <v>0</v>
      </c>
      <c r="U8" s="25">
        <f t="shared" si="7"/>
        <v>2.5</v>
      </c>
      <c r="V8" s="109">
        <v>44088</v>
      </c>
      <c r="W8" s="2">
        <f t="shared" si="3"/>
        <v>1</v>
      </c>
      <c r="X8" s="30">
        <f t="shared" si="4"/>
        <v>0.18450184501845018</v>
      </c>
      <c r="Y8" s="2" t="str">
        <f>VLOOKUP(A8,Data_echipe!A:R,18,0)</f>
        <v>Tenchei</v>
      </c>
      <c r="Z8" s="2">
        <f t="shared" si="5"/>
        <v>1</v>
      </c>
    </row>
    <row r="9" spans="1:26" ht="11.4" customHeight="1" x14ac:dyDescent="0.25">
      <c r="A9" s="106" t="s">
        <v>64</v>
      </c>
      <c r="B9" s="2" t="str">
        <f>VLOOKUP(A9,Participanti!A:B,2,0)</f>
        <v>M</v>
      </c>
      <c r="C9" s="106">
        <v>1</v>
      </c>
      <c r="D9" s="106">
        <v>10.26</v>
      </c>
      <c r="E9" s="107">
        <v>4.6064814814814815E-2</v>
      </c>
      <c r="F9" s="107">
        <v>4.7696759259259258E-2</v>
      </c>
      <c r="G9" s="107">
        <f t="shared" si="8"/>
        <v>4.6880787037037033E-2</v>
      </c>
      <c r="H9" s="108">
        <v>0</v>
      </c>
      <c r="I9" s="17">
        <f t="shared" si="0"/>
        <v>4.569277488989964E-3</v>
      </c>
      <c r="J9" s="2">
        <f>IF(B9="F",IF(I9&gt;Barem!$AC$2,0,IF(B9="F",VLOOKUP(D9,Barem!$B$2:$C$11,2,1))),IF(I9&gt;Barem!$AC$3,0,VLOOKUP(D9,Barem!$B$12:$C$21,2,1)))</f>
        <v>2.5</v>
      </c>
      <c r="K9" s="2">
        <f>IF(J9=0,0,IF(B9="F",VLOOKUP(I9,Barem!$G$2:$H$11,2,1),VLOOKUP(I9,Barem!$G$12:$H$21,2,1)))</f>
        <v>1</v>
      </c>
      <c r="L9" s="106">
        <v>3</v>
      </c>
      <c r="M9" s="70" t="str">
        <f>VLOOKUP($C9,Barem!$L$2:$R$13,7,0)</f>
        <v>P</v>
      </c>
      <c r="N9" s="14">
        <f t="shared" si="1"/>
        <v>0.25</v>
      </c>
      <c r="O9" s="14">
        <f t="shared" si="2"/>
        <v>0.25</v>
      </c>
      <c r="P9" s="14">
        <f t="shared" si="2"/>
        <v>0.5</v>
      </c>
      <c r="Q9" s="69">
        <f t="shared" si="6"/>
        <v>0</v>
      </c>
      <c r="R9" s="32">
        <f>IF(D9&gt;21,VLOOKUP(D9,Barem!$T$1:$U$39,2,1),0)</f>
        <v>0</v>
      </c>
      <c r="S9" s="32">
        <f>IF(D9&lt;1.609,0,IF(B9="F",VLOOKUP(I9,Barem!$X$2:$Z$13,2,1),VLOOKUP(I9,Barem!$X$14:$Z$25,2,1)))</f>
        <v>0</v>
      </c>
      <c r="T9" s="32">
        <f>VLOOKUP(A9,Participanti!A:C,3,0)</f>
        <v>0</v>
      </c>
      <c r="U9" s="25">
        <f t="shared" si="7"/>
        <v>2.375</v>
      </c>
      <c r="V9" s="109">
        <v>44088</v>
      </c>
      <c r="W9" s="2">
        <f t="shared" si="3"/>
        <v>1</v>
      </c>
      <c r="X9" s="30">
        <f t="shared" si="4"/>
        <v>0.23148148148148148</v>
      </c>
      <c r="Y9" s="2" t="str">
        <f>VLOOKUP(A9,Data_echipe!A:R,18,0)</f>
        <v>Simply the BEST</v>
      </c>
      <c r="Z9" s="2">
        <f t="shared" si="5"/>
        <v>1</v>
      </c>
    </row>
    <row r="10" spans="1:26" x14ac:dyDescent="0.25">
      <c r="A10" s="106" t="s">
        <v>184</v>
      </c>
      <c r="B10" s="2" t="str">
        <f>VLOOKUP(A10,Participanti!A:B,2,0)</f>
        <v>F</v>
      </c>
      <c r="C10" s="106">
        <v>1</v>
      </c>
      <c r="D10" s="106">
        <v>5</v>
      </c>
      <c r="E10" s="107">
        <v>2.028935185185185E-2</v>
      </c>
      <c r="F10" s="122">
        <v>2.1435185185185186E-2</v>
      </c>
      <c r="G10" s="107">
        <f t="shared" si="8"/>
        <v>2.0862268518518516E-2</v>
      </c>
      <c r="H10" s="108">
        <v>29</v>
      </c>
      <c r="I10" s="17">
        <f t="shared" si="0"/>
        <v>4.1724537037037034E-3</v>
      </c>
      <c r="J10" s="2">
        <f>IF(B10="F",IF(I10&gt;Barem!$AC$2,0,IF(B10="F",VLOOKUP(D10,Barem!$B$2:$C$11,2,1))),IF(I10&gt;Barem!$AC$3,0,VLOOKUP(D10,Barem!$B$12:$C$21,2,1)))</f>
        <v>1.5</v>
      </c>
      <c r="K10" s="2">
        <f>IF(J10=0,0,IF(B10="F",VLOOKUP(I10,Barem!$G$2:$H$11,2,1),VLOOKUP(I10,Barem!$G$12:$H$21,2,1)))</f>
        <v>2</v>
      </c>
      <c r="L10" s="106">
        <v>3.5</v>
      </c>
      <c r="M10" s="70" t="str">
        <f>VLOOKUP($C10,Barem!$L$2:$R$13,7,0)</f>
        <v>P</v>
      </c>
      <c r="N10" s="14">
        <f t="shared" si="1"/>
        <v>0.25</v>
      </c>
      <c r="O10" s="14">
        <f t="shared" si="2"/>
        <v>0.25</v>
      </c>
      <c r="P10" s="14">
        <f t="shared" si="2"/>
        <v>0.5</v>
      </c>
      <c r="Q10" s="69">
        <f t="shared" si="6"/>
        <v>0</v>
      </c>
      <c r="R10" s="32">
        <f>IF(D10&gt;21,VLOOKUP(D10,Barem!$T$1:$U$39,2,1),0)</f>
        <v>0</v>
      </c>
      <c r="S10" s="32">
        <f>IF(D10&lt;1.609,0,IF(B10="F",VLOOKUP(I10,Barem!$X$2:$Z$13,2,1),VLOOKUP(I10,Barem!$X$14:$Z$25,2,1)))</f>
        <v>0</v>
      </c>
      <c r="T10" s="32">
        <f>VLOOKUP(A10,Participanti!A:C,3,0)</f>
        <v>0</v>
      </c>
      <c r="U10" s="25">
        <f t="shared" si="7"/>
        <v>2.625</v>
      </c>
      <c r="V10" s="109">
        <v>44088</v>
      </c>
      <c r="W10" s="2">
        <f t="shared" si="3"/>
        <v>1</v>
      </c>
      <c r="X10" s="30">
        <f t="shared" si="4"/>
        <v>0.52500000000000002</v>
      </c>
      <c r="Y10" s="2" t="str">
        <f>VLOOKUP(A10,Data_echipe!A:R,18,0)</f>
        <v>Simply the BEST</v>
      </c>
      <c r="Z10" s="2">
        <f t="shared" si="5"/>
        <v>1</v>
      </c>
    </row>
    <row r="11" spans="1:26" x14ac:dyDescent="0.25">
      <c r="A11" s="106" t="s">
        <v>219</v>
      </c>
      <c r="B11" s="2" t="str">
        <f>VLOOKUP(A11,Participanti!A:B,2,0)</f>
        <v>F</v>
      </c>
      <c r="C11" s="106">
        <v>1</v>
      </c>
      <c r="D11" s="106">
        <v>21.12</v>
      </c>
      <c r="E11" s="107">
        <v>8.4340277777777764E-2</v>
      </c>
      <c r="F11" s="107">
        <v>8.4340277777777764E-2</v>
      </c>
      <c r="G11" s="107">
        <v>8.4340277777777764E-2</v>
      </c>
      <c r="H11" s="108">
        <v>818</v>
      </c>
      <c r="I11" s="17">
        <f t="shared" si="0"/>
        <v>3.9933843644781135E-3</v>
      </c>
      <c r="J11" s="106">
        <f>IF(B11="F",IF(I11&gt;Barem!$AC$2,0,IF(B11="F",VLOOKUP(D11,Barem!$B$2:$C$11,2,1))),IF(I11&gt;Barem!$AC$3,0,VLOOKUP(D11,Barem!$B$12:$C$21,2,1)))</f>
        <v>5</v>
      </c>
      <c r="K11" s="2">
        <f>IF(J11=0,0,IF(B11="F",VLOOKUP(I11,Barem!$G$2:$H$11,2,1),VLOOKUP(I11,Barem!$G$12:$H$21,2,1)))</f>
        <v>2.5</v>
      </c>
      <c r="L11" s="111">
        <v>2.5</v>
      </c>
      <c r="M11" s="70" t="s">
        <v>170</v>
      </c>
      <c r="N11" s="14">
        <f t="shared" si="1"/>
        <v>0.5</v>
      </c>
      <c r="O11" s="14">
        <f t="shared" si="2"/>
        <v>0.25</v>
      </c>
      <c r="P11" s="14">
        <f t="shared" si="2"/>
        <v>0.25</v>
      </c>
      <c r="Q11" s="69">
        <f t="shared" si="6"/>
        <v>0.54533333333333334</v>
      </c>
      <c r="R11" s="32">
        <f>IF(D11&gt;21,VLOOKUP(D11,Barem!$T$1:$U$39,2,1),0)</f>
        <v>0</v>
      </c>
      <c r="S11" s="32">
        <f>IF(D11&lt;1.609,0,IF(B11="F",VLOOKUP(I11,Barem!$X$2:$Z$13,2,1),VLOOKUP(I11,Barem!$X$14:$Z$25,2,1)))</f>
        <v>0</v>
      </c>
      <c r="T11" s="32">
        <f>VLOOKUP(A11,Participanti!A:C,3,0)</f>
        <v>0</v>
      </c>
      <c r="U11" s="25">
        <f t="shared" si="7"/>
        <v>4.2953333333333337</v>
      </c>
      <c r="V11" s="109">
        <v>44087</v>
      </c>
      <c r="W11" s="2">
        <f t="shared" si="3"/>
        <v>1</v>
      </c>
      <c r="X11" s="30">
        <f t="shared" si="4"/>
        <v>0.20337752525252525</v>
      </c>
      <c r="Y11" s="2" t="e">
        <f>VLOOKUP(A11,Data_echipe!A:R,18,0)</f>
        <v>#N/A</v>
      </c>
      <c r="Z11" s="2">
        <f t="shared" si="5"/>
        <v>1</v>
      </c>
    </row>
    <row r="12" spans="1:26" x14ac:dyDescent="0.25">
      <c r="A12" s="106" t="s">
        <v>222</v>
      </c>
      <c r="B12" s="2" t="str">
        <f>VLOOKUP(A12,Participanti!A:B,2,0)</f>
        <v>M</v>
      </c>
      <c r="C12" s="106">
        <v>1</v>
      </c>
      <c r="D12" s="106">
        <v>21</v>
      </c>
      <c r="E12" s="107">
        <v>6.4594907407407406E-2</v>
      </c>
      <c r="F12" s="107">
        <v>6.9930555555555551E-2</v>
      </c>
      <c r="G12" s="107">
        <f>AVERAGE(E12:F12)</f>
        <v>6.7262731481481486E-2</v>
      </c>
      <c r="H12" s="108">
        <v>54</v>
      </c>
      <c r="I12" s="17">
        <f t="shared" si="0"/>
        <v>3.2029872134038801E-3</v>
      </c>
      <c r="J12" s="2">
        <f>IF(B12="F",IF(I12&gt;Barem!$AC$2,0,IF(B12="F",VLOOKUP(D12,Barem!$B$2:$C$11,2,1))),IF(I12&gt;Barem!$AC$3,0,VLOOKUP(D12,Barem!$B$12:$C$21,2,1)))</f>
        <v>5</v>
      </c>
      <c r="K12" s="2">
        <f>IF(J12=0,0,IF(B12="F",VLOOKUP(I12,Barem!$G$2:$H$11,2,1),VLOOKUP(I12,Barem!$G$12:$H$21,2,1)))</f>
        <v>3.5</v>
      </c>
      <c r="L12" s="106">
        <v>1.5</v>
      </c>
      <c r="M12" s="70" t="str">
        <f>VLOOKUP($C12,Barem!$L$2:$R$13,7,0)</f>
        <v>P</v>
      </c>
      <c r="N12" s="14">
        <f t="shared" si="1"/>
        <v>0.25</v>
      </c>
      <c r="O12" s="14">
        <f t="shared" si="2"/>
        <v>0.25</v>
      </c>
      <c r="P12" s="14">
        <f t="shared" si="2"/>
        <v>0.5</v>
      </c>
      <c r="Q12" s="32">
        <f t="shared" si="6"/>
        <v>0</v>
      </c>
      <c r="R12" s="32">
        <f>IF(D12&gt;21,VLOOKUP(D12,Barem!$T$1:$U$39,2,1),0)</f>
        <v>0</v>
      </c>
      <c r="S12" s="32">
        <f>IF(D12&lt;1.609,0,IF(B12="F",VLOOKUP(I12,Barem!$X$2:$Z$13,2,1),VLOOKUP(I12,Barem!$X$14:$Z$25,2,1)))</f>
        <v>0</v>
      </c>
      <c r="T12" s="32">
        <f>VLOOKUP(A12,Participanti!A:C,3,0)</f>
        <v>0</v>
      </c>
      <c r="U12" s="25">
        <f t="shared" si="7"/>
        <v>2.875</v>
      </c>
      <c r="V12" s="109">
        <v>44088</v>
      </c>
      <c r="W12" s="2">
        <f t="shared" si="3"/>
        <v>1</v>
      </c>
      <c r="X12" s="30">
        <f t="shared" si="4"/>
        <v>0.13690476190476192</v>
      </c>
      <c r="Y12" s="2" t="e">
        <f>VLOOKUP(A12,Data_echipe!A:R,18,0)</f>
        <v>#N/A</v>
      </c>
      <c r="Z12" s="2">
        <f t="shared" si="5"/>
        <v>1</v>
      </c>
    </row>
    <row r="13" spans="1:26" x14ac:dyDescent="0.25">
      <c r="A13" s="106" t="s">
        <v>6</v>
      </c>
      <c r="B13" s="2" t="str">
        <f>VLOOKUP(A13,Participanti!A:B,2,0)</f>
        <v>F</v>
      </c>
      <c r="C13" s="106">
        <v>1</v>
      </c>
      <c r="D13" s="106">
        <v>11.25</v>
      </c>
      <c r="E13" s="107">
        <v>4.1331018518518517E-2</v>
      </c>
      <c r="F13" s="107">
        <v>4.5416666666666668E-2</v>
      </c>
      <c r="G13" s="107">
        <f>AVERAGE(E13:F13)</f>
        <v>4.3373842592592596E-2</v>
      </c>
      <c r="H13" s="108">
        <v>56</v>
      </c>
      <c r="I13" s="17">
        <f t="shared" si="0"/>
        <v>3.8554526748971196E-3</v>
      </c>
      <c r="J13" s="2">
        <f>IF(B13="F",IF(I13&gt;Barem!$AC$2,0,IF(B13="F",VLOOKUP(D13,Barem!$B$2:$C$11,2,1))),IF(I13&gt;Barem!$AC$3,0,VLOOKUP(D13,Barem!$B$12:$C$21,2,1)))</f>
        <v>2.5</v>
      </c>
      <c r="K13" s="2">
        <f>IF(J13=0,0,IF(B13="F",VLOOKUP(I13,Barem!$G$2:$H$11,2,1),VLOOKUP(I13,Barem!$G$12:$H$21,2,1)))</f>
        <v>2.5</v>
      </c>
      <c r="L13" s="106">
        <v>4.5</v>
      </c>
      <c r="M13" s="70" t="str">
        <f>VLOOKUP($C13,Barem!$L$2:$R$13,7,0)</f>
        <v>P</v>
      </c>
      <c r="N13" s="14">
        <f t="shared" si="1"/>
        <v>0.25</v>
      </c>
      <c r="O13" s="14">
        <f t="shared" si="2"/>
        <v>0.25</v>
      </c>
      <c r="P13" s="14">
        <f t="shared" si="2"/>
        <v>0.5</v>
      </c>
      <c r="Q13" s="32">
        <f t="shared" si="6"/>
        <v>0</v>
      </c>
      <c r="R13" s="32">
        <f>IF(D13&gt;21,VLOOKUP(D13,Barem!$T$1:$U$39,2,1),0)</f>
        <v>0</v>
      </c>
      <c r="S13" s="32">
        <f>IF(D13&lt;1.609,0,IF(B13="F",VLOOKUP(I13,Barem!$X$2:$Z$13,2,1),VLOOKUP(I13,Barem!$X$14:$Z$25,2,1)))</f>
        <v>0</v>
      </c>
      <c r="T13" s="32">
        <f>VLOOKUP(A13,Participanti!A:C,3,0)</f>
        <v>0</v>
      </c>
      <c r="U13" s="25">
        <f t="shared" si="7"/>
        <v>3.5</v>
      </c>
      <c r="V13" s="109">
        <v>44087</v>
      </c>
      <c r="W13" s="2">
        <f t="shared" si="3"/>
        <v>1</v>
      </c>
      <c r="X13" s="30">
        <f t="shared" si="4"/>
        <v>0.31111111111111112</v>
      </c>
      <c r="Y13" s="2" t="str">
        <f>VLOOKUP(A13,Data_echipe!A:R,18,0)</f>
        <v>TSP</v>
      </c>
      <c r="Z13" s="2">
        <f t="shared" si="5"/>
        <v>1</v>
      </c>
    </row>
    <row r="14" spans="1:26" x14ac:dyDescent="0.25">
      <c r="A14" s="110" t="s">
        <v>178</v>
      </c>
      <c r="B14" s="2" t="str">
        <f>VLOOKUP(A14,Participanti!A:B,2,0)</f>
        <v>M</v>
      </c>
      <c r="C14" s="106">
        <v>1</v>
      </c>
      <c r="D14" s="106">
        <v>10</v>
      </c>
      <c r="E14" s="107">
        <v>3.0624999999999999E-2</v>
      </c>
      <c r="F14" s="107">
        <v>3.1747685185185184E-2</v>
      </c>
      <c r="G14" s="107">
        <f>AVERAGE(E14:F14)</f>
        <v>3.1186342592592592E-2</v>
      </c>
      <c r="H14" s="108">
        <v>6</v>
      </c>
      <c r="I14" s="17">
        <f t="shared" si="0"/>
        <v>3.1186342592592594E-3</v>
      </c>
      <c r="J14" s="2">
        <f>IF(B14="F",IF(I14&gt;Barem!$AC$2,0,IF(B14="F",VLOOKUP(D14,Barem!$B$2:$C$11,2,1))),IF(I14&gt;Barem!$AC$3,0,VLOOKUP(D14,Barem!$B$12:$C$21,2,1)))</f>
        <v>2.5</v>
      </c>
      <c r="K14" s="2">
        <f>IF(J14=0,0,IF(B14="F",VLOOKUP(I14,Barem!$G$2:$H$11,2,1),VLOOKUP(I14,Barem!$G$12:$H$21,2,1)))</f>
        <v>4</v>
      </c>
      <c r="L14" s="106">
        <v>3.5</v>
      </c>
      <c r="M14" s="70" t="str">
        <f>VLOOKUP($C14,Barem!$L$2:$R$13,7,0)</f>
        <v>P</v>
      </c>
      <c r="N14" s="14">
        <f t="shared" si="1"/>
        <v>0.25</v>
      </c>
      <c r="O14" s="14">
        <f t="shared" si="2"/>
        <v>0.25</v>
      </c>
      <c r="P14" s="14">
        <f t="shared" si="2"/>
        <v>0.5</v>
      </c>
      <c r="Q14" s="32">
        <f t="shared" si="6"/>
        <v>0</v>
      </c>
      <c r="R14" s="32">
        <f>IF(D14&gt;21,VLOOKUP(D14,Barem!$T$1:$U$39,2,1),0)</f>
        <v>0</v>
      </c>
      <c r="S14" s="32">
        <f>IF(D14&lt;1.609,0,IF(B14="F",VLOOKUP(I14,Barem!$X$2:$Z$13,2,1),VLOOKUP(I14,Barem!$X$14:$Z$25,2,1)))</f>
        <v>0</v>
      </c>
      <c r="T14" s="32">
        <f>VLOOKUP(A14,Participanti!A:C,3,0)</f>
        <v>0</v>
      </c>
      <c r="U14" s="25">
        <f t="shared" si="7"/>
        <v>3.375</v>
      </c>
      <c r="V14" s="109">
        <v>44087</v>
      </c>
      <c r="W14" s="2">
        <f t="shared" si="3"/>
        <v>1</v>
      </c>
      <c r="X14" s="30">
        <f t="shared" si="4"/>
        <v>0.33750000000000002</v>
      </c>
      <c r="Y14" s="2" t="str">
        <f>VLOOKUP(A14,Data_echipe!A:R,18,0)</f>
        <v>Tenchei</v>
      </c>
      <c r="Z14" s="2">
        <f t="shared" si="5"/>
        <v>1</v>
      </c>
    </row>
    <row r="15" spans="1:26" x14ac:dyDescent="0.25">
      <c r="A15" s="106" t="s">
        <v>66</v>
      </c>
      <c r="B15" s="2" t="str">
        <f>VLOOKUP(A15,Participanti!A:B,2,0)</f>
        <v>M</v>
      </c>
      <c r="C15" s="106">
        <v>1</v>
      </c>
      <c r="D15" s="106">
        <v>12.2</v>
      </c>
      <c r="E15" s="107">
        <v>4.6840277777777779E-2</v>
      </c>
      <c r="F15" s="107">
        <v>4.6840277777777779E-2</v>
      </c>
      <c r="G15" s="107">
        <v>4.6840277777777779E-2</v>
      </c>
      <c r="H15" s="108">
        <v>0</v>
      </c>
      <c r="I15" s="17">
        <f t="shared" si="0"/>
        <v>3.8393670309653919E-3</v>
      </c>
      <c r="J15" s="2">
        <f>IF(B15="F",IF(I15&gt;Barem!$AC$2,0,IF(B15="F",VLOOKUP(D15,Barem!$B$2:$C$11,2,1))),IF(I15&gt;Barem!$AC$3,0,VLOOKUP(D15,Barem!$B$12:$C$21,2,1)))</f>
        <v>3</v>
      </c>
      <c r="K15" s="2">
        <f>IF(J15=0,0,IF(B15="F",VLOOKUP(I15,Barem!$G$2:$H$11,2,1),VLOOKUP(I15,Barem!$G$12:$H$21,2,1)))</f>
        <v>1.5</v>
      </c>
      <c r="L15" s="106">
        <v>3</v>
      </c>
      <c r="M15" s="70" t="str">
        <f>VLOOKUP($C15,Barem!$L$2:$R$13,7,0)</f>
        <v>P</v>
      </c>
      <c r="N15" s="14">
        <f t="shared" si="1"/>
        <v>0.25</v>
      </c>
      <c r="O15" s="14">
        <f t="shared" si="2"/>
        <v>0.25</v>
      </c>
      <c r="P15" s="14">
        <f t="shared" si="2"/>
        <v>0.5</v>
      </c>
      <c r="Q15" s="32">
        <f t="shared" si="6"/>
        <v>0</v>
      </c>
      <c r="R15" s="32">
        <f>IF(D15&gt;21,VLOOKUP(D15,Barem!$T$1:$U$39,2,1),0)</f>
        <v>0</v>
      </c>
      <c r="S15" s="32">
        <f>IF(D15&lt;1.609,0,IF(B15="F",VLOOKUP(I15,Barem!$X$2:$Z$13,2,1),VLOOKUP(I15,Barem!$X$14:$Z$25,2,1)))</f>
        <v>0</v>
      </c>
      <c r="T15" s="32">
        <f>VLOOKUP(A15,Participanti!A:C,3,0)</f>
        <v>0</v>
      </c>
      <c r="U15" s="25">
        <f t="shared" si="7"/>
        <v>2.625</v>
      </c>
      <c r="V15" s="109">
        <v>44087</v>
      </c>
      <c r="W15" s="2">
        <f t="shared" si="3"/>
        <v>1</v>
      </c>
      <c r="X15" s="30">
        <f t="shared" si="4"/>
        <v>0.21516393442622953</v>
      </c>
      <c r="Y15" s="2" t="str">
        <f>VLOOKUP(A15,Data_echipe!A:R,18,0)</f>
        <v>Serioranistii</v>
      </c>
      <c r="Z15" s="2">
        <f t="shared" si="5"/>
        <v>1</v>
      </c>
    </row>
    <row r="16" spans="1:26" x14ac:dyDescent="0.25">
      <c r="A16" s="106" t="s">
        <v>223</v>
      </c>
      <c r="B16" s="2" t="str">
        <f>VLOOKUP(A16,Participanti!A:B,2,0)</f>
        <v>M</v>
      </c>
      <c r="C16" s="106">
        <v>1</v>
      </c>
      <c r="D16" s="106">
        <v>17.010000000000002</v>
      </c>
      <c r="E16" s="107">
        <v>4.8449074074074082E-2</v>
      </c>
      <c r="F16" s="107">
        <v>4.8449074074074082E-2</v>
      </c>
      <c r="G16" s="107">
        <v>4.8449074074074082E-2</v>
      </c>
      <c r="H16" s="108">
        <v>286</v>
      </c>
      <c r="I16" s="17">
        <f t="shared" si="0"/>
        <v>2.8482700807803689E-3</v>
      </c>
      <c r="J16" s="2">
        <f>IF(B16="F",IF(I16&gt;Barem!$AC$2,0,IF(B16="F",VLOOKUP(D16,Barem!$B$2:$C$11,2,1))),IF(I16&gt;Barem!$AC$3,0,VLOOKUP(D16,Barem!$B$12:$C$21,2,1)))</f>
        <v>4</v>
      </c>
      <c r="K16" s="2">
        <f>IF(J16=0,0,IF(B16="F",VLOOKUP(I16,Barem!$G$2:$H$11,2,1),VLOOKUP(I16,Barem!$G$12:$H$21,2,1)))</f>
        <v>4.5</v>
      </c>
      <c r="L16" s="106">
        <v>2.5</v>
      </c>
      <c r="M16" s="70" t="str">
        <f>VLOOKUP($C16,Barem!$L$2:$R$13,7,0)</f>
        <v>P</v>
      </c>
      <c r="N16" s="14">
        <f t="shared" si="1"/>
        <v>0.25</v>
      </c>
      <c r="O16" s="14">
        <f t="shared" si="2"/>
        <v>0.25</v>
      </c>
      <c r="P16" s="14">
        <f t="shared" si="2"/>
        <v>0.5</v>
      </c>
      <c r="Q16" s="32">
        <f t="shared" si="6"/>
        <v>0.19066666666666668</v>
      </c>
      <c r="R16" s="32">
        <f>IF(D16&gt;21,VLOOKUP(D16,Barem!$T$1:$U$39,2,1),0)</f>
        <v>0</v>
      </c>
      <c r="S16" s="32">
        <f>IF(D16&lt;1.609,0,IF(B16="F",VLOOKUP(I16,Barem!$X$2:$Z$13,2,1),VLOOKUP(I16,Barem!$X$14:$Z$25,2,1)))</f>
        <v>0</v>
      </c>
      <c r="T16" s="32">
        <f>VLOOKUP(A16,Participanti!A:C,3,0)</f>
        <v>0</v>
      </c>
      <c r="U16" s="25">
        <f t="shared" si="7"/>
        <v>3.5656666666666665</v>
      </c>
      <c r="V16" s="109">
        <v>44084</v>
      </c>
      <c r="W16" s="2">
        <f t="shared" si="3"/>
        <v>1</v>
      </c>
      <c r="X16" s="30">
        <f t="shared" si="4"/>
        <v>0.20962179110327256</v>
      </c>
      <c r="Y16" s="2" t="str">
        <f>VLOOKUP(A16,Data_echipe!A:R,18,0)</f>
        <v>Simply the BEST</v>
      </c>
      <c r="Z16" s="2">
        <f t="shared" si="5"/>
        <v>1</v>
      </c>
    </row>
    <row r="17" spans="1:26" x14ac:dyDescent="0.25">
      <c r="A17" s="106" t="s">
        <v>57</v>
      </c>
      <c r="B17" s="2" t="str">
        <f>VLOOKUP(A17,Participanti!A:B,2,0)</f>
        <v>M</v>
      </c>
      <c r="C17" s="106">
        <v>1</v>
      </c>
      <c r="D17" s="106">
        <v>12</v>
      </c>
      <c r="E17" s="107">
        <v>4.1805555555555561E-2</v>
      </c>
      <c r="F17" s="107">
        <v>4.8749999999999995E-2</v>
      </c>
      <c r="G17" s="107">
        <f>AVERAGE(E17:F17)</f>
        <v>4.5277777777777778E-2</v>
      </c>
      <c r="H17" s="108">
        <v>370</v>
      </c>
      <c r="I17" s="17">
        <f t="shared" si="0"/>
        <v>3.7731481481481483E-3</v>
      </c>
      <c r="J17" s="2">
        <f>IF(B17="F",IF(I17&gt;Barem!$AC$2,0,IF(B17="F",VLOOKUP(D17,Barem!$B$2:$C$11,2,1))),IF(I17&gt;Barem!$AC$3,0,VLOOKUP(D17,Barem!$B$12:$C$21,2,1)))</f>
        <v>3</v>
      </c>
      <c r="K17" s="2">
        <f>IF(J17=0,0,IF(B17="F",VLOOKUP(I17,Barem!$G$2:$H$11,2,1),VLOOKUP(I17,Barem!$G$12:$H$21,2,1)))</f>
        <v>2</v>
      </c>
      <c r="L17" s="106">
        <v>3.5</v>
      </c>
      <c r="M17" s="70" t="str">
        <f>VLOOKUP($C17,Barem!$L$2:$R$13,7,0)</f>
        <v>P</v>
      </c>
      <c r="N17" s="14">
        <f t="shared" si="1"/>
        <v>0.25</v>
      </c>
      <c r="O17" s="14">
        <f t="shared" si="2"/>
        <v>0.25</v>
      </c>
      <c r="P17" s="14">
        <f t="shared" si="2"/>
        <v>0.5</v>
      </c>
      <c r="Q17" s="32">
        <f t="shared" si="6"/>
        <v>0.24666666666666667</v>
      </c>
      <c r="R17" s="32">
        <f>IF(D17&gt;21,VLOOKUP(D17,Barem!$T$1:$U$39,2,1),0)</f>
        <v>0</v>
      </c>
      <c r="S17" s="32">
        <f>IF(D17&lt;1.609,0,IF(B17="F",VLOOKUP(I17,Barem!$X$2:$Z$13,2,1),VLOOKUP(I17,Barem!$X$14:$Z$25,2,1)))</f>
        <v>0</v>
      </c>
      <c r="T17" s="32">
        <f>VLOOKUP(A17,Participanti!A:C,3,0)</f>
        <v>0</v>
      </c>
      <c r="U17" s="25">
        <f t="shared" si="7"/>
        <v>3.2466666666666666</v>
      </c>
      <c r="V17" s="109">
        <v>44087</v>
      </c>
      <c r="W17" s="2">
        <f t="shared" si="3"/>
        <v>1</v>
      </c>
      <c r="X17" s="30">
        <f t="shared" si="4"/>
        <v>0.27055555555555555</v>
      </c>
      <c r="Y17" s="2" t="str">
        <f>VLOOKUP(A17,Data_echipe!A:R,18,0)</f>
        <v>Tenchei</v>
      </c>
      <c r="Z17" s="2">
        <f t="shared" si="5"/>
        <v>1</v>
      </c>
    </row>
    <row r="18" spans="1:26" x14ac:dyDescent="0.25">
      <c r="A18" s="106" t="s">
        <v>220</v>
      </c>
      <c r="B18" s="2" t="str">
        <f>VLOOKUP(A18,Participanti!A:B,2,0)</f>
        <v>M</v>
      </c>
      <c r="C18" s="106">
        <v>1</v>
      </c>
      <c r="D18" s="106">
        <v>26.73</v>
      </c>
      <c r="E18" s="107">
        <v>0.12501157407407407</v>
      </c>
      <c r="F18" s="107">
        <v>0.12650462962962963</v>
      </c>
      <c r="G18" s="107">
        <f>AVERAGE(E18:F18)</f>
        <v>0.12575810185185185</v>
      </c>
      <c r="H18" s="108">
        <v>178</v>
      </c>
      <c r="I18" s="17">
        <f t="shared" si="0"/>
        <v>4.7047550262570839E-3</v>
      </c>
      <c r="J18" s="2">
        <f>IF(B18="F",IF(I18&gt;Barem!$AC$2,0,IF(B18="F",VLOOKUP(D18,Barem!$B$2:$C$11,2,1))),IF(I18&gt;Barem!$AC$3,0,VLOOKUP(D18,Barem!$B$12:$C$21,2,1)))</f>
        <v>5</v>
      </c>
      <c r="K18" s="2">
        <f>IF(J18=0,0,IF(B18="F",VLOOKUP(I18,Barem!$G$2:$H$11,2,1),VLOOKUP(I18,Barem!$G$12:$H$21,2,1)))</f>
        <v>1</v>
      </c>
      <c r="L18" s="106">
        <v>4.5</v>
      </c>
      <c r="M18" s="70" t="str">
        <f>VLOOKUP($C18,Barem!$L$2:$R$13,7,0)</f>
        <v>P</v>
      </c>
      <c r="N18" s="14">
        <f t="shared" si="1"/>
        <v>0.25</v>
      </c>
      <c r="O18" s="14">
        <f t="shared" si="2"/>
        <v>0.25</v>
      </c>
      <c r="P18" s="14">
        <f t="shared" si="2"/>
        <v>0.5</v>
      </c>
      <c r="Q18" s="32">
        <f t="shared" si="6"/>
        <v>0.11866666666666667</v>
      </c>
      <c r="R18" s="32">
        <f>IF(D18&gt;21,VLOOKUP(D18,Barem!$T$1:$U$39,2,1),0)</f>
        <v>0.2</v>
      </c>
      <c r="S18" s="32">
        <f>IF(D18&lt;1.609,0,IF(B18="F",VLOOKUP(I18,Barem!$X$2:$Z$13,2,1),VLOOKUP(I18,Barem!$X$14:$Z$25,2,1)))</f>
        <v>0</v>
      </c>
      <c r="T18" s="32">
        <f>VLOOKUP(A18,Participanti!A:C,3,0)</f>
        <v>0</v>
      </c>
      <c r="U18" s="25">
        <f t="shared" si="7"/>
        <v>4.0686666666666662</v>
      </c>
      <c r="V18" s="109">
        <v>44087</v>
      </c>
      <c r="W18" s="2">
        <f t="shared" si="3"/>
        <v>1</v>
      </c>
      <c r="X18" s="30">
        <f t="shared" si="4"/>
        <v>0.15221349295423367</v>
      </c>
      <c r="Y18" s="2" t="str">
        <f>VLOOKUP(A18,Data_echipe!A:R,18,0)</f>
        <v>Serioranistii</v>
      </c>
      <c r="Z18" s="2">
        <f t="shared" si="5"/>
        <v>1</v>
      </c>
    </row>
    <row r="19" spans="1:26" x14ac:dyDescent="0.25">
      <c r="A19" s="106" t="s">
        <v>82</v>
      </c>
      <c r="B19" s="2" t="str">
        <f>VLOOKUP(A19,Participanti!A:B,2,0)</f>
        <v>M</v>
      </c>
      <c r="C19" s="106">
        <v>1</v>
      </c>
      <c r="D19" s="106">
        <v>21.17</v>
      </c>
      <c r="E19" s="107">
        <v>7.1319444444444449E-2</v>
      </c>
      <c r="F19" s="107">
        <v>7.1354166666666663E-2</v>
      </c>
      <c r="G19" s="107">
        <v>7.1319444444444449E-2</v>
      </c>
      <c r="H19" s="108">
        <v>63</v>
      </c>
      <c r="I19" s="17">
        <f t="shared" si="0"/>
        <v>3.3688920379992653E-3</v>
      </c>
      <c r="J19" s="106">
        <f>IF(B19="F",IF(I19&gt;Barem!$AC$2,0,IF(B19="F",VLOOKUP(D19,Barem!$B$2:$C$11,2,1))),IF(I19&gt;Barem!$AC$3,0,VLOOKUP(D19,Barem!$B$12:$C$21,2,1)))</f>
        <v>5</v>
      </c>
      <c r="K19" s="2">
        <f>IF(J19=0,0,IF(B19="F",VLOOKUP(I19,Barem!$G$2:$H$11,2,1),VLOOKUP(I19,Barem!$G$12:$H$21,2,1)))</f>
        <v>3</v>
      </c>
      <c r="L19" s="2">
        <v>3</v>
      </c>
      <c r="M19" s="70" t="s">
        <v>170</v>
      </c>
      <c r="N19" s="14">
        <f t="shared" si="1"/>
        <v>0.5</v>
      </c>
      <c r="O19" s="14">
        <f t="shared" si="2"/>
        <v>0.25</v>
      </c>
      <c r="P19" s="14">
        <f t="shared" si="2"/>
        <v>0.25</v>
      </c>
      <c r="Q19" s="32">
        <f t="shared" si="6"/>
        <v>0</v>
      </c>
      <c r="R19" s="32">
        <f>IF(D19&gt;21,VLOOKUP(D19,Barem!$T$1:$U$39,2,1),0)</f>
        <v>0</v>
      </c>
      <c r="S19" s="32">
        <f>IF(D19&lt;1.609,0,IF(B19="F",VLOOKUP(I19,Barem!$X$2:$Z$13,2,1),VLOOKUP(I19,Barem!$X$14:$Z$25,2,1)))</f>
        <v>0</v>
      </c>
      <c r="T19" s="32">
        <f>VLOOKUP(A19,Participanti!A:C,3,0)</f>
        <v>0</v>
      </c>
      <c r="U19" s="25">
        <f t="shared" si="7"/>
        <v>4</v>
      </c>
      <c r="V19" s="109">
        <v>44088</v>
      </c>
      <c r="W19" s="2">
        <f t="shared" si="3"/>
        <v>1</v>
      </c>
      <c r="X19" s="30">
        <f t="shared" si="4"/>
        <v>0.18894662257912137</v>
      </c>
      <c r="Y19" s="2" t="str">
        <f>VLOOKUP(A19,Data_echipe!A:R,18,0)</f>
        <v>Simply the BEST</v>
      </c>
      <c r="Z19" s="2">
        <f t="shared" si="5"/>
        <v>1</v>
      </c>
    </row>
    <row r="20" spans="1:26" x14ac:dyDescent="0.25">
      <c r="A20" s="106" t="s">
        <v>159</v>
      </c>
      <c r="B20" s="2" t="str">
        <f>VLOOKUP(A20,Participanti!A:B,2,0)</f>
        <v>M</v>
      </c>
      <c r="C20" s="106">
        <v>1</v>
      </c>
      <c r="D20" s="106">
        <v>7.01</v>
      </c>
      <c r="E20" s="107">
        <v>2.5312500000000002E-2</v>
      </c>
      <c r="F20" s="107">
        <v>2.5312500000000002E-2</v>
      </c>
      <c r="G20" s="107">
        <v>2.5312500000000002E-2</v>
      </c>
      <c r="H20" s="108">
        <v>9</v>
      </c>
      <c r="I20" s="17">
        <f t="shared" si="0"/>
        <v>3.6109129814550643E-3</v>
      </c>
      <c r="J20" s="2">
        <f>IF(B20="F",IF(I20&gt;Barem!$AC$2,0,IF(B20="F",VLOOKUP(D20,Barem!$B$2:$C$11,2,1))),IF(I20&gt;Barem!$AC$3,0,VLOOKUP(D20,Barem!$B$12:$C$21,2,1)))</f>
        <v>2</v>
      </c>
      <c r="K20" s="2">
        <f>IF(J20=0,0,IF(B20="F",VLOOKUP(I20,Barem!$G$2:$H$11,2,1),VLOOKUP(I20,Barem!$G$12:$H$21,2,1)))</f>
        <v>2.5</v>
      </c>
      <c r="L20" s="106">
        <v>3</v>
      </c>
      <c r="M20" s="70" t="str">
        <f>VLOOKUP($C20,Barem!$L$2:$R$13,7,0)</f>
        <v>P</v>
      </c>
      <c r="N20" s="14">
        <f t="shared" si="1"/>
        <v>0.25</v>
      </c>
      <c r="O20" s="14">
        <f t="shared" si="2"/>
        <v>0.25</v>
      </c>
      <c r="P20" s="14">
        <f t="shared" si="2"/>
        <v>0.5</v>
      </c>
      <c r="Q20" s="32">
        <f t="shared" si="6"/>
        <v>0</v>
      </c>
      <c r="R20" s="32">
        <f>IF(D20&gt;21,VLOOKUP(D20,Barem!$T$1:$U$39,2,1),0)</f>
        <v>0</v>
      </c>
      <c r="S20" s="32">
        <f>IF(D20&lt;1.609,0,IF(B20="F",VLOOKUP(I20,Barem!$X$2:$Z$13,2,1),VLOOKUP(I20,Barem!$X$14:$Z$25,2,1)))</f>
        <v>0</v>
      </c>
      <c r="T20" s="32">
        <f>VLOOKUP(A20,Participanti!A:C,3,0)</f>
        <v>0</v>
      </c>
      <c r="U20" s="25">
        <f t="shared" si="7"/>
        <v>2.625</v>
      </c>
      <c r="V20" s="109">
        <v>44088</v>
      </c>
      <c r="W20" s="2">
        <f t="shared" si="3"/>
        <v>1</v>
      </c>
      <c r="X20" s="30">
        <f t="shared" si="4"/>
        <v>0.37446504992867335</v>
      </c>
      <c r="Y20" s="2" t="str">
        <f>VLOOKUP(A20,Data_echipe!A:R,18,0)</f>
        <v>Simply the BEST</v>
      </c>
      <c r="Z20" s="2">
        <f t="shared" si="5"/>
        <v>1</v>
      </c>
    </row>
    <row r="21" spans="1:26" x14ac:dyDescent="0.25">
      <c r="A21" s="110" t="s">
        <v>183</v>
      </c>
      <c r="B21" s="2" t="str">
        <f>VLOOKUP(A21,Participanti!A:B,2,0)</f>
        <v>M</v>
      </c>
      <c r="C21" s="106">
        <v>1</v>
      </c>
      <c r="D21" s="106">
        <v>21.13</v>
      </c>
      <c r="E21" s="107">
        <v>6.3541666666666663E-2</v>
      </c>
      <c r="F21" s="107">
        <v>6.4178240740740744E-2</v>
      </c>
      <c r="G21" s="107">
        <f>AVERAGE(E21:F21)</f>
        <v>6.3859953703703703E-2</v>
      </c>
      <c r="H21" s="108">
        <v>32</v>
      </c>
      <c r="I21" s="17">
        <f t="shared" si="0"/>
        <v>3.0222410650120068E-3</v>
      </c>
      <c r="J21" s="2">
        <f>IF(B21="F",IF(I21&gt;Barem!$AC$2,0,IF(B21="F",VLOOKUP(D21,Barem!$B$2:$C$11,2,1))),IF(I21&gt;Barem!$AC$3,0,VLOOKUP(D21,Barem!$B$12:$C$21,2,1)))</f>
        <v>5</v>
      </c>
      <c r="K21" s="2">
        <f>IF(J21=0,0,IF(B21="F",VLOOKUP(I21,Barem!$G$2:$H$11,2,1),VLOOKUP(I21,Barem!$G$12:$H$21,2,1)))</f>
        <v>4</v>
      </c>
      <c r="L21" s="106">
        <v>3</v>
      </c>
      <c r="M21" s="70" t="str">
        <f>VLOOKUP($C21,Barem!$L$2:$R$13,7,0)</f>
        <v>P</v>
      </c>
      <c r="N21" s="14">
        <f t="shared" si="1"/>
        <v>0.25</v>
      </c>
      <c r="O21" s="14">
        <f t="shared" si="2"/>
        <v>0.25</v>
      </c>
      <c r="P21" s="14">
        <f t="shared" si="2"/>
        <v>0.5</v>
      </c>
      <c r="Q21" s="32">
        <f t="shared" si="6"/>
        <v>0</v>
      </c>
      <c r="R21" s="32">
        <f>IF(D21&gt;21,VLOOKUP(D21,Barem!$T$1:$U$39,2,1),0)</f>
        <v>0</v>
      </c>
      <c r="S21" s="32">
        <f>IF(D21&lt;1.609,0,IF(B21="F",VLOOKUP(I21,Barem!$X$2:$Z$13,2,1),VLOOKUP(I21,Barem!$X$14:$Z$25,2,1)))</f>
        <v>0</v>
      </c>
      <c r="T21" s="32">
        <f>VLOOKUP(A21,Participanti!A:C,3,0)</f>
        <v>0</v>
      </c>
      <c r="U21" s="25">
        <f t="shared" si="7"/>
        <v>3.75</v>
      </c>
      <c r="V21" s="109">
        <v>44088</v>
      </c>
      <c r="W21" s="2">
        <f t="shared" si="3"/>
        <v>1</v>
      </c>
      <c r="X21" s="30">
        <f t="shared" si="4"/>
        <v>0.17747278750591577</v>
      </c>
      <c r="Y21" s="2" t="str">
        <f>VLOOKUP(A21,Data_echipe!A:R,18,0)</f>
        <v>TSP</v>
      </c>
      <c r="Z21" s="2">
        <f t="shared" si="5"/>
        <v>1</v>
      </c>
    </row>
    <row r="22" spans="1:26" x14ac:dyDescent="0.25">
      <c r="A22" s="106" t="s">
        <v>56</v>
      </c>
      <c r="B22" s="2" t="str">
        <f>VLOOKUP(A22,Participanti!A:B,2,0)</f>
        <v>M</v>
      </c>
      <c r="C22" s="106">
        <v>1</v>
      </c>
      <c r="D22" s="106">
        <v>13.01</v>
      </c>
      <c r="E22" s="107">
        <v>4.988425925925926E-2</v>
      </c>
      <c r="F22" s="107">
        <v>5.0659722222222224E-2</v>
      </c>
      <c r="G22" s="107">
        <f>AVERAGE(E22:F22)</f>
        <v>5.0271990740740742E-2</v>
      </c>
      <c r="H22" s="108">
        <v>8</v>
      </c>
      <c r="I22" s="17">
        <f t="shared" si="0"/>
        <v>3.8641038232698497E-3</v>
      </c>
      <c r="J22" s="2">
        <f>IF(B22="F",IF(I22&gt;Barem!$AC$2,0,IF(B22="F",VLOOKUP(D22,Barem!$B$2:$C$11,2,1))),IF(I22&gt;Barem!$AC$3,0,VLOOKUP(D22,Barem!$B$12:$C$21,2,1)))</f>
        <v>3</v>
      </c>
      <c r="K22" s="2">
        <f>IF(J22=0,0,IF(B22="F",VLOOKUP(I22,Barem!$G$2:$H$11,2,1),VLOOKUP(I22,Barem!$G$12:$H$21,2,1)))</f>
        <v>1.5</v>
      </c>
      <c r="L22" s="106">
        <v>1.5</v>
      </c>
      <c r="M22" s="70" t="str">
        <f>VLOOKUP($C22,Barem!$L$2:$R$13,7,0)</f>
        <v>P</v>
      </c>
      <c r="N22" s="14">
        <f t="shared" si="1"/>
        <v>0.25</v>
      </c>
      <c r="O22" s="14">
        <f t="shared" si="2"/>
        <v>0.25</v>
      </c>
      <c r="P22" s="14">
        <f t="shared" si="2"/>
        <v>0.5</v>
      </c>
      <c r="Q22" s="32">
        <f t="shared" si="6"/>
        <v>0</v>
      </c>
      <c r="R22" s="32">
        <f>IF(D22&gt;21,VLOOKUP(D22,Barem!$T$1:$U$39,2,1),0)</f>
        <v>0</v>
      </c>
      <c r="S22" s="32">
        <f>IF(D22&lt;1.609,0,IF(B22="F",VLOOKUP(I22,Barem!$X$2:$Z$13,2,1),VLOOKUP(I22,Barem!$X$14:$Z$25,2,1)))</f>
        <v>0</v>
      </c>
      <c r="T22" s="32">
        <f>VLOOKUP(A22,Participanti!A:C,3,0)</f>
        <v>0</v>
      </c>
      <c r="U22" s="25">
        <f t="shared" si="7"/>
        <v>1.875</v>
      </c>
      <c r="V22" s="109">
        <v>44088</v>
      </c>
      <c r="W22" s="2">
        <f t="shared" si="3"/>
        <v>1</v>
      </c>
      <c r="X22" s="30">
        <f t="shared" si="4"/>
        <v>0.14411990776325903</v>
      </c>
      <c r="Y22" s="2" t="str">
        <f>VLOOKUP(A22,Data_echipe!A:R,18,0)</f>
        <v>TSP</v>
      </c>
      <c r="Z22" s="2">
        <f t="shared" si="5"/>
        <v>1</v>
      </c>
    </row>
    <row r="23" spans="1:26" x14ac:dyDescent="0.25">
      <c r="A23" s="106" t="s">
        <v>8</v>
      </c>
      <c r="B23" s="2" t="str">
        <f>VLOOKUP(A23,Participanti!A:B,2,0)</f>
        <v>M</v>
      </c>
      <c r="C23" s="106">
        <v>1</v>
      </c>
      <c r="D23" s="106">
        <v>14.09</v>
      </c>
      <c r="E23" s="107">
        <v>5.2488425925925924E-2</v>
      </c>
      <c r="F23" s="107">
        <v>5.3101851851851851E-2</v>
      </c>
      <c r="G23" s="107">
        <f>AVERAGE(E23:F23)</f>
        <v>5.2795138888888885E-2</v>
      </c>
      <c r="H23" s="108">
        <v>67</v>
      </c>
      <c r="I23" s="17">
        <f t="shared" si="0"/>
        <v>3.7469935336329938E-3</v>
      </c>
      <c r="J23" s="2">
        <f>IF(B23="F",IF(I23&gt;Barem!$AC$2,0,IF(B23="F",VLOOKUP(D23,Barem!$B$2:$C$11,2,1))),IF(I23&gt;Barem!$AC$3,0,VLOOKUP(D23,Barem!$B$12:$C$21,2,1)))</f>
        <v>3</v>
      </c>
      <c r="K23" s="2">
        <f>IF(J23=0,0,IF(B23="F",VLOOKUP(I23,Barem!$G$2:$H$11,2,1),VLOOKUP(I23,Barem!$G$12:$H$21,2,1)))</f>
        <v>2</v>
      </c>
      <c r="L23" s="106">
        <v>3</v>
      </c>
      <c r="M23" s="70" t="str">
        <f>VLOOKUP($C23,Barem!$L$2:$R$13,7,0)</f>
        <v>P</v>
      </c>
      <c r="N23" s="14">
        <f t="shared" si="1"/>
        <v>0.25</v>
      </c>
      <c r="O23" s="14">
        <f t="shared" si="2"/>
        <v>0.25</v>
      </c>
      <c r="P23" s="14">
        <f t="shared" si="2"/>
        <v>0.5</v>
      </c>
      <c r="Q23" s="32">
        <f t="shared" si="6"/>
        <v>0</v>
      </c>
      <c r="R23" s="32">
        <f>IF(D23&gt;21,VLOOKUP(D23,Barem!$T$1:$U$39,2,1),0)</f>
        <v>0</v>
      </c>
      <c r="S23" s="32">
        <f>IF(D23&lt;1.609,0,IF(B23="F",VLOOKUP(I23,Barem!$X$2:$Z$13,2,1),VLOOKUP(I23,Barem!$X$14:$Z$25,2,1)))</f>
        <v>0</v>
      </c>
      <c r="T23" s="32">
        <f>VLOOKUP(A23,Participanti!A:C,3,0)</f>
        <v>0</v>
      </c>
      <c r="U23" s="25">
        <f t="shared" si="7"/>
        <v>2.75</v>
      </c>
      <c r="V23" s="109">
        <v>44087</v>
      </c>
      <c r="W23" s="2">
        <f t="shared" si="3"/>
        <v>1</v>
      </c>
      <c r="X23" s="30">
        <f>U23/D23</f>
        <v>0.19517388218594747</v>
      </c>
      <c r="Y23" s="2" t="str">
        <f>VLOOKUP(A23,Data_echipe!A:R,18,0)</f>
        <v>TSP</v>
      </c>
      <c r="Z23" s="2">
        <f t="shared" si="5"/>
        <v>1</v>
      </c>
    </row>
    <row r="24" spans="1:26" x14ac:dyDescent="0.25">
      <c r="A24" s="106" t="s">
        <v>49</v>
      </c>
      <c r="B24" s="2" t="str">
        <f>VLOOKUP(A24,Participanti!A:B,2,0)</f>
        <v>M</v>
      </c>
      <c r="C24" s="106">
        <v>1</v>
      </c>
      <c r="D24" s="106">
        <v>18.23</v>
      </c>
      <c r="E24" s="107">
        <v>7.0868055555555545E-2</v>
      </c>
      <c r="F24" s="107">
        <v>7.4432870370370371E-2</v>
      </c>
      <c r="G24" s="107">
        <f t="shared" ref="G24:G33" si="9">AVERAGE(E24:F24)</f>
        <v>7.2650462962962958E-2</v>
      </c>
      <c r="H24" s="108">
        <v>56</v>
      </c>
      <c r="I24" s="17">
        <f t="shared" si="0"/>
        <v>3.985214644155949E-3</v>
      </c>
      <c r="J24" s="2">
        <f>IF(B24="F",IF(I24&gt;Barem!$AC$2,0,IF(B24="F",VLOOKUP(D24,Barem!$B$2:$C$11,2,1))),IF(I24&gt;Barem!$AC$3,0,VLOOKUP(D24,Barem!$B$12:$C$21,2,1)))</f>
        <v>4</v>
      </c>
      <c r="K24" s="2">
        <f>IF(J24=0,0,IF(B24="F",VLOOKUP(I24,Barem!$G$2:$H$11,2,1),VLOOKUP(I24,Barem!$G$12:$H$21,2,1)))</f>
        <v>1.5</v>
      </c>
      <c r="L24" s="106">
        <v>2.5</v>
      </c>
      <c r="M24" s="70" t="str">
        <f>VLOOKUP($C24,Barem!$L$2:$R$13,7,0)</f>
        <v>P</v>
      </c>
      <c r="N24" s="14">
        <f t="shared" si="1"/>
        <v>0.25</v>
      </c>
      <c r="O24" s="14">
        <f t="shared" si="2"/>
        <v>0.25</v>
      </c>
      <c r="P24" s="14">
        <f t="shared" si="2"/>
        <v>0.5</v>
      </c>
      <c r="Q24" s="32">
        <f t="shared" si="6"/>
        <v>0</v>
      </c>
      <c r="R24" s="32">
        <f>IF(D24&gt;21,VLOOKUP(D24,Barem!$T$1:$U$39,2,1),0)</f>
        <v>0</v>
      </c>
      <c r="S24" s="32">
        <f>IF(D24&lt;1.609,0,IF(B24="F",VLOOKUP(I24,Barem!$X$2:$Z$13,2,1),VLOOKUP(I24,Barem!$X$14:$Z$25,2,1)))</f>
        <v>0</v>
      </c>
      <c r="T24" s="32">
        <f>VLOOKUP(A24,Participanti!A:C,3,0)</f>
        <v>0</v>
      </c>
      <c r="U24" s="25">
        <f t="shared" si="7"/>
        <v>2.625</v>
      </c>
      <c r="V24" s="109">
        <v>44087</v>
      </c>
      <c r="W24" s="2">
        <f t="shared" si="3"/>
        <v>1</v>
      </c>
      <c r="X24" s="30">
        <f t="shared" ref="X24:X36" si="10">U24/D24</f>
        <v>0.143993417443774</v>
      </c>
      <c r="Y24" s="2" t="e">
        <f>VLOOKUP(A24,Data_echipe!A:R,18,0)</f>
        <v>#N/A</v>
      </c>
      <c r="Z24" s="2">
        <f t="shared" si="5"/>
        <v>1</v>
      </c>
    </row>
    <row r="25" spans="1:26" x14ac:dyDescent="0.25">
      <c r="A25" s="106" t="s">
        <v>55</v>
      </c>
      <c r="B25" s="2" t="str">
        <f>VLOOKUP(A25,Participanti!A:B,2,0)</f>
        <v>M</v>
      </c>
      <c r="C25" s="106">
        <v>1</v>
      </c>
      <c r="D25" s="106">
        <v>36.72</v>
      </c>
      <c r="E25" s="107">
        <v>0.29142361111111109</v>
      </c>
      <c r="F25" s="107">
        <v>0.33381944444444445</v>
      </c>
      <c r="G25" s="107">
        <f t="shared" si="9"/>
        <v>0.31262152777777774</v>
      </c>
      <c r="H25" s="108">
        <v>2245</v>
      </c>
      <c r="I25" s="17">
        <f t="shared" si="0"/>
        <v>8.5136581638828365E-3</v>
      </c>
      <c r="J25" s="106">
        <f>IF(B25="F",IF(I25&gt;Barem!$AC$2,0,IF(B25="F",VLOOKUP(D25,Barem!$B$2:$C$11,2,1))),IF(I25&gt;Barem!$AC$3,0,VLOOKUP(D25,Barem!$B$12:$C$21,2,1)))</f>
        <v>0</v>
      </c>
      <c r="K25" s="2">
        <f>IF(J25=0,0,IF(B25="F",VLOOKUP(I25,Barem!$G$2:$H$11,2,1),VLOOKUP(I25,Barem!$G$12:$H$21,2,1)))</f>
        <v>0</v>
      </c>
      <c r="L25" s="2">
        <v>4.5</v>
      </c>
      <c r="M25" s="70" t="s">
        <v>170</v>
      </c>
      <c r="N25" s="14">
        <f t="shared" si="1"/>
        <v>0.5</v>
      </c>
      <c r="O25" s="14">
        <f t="shared" si="2"/>
        <v>0.25</v>
      </c>
      <c r="P25" s="14">
        <f t="shared" si="2"/>
        <v>0.25</v>
      </c>
      <c r="Q25" s="32">
        <f t="shared" si="6"/>
        <v>1.4966666666666666</v>
      </c>
      <c r="R25" s="32">
        <f>IF(D25&gt;21,VLOOKUP(D25,Barem!$T$1:$U$39,2,1),0)</f>
        <v>0.7</v>
      </c>
      <c r="S25" s="32">
        <f>IF(D25&lt;1.609,0,IF(B25="F",VLOOKUP(I25,Barem!$X$2:$Z$13,2,1),VLOOKUP(I25,Barem!$X$14:$Z$25,2,1)))</f>
        <v>0</v>
      </c>
      <c r="T25" s="32">
        <f>VLOOKUP(A25,Participanti!A:C,3,0)</f>
        <v>0</v>
      </c>
      <c r="U25" s="25">
        <f t="shared" si="7"/>
        <v>3.3216666666666663</v>
      </c>
      <c r="V25" s="109">
        <v>44088</v>
      </c>
      <c r="W25" s="2">
        <f t="shared" si="3"/>
        <v>1</v>
      </c>
      <c r="X25" s="30">
        <f t="shared" si="10"/>
        <v>9.0459331880900495E-2</v>
      </c>
      <c r="Y25" s="2" t="str">
        <f>VLOOKUP(A25,Data_echipe!A:R,18,0)</f>
        <v>Serioranistii</v>
      </c>
      <c r="Z25" s="2">
        <f t="shared" si="5"/>
        <v>0</v>
      </c>
    </row>
    <row r="26" spans="1:26" x14ac:dyDescent="0.25">
      <c r="A26" s="106" t="s">
        <v>62</v>
      </c>
      <c r="B26" s="2" t="str">
        <f>VLOOKUP(A26,Participanti!A:B,2,0)</f>
        <v>M</v>
      </c>
      <c r="C26" s="106">
        <v>1</v>
      </c>
      <c r="D26" s="106">
        <v>6.03</v>
      </c>
      <c r="E26" s="107">
        <v>2.5023148148148145E-2</v>
      </c>
      <c r="F26" s="107">
        <v>2.6689814814814816E-2</v>
      </c>
      <c r="G26" s="107">
        <f t="shared" si="9"/>
        <v>2.585648148148148E-2</v>
      </c>
      <c r="H26" s="108">
        <v>100</v>
      </c>
      <c r="I26" s="17">
        <f t="shared" si="0"/>
        <v>4.2879737116884708E-3</v>
      </c>
      <c r="J26" s="2">
        <f>IF(B26="F",IF(I26&gt;Barem!$AC$2,0,IF(B26="F",VLOOKUP(D26,Barem!$B$2:$C$11,2,1))),IF(I26&gt;Barem!$AC$3,0,VLOOKUP(D26,Barem!$B$12:$C$21,2,1)))</f>
        <v>1.5</v>
      </c>
      <c r="K26" s="2">
        <f>IF(J26=0,0,IF(B26="F",VLOOKUP(I26,Barem!$G$2:$H$11,2,1),VLOOKUP(I26,Barem!$G$12:$H$21,2,1)))</f>
        <v>1</v>
      </c>
      <c r="L26" s="106">
        <v>3</v>
      </c>
      <c r="M26" s="70" t="str">
        <f>VLOOKUP($C26,Barem!$L$2:$R$13,7,0)</f>
        <v>P</v>
      </c>
      <c r="N26" s="14">
        <f t="shared" si="1"/>
        <v>0.25</v>
      </c>
      <c r="O26" s="14">
        <f t="shared" si="2"/>
        <v>0.25</v>
      </c>
      <c r="P26" s="14">
        <f t="shared" si="2"/>
        <v>0.5</v>
      </c>
      <c r="Q26" s="32">
        <f t="shared" si="6"/>
        <v>6.6666666666666666E-2</v>
      </c>
      <c r="R26" s="32">
        <f>IF(D26&gt;21,VLOOKUP(D26,Barem!$T$1:$U$39,2,1),0)</f>
        <v>0</v>
      </c>
      <c r="S26" s="32">
        <f>IF(D26&lt;1.609,0,IF(B26="F",VLOOKUP(I26,Barem!$X$2:$Z$13,2,1),VLOOKUP(I26,Barem!$X$14:$Z$25,2,1)))</f>
        <v>0</v>
      </c>
      <c r="T26" s="32">
        <f>VLOOKUP(A26,Participanti!A:C,3,0)</f>
        <v>0</v>
      </c>
      <c r="U26" s="25">
        <f t="shared" si="7"/>
        <v>2.1916666666666669</v>
      </c>
      <c r="V26" s="109">
        <v>44087</v>
      </c>
      <c r="W26" s="2">
        <f t="shared" si="3"/>
        <v>1</v>
      </c>
      <c r="X26" s="30">
        <f t="shared" si="10"/>
        <v>0.36346047540077392</v>
      </c>
      <c r="Y26" s="2" t="str">
        <f>VLOOKUP(A26,Data_echipe!A:R,18,0)</f>
        <v>Serioranistii</v>
      </c>
      <c r="Z26" s="2">
        <f t="shared" si="5"/>
        <v>1</v>
      </c>
    </row>
    <row r="27" spans="1:26" x14ac:dyDescent="0.25">
      <c r="A27" s="106" t="s">
        <v>59</v>
      </c>
      <c r="B27" s="2" t="str">
        <f>VLOOKUP(A27,Participanti!A:B,2,0)</f>
        <v>M</v>
      </c>
      <c r="C27" s="106">
        <v>1</v>
      </c>
      <c r="D27" s="106">
        <v>27.2</v>
      </c>
      <c r="E27" s="107">
        <v>0.12228009259259259</v>
      </c>
      <c r="F27" s="107">
        <v>0.18706018518518519</v>
      </c>
      <c r="G27" s="107">
        <f t="shared" si="9"/>
        <v>0.15467013888888889</v>
      </c>
      <c r="H27" s="108">
        <v>0</v>
      </c>
      <c r="I27" s="17">
        <f t="shared" si="0"/>
        <v>5.6864021650326804E-3</v>
      </c>
      <c r="J27" s="2">
        <f>IF(B27="F",IF(I27&gt;Barem!$AC$2,0,IF(B27="F",VLOOKUP(D27,Barem!$B$2:$C$11,2,1))),IF(I27&gt;Barem!$AC$3,0,VLOOKUP(D27,Barem!$B$12:$C$21,2,1)))</f>
        <v>5</v>
      </c>
      <c r="K27" s="2">
        <f>IF(J27=0,0,IF(B27="F",VLOOKUP(I27,Barem!$G$2:$H$11,2,1),VLOOKUP(I27,Barem!$G$12:$H$21,2,1)))</f>
        <v>0</v>
      </c>
      <c r="L27" s="106">
        <v>3</v>
      </c>
      <c r="M27" s="70" t="str">
        <f>VLOOKUP($C27,Barem!$L$2:$R$13,7,0)</f>
        <v>P</v>
      </c>
      <c r="N27" s="14">
        <f t="shared" si="1"/>
        <v>0.25</v>
      </c>
      <c r="O27" s="14">
        <f t="shared" si="2"/>
        <v>0.25</v>
      </c>
      <c r="P27" s="14">
        <f t="shared" si="2"/>
        <v>0.5</v>
      </c>
      <c r="Q27" s="32">
        <f t="shared" si="6"/>
        <v>0</v>
      </c>
      <c r="R27" s="32">
        <f>IF(D27&gt;21,VLOOKUP(D27,Barem!$T$1:$U$39,2,1),0)</f>
        <v>0.3</v>
      </c>
      <c r="S27" s="32">
        <f>IF(D27&lt;1.609,0,IF(B27="F",VLOOKUP(I27,Barem!$X$2:$Z$13,2,1),VLOOKUP(I27,Barem!$X$14:$Z$25,2,1)))</f>
        <v>0</v>
      </c>
      <c r="T27" s="32">
        <f>VLOOKUP(A27,Participanti!A:C,3,0)</f>
        <v>0</v>
      </c>
      <c r="U27" s="25">
        <f t="shared" si="7"/>
        <v>3.05</v>
      </c>
      <c r="V27" s="109">
        <v>44087</v>
      </c>
      <c r="W27" s="2">
        <f t="shared" si="3"/>
        <v>1</v>
      </c>
      <c r="X27" s="30">
        <f t="shared" si="10"/>
        <v>0.11213235294117646</v>
      </c>
      <c r="Y27" s="2" t="str">
        <f>VLOOKUP(A27,Data_echipe!A:R,18,0)</f>
        <v>Let it RUN</v>
      </c>
      <c r="Z27" s="2">
        <f t="shared" si="5"/>
        <v>0</v>
      </c>
    </row>
    <row r="28" spans="1:26" x14ac:dyDescent="0.25">
      <c r="A28" s="106" t="s">
        <v>160</v>
      </c>
      <c r="B28" s="2" t="str">
        <f>VLOOKUP(A28,Participanti!A:B,2,0)</f>
        <v>F</v>
      </c>
      <c r="C28" s="106">
        <v>1</v>
      </c>
      <c r="D28" s="106">
        <v>30.03</v>
      </c>
      <c r="E28" s="107">
        <v>0.13295138888888888</v>
      </c>
      <c r="F28" s="107">
        <v>0.1393287037037037</v>
      </c>
      <c r="G28" s="107">
        <f t="shared" si="9"/>
        <v>0.13614004629629628</v>
      </c>
      <c r="H28" s="108">
        <v>429</v>
      </c>
      <c r="I28" s="17">
        <f t="shared" si="0"/>
        <v>4.533468075134741E-3</v>
      </c>
      <c r="J28" s="2">
        <f>IF(B28="F",IF(I28&gt;Barem!$AC$2,0,IF(B28="F",VLOOKUP(D28,Barem!$B$2:$C$11,2,1))),IF(I28&gt;Barem!$AC$3,0,VLOOKUP(D28,Barem!$B$12:$C$21,2,1)))</f>
        <v>5</v>
      </c>
      <c r="K28" s="2">
        <f>IF(J28=0,0,IF(B28="F",VLOOKUP(I28,Barem!$G$2:$H$11,2,1),VLOOKUP(I28,Barem!$G$12:$H$21,2,1)))</f>
        <v>1</v>
      </c>
      <c r="L28" s="106">
        <v>4</v>
      </c>
      <c r="M28" s="70" t="str">
        <f>VLOOKUP($C28,Barem!$L$2:$R$13,7,0)</f>
        <v>P</v>
      </c>
      <c r="N28" s="14">
        <f t="shared" si="1"/>
        <v>0.25</v>
      </c>
      <c r="O28" s="14">
        <f t="shared" si="2"/>
        <v>0.25</v>
      </c>
      <c r="P28" s="14">
        <f t="shared" si="2"/>
        <v>0.5</v>
      </c>
      <c r="Q28" s="32">
        <f t="shared" si="6"/>
        <v>0.28599999999999998</v>
      </c>
      <c r="R28" s="32">
        <f>IF(D28&gt;21,VLOOKUP(D28,Barem!$T$1:$U$39,2,1),0)</f>
        <v>0.4</v>
      </c>
      <c r="S28" s="32">
        <f>IF(D28&lt;1.609,0,IF(B28="F",VLOOKUP(I28,Barem!$X$2:$Z$13,2,1),VLOOKUP(I28,Barem!$X$14:$Z$25,2,1)))</f>
        <v>0</v>
      </c>
      <c r="T28" s="32">
        <f>VLOOKUP(A28,Participanti!A:C,3,0)</f>
        <v>0</v>
      </c>
      <c r="U28" s="25">
        <f t="shared" si="7"/>
        <v>4.1859999999999999</v>
      </c>
      <c r="V28" s="109">
        <v>44087</v>
      </c>
      <c r="W28" s="2">
        <f t="shared" si="3"/>
        <v>1</v>
      </c>
      <c r="X28" s="30">
        <f t="shared" si="10"/>
        <v>0.13939393939393938</v>
      </c>
      <c r="Y28" s="2" t="str">
        <f>VLOOKUP(A28,Data_echipe!A:R,18,0)</f>
        <v>Serioranistii</v>
      </c>
      <c r="Z28" s="2">
        <f t="shared" si="5"/>
        <v>1</v>
      </c>
    </row>
    <row r="29" spans="1:26" x14ac:dyDescent="0.25">
      <c r="A29" s="106" t="s">
        <v>182</v>
      </c>
      <c r="B29" s="2" t="str">
        <f>VLOOKUP(A29,Participanti!A:B,2,0)</f>
        <v>M</v>
      </c>
      <c r="C29" s="106">
        <v>1</v>
      </c>
      <c r="D29" s="106">
        <v>17.350000000000001</v>
      </c>
      <c r="E29" s="107">
        <v>6.40162037037037E-2</v>
      </c>
      <c r="F29" s="107">
        <v>7.2222222222222229E-2</v>
      </c>
      <c r="G29" s="107">
        <f t="shared" si="9"/>
        <v>6.8119212962962972E-2</v>
      </c>
      <c r="H29" s="108">
        <v>49</v>
      </c>
      <c r="I29" s="17">
        <f t="shared" si="0"/>
        <v>3.9261794214964247E-3</v>
      </c>
      <c r="J29" s="2">
        <f>IF(B29="F",IF(I29&gt;Barem!$AC$2,0,IF(B29="F",VLOOKUP(D29,Barem!$B$2:$C$11,2,1))),IF(I29&gt;Barem!$AC$3,0,VLOOKUP(D29,Barem!$B$12:$C$21,2,1)))</f>
        <v>4</v>
      </c>
      <c r="K29" s="2">
        <f>IF(J29=0,0,IF(B29="F",VLOOKUP(I29,Barem!$G$2:$H$11,2,1),VLOOKUP(I29,Barem!$G$12:$H$21,2,1)))</f>
        <v>1.5</v>
      </c>
      <c r="L29" s="106">
        <v>3.5</v>
      </c>
      <c r="M29" s="70" t="str">
        <f>VLOOKUP($C29,Barem!$L$2:$R$13,7,0)</f>
        <v>P</v>
      </c>
      <c r="N29" s="14">
        <f t="shared" si="1"/>
        <v>0.25</v>
      </c>
      <c r="O29" s="14">
        <f t="shared" si="2"/>
        <v>0.25</v>
      </c>
      <c r="P29" s="14">
        <f t="shared" si="2"/>
        <v>0.5</v>
      </c>
      <c r="Q29" s="32">
        <f t="shared" si="6"/>
        <v>0</v>
      </c>
      <c r="R29" s="32">
        <f>IF(D29&gt;21,VLOOKUP(D29,Barem!$T$1:$U$39,2,1),0)</f>
        <v>0</v>
      </c>
      <c r="S29" s="32">
        <f>IF(D29&lt;1.609,0,IF(B29="F",VLOOKUP(I29,Barem!$X$2:$Z$13,2,1),VLOOKUP(I29,Barem!$X$14:$Z$25,2,1)))</f>
        <v>0</v>
      </c>
      <c r="T29" s="32">
        <f>VLOOKUP(A29,Participanti!A:C,3,0)</f>
        <v>0</v>
      </c>
      <c r="U29" s="25">
        <f t="shared" ref="U29:U36" si="11">J29*N29+K29*O29+L29*P29+Q29+R29+S29+T29</f>
        <v>3.125</v>
      </c>
      <c r="V29" s="109">
        <v>44086</v>
      </c>
      <c r="W29" s="2">
        <f t="shared" si="3"/>
        <v>1</v>
      </c>
      <c r="X29" s="30">
        <f t="shared" si="10"/>
        <v>0.18011527377521613</v>
      </c>
      <c r="Y29" s="2" t="str">
        <f>VLOOKUP(A29,Data_echipe!A:R,18,0)</f>
        <v>Serioranistii</v>
      </c>
      <c r="Z29" s="2">
        <f t="shared" si="5"/>
        <v>1</v>
      </c>
    </row>
    <row r="30" spans="1:26" x14ac:dyDescent="0.25">
      <c r="A30" s="106" t="s">
        <v>218</v>
      </c>
      <c r="B30" s="2" t="str">
        <f>VLOOKUP(A30,Participanti!A:B,2,0)</f>
        <v>M</v>
      </c>
      <c r="C30" s="106">
        <v>1</v>
      </c>
      <c r="D30" s="106">
        <v>16.61</v>
      </c>
      <c r="E30" s="107">
        <v>5.2384259259259262E-2</v>
      </c>
      <c r="F30" s="107">
        <v>5.4386574074074073E-2</v>
      </c>
      <c r="G30" s="107">
        <f t="shared" si="9"/>
        <v>5.3385416666666671E-2</v>
      </c>
      <c r="H30" s="108">
        <v>22</v>
      </c>
      <c r="I30" s="17">
        <f t="shared" si="0"/>
        <v>3.214052779450131E-3</v>
      </c>
      <c r="J30" s="2">
        <f>IF(B30="F",IF(I30&gt;Barem!$AC$2,0,IF(B30="F",VLOOKUP(D30,Barem!$B$2:$C$11,2,1))),IF(I30&gt;Barem!$AC$3,0,VLOOKUP(D30,Barem!$B$12:$C$21,2,1)))</f>
        <v>3.5</v>
      </c>
      <c r="K30" s="2">
        <f>IF(J30=0,0,IF(B30="F",VLOOKUP(I30,Barem!$G$2:$H$11,2,1),VLOOKUP(I30,Barem!$G$12:$H$21,2,1)))</f>
        <v>3.5</v>
      </c>
      <c r="L30" s="106">
        <v>2.5</v>
      </c>
      <c r="M30" s="70" t="str">
        <f>VLOOKUP($C30,Barem!$L$2:$R$13,7,0)</f>
        <v>P</v>
      </c>
      <c r="N30" s="14">
        <f t="shared" si="1"/>
        <v>0.25</v>
      </c>
      <c r="O30" s="14">
        <f t="shared" si="2"/>
        <v>0.25</v>
      </c>
      <c r="P30" s="14">
        <f t="shared" si="2"/>
        <v>0.5</v>
      </c>
      <c r="Q30" s="32">
        <f t="shared" si="6"/>
        <v>0</v>
      </c>
      <c r="R30" s="32">
        <f>IF(D30&gt;21,VLOOKUP(D30,Barem!$T$1:$U$39,2,1),0)</f>
        <v>0</v>
      </c>
      <c r="S30" s="32">
        <f>IF(D30&lt;1.609,0,IF(B30="F",VLOOKUP(I30,Barem!$X$2:$Z$13,2,1),VLOOKUP(I30,Barem!$X$14:$Z$25,2,1)))</f>
        <v>0</v>
      </c>
      <c r="T30" s="32">
        <f>VLOOKUP(A30,Participanti!A:C,3,0)</f>
        <v>0</v>
      </c>
      <c r="U30" s="25">
        <f t="shared" si="11"/>
        <v>3</v>
      </c>
      <c r="V30" s="109">
        <v>44086</v>
      </c>
      <c r="W30" s="2">
        <f t="shared" si="3"/>
        <v>1</v>
      </c>
      <c r="X30" s="30">
        <f t="shared" si="10"/>
        <v>0.18061408789885611</v>
      </c>
      <c r="Y30" s="2" t="str">
        <f>VLOOKUP(A30,Data_echipe!A:R,18,0)</f>
        <v>Simply the BEST</v>
      </c>
      <c r="Z30" s="2">
        <f t="shared" si="5"/>
        <v>1</v>
      </c>
    </row>
    <row r="31" spans="1:26" x14ac:dyDescent="0.25">
      <c r="A31" s="106" t="s">
        <v>47</v>
      </c>
      <c r="B31" s="2" t="str">
        <f>VLOOKUP(A31,Participanti!A:B,2,0)</f>
        <v>M</v>
      </c>
      <c r="C31" s="106">
        <v>1</v>
      </c>
      <c r="D31" s="106">
        <v>25.6</v>
      </c>
      <c r="E31" s="107">
        <v>9.7627314814814806E-2</v>
      </c>
      <c r="F31" s="107">
        <v>0.10089120370370371</v>
      </c>
      <c r="G31" s="107">
        <f t="shared" si="9"/>
        <v>9.9259259259259255E-2</v>
      </c>
      <c r="H31" s="108">
        <v>44</v>
      </c>
      <c r="I31" s="17">
        <f t="shared" si="0"/>
        <v>3.8773148148148143E-3</v>
      </c>
      <c r="J31" s="2">
        <f>IF(B31="F",IF(I31&gt;Barem!$AC$2,0,IF(B31="F",VLOOKUP(D31,Barem!$B$2:$C$11,2,1))),IF(I31&gt;Barem!$AC$3,0,VLOOKUP(D31,Barem!$B$12:$C$21,2,1)))</f>
        <v>5</v>
      </c>
      <c r="K31" s="2">
        <f>IF(J31=0,0,IF(B31="F",VLOOKUP(I31,Barem!$G$2:$H$11,2,1),VLOOKUP(I31,Barem!$G$12:$H$21,2,1)))</f>
        <v>1.5</v>
      </c>
      <c r="L31" s="106">
        <v>4</v>
      </c>
      <c r="M31" s="70" t="str">
        <f>VLOOKUP($C31,Barem!$L$2:$R$13,7,0)</f>
        <v>P</v>
      </c>
      <c r="N31" s="14">
        <f t="shared" si="1"/>
        <v>0.25</v>
      </c>
      <c r="O31" s="14">
        <f t="shared" si="2"/>
        <v>0.25</v>
      </c>
      <c r="P31" s="14">
        <f t="shared" si="2"/>
        <v>0.5</v>
      </c>
      <c r="Q31" s="32">
        <f t="shared" si="6"/>
        <v>0</v>
      </c>
      <c r="R31" s="32">
        <f>IF(D31&gt;21,VLOOKUP(D31,Barem!$T$1:$U$39,2,1),0)</f>
        <v>0.2</v>
      </c>
      <c r="S31" s="32">
        <f>IF(D31&lt;1.609,0,IF(B31="F",VLOOKUP(I31,Barem!$X$2:$Z$13,2,1),VLOOKUP(I31,Barem!$X$14:$Z$25,2,1)))</f>
        <v>0</v>
      </c>
      <c r="T31" s="32">
        <f>VLOOKUP(A31,Participanti!A:C,3,0)</f>
        <v>0</v>
      </c>
      <c r="U31" s="25">
        <f t="shared" si="11"/>
        <v>3.8250000000000002</v>
      </c>
      <c r="V31" s="109">
        <v>44086</v>
      </c>
      <c r="W31" s="2">
        <f t="shared" si="3"/>
        <v>1</v>
      </c>
      <c r="X31" s="30">
        <f t="shared" si="10"/>
        <v>0.1494140625</v>
      </c>
      <c r="Y31" s="2" t="str">
        <f>VLOOKUP(A31,Data_echipe!A:R,18,0)</f>
        <v>Tenchei</v>
      </c>
      <c r="Z31" s="2">
        <f t="shared" si="5"/>
        <v>1</v>
      </c>
    </row>
    <row r="32" spans="1:26" x14ac:dyDescent="0.25">
      <c r="A32" s="106" t="s">
        <v>52</v>
      </c>
      <c r="B32" s="2" t="str">
        <f>VLOOKUP(A32,Participanti!A:B,2,0)</f>
        <v>M</v>
      </c>
      <c r="C32" s="106">
        <v>1</v>
      </c>
      <c r="D32" s="106">
        <v>21.1</v>
      </c>
      <c r="E32" s="107">
        <v>6.8541666666666667E-2</v>
      </c>
      <c r="F32" s="107">
        <v>6.9328703703703712E-2</v>
      </c>
      <c r="G32" s="107">
        <f t="shared" si="9"/>
        <v>6.8935185185185183E-2</v>
      </c>
      <c r="H32" s="108">
        <v>63</v>
      </c>
      <c r="I32" s="17">
        <f t="shared" si="0"/>
        <v>3.267070387923468E-3</v>
      </c>
      <c r="J32" s="106">
        <f>IF(B32="F",IF(I32&gt;Barem!$AC$2,0,IF(B32="F",VLOOKUP(D32,Barem!$B$2:$C$11,2,1))),IF(I32&gt;Barem!$AC$3,0,VLOOKUP(D32,Barem!$B$12:$C$21,2,1)))</f>
        <v>5</v>
      </c>
      <c r="K32" s="2">
        <f>IF(J32=0,0,IF(B32="F",VLOOKUP(I32,Barem!$G$2:$H$11,2,1),VLOOKUP(I32,Barem!$G$12:$H$21,2,1)))</f>
        <v>3.5</v>
      </c>
      <c r="L32" s="2">
        <v>2</v>
      </c>
      <c r="M32" s="70" t="s">
        <v>170</v>
      </c>
      <c r="N32" s="14">
        <f t="shared" si="1"/>
        <v>0.5</v>
      </c>
      <c r="O32" s="14">
        <f t="shared" si="2"/>
        <v>0.25</v>
      </c>
      <c r="P32" s="14">
        <f t="shared" si="2"/>
        <v>0.25</v>
      </c>
      <c r="Q32" s="32">
        <f t="shared" si="6"/>
        <v>0</v>
      </c>
      <c r="R32" s="32">
        <f>IF(D32&gt;21,VLOOKUP(D32,Barem!$T$1:$U$39,2,1),0)</f>
        <v>0</v>
      </c>
      <c r="S32" s="32">
        <f>IF(D32&lt;1.609,0,IF(B32="F",VLOOKUP(I32,Barem!$X$2:$Z$13,2,1),VLOOKUP(I32,Barem!$X$14:$Z$25,2,1)))</f>
        <v>0</v>
      </c>
      <c r="T32" s="32">
        <f>VLOOKUP(A32,Participanti!A:C,3,0)</f>
        <v>0</v>
      </c>
      <c r="U32" s="25">
        <f t="shared" si="11"/>
        <v>3.875</v>
      </c>
      <c r="V32" s="109">
        <v>44086</v>
      </c>
      <c r="W32" s="2">
        <f t="shared" si="3"/>
        <v>1</v>
      </c>
      <c r="X32" s="30">
        <f t="shared" si="10"/>
        <v>0.18364928909952605</v>
      </c>
      <c r="Y32" s="2" t="str">
        <f>VLOOKUP(A32,Data_echipe!A:R,18,0)</f>
        <v>Simply the BEST</v>
      </c>
      <c r="Z32" s="2">
        <f t="shared" si="5"/>
        <v>1</v>
      </c>
    </row>
    <row r="33" spans="1:26" x14ac:dyDescent="0.25">
      <c r="A33" s="106" t="s">
        <v>54</v>
      </c>
      <c r="B33" s="2" t="str">
        <f>VLOOKUP(A33,Participanti!A:B,2,0)</f>
        <v>M</v>
      </c>
      <c r="C33" s="106">
        <v>1</v>
      </c>
      <c r="D33" s="106">
        <v>13.09</v>
      </c>
      <c r="E33" s="107">
        <v>6.5937499999999996E-2</v>
      </c>
      <c r="F33" s="107">
        <v>6.699074074074074E-2</v>
      </c>
      <c r="G33" s="107">
        <f t="shared" si="9"/>
        <v>6.6464120370370361E-2</v>
      </c>
      <c r="H33" s="108">
        <v>346</v>
      </c>
      <c r="I33" s="17">
        <f t="shared" si="0"/>
        <v>5.0774729083552603E-3</v>
      </c>
      <c r="J33" s="2">
        <f>IF(B33="F",IF(I33&gt;Barem!$AC$2,0,IF(B33="F",VLOOKUP(D33,Barem!$B$2:$C$11,2,1))),IF(I33&gt;Barem!$AC$3,0,VLOOKUP(D33,Barem!$B$12:$C$21,2,1)))</f>
        <v>3</v>
      </c>
      <c r="K33" s="2">
        <f>IF(J33=0,0,IF(B33="F",VLOOKUP(I33,Barem!$G$2:$H$11,2,1),VLOOKUP(I33,Barem!$G$12:$H$21,2,1)))</f>
        <v>1</v>
      </c>
      <c r="L33" s="106">
        <v>3</v>
      </c>
      <c r="M33" s="70" t="str">
        <f>VLOOKUP($C33,Barem!$L$2:$R$13,7,0)</f>
        <v>P</v>
      </c>
      <c r="N33" s="14">
        <f t="shared" si="1"/>
        <v>0.25</v>
      </c>
      <c r="O33" s="14">
        <f t="shared" si="2"/>
        <v>0.25</v>
      </c>
      <c r="P33" s="14">
        <f t="shared" si="2"/>
        <v>0.5</v>
      </c>
      <c r="Q33" s="32">
        <f t="shared" si="6"/>
        <v>0.23066666666666666</v>
      </c>
      <c r="R33" s="32">
        <f>IF(D33&gt;21,VLOOKUP(D33,Barem!$T$1:$U$39,2,1),0)</f>
        <v>0</v>
      </c>
      <c r="S33" s="32">
        <f>IF(D33&lt;1.609,0,IF(B33="F",VLOOKUP(I33,Barem!$X$2:$Z$13,2,1),VLOOKUP(I33,Barem!$X$14:$Z$25,2,1)))</f>
        <v>0</v>
      </c>
      <c r="T33" s="32">
        <f>VLOOKUP(A33,Participanti!A:C,3,0)</f>
        <v>0.5</v>
      </c>
      <c r="U33" s="25">
        <f t="shared" si="11"/>
        <v>3.2306666666666666</v>
      </c>
      <c r="V33" s="109">
        <v>44086</v>
      </c>
      <c r="W33" s="2">
        <f t="shared" si="3"/>
        <v>1</v>
      </c>
      <c r="X33" s="30">
        <f t="shared" si="10"/>
        <v>0.24680417621594092</v>
      </c>
      <c r="Y33" s="2" t="str">
        <f>VLOOKUP(A33,Data_echipe!A:R,18,0)</f>
        <v>Let it RUN</v>
      </c>
      <c r="Z33" s="2">
        <f t="shared" si="5"/>
        <v>1</v>
      </c>
    </row>
    <row r="34" spans="1:26" x14ac:dyDescent="0.25">
      <c r="A34" s="106" t="s">
        <v>175</v>
      </c>
      <c r="B34" s="2" t="str">
        <f>VLOOKUP(A34,Participanti!A:B,2,0)</f>
        <v>M</v>
      </c>
      <c r="C34" s="106">
        <v>1</v>
      </c>
      <c r="D34" s="106">
        <v>21.03</v>
      </c>
      <c r="E34" s="107">
        <v>8.2476851851851843E-2</v>
      </c>
      <c r="F34" s="107">
        <v>9.4837962962962971E-2</v>
      </c>
      <c r="G34" s="107">
        <f>AVERAGE(E34:F34)</f>
        <v>8.8657407407407407E-2</v>
      </c>
      <c r="H34" s="108">
        <v>576</v>
      </c>
      <c r="I34" s="17">
        <f t="shared" si="0"/>
        <v>4.2157587925538472E-3</v>
      </c>
      <c r="J34" s="2">
        <f>IF(B34="F",IF(I34&gt;Barem!$AC$2,0,IF(B34="F",VLOOKUP(D34,Barem!$B$2:$C$11,2,1))),IF(I34&gt;Barem!$AC$3,0,VLOOKUP(D34,Barem!$B$12:$C$21,2,1)))</f>
        <v>5</v>
      </c>
      <c r="K34" s="2">
        <f>IF(J34=0,0,IF(B34="F",VLOOKUP(I34,Barem!$G$2:$H$11,2,1),VLOOKUP(I34,Barem!$G$12:$H$21,2,1)))</f>
        <v>1</v>
      </c>
      <c r="L34" s="106">
        <v>4.5</v>
      </c>
      <c r="M34" s="70" t="str">
        <f>VLOOKUP($C34,Barem!$L$2:$R$13,7,0)</f>
        <v>P</v>
      </c>
      <c r="N34" s="14">
        <f t="shared" si="1"/>
        <v>0.25</v>
      </c>
      <c r="O34" s="14">
        <f t="shared" si="2"/>
        <v>0.25</v>
      </c>
      <c r="P34" s="14">
        <f t="shared" si="2"/>
        <v>0.5</v>
      </c>
      <c r="Q34" s="32">
        <f t="shared" si="6"/>
        <v>0.38400000000000001</v>
      </c>
      <c r="R34" s="32">
        <f>IF(D34&gt;21,VLOOKUP(D34,Barem!$T$1:$U$39,2,1),0)</f>
        <v>0</v>
      </c>
      <c r="S34" s="32">
        <f>IF(D34&lt;1.609,0,IF(B34="F",VLOOKUP(I34,Barem!$X$2:$Z$13,2,1),VLOOKUP(I34,Barem!$X$14:$Z$25,2,1)))</f>
        <v>0</v>
      </c>
      <c r="T34" s="32">
        <f>VLOOKUP(A34,Participanti!A:C,3,0)</f>
        <v>0</v>
      </c>
      <c r="U34" s="25">
        <f t="shared" si="11"/>
        <v>4.1340000000000003</v>
      </c>
      <c r="V34" s="109">
        <v>44086</v>
      </c>
      <c r="W34" s="2">
        <f t="shared" si="3"/>
        <v>1</v>
      </c>
      <c r="X34" s="30">
        <f t="shared" si="10"/>
        <v>0.19657631954350926</v>
      </c>
      <c r="Y34" s="2" t="str">
        <f>VLOOKUP(A34,Data_echipe!A:R,18,0)</f>
        <v>Let it RUN</v>
      </c>
      <c r="Z34" s="2">
        <f t="shared" si="5"/>
        <v>1</v>
      </c>
    </row>
    <row r="35" spans="1:26" x14ac:dyDescent="0.25">
      <c r="A35" s="110" t="s">
        <v>181</v>
      </c>
      <c r="B35" s="2" t="str">
        <f>VLOOKUP(A35,Participanti!A:B,2,0)</f>
        <v>M</v>
      </c>
      <c r="C35" s="106">
        <v>1</v>
      </c>
      <c r="D35" s="106">
        <v>8</v>
      </c>
      <c r="E35" s="107">
        <v>3.5081018518518518E-2</v>
      </c>
      <c r="F35" s="107">
        <v>3.6597222222222225E-2</v>
      </c>
      <c r="G35" s="107">
        <f>AVERAGE(E35:F35)</f>
        <v>3.5839120370370375E-2</v>
      </c>
      <c r="H35" s="108">
        <v>16</v>
      </c>
      <c r="I35" s="17">
        <f t="shared" si="0"/>
        <v>4.4798900462962969E-3</v>
      </c>
      <c r="J35" s="2">
        <f>IF(B35="F",IF(I35&gt;Barem!$AC$2,0,IF(B35="F",VLOOKUP(D35,Barem!$B$2:$C$11,2,1))),IF(I35&gt;Barem!$AC$3,0,VLOOKUP(D35,Barem!$B$12:$C$21,2,1)))</f>
        <v>2</v>
      </c>
      <c r="K35" s="2">
        <f>IF(J35=0,0,IF(B35="F",VLOOKUP(I35,Barem!$G$2:$H$11,2,1),VLOOKUP(I35,Barem!$G$12:$H$21,2,1)))</f>
        <v>1</v>
      </c>
      <c r="L35" s="106">
        <v>4</v>
      </c>
      <c r="M35" s="70" t="str">
        <f>VLOOKUP($C35,Barem!$L$2:$R$13,7,0)</f>
        <v>P</v>
      </c>
      <c r="N35" s="14">
        <f t="shared" si="1"/>
        <v>0.25</v>
      </c>
      <c r="O35" s="14">
        <f t="shared" si="2"/>
        <v>0.25</v>
      </c>
      <c r="P35" s="14">
        <f t="shared" si="2"/>
        <v>0.5</v>
      </c>
      <c r="Q35" s="32">
        <f t="shared" si="6"/>
        <v>0</v>
      </c>
      <c r="R35" s="32">
        <f>IF(D35&gt;21,VLOOKUP(D35,Barem!$T$1:$U$39,2,1),0)</f>
        <v>0</v>
      </c>
      <c r="S35" s="32">
        <f>IF(D35&lt;1.609,0,IF(B35="F",VLOOKUP(I35,Barem!$X$2:$Z$13,2,1),VLOOKUP(I35,Barem!$X$14:$Z$25,2,1)))</f>
        <v>0</v>
      </c>
      <c r="T35" s="32">
        <f>VLOOKUP(A35,Participanti!A:C,3,0)</f>
        <v>0</v>
      </c>
      <c r="U35" s="25">
        <f t="shared" si="11"/>
        <v>2.75</v>
      </c>
      <c r="V35" s="109">
        <v>44088</v>
      </c>
      <c r="W35" s="2">
        <f t="shared" si="3"/>
        <v>1</v>
      </c>
      <c r="X35" s="30">
        <f t="shared" si="10"/>
        <v>0.34375</v>
      </c>
      <c r="Y35" s="2" t="str">
        <f>VLOOKUP(A35,Data_echipe!A:R,18,0)</f>
        <v>Let it RUN</v>
      </c>
      <c r="Z35" s="2">
        <f t="shared" si="5"/>
        <v>1</v>
      </c>
    </row>
    <row r="36" spans="1:26" x14ac:dyDescent="0.25">
      <c r="A36" s="106" t="s">
        <v>67</v>
      </c>
      <c r="B36" s="2" t="str">
        <f>VLOOKUP(A36,Participanti!A:B,2,0)</f>
        <v>F</v>
      </c>
      <c r="C36" s="106">
        <v>1</v>
      </c>
      <c r="D36" s="106">
        <v>11</v>
      </c>
      <c r="E36" s="107">
        <v>5.3460648148148153E-2</v>
      </c>
      <c r="F36" s="107">
        <v>5.8946759259259261E-2</v>
      </c>
      <c r="G36" s="107">
        <f>AVERAGE(E36:F36)</f>
        <v>5.6203703703703707E-2</v>
      </c>
      <c r="H36" s="108">
        <v>276</v>
      </c>
      <c r="I36" s="17">
        <f t="shared" si="0"/>
        <v>5.1094276094276097E-3</v>
      </c>
      <c r="J36" s="2">
        <f>IF(B36="F",IF(I36&gt;Barem!$AC$2,0,IF(B36="F",VLOOKUP(D36,Barem!$B$2:$C$11,2,1))),IF(I36&gt;Barem!$AC$3,0,VLOOKUP(D36,Barem!$B$12:$C$21,2,1)))</f>
        <v>2.5</v>
      </c>
      <c r="K36" s="2">
        <f>IF(J36=0,0,IF(B36="F",VLOOKUP(I36,Barem!$G$2:$H$11,2,1),VLOOKUP(I36,Barem!$G$12:$H$21,2,1)))</f>
        <v>1</v>
      </c>
      <c r="L36" s="106">
        <v>3</v>
      </c>
      <c r="M36" s="70" t="str">
        <f>VLOOKUP($C36,Barem!$L$2:$R$13,7,0)</f>
        <v>P</v>
      </c>
      <c r="N36" s="14">
        <f t="shared" si="1"/>
        <v>0.25</v>
      </c>
      <c r="O36" s="14">
        <f t="shared" si="2"/>
        <v>0.25</v>
      </c>
      <c r="P36" s="14">
        <f t="shared" si="2"/>
        <v>0.5</v>
      </c>
      <c r="Q36" s="32">
        <f t="shared" si="6"/>
        <v>0.184</v>
      </c>
      <c r="R36" s="32">
        <f>IF(D36&gt;21,VLOOKUP(D36,Barem!$T$1:$U$39,2,1),0)</f>
        <v>0</v>
      </c>
      <c r="S36" s="32">
        <f>IF(D36&lt;1.609,0,IF(B36="F",VLOOKUP(I36,Barem!$X$2:$Z$13,2,1),VLOOKUP(I36,Barem!$X$14:$Z$25,2,1)))</f>
        <v>0</v>
      </c>
      <c r="T36" s="32">
        <f>VLOOKUP(A36,Participanti!A:C,3,0)</f>
        <v>0</v>
      </c>
      <c r="U36" s="25">
        <f t="shared" si="11"/>
        <v>2.5590000000000002</v>
      </c>
      <c r="V36" s="109">
        <v>44087</v>
      </c>
      <c r="W36" s="2">
        <f t="shared" si="3"/>
        <v>1</v>
      </c>
      <c r="X36" s="30">
        <f t="shared" si="10"/>
        <v>0.23263636363636364</v>
      </c>
      <c r="Y36" s="2" t="e">
        <f>VLOOKUP(A36,Data_echipe!A:R,18,0)</f>
        <v>#N/A</v>
      </c>
      <c r="Z36" s="2">
        <f t="shared" si="5"/>
        <v>1</v>
      </c>
    </row>
    <row r="37" spans="1:26" x14ac:dyDescent="0.25">
      <c r="A37" s="106" t="s">
        <v>53</v>
      </c>
      <c r="B37" s="2" t="str">
        <f>VLOOKUP(A37,Participanti!A:B,2,0)</f>
        <v>M</v>
      </c>
      <c r="C37" s="106">
        <v>1</v>
      </c>
      <c r="D37" s="106">
        <v>5.01</v>
      </c>
      <c r="E37" s="107">
        <v>1.4201388888888888E-2</v>
      </c>
      <c r="F37" s="107">
        <v>1.4201388888888888E-2</v>
      </c>
      <c r="G37" s="107">
        <v>1.4201388888888888E-2</v>
      </c>
      <c r="H37" s="108">
        <v>0</v>
      </c>
      <c r="I37" s="17">
        <f t="shared" ref="I37:I73" si="12">G37/D37</f>
        <v>2.834608560656465E-3</v>
      </c>
      <c r="J37" s="2">
        <f>IF(B37="F",IF(I37&gt;Barem!$AC$2,0,IF(B37="F",VLOOKUP(D37,Barem!$B$2:$C$11,2,1))),IF(I37&gt;Barem!$AC$3,0,VLOOKUP(D37,Barem!$B$12:$C$21,2,1)))</f>
        <v>1.5</v>
      </c>
      <c r="K37" s="2">
        <f>IF(J37=0,0,IF(B37="F",VLOOKUP(I37,Barem!$G$2:$H$11,2,1),VLOOKUP(I37,Barem!$G$12:$H$21,2,1)))</f>
        <v>4.5</v>
      </c>
      <c r="L37" s="106">
        <v>2.5</v>
      </c>
      <c r="M37" s="70" t="str">
        <f>VLOOKUP($C37,Barem!$L$2:$R$13,7,0)</f>
        <v>P</v>
      </c>
      <c r="N37" s="14">
        <f t="shared" si="1"/>
        <v>0.25</v>
      </c>
      <c r="O37" s="14">
        <f t="shared" si="2"/>
        <v>0.25</v>
      </c>
      <c r="P37" s="14">
        <f t="shared" si="2"/>
        <v>0.5</v>
      </c>
      <c r="Q37" s="32">
        <f t="shared" ref="Q37:Q73" si="13">IF(H37&lt;-49,H37/1500,IF(H37&gt;99,H37/1500,0))</f>
        <v>0</v>
      </c>
      <c r="R37" s="32">
        <f>IF(D37&gt;21,VLOOKUP(D37,Barem!$T$1:$U$39,2,1),0)</f>
        <v>0</v>
      </c>
      <c r="S37" s="32">
        <f>IF(D37&lt;1.609,0,IF(B37="F",VLOOKUP(I37,Barem!$X$2:$Z$13,2,1),VLOOKUP(I37,Barem!$X$14:$Z$25,2,1)))</f>
        <v>0</v>
      </c>
      <c r="T37" s="32">
        <f>VLOOKUP(A37,Participanti!A:C,3,0)</f>
        <v>0</v>
      </c>
      <c r="U37" s="25">
        <f t="shared" ref="U37:U43" si="14">J37*N37+K37*O37+L37*P37+Q37+R37+S37+T37</f>
        <v>2.75</v>
      </c>
      <c r="V37" s="68">
        <v>44082</v>
      </c>
      <c r="W37" s="2">
        <f t="shared" si="3"/>
        <v>1</v>
      </c>
      <c r="X37" s="30">
        <f t="shared" ref="X37:X73" si="15">U37/D37</f>
        <v>0.54890219560878251</v>
      </c>
      <c r="Y37" s="2" t="str">
        <f>VLOOKUP(A37,Data_echipe!A:R,18,0)</f>
        <v>Let it RUN</v>
      </c>
      <c r="Z37" s="2">
        <f t="shared" ref="Z37:Z51" si="16">IF(K37&gt;0,1,0)</f>
        <v>1</v>
      </c>
    </row>
    <row r="38" spans="1:26" x14ac:dyDescent="0.25">
      <c r="A38" s="156" t="s">
        <v>223</v>
      </c>
      <c r="B38" s="2" t="str">
        <f>VLOOKUP(A38,Participanti!A:B,2,0)</f>
        <v>M</v>
      </c>
      <c r="C38" s="112">
        <v>2</v>
      </c>
      <c r="D38" s="112">
        <v>25.16</v>
      </c>
      <c r="E38" s="113">
        <v>7.9131944444444449E-2</v>
      </c>
      <c r="F38" s="113">
        <v>8.1666666666666665E-2</v>
      </c>
      <c r="G38" s="113">
        <f>AVERAGE(E38:F38)</f>
        <v>8.039930555555555E-2</v>
      </c>
      <c r="H38" s="114">
        <v>515</v>
      </c>
      <c r="I38" s="17">
        <f t="shared" si="12"/>
        <v>3.1955208885355944E-3</v>
      </c>
      <c r="J38" s="112">
        <f>IF(B38="F",IF(I38&gt;Barem!$AC$2,0,IF(B38="F",VLOOKUP(D38,Barem!$B$2:$C$11,2,1))),IF(I38&gt;Barem!$AC$3,0,VLOOKUP(D38,Barem!$B$12:$C$21,2,1)))</f>
        <v>5</v>
      </c>
      <c r="K38" s="2">
        <f>IF(J38=0,0,IF(B38="F",VLOOKUP(I38,Barem!$G$2:$H$11,2,1),VLOOKUP(I38,Barem!$G$12:$H$21,2,1)))</f>
        <v>3.5</v>
      </c>
      <c r="L38" s="2">
        <v>3</v>
      </c>
      <c r="M38" s="70" t="str">
        <f>VLOOKUP($C38,Barem!$L$2:$R$13,7,0)</f>
        <v>D</v>
      </c>
      <c r="N38" s="14">
        <f t="shared" si="1"/>
        <v>0.5</v>
      </c>
      <c r="O38" s="14">
        <f t="shared" si="2"/>
        <v>0.25</v>
      </c>
      <c r="P38" s="14">
        <f t="shared" si="2"/>
        <v>0.25</v>
      </c>
      <c r="Q38" s="32">
        <f t="shared" si="13"/>
        <v>0.34333333333333332</v>
      </c>
      <c r="R38" s="32">
        <f>IF(D38&gt;21,VLOOKUP(D38,Barem!$T$1:$U$39,2,1),0)</f>
        <v>0.2</v>
      </c>
      <c r="S38" s="32">
        <f>IF(D38&lt;1.609,0,IF(B38="F",VLOOKUP(I38,Barem!$X$2:$Z$13,2,1),VLOOKUP(I38,Barem!$X$14:$Z$25,2,1)))</f>
        <v>0</v>
      </c>
      <c r="T38" s="32">
        <f>VLOOKUP(A38,Participanti!A:C,3,0)</f>
        <v>0</v>
      </c>
      <c r="U38" s="25">
        <f t="shared" si="14"/>
        <v>4.6683333333333339</v>
      </c>
      <c r="V38" s="115">
        <v>44091</v>
      </c>
      <c r="W38" s="2">
        <f t="shared" si="3"/>
        <v>1</v>
      </c>
      <c r="X38" s="30">
        <f t="shared" si="15"/>
        <v>0.18554583995760468</v>
      </c>
      <c r="Y38" s="2" t="str">
        <f>VLOOKUP(A38,Data_echipe!A:R,18,0)</f>
        <v>Simply the BEST</v>
      </c>
      <c r="Z38" s="2">
        <f t="shared" si="16"/>
        <v>1</v>
      </c>
    </row>
    <row r="39" spans="1:26" x14ac:dyDescent="0.25">
      <c r="A39" s="106" t="s">
        <v>211</v>
      </c>
      <c r="B39" s="2" t="str">
        <f>VLOOKUP(A39,Participanti!A:B,2,0)</f>
        <v>F</v>
      </c>
      <c r="C39" s="106">
        <v>2</v>
      </c>
      <c r="D39" s="106">
        <v>4.01</v>
      </c>
      <c r="E39" s="107">
        <v>1.7939814814814815E-2</v>
      </c>
      <c r="F39" s="107">
        <v>1.7939814814814815E-2</v>
      </c>
      <c r="G39" s="66">
        <f>F39</f>
        <v>1.7939814814814815E-2</v>
      </c>
      <c r="H39" s="108">
        <v>10</v>
      </c>
      <c r="I39" s="17">
        <f t="shared" si="12"/>
        <v>4.4737692805024475E-3</v>
      </c>
      <c r="J39" s="132">
        <f>IF(B39="F",IF(I39&gt;Barem!$AC$2,0,IF(B39="F",VLOOKUP(D39,Barem!$B$2:$C$11,2,1))),IF(I39&gt;Barem!$AC$3,0,VLOOKUP(D39,Barem!$B$12:$C$21,2,1)))</f>
        <v>1</v>
      </c>
      <c r="K39" s="112">
        <f>IF(J39=0,0,IF(B39="F",VLOOKUP(I39,Barem!$G$2:$H$11,2,1),VLOOKUP(I39,Barem!$G$12:$H$21,2,1)))</f>
        <v>1.5</v>
      </c>
      <c r="L39" s="2">
        <v>2.5</v>
      </c>
      <c r="M39" s="70" t="s">
        <v>171</v>
      </c>
      <c r="N39" s="14">
        <f t="shared" si="1"/>
        <v>0.25</v>
      </c>
      <c r="O39" s="14">
        <f t="shared" si="2"/>
        <v>0.5</v>
      </c>
      <c r="P39" s="14">
        <f t="shared" si="2"/>
        <v>0.25</v>
      </c>
      <c r="Q39" s="32">
        <f t="shared" si="13"/>
        <v>0</v>
      </c>
      <c r="R39" s="32">
        <f>IF(D39&gt;21,VLOOKUP(D39,Barem!$T$1:$U$39,2,1),0)</f>
        <v>0</v>
      </c>
      <c r="S39" s="32">
        <f>IF(D39&lt;1.609,0,IF(B39="F",VLOOKUP(I39,Barem!$X$2:$Z$13,2,1),VLOOKUP(I39,Barem!$X$14:$Z$25,2,1)))</f>
        <v>0</v>
      </c>
      <c r="T39" s="32">
        <f>VLOOKUP(A39,Participanti!A:C,3,0)</f>
        <v>0</v>
      </c>
      <c r="U39" s="25">
        <f t="shared" si="14"/>
        <v>1.625</v>
      </c>
      <c r="V39" s="115">
        <v>44091</v>
      </c>
      <c r="W39" s="2">
        <f t="shared" si="3"/>
        <v>1</v>
      </c>
      <c r="X39" s="30">
        <f t="shared" si="15"/>
        <v>0.40523690773067333</v>
      </c>
      <c r="Y39" s="2" t="str">
        <f>VLOOKUP(A39,Data_echipe!A:R,18,0)</f>
        <v>Tenchei</v>
      </c>
      <c r="Z39" s="2">
        <f t="shared" si="16"/>
        <v>1</v>
      </c>
    </row>
    <row r="40" spans="1:26" x14ac:dyDescent="0.25">
      <c r="A40" s="106" t="s">
        <v>161</v>
      </c>
      <c r="B40" s="2" t="str">
        <f>VLOOKUP(A40,Participanti!A:B,2,0)</f>
        <v>M</v>
      </c>
      <c r="C40" s="106">
        <v>2</v>
      </c>
      <c r="D40" s="106">
        <v>5.05</v>
      </c>
      <c r="E40" s="107">
        <v>2.0219907407407409E-2</v>
      </c>
      <c r="F40" s="107">
        <v>2.0219907407407409E-2</v>
      </c>
      <c r="G40" s="107">
        <v>2.0219907407407409E-2</v>
      </c>
      <c r="H40" s="108">
        <v>6</v>
      </c>
      <c r="I40" s="17">
        <f t="shared" si="12"/>
        <v>4.0039420608727547E-3</v>
      </c>
      <c r="J40" s="112">
        <f>IF(B40="F",IF(I40&gt;Barem!$AC$2,0,IF(B40="F",VLOOKUP(D40,Barem!$B$2:$C$11,2,1))),IF(I40&gt;Barem!$AC$3,0,VLOOKUP(D40,Barem!$B$12:$C$21,2,1)))</f>
        <v>1.5</v>
      </c>
      <c r="K40" s="111">
        <f>IF(J40=0,0,IF(B40="F",VLOOKUP(I40,Barem!$G$2:$H$11,2,1),VLOOKUP(I40,Barem!$G$12:$H$21,2,1)))</f>
        <v>1.5</v>
      </c>
      <c r="L40" s="2">
        <v>1.5</v>
      </c>
      <c r="M40" s="70" t="str">
        <f>VLOOKUP($C40,Barem!$L$2:$R$13,7,0)</f>
        <v>D</v>
      </c>
      <c r="N40" s="14">
        <f t="shared" si="1"/>
        <v>0.5</v>
      </c>
      <c r="O40" s="14">
        <f t="shared" si="2"/>
        <v>0.25</v>
      </c>
      <c r="P40" s="14">
        <f t="shared" si="2"/>
        <v>0.25</v>
      </c>
      <c r="Q40" s="32">
        <f t="shared" si="13"/>
        <v>0</v>
      </c>
      <c r="R40" s="32">
        <f>IF(D40&gt;21,VLOOKUP(D40,Barem!$T$1:$U$39,2,1),0)</f>
        <v>0</v>
      </c>
      <c r="S40" s="32">
        <f>IF(D40&lt;1.609,0,IF(B40="F",VLOOKUP(I40,Barem!$X$2:$Z$13,2,1),VLOOKUP(I40,Barem!$X$14:$Z$25,2,1)))</f>
        <v>0</v>
      </c>
      <c r="T40" s="32">
        <f>VLOOKUP(A40,Participanti!A:C,3,0)</f>
        <v>0</v>
      </c>
      <c r="U40" s="25">
        <f t="shared" si="14"/>
        <v>1.5</v>
      </c>
      <c r="V40" s="109">
        <v>44090</v>
      </c>
      <c r="W40" s="2">
        <f t="shared" si="3"/>
        <v>1</v>
      </c>
      <c r="X40" s="30">
        <f t="shared" si="15"/>
        <v>0.29702970297029702</v>
      </c>
      <c r="Y40" s="2" t="e">
        <f>VLOOKUP(A40,Data_echipe!A:R,18,0)</f>
        <v>#N/A</v>
      </c>
      <c r="Z40" s="2">
        <f t="shared" si="16"/>
        <v>1</v>
      </c>
    </row>
    <row r="41" spans="1:26" x14ac:dyDescent="0.25">
      <c r="A41" s="156" t="s">
        <v>224</v>
      </c>
      <c r="B41" s="2" t="str">
        <f>VLOOKUP(A41,Participanti!A:B,2,0)</f>
        <v>M</v>
      </c>
      <c r="C41" s="112">
        <v>2</v>
      </c>
      <c r="D41" s="112">
        <v>10.01</v>
      </c>
      <c r="E41" s="121">
        <v>2.7395833333333338E-2</v>
      </c>
      <c r="F41" s="113">
        <v>2.7615740740740743E-2</v>
      </c>
      <c r="G41" s="113">
        <f>F41</f>
        <v>2.7615740740740743E-2</v>
      </c>
      <c r="H41" s="114">
        <v>139</v>
      </c>
      <c r="I41" s="17">
        <f t="shared" si="12"/>
        <v>2.7588152588152591E-3</v>
      </c>
      <c r="J41" s="111">
        <f>IF(B41="F",IF(I41&gt;Barem!$AC$2,0,IF(B41="F",VLOOKUP(D41,Barem!$B$2:$C$11,2,1))),IF(I41&gt;Barem!$AC$3,0,VLOOKUP(D41,Barem!$B$12:$C$21,2,1)))</f>
        <v>2.5</v>
      </c>
      <c r="K41" s="112">
        <f>IF(J41=0,0,IF(B41="F",VLOOKUP(I41,Barem!$G$2:$H$11,2,1),VLOOKUP(I41,Barem!$G$12:$H$21,2,1)))</f>
        <v>5</v>
      </c>
      <c r="L41" s="2">
        <v>1</v>
      </c>
      <c r="M41" s="70" t="s">
        <v>171</v>
      </c>
      <c r="N41" s="14">
        <f t="shared" si="1"/>
        <v>0.25</v>
      </c>
      <c r="O41" s="14">
        <f t="shared" si="2"/>
        <v>0.5</v>
      </c>
      <c r="P41" s="14">
        <f t="shared" si="2"/>
        <v>0.25</v>
      </c>
      <c r="Q41" s="32">
        <f t="shared" si="13"/>
        <v>9.2666666666666661E-2</v>
      </c>
      <c r="R41" s="32">
        <f>IF(D41&gt;21,VLOOKUP(D41,Barem!$T$1:$U$39,2,1),0)</f>
        <v>0</v>
      </c>
      <c r="S41" s="32">
        <f>IF(D41&lt;1.609,0,IF(B41="F",VLOOKUP(I41,Barem!$X$2:$Z$13,2,1),VLOOKUP(I41,Barem!$X$14:$Z$25,2,1)))</f>
        <v>0.1</v>
      </c>
      <c r="T41" s="32">
        <f>VLOOKUP(A41,Participanti!A:C,3,0)</f>
        <v>0</v>
      </c>
      <c r="U41" s="25">
        <f t="shared" si="14"/>
        <v>3.5676666666666668</v>
      </c>
      <c r="V41" s="115">
        <v>44089</v>
      </c>
      <c r="W41" s="2">
        <f t="shared" si="3"/>
        <v>1</v>
      </c>
      <c r="X41" s="30">
        <f t="shared" si="15"/>
        <v>0.35641025641025642</v>
      </c>
      <c r="Y41" s="2" t="str">
        <f>VLOOKUP(A41,Data_echipe!A:R,18,0)</f>
        <v>Serioranistii</v>
      </c>
      <c r="Z41" s="2">
        <f t="shared" si="16"/>
        <v>1</v>
      </c>
    </row>
    <row r="42" spans="1:26" x14ac:dyDescent="0.25">
      <c r="A42" s="106" t="s">
        <v>53</v>
      </c>
      <c r="B42" s="2" t="str">
        <f>VLOOKUP(A42,Participanti!A:B,2,0)</f>
        <v>M</v>
      </c>
      <c r="C42" s="106">
        <v>2</v>
      </c>
      <c r="D42" s="106">
        <v>14.5</v>
      </c>
      <c r="E42" s="107">
        <v>4.8553240740740744E-2</v>
      </c>
      <c r="F42" s="107">
        <v>4.8692129629629627E-2</v>
      </c>
      <c r="G42" s="107">
        <f>AVERAGE(E42:F42)</f>
        <v>4.8622685185185185E-2</v>
      </c>
      <c r="H42" s="108">
        <v>20</v>
      </c>
      <c r="I42" s="17">
        <f t="shared" si="12"/>
        <v>3.3532886334610473E-3</v>
      </c>
      <c r="J42" s="112">
        <f>IF(B42="F",IF(I42&gt;Barem!$AC$2,0,IF(B42="F",VLOOKUP(D42,Barem!$B$2:$C$11,2,1))),IF(I42&gt;Barem!$AC$3,0,VLOOKUP(D42,Barem!$B$12:$C$21,2,1)))</f>
        <v>3</v>
      </c>
      <c r="K42" s="111">
        <f>IF(J42=0,0,IF(B42="F",VLOOKUP(I42,Barem!$G$2:$H$11,2,1),VLOOKUP(I42,Barem!$G$12:$H$21,2,1)))</f>
        <v>3</v>
      </c>
      <c r="L42" s="2">
        <v>2.5</v>
      </c>
      <c r="M42" s="70" t="str">
        <f>VLOOKUP($C42,Barem!$L$2:$R$13,7,0)</f>
        <v>D</v>
      </c>
      <c r="N42" s="14">
        <f t="shared" si="1"/>
        <v>0.5</v>
      </c>
      <c r="O42" s="14">
        <f t="shared" si="2"/>
        <v>0.25</v>
      </c>
      <c r="P42" s="14">
        <f t="shared" si="2"/>
        <v>0.25</v>
      </c>
      <c r="Q42" s="32">
        <f t="shared" si="13"/>
        <v>0</v>
      </c>
      <c r="R42" s="32">
        <f>IF(D42&gt;21,VLOOKUP(D42,Barem!$T$1:$U$39,2,1),0)</f>
        <v>0</v>
      </c>
      <c r="S42" s="32">
        <f>IF(D42&lt;1.609,0,IF(B42="F",VLOOKUP(I42,Barem!$X$2:$Z$13,2,1),VLOOKUP(I42,Barem!$X$14:$Z$25,2,1)))</f>
        <v>0</v>
      </c>
      <c r="T42" s="32">
        <f>VLOOKUP(A42,Participanti!A:C,3,0)</f>
        <v>0</v>
      </c>
      <c r="U42" s="25">
        <f t="shared" si="14"/>
        <v>2.875</v>
      </c>
      <c r="V42" s="109">
        <v>44092</v>
      </c>
      <c r="W42" s="2">
        <f t="shared" si="3"/>
        <v>1</v>
      </c>
      <c r="X42" s="30">
        <f t="shared" si="15"/>
        <v>0.19827586206896552</v>
      </c>
      <c r="Y42" s="2" t="str">
        <f>VLOOKUP(A42,Data_echipe!A:R,18,0)</f>
        <v>Let it RUN</v>
      </c>
      <c r="Z42" s="2">
        <f t="shared" si="16"/>
        <v>1</v>
      </c>
    </row>
    <row r="43" spans="1:26" x14ac:dyDescent="0.25">
      <c r="A43" s="106" t="s">
        <v>68</v>
      </c>
      <c r="B43" s="2" t="str">
        <f>VLOOKUP(A43,Participanti!A:B,2,0)</f>
        <v>M</v>
      </c>
      <c r="C43" s="106">
        <v>2</v>
      </c>
      <c r="D43" s="106">
        <v>21.05</v>
      </c>
      <c r="E43" s="107">
        <v>0.10642361111111111</v>
      </c>
      <c r="F43" s="107">
        <v>0.11324074074074075</v>
      </c>
      <c r="G43" s="66">
        <f>AVERAGE(E43:F43)</f>
        <v>0.10983217592592592</v>
      </c>
      <c r="H43" s="108">
        <v>850</v>
      </c>
      <c r="I43" s="17">
        <f t="shared" si="12"/>
        <v>5.2176805665523004E-3</v>
      </c>
      <c r="J43" s="112">
        <f>IF(B43="F",IF(I43&gt;Barem!$AC$2,0,IF(B43="F",VLOOKUP(D43,Barem!$B$2:$C$11,2,1))),IF(I43&gt;Barem!$AC$3,0,VLOOKUP(D43,Barem!$B$12:$C$21,2,1)))</f>
        <v>5</v>
      </c>
      <c r="K43" s="111">
        <f>IF(J43=0,0,IF(B43="F",VLOOKUP(I43,Barem!$G$2:$H$11,2,1),VLOOKUP(I43,Barem!$G$12:$H$21,2,1)))</f>
        <v>1</v>
      </c>
      <c r="L43" s="2">
        <v>4.5</v>
      </c>
      <c r="M43" s="70" t="str">
        <f>VLOOKUP($C43,Barem!$L$2:$R$13,7,0)</f>
        <v>D</v>
      </c>
      <c r="N43" s="14">
        <f t="shared" si="1"/>
        <v>0.5</v>
      </c>
      <c r="O43" s="14">
        <f t="shared" si="2"/>
        <v>0.25</v>
      </c>
      <c r="P43" s="14">
        <f t="shared" si="2"/>
        <v>0.25</v>
      </c>
      <c r="Q43" s="32">
        <f t="shared" si="13"/>
        <v>0.56666666666666665</v>
      </c>
      <c r="R43" s="32">
        <f>IF(D43&gt;21,VLOOKUP(D43,Barem!$T$1:$U$39,2,1),0)</f>
        <v>0</v>
      </c>
      <c r="S43" s="32">
        <f>IF(D43&lt;1.609,0,IF(B43="F",VLOOKUP(I43,Barem!$X$2:$Z$13,2,1),VLOOKUP(I43,Barem!$X$14:$Z$25,2,1)))</f>
        <v>0</v>
      </c>
      <c r="T43" s="32">
        <f>VLOOKUP(A43,Participanti!A:C,3,0)</f>
        <v>0</v>
      </c>
      <c r="U43" s="25">
        <f t="shared" si="14"/>
        <v>4.4416666666666664</v>
      </c>
      <c r="V43" s="109">
        <v>44091</v>
      </c>
      <c r="W43" s="2">
        <f t="shared" si="3"/>
        <v>1</v>
      </c>
      <c r="X43" s="30">
        <f t="shared" si="15"/>
        <v>0.21100554235946159</v>
      </c>
      <c r="Y43" s="2" t="str">
        <f>VLOOKUP(A43,Data_echipe!A:R,18,0)</f>
        <v>TSP</v>
      </c>
      <c r="Z43" s="2">
        <f t="shared" si="16"/>
        <v>1</v>
      </c>
    </row>
    <row r="44" spans="1:26" x14ac:dyDescent="0.25">
      <c r="A44" s="106" t="s">
        <v>83</v>
      </c>
      <c r="B44" s="2" t="str">
        <f>VLOOKUP(A44,Participanti!A:B,2,0)</f>
        <v>F</v>
      </c>
      <c r="C44" s="106">
        <v>2</v>
      </c>
      <c r="D44" s="106">
        <v>19.05</v>
      </c>
      <c r="E44" s="107">
        <v>9.8391203703703703E-2</v>
      </c>
      <c r="F44" s="107">
        <v>0.1028587962962963</v>
      </c>
      <c r="G44" s="107">
        <f>AVERAGE(E44:F44)</f>
        <v>0.10062499999999999</v>
      </c>
      <c r="H44" s="108">
        <v>51</v>
      </c>
      <c r="I44" s="17">
        <f t="shared" si="12"/>
        <v>5.2821522309711277E-3</v>
      </c>
      <c r="J44" s="112">
        <f>IF(B44="F",IF(I44&gt;Barem!$AC$2,0,IF(B44="F",VLOOKUP(D44,Barem!$B$2:$C$11,2,1))),IF(I44&gt;Barem!$AC$3,0,VLOOKUP(D44,Barem!$B$12:$C$21,2,1)))</f>
        <v>4.5</v>
      </c>
      <c r="K44" s="111">
        <f>IF(J44=0,0,IF(B44="F",VLOOKUP(I44,Barem!$G$2:$H$11,2,1),VLOOKUP(I44,Barem!$G$12:$H$21,2,1)))</f>
        <v>1</v>
      </c>
      <c r="L44" s="111">
        <v>2.5</v>
      </c>
      <c r="M44" s="70" t="str">
        <f>VLOOKUP($C44,Barem!$L$2:$R$13,7,0)</f>
        <v>D</v>
      </c>
      <c r="N44" s="14">
        <f t="shared" si="1"/>
        <v>0.5</v>
      </c>
      <c r="O44" s="14">
        <f t="shared" si="2"/>
        <v>0.25</v>
      </c>
      <c r="P44" s="14">
        <f t="shared" si="2"/>
        <v>0.25</v>
      </c>
      <c r="Q44" s="32">
        <f t="shared" si="13"/>
        <v>0</v>
      </c>
      <c r="R44" s="32">
        <f>IF(D44&gt;21,VLOOKUP(D44,Barem!$T$1:$U$39,2,1),0)</f>
        <v>0</v>
      </c>
      <c r="S44" s="32">
        <f>IF(D44&lt;1.609,0,IF(B44="F",VLOOKUP(I44,Barem!$X$2:$Z$13,2,1),VLOOKUP(I44,Barem!$X$14:$Z$25,2,1)))</f>
        <v>0</v>
      </c>
      <c r="T44" s="32">
        <f>VLOOKUP(A44,Participanti!A:C,3,0)</f>
        <v>0.75</v>
      </c>
      <c r="U44" s="25">
        <f t="shared" ref="U44:U60" si="17">J44*N44+K44*O44+L44*P44+Q44+R44+S44+T44</f>
        <v>3.875</v>
      </c>
      <c r="V44" s="109">
        <v>44093</v>
      </c>
      <c r="W44" s="2">
        <f t="shared" si="3"/>
        <v>1</v>
      </c>
      <c r="X44" s="30">
        <f t="shared" si="15"/>
        <v>0.20341207349081364</v>
      </c>
      <c r="Y44" s="2" t="str">
        <f>VLOOKUP(A44,Data_echipe!A:R,18,0)</f>
        <v>Serioranistii</v>
      </c>
      <c r="Z44" s="2">
        <f t="shared" si="16"/>
        <v>1</v>
      </c>
    </row>
    <row r="45" spans="1:26" x14ac:dyDescent="0.25">
      <c r="A45" s="106" t="s">
        <v>66</v>
      </c>
      <c r="B45" s="2" t="str">
        <f>VLOOKUP(A45,Participanti!A:B,2,0)</f>
        <v>M</v>
      </c>
      <c r="C45" s="106">
        <v>2</v>
      </c>
      <c r="D45" s="106">
        <v>11.27</v>
      </c>
      <c r="E45" s="107">
        <v>4.2187499999999996E-2</v>
      </c>
      <c r="F45" s="107">
        <v>4.3819444444444446E-2</v>
      </c>
      <c r="G45" s="107">
        <f>AVERAGE(E45:F45)</f>
        <v>4.3003472222222221E-2</v>
      </c>
      <c r="H45" s="108">
        <v>9</v>
      </c>
      <c r="I45" s="17">
        <f t="shared" si="12"/>
        <v>3.8157473134181209E-3</v>
      </c>
      <c r="J45" s="112">
        <f>IF(B45="F",IF(I45&gt;Barem!$AC$2,0,IF(B45="F",VLOOKUP(D45,Barem!$B$2:$C$11,2,1))),IF(I45&gt;Barem!$AC$3,0,VLOOKUP(D45,Barem!$B$12:$C$21,2,1)))</f>
        <v>2.5</v>
      </c>
      <c r="K45" s="111">
        <f>IF(J45=0,0,IF(B45="F",VLOOKUP(I45,Barem!$G$2:$H$11,2,1),VLOOKUP(I45,Barem!$G$12:$H$21,2,1)))</f>
        <v>2</v>
      </c>
      <c r="L45" s="2">
        <v>2</v>
      </c>
      <c r="M45" s="70" t="str">
        <f>VLOOKUP($C45,Barem!$L$2:$R$13,7,0)</f>
        <v>D</v>
      </c>
      <c r="N45" s="14">
        <f t="shared" si="1"/>
        <v>0.5</v>
      </c>
      <c r="O45" s="14">
        <f t="shared" si="2"/>
        <v>0.25</v>
      </c>
      <c r="P45" s="14">
        <f t="shared" si="2"/>
        <v>0.25</v>
      </c>
      <c r="Q45" s="32">
        <f t="shared" si="13"/>
        <v>0</v>
      </c>
      <c r="R45" s="32">
        <f>IF(D45&gt;21,VLOOKUP(D45,Barem!$T$1:$U$39,2,1),0)</f>
        <v>0</v>
      </c>
      <c r="S45" s="32">
        <f>IF(D45&lt;1.609,0,IF(B45="F",VLOOKUP(I45,Barem!$X$2:$Z$13,2,1),VLOOKUP(I45,Barem!$X$14:$Z$25,2,1)))</f>
        <v>0</v>
      </c>
      <c r="T45" s="32">
        <f>VLOOKUP(A45,Participanti!A:C,3,0)</f>
        <v>0</v>
      </c>
      <c r="U45" s="25">
        <f t="shared" si="17"/>
        <v>2.25</v>
      </c>
      <c r="V45" s="109">
        <v>44093</v>
      </c>
      <c r="W45" s="2">
        <f t="shared" si="3"/>
        <v>1</v>
      </c>
      <c r="X45" s="30">
        <f t="shared" si="15"/>
        <v>0.19964507542147295</v>
      </c>
      <c r="Y45" s="2" t="str">
        <f>VLOOKUP(A45,Data_echipe!A:R,18,0)</f>
        <v>Serioranistii</v>
      </c>
      <c r="Z45" s="2">
        <f t="shared" si="16"/>
        <v>1</v>
      </c>
    </row>
    <row r="46" spans="1:26" x14ac:dyDescent="0.25">
      <c r="A46" s="106" t="s">
        <v>50</v>
      </c>
      <c r="B46" s="2" t="str">
        <f>VLOOKUP(A46,Participanti!A:B,2,0)</f>
        <v>F</v>
      </c>
      <c r="C46" s="106">
        <v>2</v>
      </c>
      <c r="D46" s="106">
        <v>4.01</v>
      </c>
      <c r="E46" s="107">
        <v>1.4907407407407406E-2</v>
      </c>
      <c r="F46" s="107">
        <v>1.4907407407407406E-2</v>
      </c>
      <c r="G46" s="66">
        <f>F46</f>
        <v>1.4907407407407406E-2</v>
      </c>
      <c r="H46" s="108">
        <v>20</v>
      </c>
      <c r="I46" s="17">
        <f t="shared" si="12"/>
        <v>3.7175579569594529E-3</v>
      </c>
      <c r="J46" s="111">
        <f>IF(B46="F",IF(I46&gt;Barem!$AC$2,0,IF(B46="F",VLOOKUP(D46,Barem!$B$2:$C$11,2,1))),IF(I46&gt;Barem!$AC$3,0,VLOOKUP(D46,Barem!$B$12:$C$21,2,1)))</f>
        <v>1</v>
      </c>
      <c r="K46" s="106">
        <f>IF(J46=0,0,IF(B46="F",VLOOKUP(I46,Barem!$G$2:$H$11,2,1),VLOOKUP(I46,Barem!$G$12:$H$21,2,1)))</f>
        <v>3</v>
      </c>
      <c r="L46" s="2">
        <v>3</v>
      </c>
      <c r="M46" s="70" t="s">
        <v>171</v>
      </c>
      <c r="N46" s="14">
        <f t="shared" si="1"/>
        <v>0.25</v>
      </c>
      <c r="O46" s="14">
        <f t="shared" si="2"/>
        <v>0.5</v>
      </c>
      <c r="P46" s="14">
        <f t="shared" si="2"/>
        <v>0.25</v>
      </c>
      <c r="Q46" s="32">
        <f t="shared" si="13"/>
        <v>0</v>
      </c>
      <c r="R46" s="32">
        <f>IF(D46&gt;21,VLOOKUP(D46,Barem!$T$1:$U$39,2,1),0)</f>
        <v>0</v>
      </c>
      <c r="S46" s="32">
        <f>IF(D46&lt;1.609,0,IF(B46="F",VLOOKUP(I46,Barem!$X$2:$Z$13,2,1),VLOOKUP(I46,Barem!$X$14:$Z$25,2,1)))</f>
        <v>0</v>
      </c>
      <c r="T46" s="32">
        <f>VLOOKUP(A46,Participanti!A:C,3,0)</f>
        <v>0</v>
      </c>
      <c r="U46" s="25">
        <f t="shared" si="17"/>
        <v>2.5</v>
      </c>
      <c r="V46" s="109">
        <v>44093</v>
      </c>
      <c r="W46" s="2">
        <f t="shared" si="3"/>
        <v>1</v>
      </c>
      <c r="X46" s="30">
        <f t="shared" si="15"/>
        <v>0.62344139650872821</v>
      </c>
      <c r="Y46" s="2" t="str">
        <f>VLOOKUP(A46,Data_echipe!A:R,18,0)</f>
        <v>Tenchei</v>
      </c>
      <c r="Z46" s="2">
        <f t="shared" si="16"/>
        <v>1</v>
      </c>
    </row>
    <row r="47" spans="1:26" x14ac:dyDescent="0.25">
      <c r="A47" s="106" t="s">
        <v>60</v>
      </c>
      <c r="B47" s="2" t="str">
        <f>VLOOKUP(A47,Participanti!A:B,2,0)</f>
        <v>M</v>
      </c>
      <c r="C47" s="106">
        <v>2</v>
      </c>
      <c r="D47" s="106">
        <v>21.3</v>
      </c>
      <c r="E47" s="107">
        <v>7.7013888888888882E-2</v>
      </c>
      <c r="F47" s="107">
        <v>9.1249999999999998E-2</v>
      </c>
      <c r="G47" s="66">
        <f t="shared" ref="G47:G53" si="18">AVERAGE(E47:F47)</f>
        <v>8.413194444444444E-2</v>
      </c>
      <c r="H47" s="108">
        <v>49</v>
      </c>
      <c r="I47" s="17">
        <f t="shared" si="12"/>
        <v>3.9498565466875319E-3</v>
      </c>
      <c r="J47" s="106">
        <f>IF(B47="F",IF(I47&gt;Barem!$AC$2,0,IF(B47="F",VLOOKUP(D47,Barem!$B$2:$C$11,2,1))),IF(I47&gt;Barem!$AC$3,0,VLOOKUP(D47,Barem!$B$12:$C$21,2,1)))</f>
        <v>5</v>
      </c>
      <c r="K47" s="111">
        <f>IF(J47=0,0,IF(B47="F",VLOOKUP(I47,Barem!$G$2:$H$11,2,1),VLOOKUP(I47,Barem!$G$12:$H$21,2,1)))</f>
        <v>1.5</v>
      </c>
      <c r="L47" s="2">
        <v>2.5</v>
      </c>
      <c r="M47" s="70" t="str">
        <f>VLOOKUP($C47,Barem!$L$2:$R$13,7,0)</f>
        <v>D</v>
      </c>
      <c r="N47" s="14">
        <f t="shared" si="1"/>
        <v>0.5</v>
      </c>
      <c r="O47" s="14">
        <f t="shared" si="2"/>
        <v>0.25</v>
      </c>
      <c r="P47" s="14">
        <f t="shared" si="2"/>
        <v>0.25</v>
      </c>
      <c r="Q47" s="32">
        <f t="shared" si="13"/>
        <v>0</v>
      </c>
      <c r="R47" s="32">
        <f>IF(D47&gt;21,VLOOKUP(D47,Barem!$T$1:$U$39,2,1),0)</f>
        <v>0</v>
      </c>
      <c r="S47" s="32">
        <f>IF(D47&lt;1.609,0,IF(B47="F",VLOOKUP(I47,Barem!$X$2:$Z$13,2,1),VLOOKUP(I47,Barem!$X$14:$Z$25,2,1)))</f>
        <v>0</v>
      </c>
      <c r="T47" s="32">
        <f>VLOOKUP(A47,Participanti!A:C,3,0)</f>
        <v>0</v>
      </c>
      <c r="U47" s="25">
        <f t="shared" si="17"/>
        <v>3.5</v>
      </c>
      <c r="V47" s="109">
        <v>44093</v>
      </c>
      <c r="W47" s="2">
        <f t="shared" si="3"/>
        <v>1</v>
      </c>
      <c r="X47" s="30">
        <f t="shared" si="15"/>
        <v>0.16431924882629106</v>
      </c>
      <c r="Y47" s="2" t="str">
        <f>VLOOKUP(A47,Data_echipe!A:R,18,0)</f>
        <v>TSP</v>
      </c>
      <c r="Z47" s="2">
        <f t="shared" si="16"/>
        <v>1</v>
      </c>
    </row>
    <row r="48" spans="1:26" x14ac:dyDescent="0.25">
      <c r="A48" s="106" t="s">
        <v>54</v>
      </c>
      <c r="B48" s="2" t="str">
        <f>VLOOKUP(A48,Participanti!A:B,2,0)</f>
        <v>M</v>
      </c>
      <c r="C48" s="106">
        <v>2</v>
      </c>
      <c r="D48" s="106">
        <v>21.48</v>
      </c>
      <c r="E48" s="107">
        <v>8.9560185185185173E-2</v>
      </c>
      <c r="F48" s="107">
        <v>9.5902777777777781E-2</v>
      </c>
      <c r="G48" s="107">
        <f t="shared" si="18"/>
        <v>9.273148148148147E-2</v>
      </c>
      <c r="H48" s="108">
        <v>649</v>
      </c>
      <c r="I48" s="17">
        <f t="shared" si="12"/>
        <v>4.317108076419063E-3</v>
      </c>
      <c r="J48" s="106">
        <f>IF(B48="F",IF(I48&gt;Barem!$AC$2,0,IF(B48="F",VLOOKUP(D48,Barem!$B$2:$C$11,2,1))),IF(I48&gt;Barem!$AC$3,0,VLOOKUP(D48,Barem!$B$12:$C$21,2,1)))</f>
        <v>5</v>
      </c>
      <c r="K48" s="111">
        <f>IF(J48=0,0,IF(B48="F",VLOOKUP(I48,Barem!$G$2:$H$11,2,1),VLOOKUP(I48,Barem!$G$12:$H$21,2,1)))</f>
        <v>1</v>
      </c>
      <c r="L48" s="2">
        <v>2</v>
      </c>
      <c r="M48" s="70" t="str">
        <f>VLOOKUP($C48,Barem!$L$2:$R$13,7,0)</f>
        <v>D</v>
      </c>
      <c r="N48" s="14">
        <f t="shared" si="1"/>
        <v>0.5</v>
      </c>
      <c r="O48" s="14">
        <f t="shared" si="2"/>
        <v>0.25</v>
      </c>
      <c r="P48" s="14">
        <f t="shared" si="2"/>
        <v>0.25</v>
      </c>
      <c r="Q48" s="32">
        <f t="shared" si="13"/>
        <v>0.43266666666666664</v>
      </c>
      <c r="R48" s="32">
        <f>IF(D48&gt;21,VLOOKUP(D48,Barem!$T$1:$U$39,2,1),0)</f>
        <v>0</v>
      </c>
      <c r="S48" s="32">
        <f>IF(D48&lt;1.609,0,IF(B48="F",VLOOKUP(I48,Barem!$X$2:$Z$13,2,1),VLOOKUP(I48,Barem!$X$14:$Z$25,2,1)))</f>
        <v>0</v>
      </c>
      <c r="T48" s="32">
        <f>VLOOKUP(A48,Participanti!A:C,3,0)</f>
        <v>0.5</v>
      </c>
      <c r="U48" s="25">
        <f t="shared" si="17"/>
        <v>4.1826666666666661</v>
      </c>
      <c r="V48" s="109">
        <v>44093</v>
      </c>
      <c r="W48" s="2">
        <f t="shared" si="3"/>
        <v>1</v>
      </c>
      <c r="X48" s="30">
        <f t="shared" si="15"/>
        <v>0.19472377405338295</v>
      </c>
      <c r="Y48" s="2" t="str">
        <f>VLOOKUP(A48,Data_echipe!A:R,18,0)</f>
        <v>Let it RUN</v>
      </c>
      <c r="Z48" s="2">
        <f t="shared" si="16"/>
        <v>1</v>
      </c>
    </row>
    <row r="49" spans="1:26" x14ac:dyDescent="0.25">
      <c r="A49" s="106" t="s">
        <v>62</v>
      </c>
      <c r="B49" s="2" t="str">
        <f>VLOOKUP(A49,Participanti!A:B,2,0)</f>
        <v>M</v>
      </c>
      <c r="C49" s="106">
        <v>2</v>
      </c>
      <c r="D49" s="106">
        <v>3.3</v>
      </c>
      <c r="E49" s="107">
        <v>1.0185185185185184E-2</v>
      </c>
      <c r="F49" s="107">
        <v>1.0231481481481482E-2</v>
      </c>
      <c r="G49" s="66">
        <f>F49</f>
        <v>1.0231481481481482E-2</v>
      </c>
      <c r="H49" s="108">
        <v>11</v>
      </c>
      <c r="I49" s="17">
        <f t="shared" si="12"/>
        <v>3.1004489337822677E-3</v>
      </c>
      <c r="J49" s="111">
        <f>IF(B49="F",IF(I49&gt;Barem!$AC$2,0,IF(B49="F",VLOOKUP(D49,Barem!$B$2:$C$11,2,1))),IF(I49&gt;Barem!$AC$3,0,VLOOKUP(D49,Barem!$B$12:$C$21,2,1)))</f>
        <v>1</v>
      </c>
      <c r="K49" s="106">
        <f>IF(J49=0,0,IF(B49="F",VLOOKUP(I49,Barem!$G$2:$H$11,2,1),VLOOKUP(I49,Barem!$G$12:$H$21,2,1)))</f>
        <v>4</v>
      </c>
      <c r="L49" s="2">
        <v>3</v>
      </c>
      <c r="M49" s="70" t="s">
        <v>171</v>
      </c>
      <c r="N49" s="14">
        <f t="shared" si="1"/>
        <v>0.25</v>
      </c>
      <c r="O49" s="14">
        <f t="shared" si="2"/>
        <v>0.5</v>
      </c>
      <c r="P49" s="14">
        <f t="shared" si="2"/>
        <v>0.25</v>
      </c>
      <c r="Q49" s="32">
        <f t="shared" si="13"/>
        <v>0</v>
      </c>
      <c r="R49" s="32">
        <f>IF(D49&gt;21,VLOOKUP(D49,Barem!$T$1:$U$39,2,1),0)</f>
        <v>0</v>
      </c>
      <c r="S49" s="32">
        <f>IF(D49&lt;1.609,0,IF(B49="F",VLOOKUP(I49,Barem!$X$2:$Z$13,2,1),VLOOKUP(I49,Barem!$X$14:$Z$25,2,1)))</f>
        <v>0</v>
      </c>
      <c r="T49" s="32">
        <f>VLOOKUP(A49,Participanti!A:C,3,0)</f>
        <v>0</v>
      </c>
      <c r="U49" s="25">
        <f t="shared" si="17"/>
        <v>3</v>
      </c>
      <c r="V49" s="116">
        <v>44094</v>
      </c>
      <c r="W49" s="2">
        <f t="shared" si="3"/>
        <v>1</v>
      </c>
      <c r="X49" s="30">
        <f t="shared" si="15"/>
        <v>0.90909090909090917</v>
      </c>
      <c r="Y49" s="2" t="str">
        <f>VLOOKUP(A49,Data_echipe!A:R,18,0)</f>
        <v>Serioranistii</v>
      </c>
      <c r="Z49" s="2">
        <f t="shared" si="16"/>
        <v>1</v>
      </c>
    </row>
    <row r="50" spans="1:26" x14ac:dyDescent="0.25">
      <c r="A50" s="106" t="s">
        <v>47</v>
      </c>
      <c r="B50" s="2" t="str">
        <f>VLOOKUP(A50,Participanti!A:B,2,0)</f>
        <v>M</v>
      </c>
      <c r="C50" s="106">
        <v>2</v>
      </c>
      <c r="D50" s="106">
        <v>30.03</v>
      </c>
      <c r="E50" s="107">
        <v>0.10945601851851851</v>
      </c>
      <c r="F50" s="107">
        <v>0.11457175925925926</v>
      </c>
      <c r="G50" s="107">
        <f t="shared" si="18"/>
        <v>0.11201388888888889</v>
      </c>
      <c r="H50" s="108">
        <v>43</v>
      </c>
      <c r="I50" s="17">
        <f t="shared" si="12"/>
        <v>3.7300662300662297E-3</v>
      </c>
      <c r="J50" s="106">
        <f>IF(B50="F",IF(I50&gt;Barem!$AC$2,0,IF(B50="F",VLOOKUP(D50,Barem!$B$2:$C$11,2,1))),IF(I50&gt;Barem!$AC$3,0,VLOOKUP(D50,Barem!$B$12:$C$21,2,1)))</f>
        <v>5</v>
      </c>
      <c r="K50" s="111">
        <f>IF(J50=0,0,IF(B50="F",VLOOKUP(I50,Barem!$G$2:$H$11,2,1),VLOOKUP(I50,Barem!$G$12:$H$21,2,1)))</f>
        <v>2</v>
      </c>
      <c r="L50" s="2">
        <v>3.5</v>
      </c>
      <c r="M50" s="70" t="str">
        <f>VLOOKUP($C50,Barem!$L$2:$R$13,7,0)</f>
        <v>D</v>
      </c>
      <c r="N50" s="14">
        <f t="shared" si="1"/>
        <v>0.5</v>
      </c>
      <c r="O50" s="14">
        <f t="shared" si="2"/>
        <v>0.25</v>
      </c>
      <c r="P50" s="14">
        <f t="shared" si="2"/>
        <v>0.25</v>
      </c>
      <c r="Q50" s="32">
        <f t="shared" si="13"/>
        <v>0</v>
      </c>
      <c r="R50" s="32">
        <f>IF(D50&gt;21,VLOOKUP(D50,Barem!$T$1:$U$39,2,1),0)</f>
        <v>0.4</v>
      </c>
      <c r="S50" s="32">
        <f>IF(D50&lt;1.609,0,IF(B50="F",VLOOKUP(I50,Barem!$X$2:$Z$13,2,1),VLOOKUP(I50,Barem!$X$14:$Z$25,2,1)))</f>
        <v>0</v>
      </c>
      <c r="T50" s="32">
        <f>VLOOKUP(A50,Participanti!A:C,3,0)</f>
        <v>0</v>
      </c>
      <c r="U50" s="25">
        <f t="shared" si="17"/>
        <v>4.2750000000000004</v>
      </c>
      <c r="V50" s="116">
        <v>44094</v>
      </c>
      <c r="W50" s="2">
        <f t="shared" si="3"/>
        <v>1</v>
      </c>
      <c r="X50" s="30">
        <f t="shared" si="15"/>
        <v>0.14235764235764237</v>
      </c>
      <c r="Y50" s="2" t="str">
        <f>VLOOKUP(A50,Data_echipe!A:R,18,0)</f>
        <v>Tenchei</v>
      </c>
      <c r="Z50" s="2">
        <f t="shared" si="16"/>
        <v>1</v>
      </c>
    </row>
    <row r="51" spans="1:26" x14ac:dyDescent="0.25">
      <c r="A51" s="106" t="s">
        <v>59</v>
      </c>
      <c r="B51" s="2" t="str">
        <f>VLOOKUP(A51,Participanti!A:B,2,0)</f>
        <v>M</v>
      </c>
      <c r="C51" s="106">
        <v>2</v>
      </c>
      <c r="D51" s="106">
        <v>30.01</v>
      </c>
      <c r="E51" s="107">
        <v>0.13646990740740741</v>
      </c>
      <c r="F51" s="107">
        <v>0.15031249999999999</v>
      </c>
      <c r="G51" s="107">
        <f t="shared" si="18"/>
        <v>0.1433912037037037</v>
      </c>
      <c r="H51" s="108">
        <v>0</v>
      </c>
      <c r="I51" s="17">
        <f t="shared" si="12"/>
        <v>4.7781140854283137E-3</v>
      </c>
      <c r="J51" s="106">
        <f>IF(B51="F",IF(I51&gt;Barem!$AC$2,0,IF(B51="F",VLOOKUP(D51,Barem!$B$2:$C$11,2,1))),IF(I51&gt;Barem!$AC$3,0,VLOOKUP(D51,Barem!$B$12:$C$21,2,1)))</f>
        <v>5</v>
      </c>
      <c r="K51" s="111">
        <f>IF(J51=0,0,IF(B51="F",VLOOKUP(I51,Barem!$G$2:$H$11,2,1),VLOOKUP(I51,Barem!$G$12:$H$21,2,1)))</f>
        <v>1</v>
      </c>
      <c r="L51" s="2">
        <v>2.5</v>
      </c>
      <c r="M51" s="70" t="str">
        <f>VLOOKUP($C51,Barem!$L$2:$R$13,7,0)</f>
        <v>D</v>
      </c>
      <c r="N51" s="14">
        <f t="shared" si="1"/>
        <v>0.5</v>
      </c>
      <c r="O51" s="14">
        <f t="shared" si="2"/>
        <v>0.25</v>
      </c>
      <c r="P51" s="14">
        <f t="shared" si="2"/>
        <v>0.25</v>
      </c>
      <c r="Q51" s="32">
        <f t="shared" si="13"/>
        <v>0</v>
      </c>
      <c r="R51" s="32">
        <f>IF(D51&gt;21,VLOOKUP(D51,Barem!$T$1:$U$39,2,1),0)</f>
        <v>0.4</v>
      </c>
      <c r="S51" s="32">
        <f>IF(D51&lt;1.609,0,IF(B51="F",VLOOKUP(I51,Barem!$X$2:$Z$13,2,1),VLOOKUP(I51,Barem!$X$14:$Z$25,2,1)))</f>
        <v>0</v>
      </c>
      <c r="T51" s="32">
        <f>VLOOKUP(A51,Participanti!A:C,3,0)</f>
        <v>0</v>
      </c>
      <c r="U51" s="25">
        <f t="shared" si="17"/>
        <v>3.7749999999999999</v>
      </c>
      <c r="V51" s="116">
        <v>44094</v>
      </c>
      <c r="W51" s="2">
        <f t="shared" si="3"/>
        <v>1</v>
      </c>
      <c r="X51" s="30">
        <f t="shared" si="15"/>
        <v>0.12579140286571142</v>
      </c>
      <c r="Y51" s="2" t="str">
        <f>VLOOKUP(A51,Data_echipe!A:R,18,0)</f>
        <v>Let it RUN</v>
      </c>
      <c r="Z51" s="2">
        <f t="shared" si="16"/>
        <v>1</v>
      </c>
    </row>
    <row r="52" spans="1:26" x14ac:dyDescent="0.25">
      <c r="A52" s="106" t="s">
        <v>49</v>
      </c>
      <c r="B52" s="2" t="str">
        <f>VLOOKUP(A52,Participanti!A:B,2,0)</f>
        <v>M</v>
      </c>
      <c r="C52" s="106">
        <v>2</v>
      </c>
      <c r="D52" s="106">
        <v>100.19</v>
      </c>
      <c r="E52" s="107">
        <v>0.736261574074074</v>
      </c>
      <c r="F52" s="107">
        <v>0.7371875</v>
      </c>
      <c r="G52" s="107">
        <f t="shared" si="18"/>
        <v>0.736724537037037</v>
      </c>
      <c r="H52" s="108">
        <v>400</v>
      </c>
      <c r="I52" s="17">
        <f t="shared" si="12"/>
        <v>7.353274149486346E-3</v>
      </c>
      <c r="J52" s="106">
        <f>IF(B52="F",IF(I52&gt;Barem!$AC$2,0,IF(B52="F",VLOOKUP(D52,Barem!$B$2:$C$11,2,1))),IF(I52&gt;Barem!$AC$3,0,VLOOKUP(D52,Barem!$B$12:$C$21,2,1)))</f>
        <v>5</v>
      </c>
      <c r="K52" s="111">
        <f>IF(J52=0,0,IF(B52="F",VLOOKUP(I52,Barem!$G$2:$H$11,2,1),VLOOKUP(I52,Barem!$G$12:$H$21,2,1)))</f>
        <v>0</v>
      </c>
      <c r="L52" s="2">
        <v>4.5</v>
      </c>
      <c r="M52" s="70" t="str">
        <f>VLOOKUP($C52,Barem!$L$2:$R$13,7,0)</f>
        <v>D</v>
      </c>
      <c r="N52" s="14">
        <f t="shared" si="1"/>
        <v>0.5</v>
      </c>
      <c r="O52" s="14">
        <f t="shared" si="2"/>
        <v>0.25</v>
      </c>
      <c r="P52" s="14">
        <f t="shared" si="2"/>
        <v>0.25</v>
      </c>
      <c r="Q52" s="32">
        <f t="shared" si="13"/>
        <v>0.26666666666666666</v>
      </c>
      <c r="R52" s="32">
        <f>IF(D52&gt;21,VLOOKUP(D52,Barem!$T$1:$U$39,2,1),0)</f>
        <v>3.7</v>
      </c>
      <c r="S52" s="32">
        <f>IF(D52&lt;1.609,0,IF(B52="F",VLOOKUP(I52,Barem!$X$2:$Z$13,2,1),VLOOKUP(I52,Barem!$X$14:$Z$25,2,1)))</f>
        <v>0</v>
      </c>
      <c r="T52" s="32">
        <f>VLOOKUP(A52,Participanti!A:C,3,0)</f>
        <v>0</v>
      </c>
      <c r="U52" s="25">
        <f t="shared" si="17"/>
        <v>7.5916666666666668</v>
      </c>
      <c r="V52" s="116">
        <v>44094</v>
      </c>
      <c r="W52" s="2">
        <f t="shared" si="3"/>
        <v>1</v>
      </c>
      <c r="X52" s="30">
        <f t="shared" si="15"/>
        <v>7.5772698539441727E-2</v>
      </c>
      <c r="Y52" s="2" t="e">
        <f>VLOOKUP(A52,Data_echipe!A:R,18,0)</f>
        <v>#N/A</v>
      </c>
      <c r="Z52" s="2">
        <v>1</v>
      </c>
    </row>
    <row r="53" spans="1:26" x14ac:dyDescent="0.25">
      <c r="A53" s="106" t="s">
        <v>58</v>
      </c>
      <c r="B53" s="2" t="str">
        <f>VLOOKUP(A53,Participanti!A:B,2,0)</f>
        <v>F</v>
      </c>
      <c r="C53" s="106">
        <v>2</v>
      </c>
      <c r="D53" s="106">
        <v>55.31</v>
      </c>
      <c r="E53" s="107">
        <v>0.31035879629629631</v>
      </c>
      <c r="F53" s="107">
        <v>0.3344212962962963</v>
      </c>
      <c r="G53" s="107">
        <f t="shared" si="18"/>
        <v>0.32239004629629631</v>
      </c>
      <c r="H53" s="108">
        <v>797</v>
      </c>
      <c r="I53" s="17">
        <f t="shared" si="12"/>
        <v>5.8287840588735545E-3</v>
      </c>
      <c r="J53" s="106">
        <f>IF(B53="F",IF(I53&gt;Barem!$AC$2,0,IF(B53="F",VLOOKUP(D53,Barem!$B$2:$C$11,2,1))),IF(I53&gt;Barem!$AC$3,0,VLOOKUP(D53,Barem!$B$12:$C$21,2,1)))</f>
        <v>5</v>
      </c>
      <c r="K53" s="111">
        <f>IF(J53=0,0,IF(B53="F",VLOOKUP(I53,Barem!$G$2:$H$11,2,1),VLOOKUP(I53,Barem!$G$12:$H$21,2,1)))</f>
        <v>1</v>
      </c>
      <c r="L53" s="2">
        <v>4</v>
      </c>
      <c r="M53" s="70" t="str">
        <f>VLOOKUP($C53,Barem!$L$2:$R$13,7,0)</f>
        <v>D</v>
      </c>
      <c r="N53" s="14">
        <f t="shared" si="1"/>
        <v>0.5</v>
      </c>
      <c r="O53" s="14">
        <f t="shared" si="2"/>
        <v>0.25</v>
      </c>
      <c r="P53" s="14">
        <f t="shared" si="2"/>
        <v>0.25</v>
      </c>
      <c r="Q53" s="32">
        <f t="shared" si="13"/>
        <v>0.53133333333333332</v>
      </c>
      <c r="R53" s="32">
        <f>IF(D53&gt;21,VLOOKUP(D53,Barem!$T$1:$U$39,2,1),0)</f>
        <v>1.7</v>
      </c>
      <c r="S53" s="32">
        <f>IF(D53&lt;1.609,0,IF(B53="F",VLOOKUP(I53,Barem!$X$2:$Z$13,2,1),VLOOKUP(I53,Barem!$X$14:$Z$25,2,1)))</f>
        <v>0</v>
      </c>
      <c r="T53" s="32">
        <f>VLOOKUP(A53,Participanti!A:C,3,0)</f>
        <v>0</v>
      </c>
      <c r="U53" s="25">
        <f t="shared" si="17"/>
        <v>5.9813333333333336</v>
      </c>
      <c r="V53" s="116">
        <v>44094</v>
      </c>
      <c r="W53" s="2">
        <f t="shared" si="3"/>
        <v>1</v>
      </c>
      <c r="X53" s="30">
        <f t="shared" si="15"/>
        <v>0.10814198758512626</v>
      </c>
      <c r="Y53" s="2" t="str">
        <f>VLOOKUP(A53,Data_echipe!A:R,18,0)</f>
        <v>Let it RUN</v>
      </c>
      <c r="Z53" s="2">
        <v>1</v>
      </c>
    </row>
    <row r="54" spans="1:26" x14ac:dyDescent="0.25">
      <c r="A54" s="106" t="s">
        <v>175</v>
      </c>
      <c r="B54" s="2" t="str">
        <f>VLOOKUP(A54,Participanti!A:B,2,0)</f>
        <v>M</v>
      </c>
      <c r="C54" s="106">
        <v>2</v>
      </c>
      <c r="D54" s="106">
        <v>12.97</v>
      </c>
      <c r="E54" s="107">
        <v>4.2175925925925922E-2</v>
      </c>
      <c r="F54" s="107">
        <v>4.2175925925925922E-2</v>
      </c>
      <c r="G54" s="66">
        <f>F54</f>
        <v>4.2175925925925922E-2</v>
      </c>
      <c r="H54" s="108">
        <v>25</v>
      </c>
      <c r="I54" s="17">
        <f t="shared" si="12"/>
        <v>3.2518061623689992E-3</v>
      </c>
      <c r="J54" s="111">
        <f>IF(B54="F",IF(I54&gt;Barem!$AC$2,0,IF(B54="F",VLOOKUP(D54,Barem!$B$2:$C$11,2,1))),IF(I54&gt;Barem!$AC$3,0,VLOOKUP(D54,Barem!$B$12:$C$21,2,1)))</f>
        <v>3</v>
      </c>
      <c r="K54" s="106">
        <f>IF(J54=0,0,IF(B54="F",VLOOKUP(I54,Barem!$G$2:$H$11,2,1),VLOOKUP(I54,Barem!$G$12:$H$21,2,1)))</f>
        <v>3.5</v>
      </c>
      <c r="L54" s="2">
        <v>3</v>
      </c>
      <c r="M54" s="70" t="s">
        <v>171</v>
      </c>
      <c r="N54" s="14">
        <f t="shared" si="1"/>
        <v>0.25</v>
      </c>
      <c r="O54" s="14">
        <f t="shared" si="2"/>
        <v>0.5</v>
      </c>
      <c r="P54" s="14">
        <f t="shared" si="2"/>
        <v>0.25</v>
      </c>
      <c r="Q54" s="32">
        <f t="shared" si="13"/>
        <v>0</v>
      </c>
      <c r="R54" s="32">
        <f>IF(D54&gt;21,VLOOKUP(D54,Barem!$T$1:$U$39,2,1),0)</f>
        <v>0</v>
      </c>
      <c r="S54" s="32">
        <f>IF(D54&lt;1.609,0,IF(B54="F",VLOOKUP(I54,Barem!$X$2:$Z$13,2,1),VLOOKUP(I54,Barem!$X$14:$Z$25,2,1)))</f>
        <v>0</v>
      </c>
      <c r="T54" s="32">
        <f>VLOOKUP(A54,Participanti!A:C,3,0)</f>
        <v>0</v>
      </c>
      <c r="U54" s="25">
        <f t="shared" si="17"/>
        <v>3.25</v>
      </c>
      <c r="V54" s="109">
        <v>44089</v>
      </c>
      <c r="W54" s="2">
        <f t="shared" si="3"/>
        <v>1</v>
      </c>
      <c r="X54" s="30">
        <f t="shared" si="15"/>
        <v>0.25057825751734769</v>
      </c>
      <c r="Y54" s="2" t="str">
        <f>VLOOKUP(A54,Data_echipe!A:R,18,0)</f>
        <v>Let it RUN</v>
      </c>
      <c r="Z54" s="2">
        <v>1</v>
      </c>
    </row>
    <row r="55" spans="1:26" x14ac:dyDescent="0.25">
      <c r="A55" s="106" t="s">
        <v>52</v>
      </c>
      <c r="B55" s="2" t="str">
        <f>VLOOKUP(A55,Participanti!A:B,2,0)</f>
        <v>M</v>
      </c>
      <c r="C55" s="106">
        <v>2</v>
      </c>
      <c r="D55" s="106">
        <v>20.07</v>
      </c>
      <c r="E55" s="107">
        <v>6.8148148148148138E-2</v>
      </c>
      <c r="F55" s="107">
        <v>6.8483796296296293E-2</v>
      </c>
      <c r="G55" s="107">
        <f>AVERAGE(E55:F55)</f>
        <v>6.8315972222222215E-2</v>
      </c>
      <c r="H55" s="108">
        <v>370</v>
      </c>
      <c r="I55" s="17">
        <f t="shared" si="12"/>
        <v>3.4038850135636378E-3</v>
      </c>
      <c r="J55" s="111">
        <f>IF(B55="F",IF(I55&gt;Barem!$AC$2,0,IF(B55="F",VLOOKUP(D55,Barem!$B$2:$C$11,2,1))),IF(I55&gt;Barem!$AC$3,0,VLOOKUP(D55,Barem!$B$12:$C$21,2,1)))</f>
        <v>4.5</v>
      </c>
      <c r="K55" s="111">
        <f>IF(J55=0,0,IF(B55="F",VLOOKUP(I55,Barem!$G$2:$H$11,2,1),VLOOKUP(I55,Barem!$G$12:$H$21,2,1)))</f>
        <v>3</v>
      </c>
      <c r="L55" s="106">
        <v>2.5</v>
      </c>
      <c r="M55" s="70" t="s">
        <v>172</v>
      </c>
      <c r="N55" s="14">
        <f t="shared" si="1"/>
        <v>0.25</v>
      </c>
      <c r="O55" s="14">
        <f t="shared" si="2"/>
        <v>0.25</v>
      </c>
      <c r="P55" s="14">
        <f t="shared" si="2"/>
        <v>0.5</v>
      </c>
      <c r="Q55" s="32">
        <f t="shared" si="13"/>
        <v>0.24666666666666667</v>
      </c>
      <c r="R55" s="32">
        <f>IF(D55&gt;21,VLOOKUP(D55,Barem!$T$1:$U$39,2,1),0)</f>
        <v>0</v>
      </c>
      <c r="S55" s="32">
        <f>IF(D55&lt;1.609,0,IF(B55="F",VLOOKUP(I55,Barem!$X$2:$Z$13,2,1),VLOOKUP(I55,Barem!$X$14:$Z$25,2,1)))</f>
        <v>0</v>
      </c>
      <c r="T55" s="32">
        <f>VLOOKUP(A55,Participanti!A:C,3,0)</f>
        <v>0</v>
      </c>
      <c r="U55" s="25">
        <f t="shared" si="17"/>
        <v>3.3716666666666666</v>
      </c>
      <c r="V55" s="109">
        <v>44094</v>
      </c>
      <c r="W55" s="2">
        <f t="shared" si="3"/>
        <v>1</v>
      </c>
      <c r="X55" s="30">
        <f t="shared" si="15"/>
        <v>0.16799534960969939</v>
      </c>
      <c r="Y55" s="2" t="str">
        <f>VLOOKUP(A55,Data_echipe!A:R,18,0)</f>
        <v>Simply the BEST</v>
      </c>
      <c r="Z55" s="2">
        <v>1</v>
      </c>
    </row>
    <row r="56" spans="1:26" x14ac:dyDescent="0.25">
      <c r="A56" s="106" t="s">
        <v>218</v>
      </c>
      <c r="B56" s="2" t="str">
        <f>VLOOKUP(A56,Participanti!A:B,2,0)</f>
        <v>M</v>
      </c>
      <c r="C56" s="106">
        <v>2</v>
      </c>
      <c r="D56" s="106">
        <v>18.010000000000002</v>
      </c>
      <c r="E56" s="107">
        <v>6.1238425925925925E-2</v>
      </c>
      <c r="F56" s="107">
        <v>6.1238425925925925E-2</v>
      </c>
      <c r="G56" s="107">
        <v>6.1238425925925925E-2</v>
      </c>
      <c r="H56" s="108">
        <v>41</v>
      </c>
      <c r="I56" s="17">
        <f t="shared" si="12"/>
        <v>3.4002457482468582E-3</v>
      </c>
      <c r="J56" s="106">
        <f>IF(B56="F",IF(I56&gt;Barem!$AC$2,0,IF(B56="F",VLOOKUP(D56,Barem!$B$2:$C$11,2,1))),IF(I56&gt;Barem!$AC$3,0,VLOOKUP(D56,Barem!$B$12:$C$21,2,1)))</f>
        <v>4</v>
      </c>
      <c r="K56" s="111">
        <f>IF(J56=0,0,IF(B56="F",VLOOKUP(I56,Barem!$G$2:$H$11,2,1),VLOOKUP(I56,Barem!$G$12:$H$21,2,1)))</f>
        <v>3</v>
      </c>
      <c r="L56" s="123">
        <v>1</v>
      </c>
      <c r="M56" s="70" t="str">
        <f>VLOOKUP($C56,Barem!$L$2:$R$13,7,0)</f>
        <v>D</v>
      </c>
      <c r="N56" s="14">
        <f t="shared" si="1"/>
        <v>0.5</v>
      </c>
      <c r="O56" s="14">
        <f t="shared" si="2"/>
        <v>0.25</v>
      </c>
      <c r="P56" s="14">
        <f t="shared" si="2"/>
        <v>0.25</v>
      </c>
      <c r="Q56" s="32">
        <f t="shared" si="13"/>
        <v>0</v>
      </c>
      <c r="R56" s="32">
        <f>IF(D56&gt;21,VLOOKUP(D56,Barem!$T$1:$U$39,2,1),0)</f>
        <v>0</v>
      </c>
      <c r="S56" s="32">
        <f>IF(D56&lt;1.609,0,IF(B56="F",VLOOKUP(I56,Barem!$X$2:$Z$13,2,1),VLOOKUP(I56,Barem!$X$14:$Z$25,2,1)))</f>
        <v>0</v>
      </c>
      <c r="T56" s="32">
        <f>VLOOKUP(A56,Participanti!A:C,3,0)</f>
        <v>0</v>
      </c>
      <c r="U56" s="25">
        <f t="shared" si="17"/>
        <v>3</v>
      </c>
      <c r="V56" s="109">
        <v>44094</v>
      </c>
      <c r="W56" s="2">
        <f t="shared" si="3"/>
        <v>1</v>
      </c>
      <c r="X56" s="30">
        <f t="shared" si="15"/>
        <v>0.16657412548584119</v>
      </c>
      <c r="Y56" s="2" t="str">
        <f>VLOOKUP(A56,Data_echipe!A:R,18,0)</f>
        <v>Simply the BEST</v>
      </c>
      <c r="Z56" s="2">
        <v>1</v>
      </c>
    </row>
    <row r="57" spans="1:26" x14ac:dyDescent="0.25">
      <c r="A57" s="106" t="s">
        <v>84</v>
      </c>
      <c r="B57" s="2" t="str">
        <f>VLOOKUP(A57,Participanti!A:B,2,0)</f>
        <v>M</v>
      </c>
      <c r="C57" s="106">
        <v>2</v>
      </c>
      <c r="D57" s="106">
        <v>56.54</v>
      </c>
      <c r="E57" s="107">
        <v>0.27274305555555556</v>
      </c>
      <c r="F57" s="107">
        <v>0.29163194444444446</v>
      </c>
      <c r="G57" s="107">
        <f>AVERAGE(E57:F57)</f>
        <v>0.28218750000000004</v>
      </c>
      <c r="H57" s="108">
        <v>542</v>
      </c>
      <c r="I57" s="17">
        <f t="shared" si="12"/>
        <v>4.9909356207994346E-3</v>
      </c>
      <c r="J57" s="106">
        <f>IF(B57="F",IF(I57&gt;Barem!$AC$2,0,IF(B57="F",VLOOKUP(D57,Barem!$B$2:$C$11,2,1))),IF(I57&gt;Barem!$AC$3,0,VLOOKUP(D57,Barem!$B$12:$C$21,2,1)))</f>
        <v>5</v>
      </c>
      <c r="K57" s="111">
        <f>IF(J57=0,0,IF(B57="F",VLOOKUP(I57,Barem!$G$2:$H$11,2,1),VLOOKUP(I57,Barem!$G$12:$H$21,2,1)))</f>
        <v>1</v>
      </c>
      <c r="L57" s="2">
        <v>4.5</v>
      </c>
      <c r="M57" s="70" t="str">
        <f>VLOOKUP($C57,Barem!$L$2:$R$13,7,0)</f>
        <v>D</v>
      </c>
      <c r="N57" s="14">
        <f t="shared" si="1"/>
        <v>0.5</v>
      </c>
      <c r="O57" s="14">
        <f t="shared" si="2"/>
        <v>0.25</v>
      </c>
      <c r="P57" s="14">
        <f t="shared" si="2"/>
        <v>0.25</v>
      </c>
      <c r="Q57" s="32">
        <f t="shared" si="13"/>
        <v>0.36133333333333334</v>
      </c>
      <c r="R57" s="32">
        <f>IF(D57&gt;21,VLOOKUP(D57,Barem!$T$1:$U$39,2,1),0)</f>
        <v>1.7</v>
      </c>
      <c r="S57" s="32">
        <f>IF(D57&lt;1.609,0,IF(B57="F",VLOOKUP(I57,Barem!$X$2:$Z$13,2,1),VLOOKUP(I57,Barem!$X$14:$Z$25,2,1)))</f>
        <v>0</v>
      </c>
      <c r="T57" s="32">
        <f>VLOOKUP(A57,Participanti!A:C,3,0)</f>
        <v>0</v>
      </c>
      <c r="U57" s="25">
        <f t="shared" si="17"/>
        <v>5.9363333333333337</v>
      </c>
      <c r="V57" s="109">
        <v>44094</v>
      </c>
      <c r="W57" s="2">
        <f t="shared" si="3"/>
        <v>1</v>
      </c>
      <c r="X57" s="30">
        <f t="shared" si="15"/>
        <v>0.10499351491569391</v>
      </c>
      <c r="Y57" s="2" t="str">
        <f>VLOOKUP(A57,Data_echipe!A:R,18,0)</f>
        <v>Tenchei</v>
      </c>
      <c r="Z57" s="2">
        <v>1</v>
      </c>
    </row>
    <row r="58" spans="1:26" x14ac:dyDescent="0.25">
      <c r="A58" s="106" t="s">
        <v>159</v>
      </c>
      <c r="B58" s="2" t="str">
        <f>VLOOKUP(A58,Participanti!A:B,2,0)</f>
        <v>M</v>
      </c>
      <c r="C58" s="106">
        <v>2</v>
      </c>
      <c r="D58" s="106">
        <v>11.34</v>
      </c>
      <c r="E58" s="107">
        <v>3.7199074074074072E-2</v>
      </c>
      <c r="F58" s="107">
        <v>3.7199074074074072E-2</v>
      </c>
      <c r="G58" s="107">
        <v>3.7199074074074072E-2</v>
      </c>
      <c r="H58" s="108">
        <v>13</v>
      </c>
      <c r="I58" s="17">
        <f t="shared" si="12"/>
        <v>3.2803416291070611E-3</v>
      </c>
      <c r="J58" s="111">
        <f>IF(B58="F",IF(I58&gt;Barem!$AC$2,0,IF(B58="F",VLOOKUP(D58,Barem!$B$2:$C$11,2,1))),IF(I58&gt;Barem!$AC$3,0,VLOOKUP(D58,Barem!$B$12:$C$21,2,1)))</f>
        <v>2.5</v>
      </c>
      <c r="K58" s="111">
        <f>IF(J58=0,0,IF(B58="F",VLOOKUP(I58,Barem!$G$2:$H$11,2,1),VLOOKUP(I58,Barem!$G$12:$H$21,2,1)))</f>
        <v>3.5</v>
      </c>
      <c r="L58" s="106">
        <v>3.5</v>
      </c>
      <c r="M58" s="70" t="s">
        <v>172</v>
      </c>
      <c r="N58" s="14">
        <f t="shared" si="1"/>
        <v>0.25</v>
      </c>
      <c r="O58" s="14">
        <f t="shared" si="2"/>
        <v>0.25</v>
      </c>
      <c r="P58" s="14">
        <f t="shared" si="2"/>
        <v>0.5</v>
      </c>
      <c r="Q58" s="32">
        <f t="shared" si="13"/>
        <v>0</v>
      </c>
      <c r="R58" s="32">
        <f>IF(D58&gt;21,VLOOKUP(D58,Barem!$T$1:$U$39,2,1),0)</f>
        <v>0</v>
      </c>
      <c r="S58" s="32">
        <f>IF(D58&lt;1.609,0,IF(B58="F",VLOOKUP(I58,Barem!$X$2:$Z$13,2,1),VLOOKUP(I58,Barem!$X$14:$Z$25,2,1)))</f>
        <v>0</v>
      </c>
      <c r="T58" s="32">
        <f>VLOOKUP(A58,Participanti!A:C,3,0)</f>
        <v>0</v>
      </c>
      <c r="U58" s="25">
        <f t="shared" si="17"/>
        <v>3.25</v>
      </c>
      <c r="V58" s="109">
        <v>44094</v>
      </c>
      <c r="W58" s="2">
        <f t="shared" si="3"/>
        <v>1</v>
      </c>
      <c r="X58" s="30">
        <f t="shared" si="15"/>
        <v>0.28659611992945327</v>
      </c>
      <c r="Y58" s="2" t="str">
        <f>VLOOKUP(A58,Data_echipe!A:R,18,0)</f>
        <v>Simply the BEST</v>
      </c>
      <c r="Z58" s="2">
        <v>1</v>
      </c>
    </row>
    <row r="59" spans="1:26" x14ac:dyDescent="0.25">
      <c r="A59" s="106" t="s">
        <v>55</v>
      </c>
      <c r="B59" s="2" t="str">
        <f>VLOOKUP(A59,Participanti!A:B,2,0)</f>
        <v>M</v>
      </c>
      <c r="C59" s="106">
        <v>2</v>
      </c>
      <c r="D59" s="106">
        <v>21.63</v>
      </c>
      <c r="E59" s="107">
        <v>9.6539351851851848E-2</v>
      </c>
      <c r="F59" s="107">
        <v>0.10834490740740742</v>
      </c>
      <c r="G59" s="107">
        <f>AVERAGE(E59:F59)</f>
        <v>0.10244212962962963</v>
      </c>
      <c r="H59" s="108">
        <v>583</v>
      </c>
      <c r="I59" s="17">
        <f t="shared" si="12"/>
        <v>4.7361132514854203E-3</v>
      </c>
      <c r="J59" s="106">
        <f>IF(B59="F",IF(I59&gt;Barem!$AC$2,0,IF(B59="F",VLOOKUP(D59,Barem!$B$2:$C$11,2,1))),IF(I59&gt;Barem!$AC$3,0,VLOOKUP(D59,Barem!$B$12:$C$21,2,1)))</f>
        <v>5</v>
      </c>
      <c r="K59" s="111">
        <f>IF(J59=0,0,IF(B59="F",VLOOKUP(I59,Barem!$G$2:$H$11,2,1),VLOOKUP(I59,Barem!$G$12:$H$21,2,1)))</f>
        <v>1</v>
      </c>
      <c r="L59" s="2">
        <v>4</v>
      </c>
      <c r="M59" s="70" t="str">
        <f>VLOOKUP($C59,Barem!$L$2:$R$13,7,0)</f>
        <v>D</v>
      </c>
      <c r="N59" s="14">
        <f t="shared" si="1"/>
        <v>0.5</v>
      </c>
      <c r="O59" s="14">
        <f t="shared" si="2"/>
        <v>0.25</v>
      </c>
      <c r="P59" s="14">
        <f t="shared" si="2"/>
        <v>0.25</v>
      </c>
      <c r="Q59" s="32">
        <f t="shared" si="13"/>
        <v>0.38866666666666666</v>
      </c>
      <c r="R59" s="32">
        <f>IF(D59&gt;21,VLOOKUP(D59,Barem!$T$1:$U$39,2,1),0)</f>
        <v>0</v>
      </c>
      <c r="S59" s="32">
        <f>IF(D59&lt;1.609,0,IF(B59="F",VLOOKUP(I59,Barem!$X$2:$Z$13,2,1),VLOOKUP(I59,Barem!$X$14:$Z$25,2,1)))</f>
        <v>0</v>
      </c>
      <c r="T59" s="32">
        <f>VLOOKUP(A59,Participanti!A:C,3,0)</f>
        <v>0</v>
      </c>
      <c r="U59" s="25">
        <f t="shared" si="17"/>
        <v>4.1386666666666665</v>
      </c>
      <c r="V59" s="109">
        <v>44094</v>
      </c>
      <c r="W59" s="2">
        <f t="shared" si="3"/>
        <v>1</v>
      </c>
      <c r="X59" s="30">
        <f t="shared" si="15"/>
        <v>0.19133918939744182</v>
      </c>
      <c r="Y59" s="2" t="str">
        <f>VLOOKUP(A59,Data_echipe!A:R,18,0)</f>
        <v>Serioranistii</v>
      </c>
      <c r="Z59" s="2">
        <v>1</v>
      </c>
    </row>
    <row r="60" spans="1:26" x14ac:dyDescent="0.25">
      <c r="A60" s="106" t="s">
        <v>220</v>
      </c>
      <c r="B60" s="2" t="str">
        <f>VLOOKUP(A60,Participanti!A:B,2,0)</f>
        <v>M</v>
      </c>
      <c r="C60" s="106">
        <v>2</v>
      </c>
      <c r="D60" s="106">
        <v>16.440000000000001</v>
      </c>
      <c r="E60" s="107">
        <v>5.4201388888888889E-2</v>
      </c>
      <c r="F60" s="107">
        <v>0.17072916666666668</v>
      </c>
      <c r="G60" s="107">
        <f>AVERAGE(E60:F60)</f>
        <v>0.11246527777777779</v>
      </c>
      <c r="H60" s="108">
        <v>54</v>
      </c>
      <c r="I60" s="17">
        <f t="shared" si="12"/>
        <v>6.8409536361178696E-3</v>
      </c>
      <c r="J60" s="156">
        <f>IF(B60="F",IF(I60&gt;Barem!$AC$2,0,IF(B60="F",VLOOKUP(D60,Barem!$B$2:$C$11,2,1))),IF(I60&gt;Barem!$AC$3,0,VLOOKUP(D60,Barem!$B$12:$C$21,2,1)))</f>
        <v>3.5</v>
      </c>
      <c r="K60" s="111">
        <f>IF(J60=0,0,IF(B60="F",VLOOKUP(I60,Barem!$G$2:$H$11,2,1),VLOOKUP(I60,Barem!$G$12:$H$21,2,1)))</f>
        <v>0</v>
      </c>
      <c r="L60" s="151">
        <v>3.5</v>
      </c>
      <c r="M60" s="155" t="s">
        <v>172</v>
      </c>
      <c r="N60" s="14">
        <f t="shared" ref="N60:P76" si="19">IF($M60=N$1,50%,25%)</f>
        <v>0.25</v>
      </c>
      <c r="O60" s="14">
        <f t="shared" si="19"/>
        <v>0.25</v>
      </c>
      <c r="P60" s="14">
        <f t="shared" si="19"/>
        <v>0.5</v>
      </c>
      <c r="Q60" s="32">
        <f t="shared" si="13"/>
        <v>0</v>
      </c>
      <c r="R60" s="32">
        <f>IF(D60&gt;21,VLOOKUP(D60,Barem!$T$1:$U$39,2,1),0)</f>
        <v>0</v>
      </c>
      <c r="S60" s="32">
        <f>IF(D60&lt;1.609,0,IF(B60="F",VLOOKUP(I60,Barem!$X$2:$Z$13,2,1),VLOOKUP(I60,Barem!$X$14:$Z$25,2,1)))</f>
        <v>0</v>
      </c>
      <c r="T60" s="32">
        <f>VLOOKUP(A60,Participanti!A:C,3,0)</f>
        <v>0</v>
      </c>
      <c r="U60" s="25">
        <f t="shared" si="17"/>
        <v>2.625</v>
      </c>
      <c r="V60" s="109">
        <v>44094</v>
      </c>
      <c r="W60" s="2">
        <f t="shared" si="3"/>
        <v>1</v>
      </c>
      <c r="X60" s="30">
        <f t="shared" si="15"/>
        <v>0.15967153284671531</v>
      </c>
      <c r="Y60" s="2" t="str">
        <f>VLOOKUP(A60,Data_echipe!A:R,18,0)</f>
        <v>Serioranistii</v>
      </c>
      <c r="Z60" s="2">
        <v>1</v>
      </c>
    </row>
    <row r="61" spans="1:26" x14ac:dyDescent="0.25">
      <c r="A61" s="106" t="s">
        <v>160</v>
      </c>
      <c r="B61" s="2" t="str">
        <f>VLOOKUP(A61,Participanti!A:B,2,0)</f>
        <v>F</v>
      </c>
      <c r="C61" s="106">
        <v>2</v>
      </c>
      <c r="D61" s="106">
        <v>30</v>
      </c>
      <c r="E61" s="107">
        <v>0.11746527777777778</v>
      </c>
      <c r="F61" s="107">
        <v>0.12199074074074073</v>
      </c>
      <c r="G61" s="107">
        <f>AVERAGE(E61:F61)</f>
        <v>0.11972800925925925</v>
      </c>
      <c r="H61" s="108">
        <v>4</v>
      </c>
      <c r="I61" s="17">
        <f t="shared" si="12"/>
        <v>3.9909336419753083E-3</v>
      </c>
      <c r="J61" s="106">
        <f>IF(B61="F",IF(I61&gt;Barem!$AC$2,0,IF(B61="F",VLOOKUP(D61,Barem!$B$2:$C$11,2,1))),IF(I61&gt;Barem!$AC$3,0,VLOOKUP(D61,Barem!$B$12:$C$21,2,1)))</f>
        <v>5</v>
      </c>
      <c r="K61" s="111">
        <f>IF(J61=0,0,IF(B61="F",VLOOKUP(I61,Barem!$G$2:$H$11,2,1),VLOOKUP(I61,Barem!$G$12:$H$21,2,1)))</f>
        <v>2.5</v>
      </c>
      <c r="L61" s="2">
        <v>1.5</v>
      </c>
      <c r="M61" s="70" t="str">
        <f>VLOOKUP($C61,Barem!$L$2:$R$13,7,0)</f>
        <v>D</v>
      </c>
      <c r="N61" s="14">
        <f t="shared" si="19"/>
        <v>0.5</v>
      </c>
      <c r="O61" s="14">
        <f t="shared" si="19"/>
        <v>0.25</v>
      </c>
      <c r="P61" s="14">
        <f t="shared" si="19"/>
        <v>0.25</v>
      </c>
      <c r="Q61" s="32">
        <f t="shared" si="13"/>
        <v>0</v>
      </c>
      <c r="R61" s="32">
        <f>IF(D61&gt;21,VLOOKUP(D61,Barem!$T$1:$U$39,2,1),0)</f>
        <v>0.4</v>
      </c>
      <c r="S61" s="32">
        <f>IF(D61&lt;1.609,0,IF(B61="F",VLOOKUP(I61,Barem!$X$2:$Z$13,2,1),VLOOKUP(I61,Barem!$X$14:$Z$25,2,1)))</f>
        <v>0</v>
      </c>
      <c r="T61" s="32">
        <f>VLOOKUP(A61,Participanti!A:C,3,0)</f>
        <v>0</v>
      </c>
      <c r="U61" s="25">
        <f t="shared" ref="U61:U123" si="20">J61*N61+K61*O61+L61*P61+Q61+R61+S61+T61</f>
        <v>3.9</v>
      </c>
      <c r="V61" s="109">
        <v>44093</v>
      </c>
      <c r="W61" s="2">
        <f t="shared" si="3"/>
        <v>1</v>
      </c>
      <c r="X61" s="30">
        <f t="shared" si="15"/>
        <v>0.13</v>
      </c>
      <c r="Y61" s="2" t="str">
        <f>VLOOKUP(A61,Data_echipe!A:R,18,0)</f>
        <v>Serioranistii</v>
      </c>
      <c r="Z61" s="2">
        <v>1</v>
      </c>
    </row>
    <row r="62" spans="1:26" x14ac:dyDescent="0.25">
      <c r="A62" s="106" t="s">
        <v>57</v>
      </c>
      <c r="B62" s="2" t="str">
        <f>VLOOKUP(A62,Participanti!A:B,2,0)</f>
        <v>M</v>
      </c>
      <c r="C62" s="106">
        <v>2</v>
      </c>
      <c r="D62" s="106">
        <v>99.17</v>
      </c>
      <c r="E62" s="107">
        <v>0.48449074074074078</v>
      </c>
      <c r="F62" s="107">
        <v>0.5177546296296297</v>
      </c>
      <c r="G62" s="107">
        <f>AVERAGE(E62:F62)</f>
        <v>0.50112268518518521</v>
      </c>
      <c r="H62" s="108">
        <v>3018</v>
      </c>
      <c r="I62" s="17">
        <f t="shared" si="12"/>
        <v>5.0531681474759024E-3</v>
      </c>
      <c r="J62" s="106">
        <f>IF(B62="F",IF(I62&gt;Barem!$AC$2,0,IF(B62="F",VLOOKUP(D62,Barem!$B$2:$C$11,2,1))),IF(I62&gt;Barem!$AC$3,0,VLOOKUP(D62,Barem!$B$12:$C$21,2,1)))</f>
        <v>5</v>
      </c>
      <c r="K62" s="111">
        <f>IF(J62=0,0,IF(B62="F",VLOOKUP(I62,Barem!$G$2:$H$11,2,1),VLOOKUP(I62,Barem!$G$12:$H$21,2,1)))</f>
        <v>1</v>
      </c>
      <c r="L62" s="2">
        <v>4.5</v>
      </c>
      <c r="M62" s="70" t="str">
        <f>VLOOKUP($C62,Barem!$L$2:$R$13,7,0)</f>
        <v>D</v>
      </c>
      <c r="N62" s="14">
        <f t="shared" si="19"/>
        <v>0.5</v>
      </c>
      <c r="O62" s="14">
        <f t="shared" si="19"/>
        <v>0.25</v>
      </c>
      <c r="P62" s="14">
        <f t="shared" si="19"/>
        <v>0.25</v>
      </c>
      <c r="Q62" s="32">
        <f t="shared" si="13"/>
        <v>2.012</v>
      </c>
      <c r="R62" s="32">
        <f>IF(D62&gt;21,VLOOKUP(D62,Barem!$T$1:$U$39,2,1),0)</f>
        <v>3.7</v>
      </c>
      <c r="S62" s="32">
        <f>IF(D62&lt;1.609,0,IF(B62="F",VLOOKUP(I62,Barem!$X$2:$Z$13,2,1),VLOOKUP(I62,Barem!$X$14:$Z$25,2,1)))</f>
        <v>0</v>
      </c>
      <c r="T62" s="32">
        <f>VLOOKUP(A62,Participanti!A:C,3,0)</f>
        <v>0</v>
      </c>
      <c r="U62" s="25">
        <f t="shared" si="20"/>
        <v>9.5869999999999997</v>
      </c>
      <c r="V62" s="109">
        <v>44095</v>
      </c>
      <c r="W62" s="2">
        <f t="shared" si="3"/>
        <v>1</v>
      </c>
      <c r="X62" s="30">
        <f t="shared" si="15"/>
        <v>9.6672380760310567E-2</v>
      </c>
      <c r="Y62" s="2" t="str">
        <f>VLOOKUP(A62,Data_echipe!A:R,18,0)</f>
        <v>Tenchei</v>
      </c>
      <c r="Z62" s="2">
        <v>1</v>
      </c>
    </row>
    <row r="63" spans="1:26" x14ac:dyDescent="0.25">
      <c r="A63" s="106" t="s">
        <v>183</v>
      </c>
      <c r="B63" s="2" t="str">
        <f>VLOOKUP(A63,Participanti!A:B,2,0)</f>
        <v>M</v>
      </c>
      <c r="C63" s="106">
        <v>2</v>
      </c>
      <c r="D63" s="106">
        <v>30.21</v>
      </c>
      <c r="E63" s="107">
        <v>0.10520833333333333</v>
      </c>
      <c r="F63" s="107">
        <v>0.10520833333333333</v>
      </c>
      <c r="G63" s="107">
        <v>0.10520833333333333</v>
      </c>
      <c r="H63" s="108">
        <v>18</v>
      </c>
      <c r="I63" s="17">
        <f t="shared" si="12"/>
        <v>3.4825664790908086E-3</v>
      </c>
      <c r="J63" s="106">
        <f>IF(B63="F",IF(I63&gt;Barem!$AC$2,0,IF(B63="F",VLOOKUP(D63,Barem!$B$2:$C$11,2,1))),IF(I63&gt;Barem!$AC$3,0,VLOOKUP(D63,Barem!$B$12:$C$21,2,1)))</f>
        <v>5</v>
      </c>
      <c r="K63" s="111">
        <f>IF(J63=0,0,IF(B63="F",VLOOKUP(I63,Barem!$G$2:$H$11,2,1),VLOOKUP(I63,Barem!$G$12:$H$21,2,1)))</f>
        <v>3</v>
      </c>
      <c r="L63" s="2">
        <v>1.5</v>
      </c>
      <c r="M63" s="70" t="str">
        <f>VLOOKUP($C63,Barem!$L$2:$R$13,7,0)</f>
        <v>D</v>
      </c>
      <c r="N63" s="14">
        <f t="shared" si="19"/>
        <v>0.5</v>
      </c>
      <c r="O63" s="14">
        <f t="shared" si="19"/>
        <v>0.25</v>
      </c>
      <c r="P63" s="14">
        <f t="shared" si="19"/>
        <v>0.25</v>
      </c>
      <c r="Q63" s="32">
        <f t="shared" si="13"/>
        <v>0</v>
      </c>
      <c r="R63" s="32">
        <f>IF(D63&gt;21,VLOOKUP(D63,Barem!$T$1:$U$39,2,1),0)</f>
        <v>0.4</v>
      </c>
      <c r="S63" s="32">
        <f>IF(D63&lt;1.609,0,IF(B63="F",VLOOKUP(I63,Barem!$X$2:$Z$13,2,1),VLOOKUP(I63,Barem!$X$14:$Z$25,2,1)))</f>
        <v>0</v>
      </c>
      <c r="T63" s="32">
        <f>VLOOKUP(A63,Participanti!A:C,3,0)</f>
        <v>0</v>
      </c>
      <c r="U63" s="25">
        <f t="shared" si="20"/>
        <v>4.0250000000000004</v>
      </c>
      <c r="V63" s="109">
        <v>44094</v>
      </c>
      <c r="W63" s="2">
        <f t="shared" si="3"/>
        <v>1</v>
      </c>
      <c r="X63" s="30">
        <f t="shared" si="15"/>
        <v>0.1332340284673949</v>
      </c>
      <c r="Y63" s="2" t="str">
        <f>VLOOKUP(A63,Data_echipe!A:R,18,0)</f>
        <v>TSP</v>
      </c>
      <c r="Z63" s="2">
        <v>1</v>
      </c>
    </row>
    <row r="64" spans="1:26" x14ac:dyDescent="0.25">
      <c r="A64" s="112" t="s">
        <v>6</v>
      </c>
      <c r="B64" s="2" t="str">
        <f>VLOOKUP(A64,Participanti!A:B,2,0)</f>
        <v>F</v>
      </c>
      <c r="C64" s="112">
        <v>2</v>
      </c>
      <c r="D64" s="112">
        <v>9.2100000000000009</v>
      </c>
      <c r="E64" s="113">
        <v>3.3599537037037039E-2</v>
      </c>
      <c r="F64" s="113">
        <v>3.6874999999999998E-2</v>
      </c>
      <c r="G64" s="66">
        <f>F64</f>
        <v>3.6874999999999998E-2</v>
      </c>
      <c r="H64" s="114">
        <v>20</v>
      </c>
      <c r="I64" s="17">
        <f t="shared" si="12"/>
        <v>4.0038002171552652E-3</v>
      </c>
      <c r="J64" s="111">
        <f>IF(B64="F",IF(I64&gt;Barem!$AC$2,0,IF(B64="F",VLOOKUP(D64,Barem!$B$2:$C$11,2,1))),IF(I64&gt;Barem!$AC$3,0,VLOOKUP(D64,Barem!$B$12:$C$21,2,1)))</f>
        <v>2.5</v>
      </c>
      <c r="K64" s="112">
        <f>IF(J64=0,0,IF(B64="F",VLOOKUP(I64,Barem!$G$2:$H$11,2,1),VLOOKUP(I64,Barem!$G$12:$H$21,2,1)))</f>
        <v>2.5</v>
      </c>
      <c r="L64" s="2">
        <v>2</v>
      </c>
      <c r="M64" s="70" t="s">
        <v>171</v>
      </c>
      <c r="N64" s="14">
        <f t="shared" si="19"/>
        <v>0.25</v>
      </c>
      <c r="O64" s="14">
        <f t="shared" si="19"/>
        <v>0.5</v>
      </c>
      <c r="P64" s="14">
        <f t="shared" si="19"/>
        <v>0.25</v>
      </c>
      <c r="Q64" s="32">
        <f t="shared" si="13"/>
        <v>0</v>
      </c>
      <c r="R64" s="32">
        <f>IF(D64&gt;21,VLOOKUP(D64,Barem!$T$1:$U$39,2,1),0)</f>
        <v>0</v>
      </c>
      <c r="S64" s="32">
        <f>IF(D64&lt;1.609,0,IF(B64="F",VLOOKUP(I64,Barem!$X$2:$Z$13,2,1),VLOOKUP(I64,Barem!$X$14:$Z$25,2,1)))</f>
        <v>0</v>
      </c>
      <c r="T64" s="32">
        <f>VLOOKUP(A64,Participanti!A:C,3,0)</f>
        <v>0</v>
      </c>
      <c r="U64" s="25">
        <f t="shared" si="20"/>
        <v>2.375</v>
      </c>
      <c r="V64" s="115">
        <v>44095</v>
      </c>
      <c r="W64" s="2">
        <f t="shared" si="3"/>
        <v>1</v>
      </c>
      <c r="X64" s="30">
        <f t="shared" si="15"/>
        <v>0.25787187839305103</v>
      </c>
      <c r="Y64" s="2" t="str">
        <f>VLOOKUP(A64,Data_echipe!A:R,18,0)</f>
        <v>TSP</v>
      </c>
      <c r="Z64" s="2">
        <v>1</v>
      </c>
    </row>
    <row r="65" spans="1:26" x14ac:dyDescent="0.25">
      <c r="A65" s="156" t="s">
        <v>8</v>
      </c>
      <c r="B65" s="2" t="str">
        <f>VLOOKUP(A65,Participanti!A:B,2,0)</f>
        <v>M</v>
      </c>
      <c r="C65" s="112">
        <v>2</v>
      </c>
      <c r="D65" s="112">
        <v>3.11</v>
      </c>
      <c r="E65" s="113">
        <v>9.6990740740740735E-3</v>
      </c>
      <c r="F65" s="113">
        <v>9.6990740740740735E-3</v>
      </c>
      <c r="G65" s="66">
        <f>F65</f>
        <v>9.6990740740740735E-3</v>
      </c>
      <c r="H65" s="114">
        <v>7</v>
      </c>
      <c r="I65" s="17">
        <f t="shared" si="12"/>
        <v>3.1186733357151364E-3</v>
      </c>
      <c r="J65" s="111">
        <f>IF(B65="F",IF(I65&gt;Barem!$AC$2,0,IF(B65="F",VLOOKUP(D65,Barem!$B$2:$C$11,2,1))),IF(I65&gt;Barem!$AC$3,0,VLOOKUP(D65,Barem!$B$12:$C$21,2,1)))</f>
        <v>1</v>
      </c>
      <c r="K65" s="112">
        <f>IF(J65=0,0,IF(B65="F",VLOOKUP(I65,Barem!$G$2:$H$11,2,1),VLOOKUP(I65,Barem!$G$12:$H$21,2,1)))</f>
        <v>4</v>
      </c>
      <c r="L65" s="2">
        <v>3</v>
      </c>
      <c r="M65" s="70" t="s">
        <v>171</v>
      </c>
      <c r="N65" s="14">
        <f t="shared" si="19"/>
        <v>0.25</v>
      </c>
      <c r="O65" s="14">
        <f t="shared" si="19"/>
        <v>0.5</v>
      </c>
      <c r="P65" s="14">
        <f t="shared" si="19"/>
        <v>0.25</v>
      </c>
      <c r="Q65" s="32">
        <f t="shared" si="13"/>
        <v>0</v>
      </c>
      <c r="R65" s="32">
        <f>IF(D65&gt;21,VLOOKUP(D65,Barem!$T$1:$U$39,2,1),0)</f>
        <v>0</v>
      </c>
      <c r="S65" s="32">
        <f>IF(D65&lt;1.609,0,IF(B65="F",VLOOKUP(I65,Barem!$X$2:$Z$13,2,1),VLOOKUP(I65,Barem!$X$14:$Z$25,2,1)))</f>
        <v>0</v>
      </c>
      <c r="T65" s="32">
        <f>VLOOKUP(A65,Participanti!A:C,3,0)</f>
        <v>0</v>
      </c>
      <c r="U65" s="25">
        <f t="shared" si="20"/>
        <v>3</v>
      </c>
      <c r="V65" s="115">
        <v>44095</v>
      </c>
      <c r="W65" s="2">
        <f t="shared" si="3"/>
        <v>1</v>
      </c>
      <c r="X65" s="30">
        <f t="shared" si="15"/>
        <v>0.96463022508038587</v>
      </c>
      <c r="Y65" s="2" t="str">
        <f>VLOOKUP(A65,Data_echipe!A:R,18,0)</f>
        <v>TSP</v>
      </c>
      <c r="Z65" s="2">
        <v>1</v>
      </c>
    </row>
    <row r="66" spans="1:26" x14ac:dyDescent="0.25">
      <c r="A66" s="156" t="s">
        <v>182</v>
      </c>
      <c r="B66" s="2" t="str">
        <f>VLOOKUP(A66,Participanti!A:B,2,0)</f>
        <v>M</v>
      </c>
      <c r="C66" s="112">
        <v>2</v>
      </c>
      <c r="D66" s="112">
        <v>61.24</v>
      </c>
      <c r="E66" s="113">
        <v>0.28410879629629632</v>
      </c>
      <c r="F66" s="113">
        <v>0.31541666666666668</v>
      </c>
      <c r="G66" s="107">
        <f t="shared" ref="G66:G74" si="21">AVERAGE(E66:F66)</f>
        <v>0.29976273148148147</v>
      </c>
      <c r="H66" s="114">
        <v>87</v>
      </c>
      <c r="I66" s="17">
        <f t="shared" si="12"/>
        <v>4.8948845767714149E-3</v>
      </c>
      <c r="J66" s="112">
        <f>IF(B66="F",IF(I66&gt;Barem!$AC$2,0,IF(B66="F",VLOOKUP(D66,Barem!$B$2:$C$11,2,1))),IF(I66&gt;Barem!$AC$3,0,VLOOKUP(D66,Barem!$B$12:$C$21,2,1)))</f>
        <v>5</v>
      </c>
      <c r="K66" s="2">
        <f>IF(J66=0,0,IF(B66="F",VLOOKUP(I66,Barem!$G$2:$H$11,2,1),VLOOKUP(I66,Barem!$G$12:$H$21,2,1)))</f>
        <v>1</v>
      </c>
      <c r="L66" s="2">
        <v>4</v>
      </c>
      <c r="M66" s="70" t="str">
        <f>VLOOKUP($C66,Barem!$L$2:$R$13,7,0)</f>
        <v>D</v>
      </c>
      <c r="N66" s="14">
        <f t="shared" si="19"/>
        <v>0.5</v>
      </c>
      <c r="O66" s="14">
        <f t="shared" si="19"/>
        <v>0.25</v>
      </c>
      <c r="P66" s="14">
        <f t="shared" si="19"/>
        <v>0.25</v>
      </c>
      <c r="Q66" s="32">
        <f t="shared" si="13"/>
        <v>0</v>
      </c>
      <c r="R66" s="32">
        <f>IF(D66&gt;21,VLOOKUP(D66,Barem!$T$1:$U$39,2,1),0)</f>
        <v>2</v>
      </c>
      <c r="S66" s="32">
        <f>IF(D66&lt;1.609,0,IF(B66="F",VLOOKUP(I66,Barem!$X$2:$Z$13,2,1),VLOOKUP(I66,Barem!$X$14:$Z$25,2,1)))</f>
        <v>0</v>
      </c>
      <c r="T66" s="32">
        <f>VLOOKUP(A66,Participanti!A:C,3,0)</f>
        <v>0</v>
      </c>
      <c r="U66" s="25">
        <f t="shared" si="20"/>
        <v>5.75</v>
      </c>
      <c r="V66" s="115">
        <v>44095</v>
      </c>
      <c r="W66" s="2">
        <f t="shared" ref="W66:W129" si="22">COUNTIFS(A:A,A66,C:C,C66)</f>
        <v>1</v>
      </c>
      <c r="X66" s="30">
        <f t="shared" si="15"/>
        <v>9.3892880470280854E-2</v>
      </c>
      <c r="Y66" s="2" t="str">
        <f>VLOOKUP(A66,Data_echipe!A:R,18,0)</f>
        <v>Serioranistii</v>
      </c>
      <c r="Z66" s="2">
        <v>1</v>
      </c>
    </row>
    <row r="67" spans="1:26" x14ac:dyDescent="0.25">
      <c r="A67" s="156" t="s">
        <v>111</v>
      </c>
      <c r="B67" s="2" t="str">
        <f>VLOOKUP(A67,Participanti!A:B,2,0)</f>
        <v>M</v>
      </c>
      <c r="C67" s="112">
        <v>2</v>
      </c>
      <c r="D67" s="112">
        <v>55.37</v>
      </c>
      <c r="E67" s="113">
        <v>0.37872685185185184</v>
      </c>
      <c r="F67" s="113">
        <v>0.40008101851851857</v>
      </c>
      <c r="G67" s="113">
        <f t="shared" si="21"/>
        <v>0.38940393518518523</v>
      </c>
      <c r="H67" s="114">
        <v>1436</v>
      </c>
      <c r="I67" s="17">
        <f t="shared" si="12"/>
        <v>7.0327602525769419E-3</v>
      </c>
      <c r="J67" s="112">
        <f>IF(B67="F",IF(I67&gt;Barem!$AC$2,0,IF(B67="F",VLOOKUP(D67,Barem!$B$2:$C$11,2,1))),IF(I67&gt;Barem!$AC$3,0,VLOOKUP(D67,Barem!$B$12:$C$21,2,1)))</f>
        <v>5</v>
      </c>
      <c r="K67" s="2">
        <f>IF(J67=0,0,IF(B67="F",VLOOKUP(I67,Barem!$G$2:$H$11,2,1),VLOOKUP(I67,Barem!$G$12:$H$21,2,1)))</f>
        <v>0</v>
      </c>
      <c r="L67" s="2">
        <v>4.5</v>
      </c>
      <c r="M67" s="70" t="str">
        <f>VLOOKUP($C67,Barem!$L$2:$R$13,7,0)</f>
        <v>D</v>
      </c>
      <c r="N67" s="14">
        <f t="shared" si="19"/>
        <v>0.5</v>
      </c>
      <c r="O67" s="14">
        <f t="shared" si="19"/>
        <v>0.25</v>
      </c>
      <c r="P67" s="14">
        <f t="shared" si="19"/>
        <v>0.25</v>
      </c>
      <c r="Q67" s="32">
        <f t="shared" si="13"/>
        <v>0.95733333333333337</v>
      </c>
      <c r="R67" s="32">
        <f>IF(D67&gt;21,VLOOKUP(D67,Barem!$T$1:$U$39,2,1),0)</f>
        <v>1.7</v>
      </c>
      <c r="S67" s="32">
        <f>IF(D67&lt;1.609,0,IF(B67="F",VLOOKUP(I67,Barem!$X$2:$Z$13,2,1),VLOOKUP(I67,Barem!$X$14:$Z$25,2,1)))</f>
        <v>0</v>
      </c>
      <c r="T67" s="32">
        <f>VLOOKUP(A67,Participanti!A:C,3,0)</f>
        <v>0.5</v>
      </c>
      <c r="U67" s="25">
        <f t="shared" si="20"/>
        <v>6.7823333333333338</v>
      </c>
      <c r="V67" s="115">
        <v>44095</v>
      </c>
      <c r="W67" s="2">
        <f t="shared" si="22"/>
        <v>1</v>
      </c>
      <c r="X67" s="30">
        <f t="shared" si="15"/>
        <v>0.12249112034194209</v>
      </c>
      <c r="Y67" s="2" t="str">
        <f>VLOOKUP(A67,Data_echipe!A:R,18,0)</f>
        <v>Let it RUN</v>
      </c>
      <c r="Z67" s="2">
        <v>1</v>
      </c>
    </row>
    <row r="68" spans="1:26" x14ac:dyDescent="0.25">
      <c r="A68" s="156" t="s">
        <v>64</v>
      </c>
      <c r="B68" s="2" t="str">
        <f>VLOOKUP(A68,Participanti!A:B,2,0)</f>
        <v>M</v>
      </c>
      <c r="C68" s="112">
        <v>2</v>
      </c>
      <c r="D68" s="112">
        <v>15.04</v>
      </c>
      <c r="E68" s="113">
        <v>7.0266203703703692E-2</v>
      </c>
      <c r="F68" s="113">
        <v>7.4907407407407409E-2</v>
      </c>
      <c r="G68" s="107">
        <f t="shared" si="21"/>
        <v>7.258680555555555E-2</v>
      </c>
      <c r="H68" s="114">
        <v>0</v>
      </c>
      <c r="I68" s="17">
        <f t="shared" si="12"/>
        <v>4.8262503693853424E-3</v>
      </c>
      <c r="J68" s="112">
        <f>IF(B68="F",IF(I68&gt;Barem!$AC$2,0,IF(B68="F",VLOOKUP(D68,Barem!$B$2:$C$11,2,1))),IF(I68&gt;Barem!$AC$3,0,VLOOKUP(D68,Barem!$B$12:$C$21,2,1)))</f>
        <v>3.5</v>
      </c>
      <c r="K68" s="2">
        <f>IF(J68=0,0,IF(B68="F",VLOOKUP(I68,Barem!$G$2:$H$11,2,1),VLOOKUP(I68,Barem!$G$12:$H$21,2,1)))</f>
        <v>1</v>
      </c>
      <c r="L68" s="2">
        <v>2.5</v>
      </c>
      <c r="M68" s="70" t="str">
        <f>VLOOKUP($C68,Barem!$L$2:$R$13,7,0)</f>
        <v>D</v>
      </c>
      <c r="N68" s="14">
        <f t="shared" si="19"/>
        <v>0.5</v>
      </c>
      <c r="O68" s="14">
        <f t="shared" si="19"/>
        <v>0.25</v>
      </c>
      <c r="P68" s="14">
        <f t="shared" si="19"/>
        <v>0.25</v>
      </c>
      <c r="Q68" s="32">
        <f t="shared" si="13"/>
        <v>0</v>
      </c>
      <c r="R68" s="32">
        <f>IF(D68&gt;21,VLOOKUP(D68,Barem!$T$1:$U$39,2,1),0)</f>
        <v>0</v>
      </c>
      <c r="S68" s="32">
        <f>IF(D68&lt;1.609,0,IF(B68="F",VLOOKUP(I68,Barem!$X$2:$Z$13,2,1),VLOOKUP(I68,Barem!$X$14:$Z$25,2,1)))</f>
        <v>0</v>
      </c>
      <c r="T68" s="32">
        <f>VLOOKUP(A68,Participanti!A:C,3,0)</f>
        <v>0</v>
      </c>
      <c r="U68" s="25">
        <f t="shared" si="20"/>
        <v>2.625</v>
      </c>
      <c r="V68" s="115">
        <v>44095</v>
      </c>
      <c r="W68" s="2">
        <f t="shared" si="22"/>
        <v>1</v>
      </c>
      <c r="X68" s="30">
        <f t="shared" si="15"/>
        <v>0.17453457446808512</v>
      </c>
      <c r="Y68" s="2" t="str">
        <f>VLOOKUP(A68,Data_echipe!A:R,18,0)</f>
        <v>Simply the BEST</v>
      </c>
      <c r="Z68" s="2">
        <v>1</v>
      </c>
    </row>
    <row r="69" spans="1:26" x14ac:dyDescent="0.25">
      <c r="A69" s="156" t="s">
        <v>184</v>
      </c>
      <c r="B69" s="2" t="str">
        <f>VLOOKUP(A69,Participanti!A:B,2,0)</f>
        <v>F</v>
      </c>
      <c r="C69" s="112">
        <v>2</v>
      </c>
      <c r="D69" s="112">
        <v>10</v>
      </c>
      <c r="E69" s="113">
        <v>4.9212962962962958E-2</v>
      </c>
      <c r="F69" s="113">
        <v>6.0046296296296292E-2</v>
      </c>
      <c r="G69" s="113">
        <f t="shared" si="21"/>
        <v>5.4629629629629625E-2</v>
      </c>
      <c r="H69" s="114">
        <v>0</v>
      </c>
      <c r="I69" s="17">
        <f t="shared" si="12"/>
        <v>5.4629629629629629E-3</v>
      </c>
      <c r="J69" s="112">
        <f>IF(B69="F",IF(I69&gt;Barem!$AC$2,0,IF(B69="F",VLOOKUP(D69,Barem!$B$2:$C$11,2,1))),IF(I69&gt;Barem!$AC$3,0,VLOOKUP(D69,Barem!$B$12:$C$21,2,1)))</f>
        <v>2.5</v>
      </c>
      <c r="K69" s="2">
        <f>IF(J69=0,0,IF(B69="F",VLOOKUP(I69,Barem!$G$2:$H$11,2,1),VLOOKUP(I69,Barem!$G$12:$H$21,2,1)))</f>
        <v>1</v>
      </c>
      <c r="L69" s="2">
        <v>3</v>
      </c>
      <c r="M69" s="70" t="str">
        <f>VLOOKUP($C69,Barem!$L$2:$R$13,7,0)</f>
        <v>D</v>
      </c>
      <c r="N69" s="14">
        <f t="shared" si="19"/>
        <v>0.5</v>
      </c>
      <c r="O69" s="14">
        <f t="shared" si="19"/>
        <v>0.25</v>
      </c>
      <c r="P69" s="14">
        <f t="shared" si="19"/>
        <v>0.25</v>
      </c>
      <c r="Q69" s="32">
        <f t="shared" si="13"/>
        <v>0</v>
      </c>
      <c r="R69" s="32">
        <f>IF(D69&gt;21,VLOOKUP(D69,Barem!$T$1:$U$39,2,1),0)</f>
        <v>0</v>
      </c>
      <c r="S69" s="32">
        <f>IF(D69&lt;1.609,0,IF(B69="F",VLOOKUP(I69,Barem!$X$2:$Z$13,2,1),VLOOKUP(I69,Barem!$X$14:$Z$25,2,1)))</f>
        <v>0</v>
      </c>
      <c r="T69" s="32">
        <f>VLOOKUP(A69,Participanti!A:C,3,0)</f>
        <v>0</v>
      </c>
      <c r="U69" s="25">
        <f t="shared" si="20"/>
        <v>2.25</v>
      </c>
      <c r="V69" s="115">
        <v>44095</v>
      </c>
      <c r="W69" s="2">
        <f t="shared" si="22"/>
        <v>1</v>
      </c>
      <c r="X69" s="30">
        <f t="shared" si="15"/>
        <v>0.22500000000000001</v>
      </c>
      <c r="Y69" s="2" t="str">
        <f>VLOOKUP(A69,Data_echipe!A:R,18,0)</f>
        <v>Simply the BEST</v>
      </c>
      <c r="Z69" s="2">
        <v>1</v>
      </c>
    </row>
    <row r="70" spans="1:26" x14ac:dyDescent="0.25">
      <c r="A70" s="106" t="s">
        <v>82</v>
      </c>
      <c r="B70" s="2" t="str">
        <f>VLOOKUP(A70,Participanti!A:B,2,0)</f>
        <v>M</v>
      </c>
      <c r="C70" s="106">
        <v>2</v>
      </c>
      <c r="D70" s="106">
        <v>21.09</v>
      </c>
      <c r="E70" s="107">
        <v>9.5173611111111112E-2</v>
      </c>
      <c r="F70" s="107">
        <v>9.633101851851851E-2</v>
      </c>
      <c r="G70" s="107">
        <f t="shared" si="21"/>
        <v>9.5752314814814804E-2</v>
      </c>
      <c r="H70" s="108">
        <v>778</v>
      </c>
      <c r="I70" s="17">
        <f t="shared" si="12"/>
        <v>4.5401761410533339E-3</v>
      </c>
      <c r="J70" s="112">
        <f>IF(B70="F",IF(I70&gt;Barem!$AC$2,0,IF(B70="F",VLOOKUP(D70,Barem!$B$2:$C$11,2,1))),IF(I70&gt;Barem!$AC$3,0,VLOOKUP(D70,Barem!$B$12:$C$21,2,1)))</f>
        <v>5</v>
      </c>
      <c r="K70" s="2">
        <f>IF(J70=0,0,IF(B70="F",VLOOKUP(I70,Barem!$G$2:$H$11,2,1),VLOOKUP(I70,Barem!$G$12:$H$21,2,1)))</f>
        <v>1</v>
      </c>
      <c r="L70" s="2">
        <v>3.5</v>
      </c>
      <c r="M70" s="70" t="str">
        <f>VLOOKUP($C70,Barem!$L$2:$R$13,7,0)</f>
        <v>D</v>
      </c>
      <c r="N70" s="14">
        <f t="shared" si="19"/>
        <v>0.5</v>
      </c>
      <c r="O70" s="14">
        <f t="shared" si="19"/>
        <v>0.25</v>
      </c>
      <c r="P70" s="14">
        <f t="shared" si="19"/>
        <v>0.25</v>
      </c>
      <c r="Q70" s="32">
        <f t="shared" si="13"/>
        <v>0.51866666666666672</v>
      </c>
      <c r="R70" s="32">
        <f>IF(D70&gt;21,VLOOKUP(D70,Barem!$T$1:$U$39,2,1),0)</f>
        <v>0</v>
      </c>
      <c r="S70" s="32">
        <f>IF(D70&lt;1.609,0,IF(B70="F",VLOOKUP(I70,Barem!$X$2:$Z$13,2,1),VLOOKUP(I70,Barem!$X$14:$Z$25,2,1)))</f>
        <v>0</v>
      </c>
      <c r="T70" s="32">
        <f>VLOOKUP(A70,Participanti!A:C,3,0)</f>
        <v>0</v>
      </c>
      <c r="U70" s="25">
        <f t="shared" si="20"/>
        <v>4.1436666666666664</v>
      </c>
      <c r="V70" s="115">
        <v>44095</v>
      </c>
      <c r="W70" s="2">
        <f t="shared" si="22"/>
        <v>1</v>
      </c>
      <c r="X70" s="30">
        <f t="shared" si="15"/>
        <v>0.19647542279121225</v>
      </c>
      <c r="Y70" s="2" t="str">
        <f>VLOOKUP(A70,Data_echipe!A:R,18,0)</f>
        <v>Simply the BEST</v>
      </c>
      <c r="Z70" s="2">
        <v>1</v>
      </c>
    </row>
    <row r="71" spans="1:26" x14ac:dyDescent="0.25">
      <c r="A71" s="106" t="s">
        <v>56</v>
      </c>
      <c r="B71" s="2" t="str">
        <f>VLOOKUP(A71,Participanti!A:B,2,0)</f>
        <v>M</v>
      </c>
      <c r="C71" s="106">
        <v>2</v>
      </c>
      <c r="D71" s="106">
        <v>13.04</v>
      </c>
      <c r="E71" s="107">
        <v>5.0150462962962966E-2</v>
      </c>
      <c r="F71" s="107">
        <v>5.0405092592592592E-2</v>
      </c>
      <c r="G71" s="107">
        <f t="shared" si="21"/>
        <v>5.0277777777777782E-2</v>
      </c>
      <c r="H71" s="108">
        <v>5</v>
      </c>
      <c r="I71" s="17">
        <f t="shared" si="12"/>
        <v>3.8556578050443087E-3</v>
      </c>
      <c r="J71" s="112">
        <f>IF(B71="F",IF(I71&gt;Barem!$AC$2,0,IF(B71="F",VLOOKUP(D71,Barem!$B$2:$C$11,2,1))),IF(I71&gt;Barem!$AC$3,0,VLOOKUP(D71,Barem!$B$12:$C$21,2,1)))</f>
        <v>3</v>
      </c>
      <c r="K71" s="2">
        <f>IF(J71=0,0,IF(B71="F",VLOOKUP(I71,Barem!$G$2:$H$11,2,1),VLOOKUP(I71,Barem!$G$12:$H$21,2,1)))</f>
        <v>1.5</v>
      </c>
      <c r="L71" s="2">
        <v>1.5</v>
      </c>
      <c r="M71" s="70" t="str">
        <f>VLOOKUP($C71,Barem!$L$2:$R$13,7,0)</f>
        <v>D</v>
      </c>
      <c r="N71" s="14">
        <f t="shared" si="19"/>
        <v>0.5</v>
      </c>
      <c r="O71" s="14">
        <f t="shared" si="19"/>
        <v>0.25</v>
      </c>
      <c r="P71" s="14">
        <f t="shared" si="19"/>
        <v>0.25</v>
      </c>
      <c r="Q71" s="32">
        <f t="shared" si="13"/>
        <v>0</v>
      </c>
      <c r="R71" s="32">
        <f>IF(D71&gt;21,VLOOKUP(D71,Barem!$T$1:$U$39,2,1),0)</f>
        <v>0</v>
      </c>
      <c r="S71" s="32">
        <f>IF(D71&lt;1.609,0,IF(B71="F",VLOOKUP(I71,Barem!$X$2:$Z$13,2,1),VLOOKUP(I71,Barem!$X$14:$Z$25,2,1)))</f>
        <v>0</v>
      </c>
      <c r="T71" s="32">
        <f>VLOOKUP(A71,Participanti!A:C,3,0)</f>
        <v>0</v>
      </c>
      <c r="U71" s="25">
        <f t="shared" si="20"/>
        <v>2.25</v>
      </c>
      <c r="V71" s="115">
        <v>44092</v>
      </c>
      <c r="W71" s="2">
        <f t="shared" si="22"/>
        <v>1</v>
      </c>
      <c r="X71" s="30">
        <f t="shared" si="15"/>
        <v>0.17254601226993865</v>
      </c>
      <c r="Y71" s="2" t="str">
        <f>VLOOKUP(A71,Data_echipe!A:R,18,0)</f>
        <v>TSP</v>
      </c>
      <c r="Z71" s="2">
        <v>1</v>
      </c>
    </row>
    <row r="72" spans="1:26" x14ac:dyDescent="0.25">
      <c r="A72" s="106" t="s">
        <v>181</v>
      </c>
      <c r="B72" s="2" t="str">
        <f>VLOOKUP(A72,Participanti!A:B,2,0)</f>
        <v>M</v>
      </c>
      <c r="C72" s="106">
        <v>2</v>
      </c>
      <c r="D72" s="106">
        <v>10.01</v>
      </c>
      <c r="E72" s="107">
        <v>4.1851851851851855E-2</v>
      </c>
      <c r="F72" s="107">
        <v>4.1909722222222223E-2</v>
      </c>
      <c r="G72" s="107">
        <f t="shared" si="21"/>
        <v>4.1880787037037043E-2</v>
      </c>
      <c r="H72" s="108">
        <v>9</v>
      </c>
      <c r="I72" s="17">
        <f t="shared" si="12"/>
        <v>4.1838948088948093E-3</v>
      </c>
      <c r="J72" s="2">
        <f>IF(B72="F",IF(I72&gt;Barem!$AC$2,0,IF(B72="F",VLOOKUP(D72,Barem!$B$2:$C$11,2,1))),IF(I72&gt;Barem!$AC$3,0,VLOOKUP(D72,Barem!$B$12:$C$21,2,1)))</f>
        <v>2.5</v>
      </c>
      <c r="K72" s="2">
        <f>IF(J72=0,0,IF(B72="F",VLOOKUP(I72,Barem!$G$2:$H$11,2,1),VLOOKUP(I72,Barem!$G$12:$H$21,2,1)))</f>
        <v>1</v>
      </c>
      <c r="L72" s="106">
        <v>4</v>
      </c>
      <c r="M72" s="70" t="s">
        <v>172</v>
      </c>
      <c r="N72" s="14">
        <f t="shared" si="19"/>
        <v>0.25</v>
      </c>
      <c r="O72" s="14">
        <f t="shared" si="19"/>
        <v>0.25</v>
      </c>
      <c r="P72" s="14">
        <f t="shared" si="19"/>
        <v>0.5</v>
      </c>
      <c r="Q72" s="32">
        <f t="shared" si="13"/>
        <v>0</v>
      </c>
      <c r="R72" s="32">
        <f>IF(D72&gt;21,VLOOKUP(D72,Barem!$T$1:$U$39,2,1),0)</f>
        <v>0</v>
      </c>
      <c r="S72" s="32">
        <f>IF(D72&lt;1.609,0,IF(B72="F",VLOOKUP(I72,Barem!$X$2:$Z$13,2,1),VLOOKUP(I72,Barem!$X$14:$Z$25,2,1)))</f>
        <v>0</v>
      </c>
      <c r="T72" s="32">
        <f>VLOOKUP(A72,Participanti!A:C,3,0)</f>
        <v>0</v>
      </c>
      <c r="U72" s="25">
        <f t="shared" si="20"/>
        <v>2.875</v>
      </c>
      <c r="V72" s="115">
        <v>44095</v>
      </c>
      <c r="W72" s="2">
        <f t="shared" si="22"/>
        <v>1</v>
      </c>
      <c r="X72" s="30">
        <f t="shared" si="15"/>
        <v>0.2872127872127872</v>
      </c>
      <c r="Y72" s="2" t="str">
        <f>VLOOKUP(A72,Data_echipe!A:R,18,0)</f>
        <v>Let it RUN</v>
      </c>
      <c r="Z72" s="2">
        <v>1</v>
      </c>
    </row>
    <row r="73" spans="1:26" x14ac:dyDescent="0.25">
      <c r="A73" s="106" t="s">
        <v>67</v>
      </c>
      <c r="B73" s="2" t="str">
        <f>VLOOKUP(A73,Participanti!A:B,2,0)</f>
        <v>F</v>
      </c>
      <c r="C73" s="106">
        <v>2</v>
      </c>
      <c r="D73" s="106">
        <v>12.01</v>
      </c>
      <c r="E73" s="107">
        <v>4.7928240740740737E-2</v>
      </c>
      <c r="F73" s="107">
        <v>5.4942129629629632E-2</v>
      </c>
      <c r="G73" s="107">
        <f t="shared" si="21"/>
        <v>5.1435185185185181E-2</v>
      </c>
      <c r="H73" s="108">
        <v>17</v>
      </c>
      <c r="I73" s="17">
        <f t="shared" si="12"/>
        <v>4.2826965183334871E-3</v>
      </c>
      <c r="J73" s="106">
        <f>IF(B73="F",IF(I73&gt;Barem!$AC$2,0,IF(B73="F",VLOOKUP(D73,Barem!$B$2:$C$11,2,1))),IF(I73&gt;Barem!$AC$3,0,VLOOKUP(D73,Barem!$B$12:$C$21,2,1)))</f>
        <v>3</v>
      </c>
      <c r="K73" s="2">
        <f>IF(J73=0,0,IF(B73="F",VLOOKUP(I73,Barem!$G$2:$H$11,2,1),VLOOKUP(I73,Barem!$G$12:$H$21,2,1)))</f>
        <v>1.5</v>
      </c>
      <c r="L73" s="2">
        <v>3</v>
      </c>
      <c r="M73" s="70" t="str">
        <f>VLOOKUP($C73,Barem!$L$2:$R$13,7,0)</f>
        <v>D</v>
      </c>
      <c r="N73" s="14">
        <f t="shared" si="19"/>
        <v>0.5</v>
      </c>
      <c r="O73" s="14">
        <f t="shared" si="19"/>
        <v>0.25</v>
      </c>
      <c r="P73" s="14">
        <f t="shared" si="19"/>
        <v>0.25</v>
      </c>
      <c r="Q73" s="32">
        <f t="shared" si="13"/>
        <v>0</v>
      </c>
      <c r="R73" s="32">
        <f>IF(D73&gt;21,VLOOKUP(D73,Barem!$T$1:$U$39,2,1),0)</f>
        <v>0</v>
      </c>
      <c r="S73" s="32">
        <f>IF(D73&lt;1.609,0,IF(B73="F",VLOOKUP(I73,Barem!$X$2:$Z$13,2,1),VLOOKUP(I73,Barem!$X$14:$Z$25,2,1)))</f>
        <v>0</v>
      </c>
      <c r="T73" s="32">
        <f>VLOOKUP(A73,Participanti!A:C,3,0)</f>
        <v>0</v>
      </c>
      <c r="U73" s="25">
        <f t="shared" si="20"/>
        <v>2.625</v>
      </c>
      <c r="V73" s="115">
        <v>44095</v>
      </c>
      <c r="W73" s="2">
        <f t="shared" si="22"/>
        <v>1</v>
      </c>
      <c r="X73" s="30">
        <f t="shared" si="15"/>
        <v>0.21856786011656953</v>
      </c>
      <c r="Y73" s="2" t="e">
        <f>VLOOKUP(A73,Data_echipe!A:R,18,0)</f>
        <v>#N/A</v>
      </c>
      <c r="Z73" s="2">
        <v>1</v>
      </c>
    </row>
    <row r="74" spans="1:26" x14ac:dyDescent="0.25">
      <c r="A74" s="106" t="s">
        <v>58</v>
      </c>
      <c r="B74" s="2" t="str">
        <f>VLOOKUP(A74,Participanti!A:B,2,0)</f>
        <v>F</v>
      </c>
      <c r="C74" s="106">
        <v>1</v>
      </c>
      <c r="D74" s="106">
        <v>21.03</v>
      </c>
      <c r="E74" s="107">
        <v>0.1218287037037037</v>
      </c>
      <c r="F74" s="107">
        <v>0.15418981481481481</v>
      </c>
      <c r="G74" s="107">
        <f t="shared" si="21"/>
        <v>0.13800925925925925</v>
      </c>
      <c r="H74" s="108">
        <v>758</v>
      </c>
      <c r="I74" s="17">
        <f t="shared" ref="I74:I128" si="23">G74/D74</f>
        <v>6.5624944963984426E-3</v>
      </c>
      <c r="J74" s="106">
        <f>IF(B74="F",IF(I74&gt;Barem!$AC$2,0,IF(B74="F",VLOOKUP(D74,Barem!$B$2:$C$11,2,1))),IF(I74&gt;Barem!$AC$3,0,VLOOKUP(D74,Barem!$B$12:$C$21,2,1)))</f>
        <v>5</v>
      </c>
      <c r="K74" s="111">
        <f>IF(J74=0,0,IF(B74="F",VLOOKUP(I74,Barem!$G$2:$H$11,2,1),VLOOKUP(I74,Barem!$G$12:$H$21,2,1)))</f>
        <v>0</v>
      </c>
      <c r="L74" s="2">
        <v>3.5</v>
      </c>
      <c r="M74" s="70" t="str">
        <f>VLOOKUP($C74,Barem!$L$2:$R$13,7,0)</f>
        <v>P</v>
      </c>
      <c r="N74" s="14">
        <f t="shared" si="19"/>
        <v>0.25</v>
      </c>
      <c r="O74" s="14">
        <f t="shared" si="19"/>
        <v>0.25</v>
      </c>
      <c r="P74" s="14">
        <f t="shared" si="19"/>
        <v>0.5</v>
      </c>
      <c r="Q74" s="32">
        <f t="shared" ref="Q74:Q144" si="24">IF(H74&lt;-49,H74/1500,IF(H74&gt;99,H74/1500,0))</f>
        <v>0.5053333333333333</v>
      </c>
      <c r="R74" s="32">
        <f>IF(D74&gt;21,VLOOKUP(D74,Barem!$T$1:$U$39,2,1),0)</f>
        <v>0</v>
      </c>
      <c r="S74" s="32">
        <f>IF(D74&lt;1.609,0,IF(B74="F",VLOOKUP(I74,Barem!$X$2:$Z$13,2,1),VLOOKUP(I74,Barem!$X$14:$Z$25,2,1)))</f>
        <v>0</v>
      </c>
      <c r="T74" s="32">
        <f>VLOOKUP(A74,Participanti!A:C,3,0)</f>
        <v>0</v>
      </c>
      <c r="U74" s="25">
        <f t="shared" si="20"/>
        <v>3.5053333333333332</v>
      </c>
      <c r="V74" s="116">
        <v>44086</v>
      </c>
      <c r="W74" s="2">
        <f t="shared" si="22"/>
        <v>1</v>
      </c>
      <c r="X74" s="30">
        <f t="shared" ref="X74:X146" si="25">U74/D74</f>
        <v>0.16668251703915041</v>
      </c>
      <c r="Y74" s="2" t="str">
        <f>VLOOKUP(A74,Data_echipe!A:R,18,0)</f>
        <v>Let it RUN</v>
      </c>
      <c r="Z74" s="2">
        <v>1</v>
      </c>
    </row>
    <row r="75" spans="1:26" x14ac:dyDescent="0.25">
      <c r="A75" s="110" t="s">
        <v>178</v>
      </c>
      <c r="B75" s="2" t="str">
        <f>VLOOKUP(A75,Participanti!A:B,2,0)</f>
        <v>M</v>
      </c>
      <c r="C75" s="106">
        <v>2</v>
      </c>
      <c r="D75" s="106">
        <v>42.2</v>
      </c>
      <c r="E75" s="107">
        <v>0.15619212962962961</v>
      </c>
      <c r="F75" s="107">
        <v>0.19693287037037036</v>
      </c>
      <c r="G75" s="107">
        <f>AVERAGE(E75:F75)</f>
        <v>0.17656249999999998</v>
      </c>
      <c r="H75" s="108">
        <v>756</v>
      </c>
      <c r="I75" s="17">
        <f t="shared" si="23"/>
        <v>4.1839454976303307E-3</v>
      </c>
      <c r="J75" s="128">
        <f>IF(B75="F",IF(I75&gt;Barem!$AC$2,0,IF(B75="F",VLOOKUP(D75,Barem!$B$2:$C$11,2,1))),IF(I75&gt;Barem!$AC$3,0,VLOOKUP(D75,Barem!$B$12:$C$21,2,1)))</f>
        <v>5</v>
      </c>
      <c r="K75" s="2">
        <f>IF(J75=0,0,IF(B75="F",VLOOKUP(I75,Barem!$G$2:$H$11,2,1),VLOOKUP(I75,Barem!$G$12:$H$21,2,1)))</f>
        <v>1</v>
      </c>
      <c r="L75" s="123">
        <v>3.5</v>
      </c>
      <c r="M75" s="70" t="str">
        <f>VLOOKUP($C75,Barem!$L$2:$R$13,7,0)</f>
        <v>D</v>
      </c>
      <c r="N75" s="14">
        <f t="shared" si="19"/>
        <v>0.5</v>
      </c>
      <c r="O75" s="14">
        <f t="shared" si="19"/>
        <v>0.25</v>
      </c>
      <c r="P75" s="14">
        <f t="shared" si="19"/>
        <v>0.25</v>
      </c>
      <c r="Q75" s="32">
        <f t="shared" si="24"/>
        <v>0.504</v>
      </c>
      <c r="R75" s="32">
        <f>IF(D75&gt;21,VLOOKUP(D75,Barem!$T$1:$U$39,2,1),0)</f>
        <v>1</v>
      </c>
      <c r="S75" s="32">
        <f>IF(D75&lt;1.609,0,IF(B75="F",VLOOKUP(I75,Barem!$X$2:$Z$13,2,1),VLOOKUP(I75,Barem!$X$14:$Z$25,2,1)))</f>
        <v>0</v>
      </c>
      <c r="T75" s="32">
        <f>VLOOKUP(A75,Participanti!A:C,3,0)</f>
        <v>0</v>
      </c>
      <c r="U75" s="25">
        <f t="shared" si="20"/>
        <v>5.1289999999999996</v>
      </c>
      <c r="V75" s="109">
        <v>44094</v>
      </c>
      <c r="W75" s="2">
        <f t="shared" si="22"/>
        <v>1</v>
      </c>
      <c r="X75" s="30">
        <f t="shared" si="25"/>
        <v>0.12154028436018956</v>
      </c>
      <c r="Y75" s="2" t="str">
        <f>VLOOKUP(A75,Data_echipe!A:R,18,0)</f>
        <v>Tenchei</v>
      </c>
      <c r="Z75" s="2">
        <f t="shared" ref="Z75:Z134" si="26">IF(K75&gt;0,1,0)</f>
        <v>1</v>
      </c>
    </row>
    <row r="76" spans="1:26" x14ac:dyDescent="0.25">
      <c r="A76" s="128" t="s">
        <v>220</v>
      </c>
      <c r="B76" s="123" t="str">
        <f>VLOOKUP(A76,Participanti!A:B,2,0)</f>
        <v>M</v>
      </c>
      <c r="C76" s="128">
        <v>3</v>
      </c>
      <c r="D76" s="128">
        <v>10.1</v>
      </c>
      <c r="E76" s="129"/>
      <c r="F76" s="129">
        <v>3.7824074074074072E-2</v>
      </c>
      <c r="G76" s="129">
        <f t="shared" ref="G76:G139" si="27">AVERAGE(E76:F76)</f>
        <v>3.7824074074074072E-2</v>
      </c>
      <c r="H76" s="130">
        <v>20</v>
      </c>
      <c r="I76" s="125">
        <f t="shared" si="23"/>
        <v>3.744957829116245E-3</v>
      </c>
      <c r="J76" s="123">
        <f>IF(B76="F",IF(I76&gt;Barem!$AC$2,0,IF(B76="F",VLOOKUP(D76,Barem!$B$2:$C$11,2,1))),IF(I76&gt;Barem!$AC$3,0,VLOOKUP(D76,Barem!$B$12:$C$21,2,1)))</f>
        <v>2.5</v>
      </c>
      <c r="K76" s="133">
        <f>IF(J76=0,0,IF(B76="F",VLOOKUP(I76,Barem!$G$2:$H$11,2,1),VLOOKUP(I76,Barem!$G$12:$H$21,2,1)))</f>
        <v>2</v>
      </c>
      <c r="L76" s="123">
        <v>3</v>
      </c>
      <c r="M76" s="127" t="s">
        <v>171</v>
      </c>
      <c r="N76" s="124">
        <f t="shared" si="19"/>
        <v>0.25</v>
      </c>
      <c r="O76" s="124">
        <f t="shared" si="19"/>
        <v>0.5</v>
      </c>
      <c r="P76" s="124">
        <f t="shared" si="19"/>
        <v>0.25</v>
      </c>
      <c r="Q76" s="32">
        <f t="shared" si="24"/>
        <v>0</v>
      </c>
      <c r="R76" s="32">
        <f>IF(D76&gt;21,VLOOKUP(D76,Barem!$T$1:$U$39,2,1),0)</f>
        <v>0</v>
      </c>
      <c r="S76" s="32">
        <f>IF(D76&lt;1.609,0,IF(B76="F",VLOOKUP(I76,Barem!$X$2:$Z$13,2,1),VLOOKUP(I76,Barem!$X$14:$Z$25,2,1)))</f>
        <v>0</v>
      </c>
      <c r="T76" s="32">
        <f>VLOOKUP(A76,Participanti!A:C,3,0)</f>
        <v>0</v>
      </c>
      <c r="U76" s="25">
        <f t="shared" si="20"/>
        <v>2.375</v>
      </c>
      <c r="V76" s="131">
        <v>44102</v>
      </c>
      <c r="W76" s="123">
        <f t="shared" si="22"/>
        <v>1</v>
      </c>
      <c r="X76" s="126">
        <f t="shared" si="25"/>
        <v>0.23514851485148516</v>
      </c>
      <c r="Y76" s="123" t="str">
        <f>VLOOKUP(A76,Data_echipe!A:R,18,0)</f>
        <v>Serioranistii</v>
      </c>
      <c r="Z76" s="123">
        <f t="shared" si="26"/>
        <v>1</v>
      </c>
    </row>
    <row r="77" spans="1:26" x14ac:dyDescent="0.25">
      <c r="A77" s="128" t="s">
        <v>68</v>
      </c>
      <c r="B77" s="123" t="str">
        <f>VLOOKUP(A77,Participanti!A:B,2,0)</f>
        <v>M</v>
      </c>
      <c r="C77" s="128">
        <v>3</v>
      </c>
      <c r="D77" s="128">
        <v>23.37</v>
      </c>
      <c r="E77" s="129">
        <v>0.14811342592592594</v>
      </c>
      <c r="F77" s="129">
        <v>0.15540509259259258</v>
      </c>
      <c r="G77" s="129">
        <f t="shared" si="27"/>
        <v>0.15175925925925926</v>
      </c>
      <c r="H77" s="130">
        <v>1846</v>
      </c>
      <c r="I77" s="125">
        <f t="shared" si="23"/>
        <v>6.493763768047037E-3</v>
      </c>
      <c r="J77" s="123">
        <f>IF(B77="F",IF(I77&gt;Barem!$AC$2,0,IF(B77="F",VLOOKUP(D77,Barem!$B$2:$C$11,2,1))),IF(I77&gt;Barem!$AC$3,0,VLOOKUP(D77,Barem!$B$12:$C$21,2,1)))</f>
        <v>5</v>
      </c>
      <c r="K77" s="123">
        <f>IF(J77=0,0,IF(B77="F",VLOOKUP(I77,Barem!$G$2:$H$11,2,1),VLOOKUP(I77,Barem!$G$12:$H$21,2,1)))</f>
        <v>0</v>
      </c>
      <c r="L77" s="123">
        <v>5</v>
      </c>
      <c r="M77" s="127" t="s">
        <v>172</v>
      </c>
      <c r="N77" s="124">
        <f t="shared" ref="N77:P111" si="28">IF($M77=N$1,50%,25%)</f>
        <v>0.25</v>
      </c>
      <c r="O77" s="124">
        <f t="shared" si="28"/>
        <v>0.25</v>
      </c>
      <c r="P77" s="124">
        <f t="shared" si="28"/>
        <v>0.5</v>
      </c>
      <c r="Q77" s="32">
        <f t="shared" si="24"/>
        <v>1.2306666666666666</v>
      </c>
      <c r="R77" s="32">
        <f>IF(D77&gt;21,VLOOKUP(D77,Barem!$T$1:$U$39,2,1),0)</f>
        <v>0.1</v>
      </c>
      <c r="S77" s="32">
        <f>IF(D77&lt;1.609,0,IF(B77="F",VLOOKUP(I77,Barem!$X$2:$Z$13,2,1),VLOOKUP(I77,Barem!$X$14:$Z$25,2,1)))</f>
        <v>0</v>
      </c>
      <c r="T77" s="32">
        <f>VLOOKUP(A77,Participanti!A:C,3,0)</f>
        <v>0</v>
      </c>
      <c r="U77" s="25">
        <f t="shared" si="20"/>
        <v>5.0806666666666658</v>
      </c>
      <c r="V77" s="131">
        <v>44102</v>
      </c>
      <c r="W77" s="123">
        <f t="shared" si="22"/>
        <v>1</v>
      </c>
      <c r="X77" s="126">
        <f t="shared" si="25"/>
        <v>0.21740122664384534</v>
      </c>
      <c r="Y77" s="123" t="str">
        <f>VLOOKUP(A77,Data_echipe!A:R,18,0)</f>
        <v>TSP</v>
      </c>
      <c r="Z77" s="123">
        <f t="shared" si="26"/>
        <v>0</v>
      </c>
    </row>
    <row r="78" spans="1:26" x14ac:dyDescent="0.25">
      <c r="A78" s="156" t="s">
        <v>184</v>
      </c>
      <c r="B78" s="123" t="str">
        <f>VLOOKUP(A78,Participanti!A:B,2,0)</f>
        <v>F</v>
      </c>
      <c r="C78" s="133">
        <v>3</v>
      </c>
      <c r="D78" s="133">
        <v>5</v>
      </c>
      <c r="E78" s="134">
        <v>2.4386574074074074E-2</v>
      </c>
      <c r="F78" s="134">
        <v>2.461805555555556E-2</v>
      </c>
      <c r="G78" s="129">
        <f t="shared" si="27"/>
        <v>2.4502314814814817E-2</v>
      </c>
      <c r="H78" s="135">
        <v>161</v>
      </c>
      <c r="I78" s="125">
        <f t="shared" si="23"/>
        <v>4.9004629629629632E-3</v>
      </c>
      <c r="J78" s="123">
        <f>IF(B78="F",IF(I78&gt;Barem!$AC$2,0,IF(B78="F",VLOOKUP(D78,Barem!$B$2:$C$11,2,1))),IF(I78&gt;Barem!$AC$3,0,VLOOKUP(D78,Barem!$B$12:$C$21,2,1)))</f>
        <v>1.5</v>
      </c>
      <c r="K78" s="123">
        <f>IF(J78=0,0,IF(B78="F",VLOOKUP(I78,Barem!$G$2:$H$11,2,1),VLOOKUP(I78,Barem!$G$12:$H$21,2,1)))</f>
        <v>1</v>
      </c>
      <c r="L78" s="128">
        <v>3.5</v>
      </c>
      <c r="M78" s="127" t="s">
        <v>172</v>
      </c>
      <c r="N78" s="124">
        <f t="shared" si="28"/>
        <v>0.25</v>
      </c>
      <c r="O78" s="124">
        <f t="shared" si="28"/>
        <v>0.25</v>
      </c>
      <c r="P78" s="124">
        <f t="shared" si="28"/>
        <v>0.5</v>
      </c>
      <c r="Q78" s="32">
        <f t="shared" si="24"/>
        <v>0.10733333333333334</v>
      </c>
      <c r="R78" s="32">
        <f>IF(D78&gt;21,VLOOKUP(D78,Barem!$T$1:$U$39,2,1),0)</f>
        <v>0</v>
      </c>
      <c r="S78" s="32">
        <f>IF(D78&lt;1.609,0,IF(B78="F",VLOOKUP(I78,Barem!$X$2:$Z$13,2,1),VLOOKUP(I78,Barem!$X$14:$Z$25,2,1)))</f>
        <v>0</v>
      </c>
      <c r="T78" s="32">
        <f>VLOOKUP(A78,Participanti!A:C,3,0)</f>
        <v>0</v>
      </c>
      <c r="U78" s="25">
        <f t="shared" si="20"/>
        <v>2.4823333333333335</v>
      </c>
      <c r="V78" s="136">
        <v>44102</v>
      </c>
      <c r="W78" s="123">
        <f t="shared" si="22"/>
        <v>1</v>
      </c>
      <c r="X78" s="126">
        <f t="shared" si="25"/>
        <v>0.49646666666666672</v>
      </c>
      <c r="Y78" s="123" t="str">
        <f>VLOOKUP(A78,Data_echipe!A:R,18,0)</f>
        <v>Simply the BEST</v>
      </c>
      <c r="Z78" s="123">
        <f t="shared" si="26"/>
        <v>1</v>
      </c>
    </row>
    <row r="79" spans="1:26" x14ac:dyDescent="0.25">
      <c r="A79" s="156" t="s">
        <v>56</v>
      </c>
      <c r="B79" s="123" t="str">
        <f>VLOOKUP(A79,Participanti!A:B,2,0)</f>
        <v>M</v>
      </c>
      <c r="C79" s="133">
        <v>3</v>
      </c>
      <c r="D79" s="128">
        <v>15.04</v>
      </c>
      <c r="E79" s="129">
        <v>5.6099537037037038E-2</v>
      </c>
      <c r="F79" s="129">
        <v>5.7430555555555561E-2</v>
      </c>
      <c r="G79" s="129">
        <f t="shared" si="27"/>
        <v>5.67650462962963E-2</v>
      </c>
      <c r="H79" s="130">
        <v>20</v>
      </c>
      <c r="I79" s="125">
        <f t="shared" si="23"/>
        <v>3.7742716952324671E-3</v>
      </c>
      <c r="J79" s="123">
        <f>IF(B79="F",IF(I79&gt;Barem!$AC$2,0,IF(B79="F",VLOOKUP(D79,Barem!$B$2:$C$11,2,1))),IF(I79&gt;Barem!$AC$3,0,VLOOKUP(D79,Barem!$B$12:$C$21,2,1)))</f>
        <v>3.5</v>
      </c>
      <c r="K79" s="123">
        <f>IF(J79=0,0,IF(B79="F",VLOOKUP(I79,Barem!$G$2:$H$11,2,1),VLOOKUP(I79,Barem!$G$12:$H$21,2,1)))</f>
        <v>2</v>
      </c>
      <c r="L79" s="128">
        <v>1.5</v>
      </c>
      <c r="M79" s="127" t="s">
        <v>172</v>
      </c>
      <c r="N79" s="124">
        <f t="shared" si="28"/>
        <v>0.25</v>
      </c>
      <c r="O79" s="124">
        <f t="shared" si="28"/>
        <v>0.25</v>
      </c>
      <c r="P79" s="124">
        <f t="shared" si="28"/>
        <v>0.5</v>
      </c>
      <c r="Q79" s="32">
        <f t="shared" si="24"/>
        <v>0</v>
      </c>
      <c r="R79" s="32">
        <f>IF(D79&gt;21,VLOOKUP(D79,Barem!$T$1:$U$39,2,1),0)</f>
        <v>0</v>
      </c>
      <c r="S79" s="32">
        <f>IF(D79&lt;1.609,0,IF(B79="F",VLOOKUP(I79,Barem!$X$2:$Z$13,2,1),VLOOKUP(I79,Barem!$X$14:$Z$25,2,1)))</f>
        <v>0</v>
      </c>
      <c r="T79" s="32">
        <f>VLOOKUP(A79,Participanti!A:C,3,0)</f>
        <v>0</v>
      </c>
      <c r="U79" s="25">
        <f t="shared" si="20"/>
        <v>2.125</v>
      </c>
      <c r="V79" s="136">
        <v>44102</v>
      </c>
      <c r="W79" s="123">
        <f t="shared" si="22"/>
        <v>1</v>
      </c>
      <c r="X79" s="126">
        <f t="shared" si="25"/>
        <v>0.14128989361702129</v>
      </c>
      <c r="Y79" s="123" t="str">
        <f>VLOOKUP(A79,Data_echipe!A:R,18,0)</f>
        <v>TSP</v>
      </c>
      <c r="Z79" s="123">
        <f t="shared" si="26"/>
        <v>1</v>
      </c>
    </row>
    <row r="80" spans="1:26" x14ac:dyDescent="0.25">
      <c r="A80" s="128" t="s">
        <v>65</v>
      </c>
      <c r="B80" s="123" t="str">
        <f>VLOOKUP(A80,Participanti!A:B,2,0)</f>
        <v>M</v>
      </c>
      <c r="C80" s="133">
        <v>3</v>
      </c>
      <c r="D80" s="128">
        <v>21.18</v>
      </c>
      <c r="E80" s="129">
        <v>7.3275462962962959E-2</v>
      </c>
      <c r="F80" s="129">
        <v>7.6967592592592601E-2</v>
      </c>
      <c r="G80" s="129">
        <f t="shared" si="27"/>
        <v>7.512152777777778E-2</v>
      </c>
      <c r="H80" s="130">
        <v>37</v>
      </c>
      <c r="I80" s="125">
        <f t="shared" si="23"/>
        <v>3.5468143426712834E-3</v>
      </c>
      <c r="J80" s="123">
        <f>IF(B80="F",IF(I80&gt;Barem!$AC$2,0,IF(B80="F",VLOOKUP(D80,Barem!$B$2:$C$11,2,1))),IF(I80&gt;Barem!$AC$3,0,VLOOKUP(D80,Barem!$B$12:$C$21,2,1)))</f>
        <v>5</v>
      </c>
      <c r="K80" s="123">
        <f>IF(J80=0,0,IF(B80="F",VLOOKUP(I80,Barem!$G$2:$H$11,2,1),VLOOKUP(I80,Barem!$G$12:$H$21,2,1)))</f>
        <v>2.5</v>
      </c>
      <c r="L80" s="128">
        <v>2</v>
      </c>
      <c r="M80" s="127" t="s">
        <v>172</v>
      </c>
      <c r="N80" s="124">
        <f t="shared" si="28"/>
        <v>0.25</v>
      </c>
      <c r="O80" s="124">
        <f t="shared" si="28"/>
        <v>0.25</v>
      </c>
      <c r="P80" s="124">
        <f t="shared" si="28"/>
        <v>0.5</v>
      </c>
      <c r="Q80" s="32">
        <f t="shared" si="24"/>
        <v>0</v>
      </c>
      <c r="R80" s="32">
        <f>IF(D80&gt;21,VLOOKUP(D80,Barem!$T$1:$U$39,2,1),0)</f>
        <v>0</v>
      </c>
      <c r="S80" s="32">
        <f>IF(D80&lt;1.609,0,IF(B80="F",VLOOKUP(I80,Barem!$X$2:$Z$13,2,1),VLOOKUP(I80,Barem!$X$14:$Z$25,2,1)))</f>
        <v>0</v>
      </c>
      <c r="T80" s="32">
        <f>VLOOKUP(A80,Participanti!A:C,3,0)</f>
        <v>0</v>
      </c>
      <c r="U80" s="25">
        <f t="shared" si="20"/>
        <v>2.875</v>
      </c>
      <c r="V80" s="136">
        <v>44102</v>
      </c>
      <c r="W80" s="123">
        <f t="shared" si="22"/>
        <v>1</v>
      </c>
      <c r="X80" s="126">
        <f t="shared" si="25"/>
        <v>0.13574126534466477</v>
      </c>
      <c r="Y80" s="123" t="str">
        <f>VLOOKUP(A80,Data_echipe!A:R,18,0)</f>
        <v>Tenchei</v>
      </c>
      <c r="Z80" s="123">
        <f t="shared" si="26"/>
        <v>1</v>
      </c>
    </row>
    <row r="81" spans="1:26" x14ac:dyDescent="0.25">
      <c r="A81" s="128" t="s">
        <v>53</v>
      </c>
      <c r="B81" s="123" t="str">
        <f>VLOOKUP(A81,Participanti!A:B,2,0)</f>
        <v>M</v>
      </c>
      <c r="C81" s="133">
        <v>3</v>
      </c>
      <c r="D81" s="128">
        <v>12.1</v>
      </c>
      <c r="E81" s="129">
        <v>4.7395833333333331E-2</v>
      </c>
      <c r="F81" s="129">
        <v>4.8379629629629627E-2</v>
      </c>
      <c r="G81" s="129">
        <f t="shared" si="27"/>
        <v>4.7887731481481483E-2</v>
      </c>
      <c r="H81" s="130">
        <v>11</v>
      </c>
      <c r="I81" s="125">
        <f t="shared" si="23"/>
        <v>3.9576637588001227E-3</v>
      </c>
      <c r="J81" s="123">
        <f>IF(B81="F",IF(I81&gt;Barem!$AC$2,0,IF(B81="F",VLOOKUP(D81,Barem!$B$2:$C$11,2,1))),IF(I81&gt;Barem!$AC$3,0,VLOOKUP(D81,Barem!$B$12:$C$21,2,1)))</f>
        <v>3</v>
      </c>
      <c r="K81" s="123">
        <f>IF(J81=0,0,IF(B81="F",VLOOKUP(I81,Barem!$G$2:$H$11,2,1),VLOOKUP(I81,Barem!$G$12:$H$21,2,1)))</f>
        <v>1.5</v>
      </c>
      <c r="L81" s="128">
        <v>4</v>
      </c>
      <c r="M81" s="127" t="s">
        <v>172</v>
      </c>
      <c r="N81" s="124">
        <f t="shared" si="28"/>
        <v>0.25</v>
      </c>
      <c r="O81" s="124">
        <f t="shared" si="28"/>
        <v>0.25</v>
      </c>
      <c r="P81" s="124">
        <f t="shared" si="28"/>
        <v>0.5</v>
      </c>
      <c r="Q81" s="32">
        <f t="shared" si="24"/>
        <v>0</v>
      </c>
      <c r="R81" s="32">
        <f>IF(D81&gt;21,VLOOKUP(D81,Barem!$T$1:$U$39,2,1),0)</f>
        <v>0</v>
      </c>
      <c r="S81" s="32">
        <f>IF(D81&lt;1.609,0,IF(B81="F",VLOOKUP(I81,Barem!$X$2:$Z$13,2,1),VLOOKUP(I81,Barem!$X$14:$Z$25,2,1)))</f>
        <v>0</v>
      </c>
      <c r="T81" s="32">
        <f>VLOOKUP(A81,Participanti!A:C,3,0)</f>
        <v>0</v>
      </c>
      <c r="U81" s="25">
        <f t="shared" si="20"/>
        <v>3.125</v>
      </c>
      <c r="V81" s="136">
        <v>44102</v>
      </c>
      <c r="W81" s="123">
        <f t="shared" si="22"/>
        <v>1</v>
      </c>
      <c r="X81" s="126">
        <f t="shared" si="25"/>
        <v>0.25826446280991738</v>
      </c>
      <c r="Y81" s="123" t="str">
        <f>VLOOKUP(A81,Data_echipe!A:R,18,0)</f>
        <v>Let it RUN</v>
      </c>
      <c r="Z81" s="123">
        <f t="shared" si="26"/>
        <v>1</v>
      </c>
    </row>
    <row r="82" spans="1:26" x14ac:dyDescent="0.25">
      <c r="A82" s="128" t="s">
        <v>55</v>
      </c>
      <c r="B82" s="123" t="str">
        <f>VLOOKUP(A82,Participanti!A:B,2,0)</f>
        <v>M</v>
      </c>
      <c r="C82" s="133">
        <v>3</v>
      </c>
      <c r="D82" s="128">
        <v>3.03</v>
      </c>
      <c r="E82" s="129"/>
      <c r="F82" s="129">
        <v>7.905092592592592E-3</v>
      </c>
      <c r="G82" s="129">
        <f t="shared" si="27"/>
        <v>7.905092592592592E-3</v>
      </c>
      <c r="H82" s="130">
        <v>2</v>
      </c>
      <c r="I82" s="125">
        <f t="shared" si="23"/>
        <v>2.6089414497005256E-3</v>
      </c>
      <c r="J82" s="123">
        <f>IF(B82="F",IF(I82&gt;Barem!$AC$2,0,IF(B82="F",VLOOKUP(D82,Barem!$B$2:$C$11,2,1))),IF(I82&gt;Barem!$AC$3,0,VLOOKUP(D82,Barem!$B$12:$C$21,2,1)))</f>
        <v>1</v>
      </c>
      <c r="K82" s="133">
        <f>IF(J82=0,0,IF(B82="F",VLOOKUP(I82,Barem!$G$2:$H$11,2,1),VLOOKUP(I82,Barem!$G$12:$H$21,2,1)))</f>
        <v>5</v>
      </c>
      <c r="L82" s="123">
        <v>4</v>
      </c>
      <c r="M82" s="127" t="s">
        <v>171</v>
      </c>
      <c r="N82" s="124">
        <f t="shared" si="28"/>
        <v>0.25</v>
      </c>
      <c r="O82" s="124">
        <f t="shared" si="28"/>
        <v>0.5</v>
      </c>
      <c r="P82" s="124">
        <f t="shared" si="28"/>
        <v>0.25</v>
      </c>
      <c r="Q82" s="32">
        <f t="shared" si="24"/>
        <v>0</v>
      </c>
      <c r="R82" s="32">
        <f>IF(D82&gt;21,VLOOKUP(D82,Barem!$T$1:$U$39,2,1),0)</f>
        <v>0</v>
      </c>
      <c r="S82" s="32">
        <f>IF(D82&lt;1.609,0,IF(B82="F",VLOOKUP(I82,Barem!$X$2:$Z$13,2,1),VLOOKUP(I82,Barem!$X$14:$Z$25,2,1)))</f>
        <v>0.99999999999999989</v>
      </c>
      <c r="T82" s="32">
        <f>VLOOKUP(A82,Participanti!A:C,3,0)</f>
        <v>0</v>
      </c>
      <c r="U82" s="25">
        <f t="shared" si="20"/>
        <v>4.75</v>
      </c>
      <c r="V82" s="136">
        <v>44102</v>
      </c>
      <c r="W82" s="123">
        <f t="shared" si="22"/>
        <v>1</v>
      </c>
      <c r="X82" s="126">
        <f t="shared" si="25"/>
        <v>1.5676567656765679</v>
      </c>
      <c r="Y82" s="123" t="str">
        <f>VLOOKUP(A82,Data_echipe!A:R,18,0)</f>
        <v>Serioranistii</v>
      </c>
      <c r="Z82" s="123">
        <f t="shared" si="26"/>
        <v>1</v>
      </c>
    </row>
    <row r="83" spans="1:26" x14ac:dyDescent="0.25">
      <c r="A83" s="128" t="s">
        <v>59</v>
      </c>
      <c r="B83" s="123" t="str">
        <f>VLOOKUP(A83,Participanti!A:B,2,0)</f>
        <v>M</v>
      </c>
      <c r="C83" s="133">
        <v>3</v>
      </c>
      <c r="D83" s="128">
        <v>29.57</v>
      </c>
      <c r="E83" s="129"/>
      <c r="F83" s="129">
        <v>0.140625</v>
      </c>
      <c r="G83" s="129">
        <f t="shared" si="27"/>
        <v>0.140625</v>
      </c>
      <c r="H83" s="130">
        <v>0</v>
      </c>
      <c r="I83" s="125">
        <f t="shared" si="23"/>
        <v>4.7556645248562736E-3</v>
      </c>
      <c r="J83" s="123">
        <f>IF(B83="F",IF(I83&gt;Barem!$AC$2,0,IF(B83="F",VLOOKUP(D83,Barem!$B$2:$C$11,2,1))),IF(I83&gt;Barem!$AC$3,0,VLOOKUP(D83,Barem!$B$12:$C$21,2,1)))</f>
        <v>5</v>
      </c>
      <c r="K83" s="133">
        <f>IF(J83=0,0,IF(B83="F",VLOOKUP(I83,Barem!$G$2:$H$11,2,1),VLOOKUP(I83,Barem!$G$12:$H$21,2,1)))</f>
        <v>1</v>
      </c>
      <c r="L83" s="123">
        <v>2</v>
      </c>
      <c r="M83" s="127" t="s">
        <v>171</v>
      </c>
      <c r="N83" s="124">
        <f t="shared" si="28"/>
        <v>0.25</v>
      </c>
      <c r="O83" s="124">
        <f t="shared" si="28"/>
        <v>0.5</v>
      </c>
      <c r="P83" s="124">
        <f t="shared" si="28"/>
        <v>0.25</v>
      </c>
      <c r="Q83" s="32">
        <f t="shared" si="24"/>
        <v>0</v>
      </c>
      <c r="R83" s="32">
        <f>IF(D83&gt;21,VLOOKUP(D83,Barem!$T$1:$U$39,2,1),0)</f>
        <v>0.4</v>
      </c>
      <c r="S83" s="32">
        <f>IF(D83&lt;1.609,0,IF(B83="F",VLOOKUP(I83,Barem!$X$2:$Z$13,2,1),VLOOKUP(I83,Barem!$X$14:$Z$25,2,1)))</f>
        <v>0</v>
      </c>
      <c r="T83" s="32">
        <f>VLOOKUP(A83,Participanti!A:C,3,0)</f>
        <v>0</v>
      </c>
      <c r="U83" s="25">
        <f t="shared" si="20"/>
        <v>2.65</v>
      </c>
      <c r="V83" s="136">
        <v>44102</v>
      </c>
      <c r="W83" s="123">
        <f t="shared" si="22"/>
        <v>1</v>
      </c>
      <c r="X83" s="126">
        <f t="shared" si="25"/>
        <v>8.9617855935069324E-2</v>
      </c>
      <c r="Y83" s="123" t="str">
        <f>VLOOKUP(A83,Data_echipe!A:R,18,0)</f>
        <v>Let it RUN</v>
      </c>
      <c r="Z83" s="123">
        <f t="shared" si="26"/>
        <v>1</v>
      </c>
    </row>
    <row r="84" spans="1:26" x14ac:dyDescent="0.25">
      <c r="A84" s="128" t="s">
        <v>50</v>
      </c>
      <c r="B84" s="123" t="str">
        <f>VLOOKUP(A84,Participanti!A:B,2,0)</f>
        <v>F</v>
      </c>
      <c r="C84" s="133">
        <v>3</v>
      </c>
      <c r="D84" s="128">
        <v>13.61</v>
      </c>
      <c r="E84" s="129">
        <v>6.9085648148148146E-2</v>
      </c>
      <c r="F84" s="129">
        <v>6.9710648148148147E-2</v>
      </c>
      <c r="G84" s="129">
        <f t="shared" si="27"/>
        <v>6.9398148148148153E-2</v>
      </c>
      <c r="H84" s="130">
        <v>99</v>
      </c>
      <c r="I84" s="125">
        <f t="shared" si="23"/>
        <v>5.0990557052276383E-3</v>
      </c>
      <c r="J84" s="128">
        <f>IF(B84="F",IF(I84&gt;Barem!$AC$2,0,IF(B84="F",VLOOKUP(D84,Barem!$B$2:$C$11,2,1))),IF(I84&gt;Barem!$AC$3,0,VLOOKUP(D84,Barem!$B$12:$C$21,2,1)))</f>
        <v>3</v>
      </c>
      <c r="K84" s="123">
        <f>IF(J84=0,0,IF(B84="F",VLOOKUP(I84,Barem!$G$2:$H$11,2,1),VLOOKUP(I84,Barem!$G$12:$H$21,2,1)))</f>
        <v>1</v>
      </c>
      <c r="L84" s="123">
        <v>3</v>
      </c>
      <c r="M84" s="127" t="s">
        <v>170</v>
      </c>
      <c r="N84" s="124">
        <f t="shared" si="28"/>
        <v>0.5</v>
      </c>
      <c r="O84" s="124">
        <f t="shared" si="28"/>
        <v>0.25</v>
      </c>
      <c r="P84" s="124">
        <f t="shared" si="28"/>
        <v>0.25</v>
      </c>
      <c r="Q84" s="32">
        <f t="shared" si="24"/>
        <v>0</v>
      </c>
      <c r="R84" s="32">
        <f>IF(D84&gt;21,VLOOKUP(D84,Barem!$T$1:$U$39,2,1),0)</f>
        <v>0</v>
      </c>
      <c r="S84" s="32">
        <f>IF(D84&lt;1.609,0,IF(B84="F",VLOOKUP(I84,Barem!$X$2:$Z$13,2,1),VLOOKUP(I84,Barem!$X$14:$Z$25,2,1)))</f>
        <v>0</v>
      </c>
      <c r="T84" s="32">
        <f>VLOOKUP(A84,Participanti!A:C,3,0)</f>
        <v>0</v>
      </c>
      <c r="U84" s="25">
        <f t="shared" si="20"/>
        <v>2.5</v>
      </c>
      <c r="V84" s="136">
        <v>44102</v>
      </c>
      <c r="W84" s="123">
        <f t="shared" si="22"/>
        <v>1</v>
      </c>
      <c r="X84" s="126">
        <f t="shared" si="25"/>
        <v>0.18368846436443792</v>
      </c>
      <c r="Y84" s="123" t="str">
        <f>VLOOKUP(A84,Data_echipe!A:R,18,0)</f>
        <v>Tenchei</v>
      </c>
      <c r="Z84" s="123">
        <f t="shared" si="26"/>
        <v>1</v>
      </c>
    </row>
    <row r="85" spans="1:26" x14ac:dyDescent="0.25">
      <c r="A85" s="128" t="s">
        <v>62</v>
      </c>
      <c r="B85" s="123" t="str">
        <f>VLOOKUP(A85,Participanti!A:B,2,0)</f>
        <v>M</v>
      </c>
      <c r="C85" s="133">
        <v>3</v>
      </c>
      <c r="D85" s="128">
        <v>21.24</v>
      </c>
      <c r="E85" s="129">
        <v>0.10041666666666667</v>
      </c>
      <c r="F85" s="129">
        <v>0.10692129629629631</v>
      </c>
      <c r="G85" s="129">
        <f t="shared" si="27"/>
        <v>0.10366898148148149</v>
      </c>
      <c r="H85" s="130">
        <v>208</v>
      </c>
      <c r="I85" s="125">
        <f t="shared" si="23"/>
        <v>4.8808371695612755E-3</v>
      </c>
      <c r="J85" s="128">
        <f>IF(B85="F",IF(I85&gt;Barem!$AC$2,0,IF(B85="F",VLOOKUP(D85,Barem!$B$2:$C$11,2,1))),IF(I85&gt;Barem!$AC$3,0,VLOOKUP(D85,Barem!$B$12:$C$21,2,1)))</f>
        <v>5</v>
      </c>
      <c r="K85" s="123">
        <f>IF(J85=0,0,IF(B85="F",VLOOKUP(I85,Barem!$G$2:$H$11,2,1),VLOOKUP(I85,Barem!$G$12:$H$21,2,1)))</f>
        <v>1</v>
      </c>
      <c r="L85" s="123">
        <v>3.5</v>
      </c>
      <c r="M85" s="127" t="s">
        <v>170</v>
      </c>
      <c r="N85" s="124">
        <f t="shared" si="28"/>
        <v>0.5</v>
      </c>
      <c r="O85" s="124">
        <f t="shared" si="28"/>
        <v>0.25</v>
      </c>
      <c r="P85" s="124">
        <f t="shared" si="28"/>
        <v>0.25</v>
      </c>
      <c r="Q85" s="32">
        <f t="shared" si="24"/>
        <v>0.13866666666666666</v>
      </c>
      <c r="R85" s="32">
        <f>IF(D85&gt;21,VLOOKUP(D85,Barem!$T$1:$U$39,2,1),0)</f>
        <v>0</v>
      </c>
      <c r="S85" s="32">
        <f>IF(D85&lt;1.609,0,IF(B85="F",VLOOKUP(I85,Barem!$X$2:$Z$13,2,1),VLOOKUP(I85,Barem!$X$14:$Z$25,2,1)))</f>
        <v>0</v>
      </c>
      <c r="T85" s="32">
        <f>VLOOKUP(A85,Participanti!A:C,3,0)</f>
        <v>0</v>
      </c>
      <c r="U85" s="25">
        <f t="shared" si="20"/>
        <v>3.7636666666666665</v>
      </c>
      <c r="V85" s="136">
        <v>44102</v>
      </c>
      <c r="W85" s="123">
        <f t="shared" si="22"/>
        <v>1</v>
      </c>
      <c r="X85" s="126">
        <f t="shared" si="25"/>
        <v>0.1771971123666039</v>
      </c>
      <c r="Y85" s="123" t="str">
        <f>VLOOKUP(A85,Data_echipe!A:R,18,0)</f>
        <v>Serioranistii</v>
      </c>
      <c r="Z85" s="123">
        <f t="shared" si="26"/>
        <v>1</v>
      </c>
    </row>
    <row r="86" spans="1:26" x14ac:dyDescent="0.25">
      <c r="A86" s="128" t="s">
        <v>54</v>
      </c>
      <c r="B86" s="123" t="str">
        <f>VLOOKUP(A86,Participanti!A:B,2,0)</f>
        <v>M</v>
      </c>
      <c r="C86" s="133">
        <v>3</v>
      </c>
      <c r="D86" s="128">
        <v>10.28</v>
      </c>
      <c r="E86" s="129"/>
      <c r="F86" s="129">
        <v>3.784722222222222E-2</v>
      </c>
      <c r="G86" s="129">
        <f t="shared" si="27"/>
        <v>3.784722222222222E-2</v>
      </c>
      <c r="H86" s="130">
        <v>109</v>
      </c>
      <c r="I86" s="125">
        <f t="shared" si="23"/>
        <v>3.6816364029399048E-3</v>
      </c>
      <c r="J86" s="123">
        <f>IF(B86="F",IF(I86&gt;Barem!$AC$2,0,IF(B86="F",VLOOKUP(D86,Barem!$B$2:$C$11,2,1))),IF(I86&gt;Barem!$AC$3,0,VLOOKUP(D86,Barem!$B$12:$C$21,2,1)))</f>
        <v>2.5</v>
      </c>
      <c r="K86" s="133">
        <f>IF(J86=0,0,IF(B86="F",VLOOKUP(I86,Barem!$G$2:$H$11,2,1),VLOOKUP(I86,Barem!$G$12:$H$21,2,1)))</f>
        <v>2</v>
      </c>
      <c r="L86" s="123">
        <v>1.5</v>
      </c>
      <c r="M86" s="127" t="s">
        <v>171</v>
      </c>
      <c r="N86" s="124">
        <f t="shared" si="28"/>
        <v>0.25</v>
      </c>
      <c r="O86" s="124">
        <f t="shared" si="28"/>
        <v>0.5</v>
      </c>
      <c r="P86" s="124">
        <f t="shared" si="28"/>
        <v>0.25</v>
      </c>
      <c r="Q86" s="32">
        <f t="shared" si="24"/>
        <v>7.2666666666666671E-2</v>
      </c>
      <c r="R86" s="32">
        <f>IF(D86&gt;21,VLOOKUP(D86,Barem!$T$1:$U$39,2,1),0)</f>
        <v>0</v>
      </c>
      <c r="S86" s="32">
        <f>IF(D86&lt;1.609,0,IF(B86="F",VLOOKUP(I86,Barem!$X$2:$Z$13,2,1),VLOOKUP(I86,Barem!$X$14:$Z$25,2,1)))</f>
        <v>0</v>
      </c>
      <c r="T86" s="32">
        <f>VLOOKUP(A86,Participanti!A:C,3,0)</f>
        <v>0.5</v>
      </c>
      <c r="U86" s="25">
        <f t="shared" si="20"/>
        <v>2.5726666666666667</v>
      </c>
      <c r="V86" s="136">
        <v>44101</v>
      </c>
      <c r="W86" s="123">
        <f t="shared" si="22"/>
        <v>1</v>
      </c>
      <c r="X86" s="126">
        <f t="shared" si="25"/>
        <v>0.25025940337224384</v>
      </c>
      <c r="Y86" s="123" t="str">
        <f>VLOOKUP(A86,Data_echipe!A:R,18,0)</f>
        <v>Let it RUN</v>
      </c>
      <c r="Z86" s="123">
        <f t="shared" si="26"/>
        <v>1</v>
      </c>
    </row>
    <row r="87" spans="1:26" x14ac:dyDescent="0.25">
      <c r="A87" s="128" t="s">
        <v>47</v>
      </c>
      <c r="B87" s="123" t="str">
        <f>VLOOKUP(A87,Participanti!A:B,2,0)</f>
        <v>M</v>
      </c>
      <c r="C87" s="133">
        <v>3</v>
      </c>
      <c r="D87" s="128">
        <v>23.21</v>
      </c>
      <c r="E87" s="129">
        <v>9.600694444444445E-2</v>
      </c>
      <c r="F87" s="129">
        <v>0.10409722222222222</v>
      </c>
      <c r="G87" s="129">
        <f t="shared" si="27"/>
        <v>0.10005208333333333</v>
      </c>
      <c r="H87" s="130">
        <v>38</v>
      </c>
      <c r="I87" s="125">
        <f t="shared" si="23"/>
        <v>4.3107317248312505E-3</v>
      </c>
      <c r="J87" s="123">
        <f>IF(B87="F",IF(I87&gt;Barem!$AC$2,0,IF(B87="F",VLOOKUP(D87,Barem!$B$2:$C$11,2,1))),IF(I87&gt;Barem!$AC$3,0,VLOOKUP(D87,Barem!$B$12:$C$21,2,1)))</f>
        <v>5</v>
      </c>
      <c r="K87" s="123">
        <f>IF(J87=0,0,IF(B87="F",VLOOKUP(I87,Barem!$G$2:$H$11,2,1),VLOOKUP(I87,Barem!$G$12:$H$21,2,1)))</f>
        <v>1</v>
      </c>
      <c r="L87" s="128">
        <v>3.5</v>
      </c>
      <c r="M87" s="127" t="s">
        <v>172</v>
      </c>
      <c r="N87" s="124">
        <f t="shared" si="28"/>
        <v>0.25</v>
      </c>
      <c r="O87" s="124">
        <f t="shared" si="28"/>
        <v>0.25</v>
      </c>
      <c r="P87" s="124">
        <f t="shared" si="28"/>
        <v>0.5</v>
      </c>
      <c r="Q87" s="32">
        <f t="shared" si="24"/>
        <v>0</v>
      </c>
      <c r="R87" s="32">
        <f>IF(D87&gt;21,VLOOKUP(D87,Barem!$T$1:$U$39,2,1),0)</f>
        <v>0.1</v>
      </c>
      <c r="S87" s="32">
        <f>IF(D87&lt;1.609,0,IF(B87="F",VLOOKUP(I87,Barem!$X$2:$Z$13,2,1),VLOOKUP(I87,Barem!$X$14:$Z$25,2,1)))</f>
        <v>0</v>
      </c>
      <c r="T87" s="32">
        <f>VLOOKUP(A87,Participanti!A:C,3,0)</f>
        <v>0</v>
      </c>
      <c r="U87" s="25">
        <f t="shared" si="20"/>
        <v>3.35</v>
      </c>
      <c r="V87" s="136">
        <v>44101</v>
      </c>
      <c r="W87" s="123">
        <f t="shared" si="22"/>
        <v>1</v>
      </c>
      <c r="X87" s="126">
        <f t="shared" si="25"/>
        <v>0.14433433864713485</v>
      </c>
      <c r="Y87" s="123" t="str">
        <f>VLOOKUP(A87,Data_echipe!A:R,18,0)</f>
        <v>Tenchei</v>
      </c>
      <c r="Z87" s="123">
        <f t="shared" si="26"/>
        <v>1</v>
      </c>
    </row>
    <row r="88" spans="1:26" x14ac:dyDescent="0.25">
      <c r="A88" s="128" t="s">
        <v>175</v>
      </c>
      <c r="B88" s="123" t="str">
        <f>VLOOKUP(A88,Participanti!A:B,2,0)</f>
        <v>M</v>
      </c>
      <c r="C88" s="133">
        <v>3</v>
      </c>
      <c r="D88" s="128">
        <v>31.95</v>
      </c>
      <c r="E88" s="129">
        <v>0.11924768518518519</v>
      </c>
      <c r="F88" s="129">
        <v>0.1216087962962963</v>
      </c>
      <c r="G88" s="129">
        <f t="shared" si="27"/>
        <v>0.12042824074074074</v>
      </c>
      <c r="H88" s="130">
        <v>56</v>
      </c>
      <c r="I88" s="125">
        <f t="shared" si="23"/>
        <v>3.7692720106648121E-3</v>
      </c>
      <c r="J88" s="128">
        <f>IF(B88="F",IF(I88&gt;Barem!$AC$2,0,IF(B88="F",VLOOKUP(D88,Barem!$B$2:$C$11,2,1))),IF(I88&gt;Barem!$AC$3,0,VLOOKUP(D88,Barem!$B$12:$C$21,2,1)))</f>
        <v>5</v>
      </c>
      <c r="K88" s="123">
        <f>IF(J88=0,0,IF(B88="F",VLOOKUP(I88,Barem!$G$2:$H$11,2,1),VLOOKUP(I88,Barem!$G$12:$H$21,2,1)))</f>
        <v>2</v>
      </c>
      <c r="L88" s="123">
        <v>3.5</v>
      </c>
      <c r="M88" s="127" t="s">
        <v>170</v>
      </c>
      <c r="N88" s="124">
        <f t="shared" si="28"/>
        <v>0.5</v>
      </c>
      <c r="O88" s="124">
        <f t="shared" si="28"/>
        <v>0.25</v>
      </c>
      <c r="P88" s="124">
        <f t="shared" si="28"/>
        <v>0.25</v>
      </c>
      <c r="Q88" s="32">
        <f t="shared" si="24"/>
        <v>0</v>
      </c>
      <c r="R88" s="32">
        <f>IF(D88&gt;21,VLOOKUP(D88,Barem!$T$1:$U$39,2,1),0)</f>
        <v>0.5</v>
      </c>
      <c r="S88" s="32">
        <f>IF(D88&lt;1.609,0,IF(B88="F",VLOOKUP(I88,Barem!$X$2:$Z$13,2,1),VLOOKUP(I88,Barem!$X$14:$Z$25,2,1)))</f>
        <v>0</v>
      </c>
      <c r="T88" s="32">
        <f>VLOOKUP(A88,Participanti!A:C,3,0)</f>
        <v>0</v>
      </c>
      <c r="U88" s="25">
        <f t="shared" si="20"/>
        <v>4.375</v>
      </c>
      <c r="V88" s="136">
        <v>44101</v>
      </c>
      <c r="W88" s="123">
        <f t="shared" si="22"/>
        <v>1</v>
      </c>
      <c r="X88" s="126">
        <f t="shared" si="25"/>
        <v>0.13693270735524257</v>
      </c>
      <c r="Y88" s="123" t="str">
        <f>VLOOKUP(A88,Data_echipe!A:R,18,0)</f>
        <v>Let it RUN</v>
      </c>
      <c r="Z88" s="123">
        <f t="shared" si="26"/>
        <v>1</v>
      </c>
    </row>
    <row r="89" spans="1:26" x14ac:dyDescent="0.25">
      <c r="A89" s="128" t="s">
        <v>82</v>
      </c>
      <c r="B89" s="123" t="str">
        <f>VLOOKUP(A89,Participanti!A:B,2,0)</f>
        <v>M</v>
      </c>
      <c r="C89" s="133">
        <v>3</v>
      </c>
      <c r="D89" s="128">
        <v>31.9</v>
      </c>
      <c r="E89" s="129">
        <v>0.24392361111111113</v>
      </c>
      <c r="F89" s="129">
        <v>0.24394675925925924</v>
      </c>
      <c r="G89" s="129">
        <f t="shared" si="27"/>
        <v>0.2439351851851852</v>
      </c>
      <c r="H89" s="130">
        <v>2236</v>
      </c>
      <c r="I89" s="125">
        <f t="shared" si="23"/>
        <v>7.646871008939975E-3</v>
      </c>
      <c r="J89" s="123">
        <f>IF(B89="F",IF(I89&gt;Barem!$AC$2,0,IF(B89="F",VLOOKUP(D89,Barem!$B$2:$C$11,2,1))),IF(I89&gt;Barem!$AC$3,0,VLOOKUP(D89,Barem!$B$12:$C$21,2,1)))</f>
        <v>5</v>
      </c>
      <c r="K89" s="123">
        <f>IF(J89=0,0,IF(B89="F",VLOOKUP(I89,Barem!$G$2:$H$11,2,1),VLOOKUP(I89,Barem!$G$12:$H$21,2,1)))</f>
        <v>0</v>
      </c>
      <c r="L89" s="128">
        <v>5</v>
      </c>
      <c r="M89" s="127" t="s">
        <v>172</v>
      </c>
      <c r="N89" s="124">
        <f t="shared" si="28"/>
        <v>0.25</v>
      </c>
      <c r="O89" s="124">
        <f t="shared" si="28"/>
        <v>0.25</v>
      </c>
      <c r="P89" s="124">
        <f t="shared" si="28"/>
        <v>0.5</v>
      </c>
      <c r="Q89" s="32">
        <f t="shared" si="24"/>
        <v>1.4906666666666666</v>
      </c>
      <c r="R89" s="32">
        <f>IF(D89&gt;21,VLOOKUP(D89,Barem!$T$1:$U$39,2,1),0)</f>
        <v>0.5</v>
      </c>
      <c r="S89" s="32">
        <f>IF(D89&lt;1.609,0,IF(B89="F",VLOOKUP(I89,Barem!$X$2:$Z$13,2,1),VLOOKUP(I89,Barem!$X$14:$Z$25,2,1)))</f>
        <v>0</v>
      </c>
      <c r="T89" s="32">
        <f>VLOOKUP(A89,Participanti!A:C,3,0)</f>
        <v>0</v>
      </c>
      <c r="U89" s="25">
        <f t="shared" si="20"/>
        <v>5.7406666666666668</v>
      </c>
      <c r="V89" s="136">
        <v>44101</v>
      </c>
      <c r="W89" s="123">
        <f t="shared" si="22"/>
        <v>1</v>
      </c>
      <c r="X89" s="126">
        <f t="shared" si="25"/>
        <v>0.17995820271682342</v>
      </c>
      <c r="Y89" s="123" t="str">
        <f>VLOOKUP(A89,Data_echipe!A:R,18,0)</f>
        <v>Simply the BEST</v>
      </c>
      <c r="Z89" s="123">
        <f t="shared" si="26"/>
        <v>0</v>
      </c>
    </row>
    <row r="90" spans="1:26" x14ac:dyDescent="0.25">
      <c r="A90" s="128" t="s">
        <v>159</v>
      </c>
      <c r="B90" s="123" t="str">
        <f>VLOOKUP(A90,Participanti!A:B,2,0)</f>
        <v>M</v>
      </c>
      <c r="C90" s="133">
        <v>3</v>
      </c>
      <c r="D90" s="128">
        <v>23.33</v>
      </c>
      <c r="E90" s="129">
        <v>0.13663194444444446</v>
      </c>
      <c r="F90" s="129">
        <v>0.13918981481481482</v>
      </c>
      <c r="G90" s="129">
        <f t="shared" si="27"/>
        <v>0.13791087962962964</v>
      </c>
      <c r="H90" s="130">
        <v>1599</v>
      </c>
      <c r="I90" s="125">
        <f t="shared" si="23"/>
        <v>5.9113107428045283E-3</v>
      </c>
      <c r="J90" s="128">
        <f>IF(B90="F",IF(I90&gt;Barem!$AC$2,0,IF(B90="F",VLOOKUP(D90,Barem!$B$2:$C$11,2,1))),IF(I90&gt;Barem!$AC$3,0,VLOOKUP(D90,Barem!$B$12:$C$21,2,1)))</f>
        <v>5</v>
      </c>
      <c r="K90" s="123">
        <f>IF(J90=0,0,IF(B90="F",VLOOKUP(I90,Barem!$G$2:$H$11,2,1),VLOOKUP(I90,Barem!$G$12:$H$21,2,1)))</f>
        <v>0</v>
      </c>
      <c r="L90" s="123">
        <v>3.5</v>
      </c>
      <c r="M90" s="127" t="s">
        <v>170</v>
      </c>
      <c r="N90" s="124">
        <f t="shared" si="28"/>
        <v>0.5</v>
      </c>
      <c r="O90" s="124">
        <f t="shared" si="28"/>
        <v>0.25</v>
      </c>
      <c r="P90" s="124">
        <f t="shared" si="28"/>
        <v>0.25</v>
      </c>
      <c r="Q90" s="32">
        <f t="shared" si="24"/>
        <v>1.0660000000000001</v>
      </c>
      <c r="R90" s="32">
        <f>IF(D90&gt;21,VLOOKUP(D90,Barem!$T$1:$U$39,2,1),0)</f>
        <v>0.1</v>
      </c>
      <c r="S90" s="32">
        <f>IF(D90&lt;1.609,0,IF(B90="F",VLOOKUP(I90,Barem!$X$2:$Z$13,2,1),VLOOKUP(I90,Barem!$X$14:$Z$25,2,1)))</f>
        <v>0</v>
      </c>
      <c r="T90" s="32">
        <f>VLOOKUP(A90,Participanti!A:C,3,0)</f>
        <v>0</v>
      </c>
      <c r="U90" s="25">
        <f t="shared" si="20"/>
        <v>4.5409999999999995</v>
      </c>
      <c r="V90" s="136">
        <v>44101</v>
      </c>
      <c r="W90" s="123">
        <f t="shared" si="22"/>
        <v>1</v>
      </c>
      <c r="X90" s="126">
        <f t="shared" si="25"/>
        <v>0.19464209172738961</v>
      </c>
      <c r="Y90" s="123" t="str">
        <f>VLOOKUP(A90,Data_echipe!A:R,18,0)</f>
        <v>Simply the BEST</v>
      </c>
      <c r="Z90" s="123">
        <f t="shared" si="26"/>
        <v>0</v>
      </c>
    </row>
    <row r="91" spans="1:26" x14ac:dyDescent="0.25">
      <c r="A91" s="128" t="s">
        <v>111</v>
      </c>
      <c r="B91" s="123" t="str">
        <f>VLOOKUP(A91,Participanti!A:B,2,0)</f>
        <v>M</v>
      </c>
      <c r="C91" s="133">
        <v>3</v>
      </c>
      <c r="D91" s="128">
        <v>41.85</v>
      </c>
      <c r="E91" s="129"/>
      <c r="F91" s="129">
        <v>0.43640046296296298</v>
      </c>
      <c r="G91" s="129">
        <f t="shared" si="27"/>
        <v>0.43640046296296298</v>
      </c>
      <c r="H91" s="130">
        <v>2965</v>
      </c>
      <c r="I91" s="125">
        <f t="shared" si="23"/>
        <v>1.0427729103057658E-2</v>
      </c>
      <c r="J91" s="123">
        <f>IF(B91="F",IF(I91&gt;Barem!$AC$2,0,IF(B91="F",VLOOKUP(D91,Barem!$B$2:$C$11,2,1))),IF(I91&gt;Barem!$AC$3,0,VLOOKUP(D91,Barem!$B$12:$C$21,2,1)))</f>
        <v>0</v>
      </c>
      <c r="K91" s="133">
        <f>IF(J91=0,0,IF(B91="F",VLOOKUP(I91,Barem!$G$2:$H$11,2,1),VLOOKUP(I91,Barem!$G$12:$H$21,2,1)))</f>
        <v>0</v>
      </c>
      <c r="L91" s="123">
        <v>5</v>
      </c>
      <c r="M91" s="127" t="s">
        <v>171</v>
      </c>
      <c r="N91" s="124">
        <f t="shared" si="28"/>
        <v>0.25</v>
      </c>
      <c r="O91" s="124">
        <f t="shared" si="28"/>
        <v>0.5</v>
      </c>
      <c r="P91" s="124">
        <f t="shared" si="28"/>
        <v>0.25</v>
      </c>
      <c r="Q91" s="32">
        <f t="shared" si="24"/>
        <v>1.9766666666666666</v>
      </c>
      <c r="R91" s="32">
        <f>IF(D91&gt;21,VLOOKUP(D91,Barem!$T$1:$U$39,2,1),0)</f>
        <v>1</v>
      </c>
      <c r="S91" s="32">
        <f>IF(D91&lt;1.609,0,IF(B91="F",VLOOKUP(I91,Barem!$X$2:$Z$13,2,1),VLOOKUP(I91,Barem!$X$14:$Z$25,2,1)))</f>
        <v>0</v>
      </c>
      <c r="T91" s="32">
        <f>VLOOKUP(A91,Participanti!A:C,3,0)</f>
        <v>0.5</v>
      </c>
      <c r="U91" s="25">
        <f t="shared" si="20"/>
        <v>4.7266666666666666</v>
      </c>
      <c r="V91" s="136">
        <v>44101</v>
      </c>
      <c r="W91" s="123">
        <f t="shared" si="22"/>
        <v>1</v>
      </c>
      <c r="X91" s="126">
        <f t="shared" si="25"/>
        <v>0.11294305057745917</v>
      </c>
      <c r="Y91" s="123" t="str">
        <f>VLOOKUP(A91,Data_echipe!A:R,18,0)</f>
        <v>Let it RUN</v>
      </c>
      <c r="Z91" s="123">
        <f t="shared" si="26"/>
        <v>0</v>
      </c>
    </row>
    <row r="92" spans="1:26" x14ac:dyDescent="0.25">
      <c r="A92" s="128" t="s">
        <v>84</v>
      </c>
      <c r="B92" s="123" t="str">
        <f>VLOOKUP(A92,Participanti!A:B,2,0)</f>
        <v>M</v>
      </c>
      <c r="C92" s="133">
        <v>3</v>
      </c>
      <c r="D92" s="128">
        <v>30</v>
      </c>
      <c r="E92" s="129">
        <v>0.12607638888888889</v>
      </c>
      <c r="F92" s="129">
        <v>0.14355324074074075</v>
      </c>
      <c r="G92" s="129">
        <f t="shared" si="27"/>
        <v>0.13481481481481483</v>
      </c>
      <c r="H92" s="130">
        <v>176</v>
      </c>
      <c r="I92" s="125">
        <f t="shared" si="23"/>
        <v>4.493827160493828E-3</v>
      </c>
      <c r="J92" s="128">
        <f>IF(B92="F",IF(I92&gt;Barem!$AC$2,0,IF(B92="F",VLOOKUP(D92,Barem!$B$2:$C$11,2,1))),IF(I92&gt;Barem!$AC$3,0,VLOOKUP(D92,Barem!$B$12:$C$21,2,1)))</f>
        <v>5</v>
      </c>
      <c r="K92" s="123">
        <f>IF(J92=0,0,IF(B92="F",VLOOKUP(I92,Barem!$G$2:$H$11,2,1),VLOOKUP(I92,Barem!$G$12:$H$21,2,1)))</f>
        <v>1</v>
      </c>
      <c r="L92" s="123">
        <v>3</v>
      </c>
      <c r="M92" s="127" t="s">
        <v>170</v>
      </c>
      <c r="N92" s="124">
        <f t="shared" si="28"/>
        <v>0.5</v>
      </c>
      <c r="O92" s="124">
        <f t="shared" si="28"/>
        <v>0.25</v>
      </c>
      <c r="P92" s="124">
        <f t="shared" si="28"/>
        <v>0.25</v>
      </c>
      <c r="Q92" s="32">
        <f t="shared" si="24"/>
        <v>0.11733333333333333</v>
      </c>
      <c r="R92" s="32">
        <f>IF(D92&gt;21,VLOOKUP(D92,Barem!$T$1:$U$39,2,1),0)</f>
        <v>0.4</v>
      </c>
      <c r="S92" s="32">
        <f>IF(D92&lt;1.609,0,IF(B92="F",VLOOKUP(I92,Barem!$X$2:$Z$13,2,1),VLOOKUP(I92,Barem!$X$14:$Z$25,2,1)))</f>
        <v>0</v>
      </c>
      <c r="T92" s="32">
        <f>VLOOKUP(A92,Participanti!A:C,3,0)</f>
        <v>0</v>
      </c>
      <c r="U92" s="25">
        <f t="shared" si="20"/>
        <v>4.0173333333333332</v>
      </c>
      <c r="V92" s="136">
        <v>44100</v>
      </c>
      <c r="W92" s="123">
        <f t="shared" si="22"/>
        <v>1</v>
      </c>
      <c r="X92" s="126">
        <f t="shared" si="25"/>
        <v>0.13391111111111112</v>
      </c>
      <c r="Y92" s="123" t="str">
        <f>VLOOKUP(A92,Data_echipe!A:R,18,0)</f>
        <v>Tenchei</v>
      </c>
      <c r="Z92" s="123">
        <f t="shared" si="26"/>
        <v>1</v>
      </c>
    </row>
    <row r="93" spans="1:26" x14ac:dyDescent="0.25">
      <c r="A93" s="128" t="s">
        <v>181</v>
      </c>
      <c r="B93" s="123" t="str">
        <f>VLOOKUP(A93,Participanti!A:B,2,0)</f>
        <v>M</v>
      </c>
      <c r="C93" s="133">
        <v>3</v>
      </c>
      <c r="D93" s="128">
        <v>21</v>
      </c>
      <c r="E93" s="129">
        <v>9.6203703703703694E-2</v>
      </c>
      <c r="F93" s="129">
        <v>0.10048611111111111</v>
      </c>
      <c r="G93" s="129">
        <f t="shared" si="27"/>
        <v>9.8344907407407395E-2</v>
      </c>
      <c r="H93" s="130">
        <v>54</v>
      </c>
      <c r="I93" s="125">
        <f t="shared" si="23"/>
        <v>4.6830908289241619E-3</v>
      </c>
      <c r="J93" s="128">
        <f>IF(B93="F",IF(I93&gt;Barem!$AC$2,0,IF(B93="F",VLOOKUP(D93,Barem!$B$2:$C$11,2,1))),IF(I93&gt;Barem!$AC$3,0,VLOOKUP(D93,Barem!$B$12:$C$21,2,1)))</f>
        <v>5</v>
      </c>
      <c r="K93" s="123">
        <f>IF(J93=0,0,IF(B93="F",VLOOKUP(I93,Barem!$G$2:$H$11,2,1),VLOOKUP(I93,Barem!$G$12:$H$21,2,1)))</f>
        <v>1</v>
      </c>
      <c r="L93" s="123">
        <v>4</v>
      </c>
      <c r="M93" s="127" t="s">
        <v>170</v>
      </c>
      <c r="N93" s="124">
        <f t="shared" si="28"/>
        <v>0.5</v>
      </c>
      <c r="O93" s="124">
        <f t="shared" si="28"/>
        <v>0.25</v>
      </c>
      <c r="P93" s="124">
        <f t="shared" si="28"/>
        <v>0.25</v>
      </c>
      <c r="Q93" s="32">
        <f t="shared" si="24"/>
        <v>0</v>
      </c>
      <c r="R93" s="32">
        <f>IF(D93&gt;21,VLOOKUP(D93,Barem!$T$1:$U$39,2,1),0)</f>
        <v>0</v>
      </c>
      <c r="S93" s="32">
        <f>IF(D93&lt;1.609,0,IF(B93="F",VLOOKUP(I93,Barem!$X$2:$Z$13,2,1),VLOOKUP(I93,Barem!$X$14:$Z$25,2,1)))</f>
        <v>0</v>
      </c>
      <c r="T93" s="32">
        <f>VLOOKUP(A93,Participanti!A:C,3,0)</f>
        <v>0</v>
      </c>
      <c r="U93" s="25">
        <f t="shared" si="20"/>
        <v>3.75</v>
      </c>
      <c r="V93" s="136">
        <v>44100</v>
      </c>
      <c r="W93" s="123">
        <f t="shared" si="22"/>
        <v>1</v>
      </c>
      <c r="X93" s="126">
        <f t="shared" si="25"/>
        <v>0.17857142857142858</v>
      </c>
      <c r="Y93" s="123" t="str">
        <f>VLOOKUP(A93,Data_echipe!A:R,18,0)</f>
        <v>Let it RUN</v>
      </c>
      <c r="Z93" s="123">
        <f t="shared" si="26"/>
        <v>1</v>
      </c>
    </row>
    <row r="94" spans="1:26" x14ac:dyDescent="0.25">
      <c r="A94" s="128" t="s">
        <v>178</v>
      </c>
      <c r="B94" s="123" t="str">
        <f>VLOOKUP(A94,Participanti!A:B,2,0)</f>
        <v>M</v>
      </c>
      <c r="C94" s="133">
        <v>3</v>
      </c>
      <c r="D94" s="128">
        <v>23.17</v>
      </c>
      <c r="E94" s="129">
        <v>0.17166666666666666</v>
      </c>
      <c r="F94" s="129">
        <v>0.17241898148148149</v>
      </c>
      <c r="G94" s="129">
        <f t="shared" si="27"/>
        <v>0.17204282407407406</v>
      </c>
      <c r="H94" s="130">
        <v>1369</v>
      </c>
      <c r="I94" s="125">
        <f t="shared" si="23"/>
        <v>7.4252405728991826E-3</v>
      </c>
      <c r="J94" s="123">
        <f>IF(B94="F",IF(I94&gt;Barem!$AC$2,0,IF(B94="F",VLOOKUP(D94,Barem!$B$2:$C$11,2,1))),IF(I94&gt;Barem!$AC$3,0,VLOOKUP(D94,Barem!$B$12:$C$21,2,1)))</f>
        <v>5</v>
      </c>
      <c r="K94" s="123">
        <f>IF(J94=0,0,IF(B94="F",VLOOKUP(I94,Barem!$G$2:$H$11,2,1),VLOOKUP(I94,Barem!$G$12:$H$21,2,1)))</f>
        <v>0</v>
      </c>
      <c r="L94" s="128">
        <v>3</v>
      </c>
      <c r="M94" s="127" t="s">
        <v>172</v>
      </c>
      <c r="N94" s="124">
        <f t="shared" si="28"/>
        <v>0.25</v>
      </c>
      <c r="O94" s="124">
        <f t="shared" si="28"/>
        <v>0.25</v>
      </c>
      <c r="P94" s="124">
        <f t="shared" si="28"/>
        <v>0.5</v>
      </c>
      <c r="Q94" s="32">
        <f t="shared" si="24"/>
        <v>0.91266666666666663</v>
      </c>
      <c r="R94" s="32">
        <f>IF(D94&gt;21,VLOOKUP(D94,Barem!$T$1:$U$39,2,1),0)</f>
        <v>0.1</v>
      </c>
      <c r="S94" s="32">
        <f>IF(D94&lt;1.609,0,IF(B94="F",VLOOKUP(I94,Barem!$X$2:$Z$13,2,1),VLOOKUP(I94,Barem!$X$14:$Z$25,2,1)))</f>
        <v>0</v>
      </c>
      <c r="T94" s="32">
        <f>VLOOKUP(A94,Participanti!A:C,3,0)</f>
        <v>0</v>
      </c>
      <c r="U94" s="25">
        <f t="shared" si="20"/>
        <v>3.7626666666666666</v>
      </c>
      <c r="V94" s="136">
        <v>44100</v>
      </c>
      <c r="W94" s="123">
        <f t="shared" si="22"/>
        <v>1</v>
      </c>
      <c r="X94" s="126">
        <f t="shared" si="25"/>
        <v>0.16239390015825059</v>
      </c>
      <c r="Y94" s="123" t="str">
        <f>VLOOKUP(A94,Data_echipe!A:R,18,0)</f>
        <v>Tenchei</v>
      </c>
      <c r="Z94" s="123">
        <f t="shared" si="26"/>
        <v>0</v>
      </c>
    </row>
    <row r="95" spans="1:26" x14ac:dyDescent="0.25">
      <c r="A95" s="128" t="s">
        <v>160</v>
      </c>
      <c r="B95" s="123" t="str">
        <f>VLOOKUP(A95,Participanti!A:B,2,0)</f>
        <v>F</v>
      </c>
      <c r="C95" s="133">
        <v>3</v>
      </c>
      <c r="D95" s="128">
        <v>5</v>
      </c>
      <c r="E95" s="129"/>
      <c r="F95" s="129">
        <v>1.6469907407407405E-2</v>
      </c>
      <c r="G95" s="129">
        <f t="shared" si="27"/>
        <v>1.6469907407407405E-2</v>
      </c>
      <c r="H95" s="130">
        <v>0</v>
      </c>
      <c r="I95" s="125">
        <f t="shared" si="23"/>
        <v>3.2939814814814811E-3</v>
      </c>
      <c r="J95" s="123">
        <f>IF(B95="F",IF(I95&gt;Barem!$AC$2,0,IF(B95="F",VLOOKUP(D95,Barem!$B$2:$C$11,2,1))),IF(I95&gt;Barem!$AC$3,0,VLOOKUP(D95,Barem!$B$12:$C$21,2,1)))</f>
        <v>1.5</v>
      </c>
      <c r="K95" s="133">
        <f>IF(J95=0,0,IF(B95="F",VLOOKUP(I95,Barem!$G$2:$H$11,2,1),VLOOKUP(I95,Barem!$G$12:$H$21,2,1)))</f>
        <v>4.5</v>
      </c>
      <c r="L95" s="123">
        <v>1.5</v>
      </c>
      <c r="M95" s="127" t="s">
        <v>171</v>
      </c>
      <c r="N95" s="124">
        <f t="shared" si="28"/>
        <v>0.25</v>
      </c>
      <c r="O95" s="124">
        <f t="shared" si="28"/>
        <v>0.5</v>
      </c>
      <c r="P95" s="124">
        <f t="shared" si="28"/>
        <v>0.25</v>
      </c>
      <c r="Q95" s="32">
        <f t="shared" si="24"/>
        <v>0</v>
      </c>
      <c r="R95" s="32">
        <f>IF(D95&gt;21,VLOOKUP(D95,Barem!$T$1:$U$39,2,1),0)</f>
        <v>0</v>
      </c>
      <c r="S95" s="32">
        <f>IF(D95&lt;1.609,0,IF(B95="F",VLOOKUP(I95,Barem!$X$2:$Z$13,2,1),VLOOKUP(I95,Barem!$X$14:$Z$25,2,1)))</f>
        <v>0</v>
      </c>
      <c r="T95" s="32">
        <f>VLOOKUP(A95,Participanti!A:C,3,0)</f>
        <v>0</v>
      </c>
      <c r="U95" s="25">
        <f t="shared" si="20"/>
        <v>3</v>
      </c>
      <c r="V95" s="136">
        <v>44100</v>
      </c>
      <c r="W95" s="123">
        <f t="shared" si="22"/>
        <v>1</v>
      </c>
      <c r="X95" s="126">
        <f t="shared" si="25"/>
        <v>0.6</v>
      </c>
      <c r="Y95" s="123" t="str">
        <f>VLOOKUP(A95,Data_echipe!A:R,18,0)</f>
        <v>Serioranistii</v>
      </c>
      <c r="Z95" s="123">
        <f t="shared" si="26"/>
        <v>1</v>
      </c>
    </row>
    <row r="96" spans="1:26" x14ac:dyDescent="0.25">
      <c r="A96" s="128" t="s">
        <v>57</v>
      </c>
      <c r="B96" s="123" t="str">
        <f>VLOOKUP(A96,Participanti!A:B,2,0)</f>
        <v>M</v>
      </c>
      <c r="C96" s="133">
        <v>3</v>
      </c>
      <c r="D96" s="128">
        <v>23.27</v>
      </c>
      <c r="E96" s="129">
        <v>0.13018518518518518</v>
      </c>
      <c r="F96" s="129">
        <v>0.13436342592592593</v>
      </c>
      <c r="G96" s="129">
        <f t="shared" si="27"/>
        <v>0.13227430555555555</v>
      </c>
      <c r="H96" s="130">
        <v>1412</v>
      </c>
      <c r="I96" s="125">
        <f t="shared" si="23"/>
        <v>5.6843276989925039E-3</v>
      </c>
      <c r="J96" s="123">
        <f>IF(B96="F",IF(I96&gt;Barem!$AC$2,0,IF(B96="F",VLOOKUP(D96,Barem!$B$2:$C$11,2,1))),IF(I96&gt;Barem!$AC$3,0,VLOOKUP(D96,Barem!$B$12:$C$21,2,1)))</f>
        <v>5</v>
      </c>
      <c r="K96" s="123">
        <f>IF(J96=0,0,IF(B96="F",VLOOKUP(I96,Barem!$G$2:$H$11,2,1),VLOOKUP(I96,Barem!$G$12:$H$21,2,1)))</f>
        <v>0</v>
      </c>
      <c r="L96" s="123">
        <v>4</v>
      </c>
      <c r="M96" s="127" t="s">
        <v>172</v>
      </c>
      <c r="N96" s="124">
        <f t="shared" si="28"/>
        <v>0.25</v>
      </c>
      <c r="O96" s="124">
        <f t="shared" si="28"/>
        <v>0.25</v>
      </c>
      <c r="P96" s="124">
        <f t="shared" si="28"/>
        <v>0.5</v>
      </c>
      <c r="Q96" s="32">
        <f t="shared" si="24"/>
        <v>0.94133333333333336</v>
      </c>
      <c r="R96" s="32">
        <f>IF(D96&gt;21,VLOOKUP(D96,Barem!$T$1:$U$39,2,1),0)</f>
        <v>0.1</v>
      </c>
      <c r="S96" s="32">
        <f>IF(D96&lt;1.609,0,IF(B96="F",VLOOKUP(I96,Barem!$X$2:$Z$13,2,1),VLOOKUP(I96,Barem!$X$14:$Z$25,2,1)))</f>
        <v>0</v>
      </c>
      <c r="T96" s="32">
        <f>VLOOKUP(A96,Participanti!A:C,3,0)</f>
        <v>0</v>
      </c>
      <c r="U96" s="25">
        <f t="shared" si="20"/>
        <v>4.2913333333333332</v>
      </c>
      <c r="V96" s="136">
        <v>44102</v>
      </c>
      <c r="W96" s="123">
        <f t="shared" si="22"/>
        <v>1</v>
      </c>
      <c r="X96" s="126">
        <f t="shared" si="25"/>
        <v>0.18441484028076208</v>
      </c>
      <c r="Y96" s="123" t="str">
        <f>VLOOKUP(A96,Data_echipe!A:R,18,0)</f>
        <v>Tenchei</v>
      </c>
      <c r="Z96" s="123">
        <f t="shared" si="26"/>
        <v>0</v>
      </c>
    </row>
    <row r="97" spans="1:26" x14ac:dyDescent="0.25">
      <c r="A97" s="128" t="s">
        <v>49</v>
      </c>
      <c r="B97" s="123" t="str">
        <f>VLOOKUP(A97,Participanti!A:B,2,0)</f>
        <v>M</v>
      </c>
      <c r="C97" s="133">
        <v>3</v>
      </c>
      <c r="D97" s="128">
        <v>12.1</v>
      </c>
      <c r="E97" s="129"/>
      <c r="F97" s="129">
        <v>5.4212962962962963E-2</v>
      </c>
      <c r="G97" s="129">
        <f t="shared" si="27"/>
        <v>5.4212962962962963E-2</v>
      </c>
      <c r="H97" s="130">
        <v>4</v>
      </c>
      <c r="I97" s="125">
        <f t="shared" si="23"/>
        <v>4.4804101622283442E-3</v>
      </c>
      <c r="J97" s="123">
        <f>IF(B97="F",IF(I97&gt;Barem!$AC$2,0,IF(B97="F",VLOOKUP(D97,Barem!$B$2:$C$11,2,1))),IF(I97&gt;Barem!$AC$3,0,VLOOKUP(D97,Barem!$B$12:$C$21,2,1)))</f>
        <v>3</v>
      </c>
      <c r="K97" s="123">
        <f>IF(J97=0,0,IF(B97="F",VLOOKUP(I97,Barem!$G$2:$H$11,2,1),VLOOKUP(I97,Barem!$G$12:$H$21,2,1)))</f>
        <v>1</v>
      </c>
      <c r="L97" s="123">
        <v>2</v>
      </c>
      <c r="M97" s="127" t="s">
        <v>171</v>
      </c>
      <c r="N97" s="124">
        <f t="shared" si="28"/>
        <v>0.25</v>
      </c>
      <c r="O97" s="124">
        <f t="shared" si="28"/>
        <v>0.5</v>
      </c>
      <c r="P97" s="124">
        <f t="shared" si="28"/>
        <v>0.25</v>
      </c>
      <c r="Q97" s="32">
        <f t="shared" si="24"/>
        <v>0</v>
      </c>
      <c r="R97" s="32">
        <f>IF(D97&gt;21,VLOOKUP(D97,Barem!$T$1:$U$39,2,1),0)</f>
        <v>0</v>
      </c>
      <c r="S97" s="32">
        <f>IF(D97&lt;1.609,0,IF(B97="F",VLOOKUP(I97,Barem!$X$2:$Z$13,2,1),VLOOKUP(I97,Barem!$X$14:$Z$25,2,1)))</f>
        <v>0</v>
      </c>
      <c r="T97" s="32">
        <f>VLOOKUP(A97,Participanti!A:C,3,0)</f>
        <v>0</v>
      </c>
      <c r="U97" s="25">
        <f t="shared" si="20"/>
        <v>1.75</v>
      </c>
      <c r="V97" s="136">
        <v>44102</v>
      </c>
      <c r="W97" s="123">
        <f t="shared" si="22"/>
        <v>1</v>
      </c>
      <c r="X97" s="126">
        <f t="shared" si="25"/>
        <v>0.14462809917355374</v>
      </c>
      <c r="Y97" s="123" t="e">
        <f>VLOOKUP(A97,Data_echipe!A:R,18,0)</f>
        <v>#N/A</v>
      </c>
      <c r="Z97" s="123">
        <f t="shared" si="26"/>
        <v>1</v>
      </c>
    </row>
    <row r="98" spans="1:26" x14ac:dyDescent="0.25">
      <c r="A98" s="128" t="s">
        <v>8</v>
      </c>
      <c r="B98" s="123" t="str">
        <f>VLOOKUP(A98,Participanti!A:B,2,0)</f>
        <v>M</v>
      </c>
      <c r="C98" s="133">
        <v>3</v>
      </c>
      <c r="D98" s="128">
        <v>12.42</v>
      </c>
      <c r="E98" s="129">
        <v>5.2349537037037042E-2</v>
      </c>
      <c r="F98" s="129">
        <v>5.2465277777777784E-2</v>
      </c>
      <c r="G98" s="129">
        <f t="shared" si="27"/>
        <v>5.2407407407407416E-2</v>
      </c>
      <c r="H98" s="130">
        <v>18</v>
      </c>
      <c r="I98" s="125">
        <f t="shared" si="23"/>
        <v>4.2195980199200818E-3</v>
      </c>
      <c r="J98" s="123">
        <f>IF(B98="F",IF(I98&gt;Barem!$AC$2,0,IF(B98="F",VLOOKUP(D98,Barem!$B$2:$C$11,2,1))),IF(I98&gt;Barem!$AC$3,0,VLOOKUP(D98,Barem!$B$12:$C$21,2,1)))</f>
        <v>3</v>
      </c>
      <c r="K98" s="123">
        <f>IF(J98=0,0,IF(B98="F",VLOOKUP(I98,Barem!$G$2:$H$11,2,1),VLOOKUP(I98,Barem!$G$12:$H$21,2,1)))</f>
        <v>1</v>
      </c>
      <c r="L98" s="128">
        <v>2.5</v>
      </c>
      <c r="M98" s="127" t="s">
        <v>172</v>
      </c>
      <c r="N98" s="124">
        <f t="shared" si="28"/>
        <v>0.25</v>
      </c>
      <c r="O98" s="124">
        <f t="shared" si="28"/>
        <v>0.25</v>
      </c>
      <c r="P98" s="124">
        <f t="shared" si="28"/>
        <v>0.5</v>
      </c>
      <c r="Q98" s="32">
        <f t="shared" si="24"/>
        <v>0</v>
      </c>
      <c r="R98" s="32">
        <f>IF(D98&gt;21,VLOOKUP(D98,Barem!$T$1:$U$39,2,1),0)</f>
        <v>0</v>
      </c>
      <c r="S98" s="32">
        <f>IF(D98&lt;1.609,0,IF(B98="F",VLOOKUP(I98,Barem!$X$2:$Z$13,2,1),VLOOKUP(I98,Barem!$X$14:$Z$25,2,1)))</f>
        <v>0</v>
      </c>
      <c r="T98" s="32">
        <f>VLOOKUP(A98,Participanti!A:C,3,0)</f>
        <v>0</v>
      </c>
      <c r="U98" s="25">
        <f t="shared" si="20"/>
        <v>2.25</v>
      </c>
      <c r="V98" s="136">
        <v>44101</v>
      </c>
      <c r="W98" s="123">
        <f t="shared" si="22"/>
        <v>1</v>
      </c>
      <c r="X98" s="126">
        <f t="shared" si="25"/>
        <v>0.18115942028985507</v>
      </c>
      <c r="Y98" s="123" t="str">
        <f>VLOOKUP(A98,Data_echipe!A:R,18,0)</f>
        <v>TSP</v>
      </c>
      <c r="Z98" s="123">
        <f t="shared" si="26"/>
        <v>1</v>
      </c>
    </row>
    <row r="99" spans="1:26" x14ac:dyDescent="0.25">
      <c r="A99" s="128" t="s">
        <v>224</v>
      </c>
      <c r="B99" s="123" t="str">
        <f>VLOOKUP(A99,Participanti!A:B,2,0)</f>
        <v>M</v>
      </c>
      <c r="C99" s="133">
        <v>3</v>
      </c>
      <c r="D99" s="128">
        <v>10</v>
      </c>
      <c r="E99" s="129"/>
      <c r="F99" s="129">
        <v>2.8333333333333332E-2</v>
      </c>
      <c r="G99" s="129">
        <f t="shared" si="27"/>
        <v>2.8333333333333332E-2</v>
      </c>
      <c r="H99" s="130">
        <v>30</v>
      </c>
      <c r="I99" s="125">
        <f t="shared" si="23"/>
        <v>2.8333333333333331E-3</v>
      </c>
      <c r="J99" s="123">
        <f>IF(B99="F",IF(I99&gt;Barem!$AC$2,0,IF(B99="F",VLOOKUP(D99,Barem!$B$2:$C$11,2,1))),IF(I99&gt;Barem!$AC$3,0,VLOOKUP(D99,Barem!$B$12:$C$21,2,1)))</f>
        <v>2.5</v>
      </c>
      <c r="K99" s="133">
        <f>IF(J99=0,0,IF(B99="F",VLOOKUP(I99,Barem!$G$2:$H$11,2,1),VLOOKUP(I99,Barem!$G$12:$H$21,2,1)))</f>
        <v>4.5</v>
      </c>
      <c r="L99" s="123">
        <v>1.5</v>
      </c>
      <c r="M99" s="127" t="s">
        <v>171</v>
      </c>
      <c r="N99" s="124">
        <f t="shared" si="28"/>
        <v>0.25</v>
      </c>
      <c r="O99" s="124">
        <f t="shared" si="28"/>
        <v>0.5</v>
      </c>
      <c r="P99" s="124">
        <f t="shared" si="28"/>
        <v>0.25</v>
      </c>
      <c r="Q99" s="32">
        <f t="shared" si="24"/>
        <v>0</v>
      </c>
      <c r="R99" s="32">
        <f>IF(D99&gt;21,VLOOKUP(D99,Barem!$T$1:$U$39,2,1),0)</f>
        <v>0</v>
      </c>
      <c r="S99" s="32">
        <f>IF(D99&lt;1.609,0,IF(B99="F",VLOOKUP(I99,Barem!$X$2:$Z$13,2,1),VLOOKUP(I99,Barem!$X$14:$Z$25,2,1)))</f>
        <v>0</v>
      </c>
      <c r="T99" s="32">
        <f>VLOOKUP(A99,Participanti!A:C,3,0)</f>
        <v>0</v>
      </c>
      <c r="U99" s="25">
        <f t="shared" si="20"/>
        <v>3.25</v>
      </c>
      <c r="V99" s="136">
        <v>44102</v>
      </c>
      <c r="W99" s="123">
        <f t="shared" si="22"/>
        <v>1</v>
      </c>
      <c r="X99" s="126">
        <f t="shared" si="25"/>
        <v>0.32500000000000001</v>
      </c>
      <c r="Y99" s="123" t="str">
        <f>VLOOKUP(A99,Data_echipe!A:R,18,0)</f>
        <v>Serioranistii</v>
      </c>
      <c r="Z99" s="123">
        <f t="shared" si="26"/>
        <v>1</v>
      </c>
    </row>
    <row r="100" spans="1:26" x14ac:dyDescent="0.25">
      <c r="A100" s="128" t="s">
        <v>218</v>
      </c>
      <c r="B100" s="123" t="str">
        <f>VLOOKUP(A100,Participanti!A:B,2,0)</f>
        <v>M</v>
      </c>
      <c r="C100" s="133">
        <v>3</v>
      </c>
      <c r="D100" s="128">
        <v>5.48</v>
      </c>
      <c r="E100" s="129"/>
      <c r="F100" s="129">
        <v>2.2210648148148149E-2</v>
      </c>
      <c r="G100" s="129">
        <f t="shared" si="27"/>
        <v>2.2210648148148149E-2</v>
      </c>
      <c r="H100" s="130">
        <v>121</v>
      </c>
      <c r="I100" s="125">
        <f t="shared" si="23"/>
        <v>4.0530379832387133E-3</v>
      </c>
      <c r="J100" s="123">
        <f>IF(B100="F",IF(I100&gt;Barem!$AC$2,0,IF(B100="F",VLOOKUP(D100,Barem!$B$2:$C$11,2,1))),IF(I100&gt;Barem!$AC$3,0,VLOOKUP(D100,Barem!$B$12:$C$21,2,1)))</f>
        <v>1.5</v>
      </c>
      <c r="K100" s="133">
        <f>IF(J100=0,0,IF(B100="F",VLOOKUP(I100,Barem!$G$2:$H$11,2,1),VLOOKUP(I100,Barem!$G$12:$H$21,2,1)))</f>
        <v>1.5</v>
      </c>
      <c r="L100" s="123">
        <v>1.5</v>
      </c>
      <c r="M100" s="127" t="s">
        <v>171</v>
      </c>
      <c r="N100" s="124">
        <f t="shared" si="28"/>
        <v>0.25</v>
      </c>
      <c r="O100" s="124">
        <f t="shared" si="28"/>
        <v>0.5</v>
      </c>
      <c r="P100" s="124">
        <f t="shared" si="28"/>
        <v>0.25</v>
      </c>
      <c r="Q100" s="32">
        <f t="shared" si="24"/>
        <v>8.0666666666666664E-2</v>
      </c>
      <c r="R100" s="32">
        <f>IF(D100&gt;21,VLOOKUP(D100,Barem!$T$1:$U$39,2,1),0)</f>
        <v>0</v>
      </c>
      <c r="S100" s="32">
        <f>IF(D100&lt;1.609,0,IF(B100="F",VLOOKUP(I100,Barem!$X$2:$Z$13,2,1),VLOOKUP(I100,Barem!$X$14:$Z$25,2,1)))</f>
        <v>0</v>
      </c>
      <c r="T100" s="32">
        <f>VLOOKUP(A100,Participanti!A:C,3,0)</f>
        <v>0</v>
      </c>
      <c r="U100" s="25">
        <f t="shared" si="20"/>
        <v>1.5806666666666667</v>
      </c>
      <c r="V100" s="136">
        <v>44101</v>
      </c>
      <c r="W100" s="123">
        <f t="shared" si="22"/>
        <v>1</v>
      </c>
      <c r="X100" s="126">
        <f t="shared" si="25"/>
        <v>0.2884428223844282</v>
      </c>
      <c r="Y100" s="123" t="str">
        <f>VLOOKUP(A100,Data_echipe!A:R,18,0)</f>
        <v>Simply the BEST</v>
      </c>
      <c r="Z100" s="123">
        <f t="shared" si="26"/>
        <v>1</v>
      </c>
    </row>
    <row r="101" spans="1:26" x14ac:dyDescent="0.25">
      <c r="A101" s="128" t="s">
        <v>182</v>
      </c>
      <c r="B101" s="123" t="str">
        <f>VLOOKUP(A101,Participanti!A:B,2,0)</f>
        <v>M</v>
      </c>
      <c r="C101" s="133">
        <v>3</v>
      </c>
      <c r="D101" s="128">
        <v>10</v>
      </c>
      <c r="E101" s="129"/>
      <c r="F101" s="129">
        <v>2.929398148148148E-2</v>
      </c>
      <c r="G101" s="129">
        <f t="shared" si="27"/>
        <v>2.929398148148148E-2</v>
      </c>
      <c r="H101" s="130">
        <v>91</v>
      </c>
      <c r="I101" s="125">
        <f t="shared" si="23"/>
        <v>2.929398148148148E-3</v>
      </c>
      <c r="J101" s="123">
        <f>IF(B101="F",IF(I101&gt;Barem!$AC$2,0,IF(B101="F",VLOOKUP(D101,Barem!$B$2:$C$11,2,1))),IF(I101&gt;Barem!$AC$3,0,VLOOKUP(D101,Barem!$B$12:$C$21,2,1)))</f>
        <v>2.5</v>
      </c>
      <c r="K101" s="133">
        <f>IF(J101=0,0,IF(B101="F",VLOOKUP(I101,Barem!$G$2:$H$11,2,1),VLOOKUP(I101,Barem!$G$12:$H$21,2,1)))</f>
        <v>4.5</v>
      </c>
      <c r="L101" s="123">
        <v>3.5</v>
      </c>
      <c r="M101" s="127" t="s">
        <v>171</v>
      </c>
      <c r="N101" s="124">
        <f t="shared" si="28"/>
        <v>0.25</v>
      </c>
      <c r="O101" s="124">
        <f t="shared" si="28"/>
        <v>0.5</v>
      </c>
      <c r="P101" s="124">
        <f t="shared" si="28"/>
        <v>0.25</v>
      </c>
      <c r="Q101" s="32">
        <f t="shared" si="24"/>
        <v>0</v>
      </c>
      <c r="R101" s="32">
        <f>IF(D101&gt;21,VLOOKUP(D101,Barem!$T$1:$U$39,2,1),0)</f>
        <v>0</v>
      </c>
      <c r="S101" s="32">
        <f>IF(D101&lt;1.609,0,IF(B101="F",VLOOKUP(I101,Barem!$X$2:$Z$13,2,1),VLOOKUP(I101,Barem!$X$14:$Z$25,2,1)))</f>
        <v>0</v>
      </c>
      <c r="T101" s="32">
        <f>VLOOKUP(A101,Participanti!A:C,3,0)</f>
        <v>0</v>
      </c>
      <c r="U101" s="25">
        <f t="shared" si="20"/>
        <v>3.75</v>
      </c>
      <c r="V101" s="136">
        <v>44100</v>
      </c>
      <c r="W101" s="123">
        <f t="shared" si="22"/>
        <v>1</v>
      </c>
      <c r="X101" s="126">
        <f t="shared" si="25"/>
        <v>0.375</v>
      </c>
      <c r="Y101" s="123" t="str">
        <f>VLOOKUP(A101,Data_echipe!A:R,18,0)</f>
        <v>Serioranistii</v>
      </c>
      <c r="Z101" s="123">
        <f t="shared" si="26"/>
        <v>1</v>
      </c>
    </row>
    <row r="102" spans="1:26" x14ac:dyDescent="0.25">
      <c r="A102" s="128" t="s">
        <v>52</v>
      </c>
      <c r="B102" s="123" t="str">
        <f>VLOOKUP(A102,Participanti!A:B,2,0)</f>
        <v>M</v>
      </c>
      <c r="C102" s="133">
        <v>3</v>
      </c>
      <c r="D102" s="128">
        <v>20.34</v>
      </c>
      <c r="E102" s="129">
        <v>7.3587962962962966E-2</v>
      </c>
      <c r="F102" s="129">
        <v>7.3587962962962966E-2</v>
      </c>
      <c r="G102" s="129">
        <f t="shared" si="27"/>
        <v>7.3587962962962966E-2</v>
      </c>
      <c r="H102" s="130">
        <v>348</v>
      </c>
      <c r="I102" s="125">
        <f t="shared" si="23"/>
        <v>3.6178939509814633E-3</v>
      </c>
      <c r="J102" s="128">
        <f>IF(B102="F",IF(I102&gt;Barem!$AC$2,0,IF(B102="F",VLOOKUP(D102,Barem!$B$2:$C$11,2,1))),IF(I102&gt;Barem!$AC$3,0,VLOOKUP(D102,Barem!$B$12:$C$21,2,1)))</f>
        <v>4.5</v>
      </c>
      <c r="K102" s="123">
        <f>IF(J102=0,0,IF(B102="F",VLOOKUP(I102,Barem!$G$2:$H$11,2,1),VLOOKUP(I102,Barem!$G$12:$H$21,2,1)))</f>
        <v>2.5</v>
      </c>
      <c r="L102" s="123">
        <v>2</v>
      </c>
      <c r="M102" s="127" t="s">
        <v>170</v>
      </c>
      <c r="N102" s="124">
        <f t="shared" si="28"/>
        <v>0.5</v>
      </c>
      <c r="O102" s="124">
        <f t="shared" si="28"/>
        <v>0.25</v>
      </c>
      <c r="P102" s="124">
        <f t="shared" si="28"/>
        <v>0.25</v>
      </c>
      <c r="Q102" s="32">
        <f t="shared" si="24"/>
        <v>0.23200000000000001</v>
      </c>
      <c r="R102" s="32">
        <f>IF(D102&gt;21,VLOOKUP(D102,Barem!$T$1:$U$39,2,1),0)</f>
        <v>0</v>
      </c>
      <c r="S102" s="32">
        <f>IF(D102&lt;1.609,0,IF(B102="F",VLOOKUP(I102,Barem!$X$2:$Z$13,2,1),VLOOKUP(I102,Barem!$X$14:$Z$25,2,1)))</f>
        <v>0</v>
      </c>
      <c r="T102" s="32">
        <f>VLOOKUP(A102,Participanti!A:C,3,0)</f>
        <v>0</v>
      </c>
      <c r="U102" s="25">
        <f t="shared" si="20"/>
        <v>3.6070000000000002</v>
      </c>
      <c r="V102" s="136">
        <v>44100</v>
      </c>
      <c r="W102" s="123">
        <f t="shared" si="22"/>
        <v>1</v>
      </c>
      <c r="X102" s="126">
        <f t="shared" si="25"/>
        <v>0.1773352999016716</v>
      </c>
      <c r="Y102" s="123" t="str">
        <f>VLOOKUP(A102,Data_echipe!A:R,18,0)</f>
        <v>Simply the BEST</v>
      </c>
      <c r="Z102" s="123">
        <f t="shared" si="26"/>
        <v>1</v>
      </c>
    </row>
    <row r="103" spans="1:26" x14ac:dyDescent="0.25">
      <c r="A103" s="128" t="s">
        <v>183</v>
      </c>
      <c r="B103" s="123" t="str">
        <f>VLOOKUP(A103,Participanti!A:B,2,0)</f>
        <v>M</v>
      </c>
      <c r="C103" s="133">
        <v>3</v>
      </c>
      <c r="D103" s="128">
        <v>10.1</v>
      </c>
      <c r="E103" s="129"/>
      <c r="F103" s="129">
        <v>2.8923611111111108E-2</v>
      </c>
      <c r="G103" s="129">
        <f t="shared" si="27"/>
        <v>2.8923611111111108E-2</v>
      </c>
      <c r="H103" s="130">
        <v>5</v>
      </c>
      <c r="I103" s="125">
        <f t="shared" si="23"/>
        <v>2.8637238723872387E-3</v>
      </c>
      <c r="J103" s="123">
        <f>IF(B103="F",IF(I103&gt;Barem!$AC$2,0,IF(B103="F",VLOOKUP(D103,Barem!$B$2:$C$11,2,1))),IF(I103&gt;Barem!$AC$3,0,VLOOKUP(D103,Barem!$B$12:$C$21,2,1)))</f>
        <v>2.5</v>
      </c>
      <c r="K103" s="133">
        <f>IF(J103=0,0,IF(B103="F",VLOOKUP(I103,Barem!$G$2:$H$11,2,1),VLOOKUP(I103,Barem!$G$12:$H$21,2,1)))</f>
        <v>4.5</v>
      </c>
      <c r="L103" s="123">
        <v>2</v>
      </c>
      <c r="M103" s="127" t="s">
        <v>171</v>
      </c>
      <c r="N103" s="124">
        <f t="shared" si="28"/>
        <v>0.25</v>
      </c>
      <c r="O103" s="124">
        <f t="shared" si="28"/>
        <v>0.5</v>
      </c>
      <c r="P103" s="124">
        <f t="shared" si="28"/>
        <v>0.25</v>
      </c>
      <c r="Q103" s="32">
        <f t="shared" si="24"/>
        <v>0</v>
      </c>
      <c r="R103" s="32">
        <f>IF(D103&gt;21,VLOOKUP(D103,Barem!$T$1:$U$39,2,1),0)</f>
        <v>0</v>
      </c>
      <c r="S103" s="32">
        <f>IF(D103&lt;1.609,0,IF(B103="F",VLOOKUP(I103,Barem!$X$2:$Z$13,2,1),VLOOKUP(I103,Barem!$X$14:$Z$25,2,1)))</f>
        <v>0</v>
      </c>
      <c r="T103" s="32">
        <f>VLOOKUP(A103,Participanti!A:C,3,0)</f>
        <v>0</v>
      </c>
      <c r="U103" s="25">
        <f t="shared" si="20"/>
        <v>3.375</v>
      </c>
      <c r="V103" s="136">
        <v>44100</v>
      </c>
      <c r="W103" s="123">
        <f t="shared" si="22"/>
        <v>1</v>
      </c>
      <c r="X103" s="126">
        <f t="shared" si="25"/>
        <v>0.33415841584158418</v>
      </c>
      <c r="Y103" s="123" t="str">
        <f>VLOOKUP(A103,Data_echipe!A:R,18,0)</f>
        <v>TSP</v>
      </c>
      <c r="Z103" s="123">
        <f t="shared" si="26"/>
        <v>1</v>
      </c>
    </row>
    <row r="104" spans="1:26" x14ac:dyDescent="0.25">
      <c r="A104" s="128" t="s">
        <v>223</v>
      </c>
      <c r="B104" s="123" t="str">
        <f>VLOOKUP(A104,Participanti!A:B,2,0)</f>
        <v>M</v>
      </c>
      <c r="C104" s="133">
        <v>3</v>
      </c>
      <c r="D104" s="128">
        <v>51.99</v>
      </c>
      <c r="E104" s="129">
        <v>0.19854166666666664</v>
      </c>
      <c r="F104" s="129">
        <v>0.20818287037037039</v>
      </c>
      <c r="G104" s="129">
        <f t="shared" si="27"/>
        <v>0.20336226851851852</v>
      </c>
      <c r="H104" s="130">
        <v>660</v>
      </c>
      <c r="I104" s="125">
        <f t="shared" si="23"/>
        <v>3.9115650801792362E-3</v>
      </c>
      <c r="J104" s="123">
        <f>IF(B104="F",IF(I104&gt;Barem!$AC$2,0,IF(B104="F",VLOOKUP(D104,Barem!$B$2:$C$11,2,1))),IF(I104&gt;Barem!$AC$3,0,VLOOKUP(D104,Barem!$B$12:$C$21,2,1)))</f>
        <v>5</v>
      </c>
      <c r="K104" s="133">
        <f>IF(J104=0,0,IF(B104="F",VLOOKUP(I104,Barem!$G$2:$H$11,2,1),VLOOKUP(I104,Barem!$G$12:$H$21,2,1)))</f>
        <v>1.5</v>
      </c>
      <c r="L104" s="128">
        <v>4</v>
      </c>
      <c r="M104" s="127" t="s">
        <v>172</v>
      </c>
      <c r="N104" s="124">
        <f t="shared" si="28"/>
        <v>0.25</v>
      </c>
      <c r="O104" s="124">
        <f t="shared" si="28"/>
        <v>0.25</v>
      </c>
      <c r="P104" s="124">
        <f t="shared" si="28"/>
        <v>0.5</v>
      </c>
      <c r="Q104" s="32">
        <f t="shared" si="24"/>
        <v>0.44</v>
      </c>
      <c r="R104" s="32">
        <f>IF(D104&gt;21,VLOOKUP(D104,Barem!$T$1:$U$39,2,1),0)</f>
        <v>1.5</v>
      </c>
      <c r="S104" s="32">
        <f>IF(D104&lt;1.609,0,IF(B104="F",VLOOKUP(I104,Barem!$X$2:$Z$13,2,1),VLOOKUP(I104,Barem!$X$14:$Z$25,2,1)))</f>
        <v>0</v>
      </c>
      <c r="T104" s="32">
        <f>VLOOKUP(A104,Participanti!A:C,3,0)</f>
        <v>0</v>
      </c>
      <c r="U104" s="25">
        <f t="shared" si="20"/>
        <v>5.5650000000000004</v>
      </c>
      <c r="V104" s="136">
        <v>44100</v>
      </c>
      <c r="W104" s="123">
        <f t="shared" si="22"/>
        <v>1</v>
      </c>
      <c r="X104" s="126">
        <f t="shared" si="25"/>
        <v>0.1070398153491056</v>
      </c>
      <c r="Y104" s="123" t="str">
        <f>VLOOKUP(A104,Data_echipe!A:R,18,0)</f>
        <v>Simply the BEST</v>
      </c>
      <c r="Z104" s="123">
        <f t="shared" si="26"/>
        <v>1</v>
      </c>
    </row>
    <row r="105" spans="1:26" x14ac:dyDescent="0.25">
      <c r="A105" s="128" t="s">
        <v>67</v>
      </c>
      <c r="B105" s="123" t="str">
        <f>VLOOKUP(A105,Participanti!A:B,2,0)</f>
        <v>F</v>
      </c>
      <c r="C105" s="133">
        <v>3</v>
      </c>
      <c r="D105" s="128">
        <v>3.01</v>
      </c>
      <c r="E105" s="129"/>
      <c r="F105" s="129">
        <v>1.255787037037037E-2</v>
      </c>
      <c r="G105" s="129">
        <f t="shared" si="27"/>
        <v>1.255787037037037E-2</v>
      </c>
      <c r="H105" s="130">
        <v>8</v>
      </c>
      <c r="I105" s="125">
        <f t="shared" si="23"/>
        <v>4.1720499569336779E-3</v>
      </c>
      <c r="J105" s="123">
        <f>IF(B105="F",IF(I105&gt;Barem!$AC$2,0,IF(B105="F",VLOOKUP(D105,Barem!$B$2:$C$11,2,1))),IF(I105&gt;Barem!$AC$3,0,VLOOKUP(D105,Barem!$B$12:$C$21,2,1)))</f>
        <v>1</v>
      </c>
      <c r="K105" s="133">
        <f>IF(J105=0,0,IF(B105="F",VLOOKUP(I105,Barem!$G$2:$H$11,2,1),VLOOKUP(I105,Barem!$G$12:$H$21,2,1)))</f>
        <v>2</v>
      </c>
      <c r="L105" s="123">
        <v>1.5</v>
      </c>
      <c r="M105" s="127" t="s">
        <v>171</v>
      </c>
      <c r="N105" s="124">
        <f t="shared" si="28"/>
        <v>0.25</v>
      </c>
      <c r="O105" s="124">
        <f t="shared" si="28"/>
        <v>0.5</v>
      </c>
      <c r="P105" s="124">
        <f t="shared" si="28"/>
        <v>0.25</v>
      </c>
      <c r="Q105" s="32">
        <f t="shared" si="24"/>
        <v>0</v>
      </c>
      <c r="R105" s="32">
        <f>IF(D105&gt;21,VLOOKUP(D105,Barem!$T$1:$U$39,2,1),0)</f>
        <v>0</v>
      </c>
      <c r="S105" s="32">
        <f>IF(D105&lt;1.609,0,IF(B105="F",VLOOKUP(I105,Barem!$X$2:$Z$13,2,1),VLOOKUP(I105,Barem!$X$14:$Z$25,2,1)))</f>
        <v>0</v>
      </c>
      <c r="T105" s="32">
        <f>VLOOKUP(A105,Participanti!A:C,3,0)</f>
        <v>0</v>
      </c>
      <c r="U105" s="25">
        <f t="shared" si="20"/>
        <v>1.625</v>
      </c>
      <c r="V105" s="136">
        <v>44100</v>
      </c>
      <c r="W105" s="123">
        <f t="shared" si="22"/>
        <v>1</v>
      </c>
      <c r="X105" s="126">
        <f t="shared" si="25"/>
        <v>0.53986710963455153</v>
      </c>
      <c r="Y105" s="123" t="e">
        <f>VLOOKUP(A105,Data_echipe!A:R,18,0)</f>
        <v>#N/A</v>
      </c>
      <c r="Z105" s="123">
        <f t="shared" si="26"/>
        <v>1</v>
      </c>
    </row>
    <row r="106" spans="1:26" x14ac:dyDescent="0.25">
      <c r="A106" s="128" t="s">
        <v>83</v>
      </c>
      <c r="B106" s="123" t="str">
        <f>VLOOKUP(A106,Participanti!A:B,2,0)</f>
        <v>F</v>
      </c>
      <c r="C106" s="133">
        <v>3</v>
      </c>
      <c r="D106" s="128">
        <v>3.02</v>
      </c>
      <c r="E106" s="128"/>
      <c r="F106" s="129">
        <v>1.3668981481481482E-2</v>
      </c>
      <c r="G106" s="129">
        <f t="shared" si="27"/>
        <v>1.3668981481481482E-2</v>
      </c>
      <c r="H106" s="130">
        <v>0</v>
      </c>
      <c r="I106" s="125">
        <f t="shared" si="23"/>
        <v>4.5261528084375767E-3</v>
      </c>
      <c r="J106" s="123">
        <f>IF(B106="F",IF(I106&gt;Barem!$AC$2,0,IF(B106="F",VLOOKUP(D106,Barem!$B$2:$C$11,2,1))),IF(I106&gt;Barem!$AC$3,0,VLOOKUP(D106,Barem!$B$12:$C$21,2,1)))</f>
        <v>1</v>
      </c>
      <c r="K106" s="133">
        <f>IF(J106=0,0,IF(B106="F",VLOOKUP(I106,Barem!$G$2:$H$11,2,1),VLOOKUP(I106,Barem!$G$12:$H$21,2,1)))</f>
        <v>1</v>
      </c>
      <c r="L106" s="123">
        <v>2</v>
      </c>
      <c r="M106" s="127" t="s">
        <v>171</v>
      </c>
      <c r="N106" s="124">
        <f t="shared" si="28"/>
        <v>0.25</v>
      </c>
      <c r="O106" s="124">
        <f t="shared" si="28"/>
        <v>0.5</v>
      </c>
      <c r="P106" s="124">
        <f t="shared" si="28"/>
        <v>0.25</v>
      </c>
      <c r="Q106" s="32">
        <f t="shared" si="24"/>
        <v>0</v>
      </c>
      <c r="R106" s="32">
        <f>IF(D106&gt;21,VLOOKUP(D106,Barem!$T$1:$U$39,2,1),0)</f>
        <v>0</v>
      </c>
      <c r="S106" s="32">
        <f>IF(D106&lt;1.609,0,IF(B106="F",VLOOKUP(I106,Barem!$X$2:$Z$13,2,1),VLOOKUP(I106,Barem!$X$14:$Z$25,2,1)))</f>
        <v>0</v>
      </c>
      <c r="T106" s="32">
        <f>VLOOKUP(A106,Participanti!A:C,3,0)</f>
        <v>0.75</v>
      </c>
      <c r="U106" s="25">
        <f t="shared" si="20"/>
        <v>2</v>
      </c>
      <c r="V106" s="136">
        <v>44099</v>
      </c>
      <c r="W106" s="123">
        <f t="shared" si="22"/>
        <v>1</v>
      </c>
      <c r="X106" s="126">
        <f t="shared" si="25"/>
        <v>0.66225165562913912</v>
      </c>
      <c r="Y106" s="123" t="str">
        <f>VLOOKUP(A106,Data_echipe!A:R,18,0)</f>
        <v>Serioranistii</v>
      </c>
      <c r="Z106" s="123">
        <f t="shared" si="26"/>
        <v>1</v>
      </c>
    </row>
    <row r="107" spans="1:26" x14ac:dyDescent="0.25">
      <c r="A107" s="128" t="s">
        <v>58</v>
      </c>
      <c r="B107" s="123" t="str">
        <f>VLOOKUP(A107,Participanti!A:B,2,0)</f>
        <v>F</v>
      </c>
      <c r="C107" s="133">
        <v>3</v>
      </c>
      <c r="D107" s="128">
        <v>5.01</v>
      </c>
      <c r="E107" s="128"/>
      <c r="F107" s="129">
        <v>1.8020833333333333E-2</v>
      </c>
      <c r="G107" s="129">
        <f t="shared" si="27"/>
        <v>1.8020833333333333E-2</v>
      </c>
      <c r="H107" s="130">
        <v>0</v>
      </c>
      <c r="I107" s="125">
        <f t="shared" si="23"/>
        <v>3.5969727212242183E-3</v>
      </c>
      <c r="J107" s="123">
        <f>IF(B107="F",IF(I107&gt;Barem!$AC$2,0,IF(B107="F",VLOOKUP(D107,Barem!$B$2:$C$11,2,1))),IF(I107&gt;Barem!$AC$3,0,VLOOKUP(D107,Barem!$B$12:$C$21,2,1)))</f>
        <v>1.5</v>
      </c>
      <c r="K107" s="133">
        <f>IF(J107=0,0,IF(B107="F",VLOOKUP(I107,Barem!$G$2:$H$11,2,1),VLOOKUP(I107,Barem!$G$12:$H$21,2,1)))</f>
        <v>3.5</v>
      </c>
      <c r="L107" s="123">
        <v>2.5</v>
      </c>
      <c r="M107" s="127" t="s">
        <v>171</v>
      </c>
      <c r="N107" s="124">
        <f t="shared" si="28"/>
        <v>0.25</v>
      </c>
      <c r="O107" s="124">
        <f t="shared" si="28"/>
        <v>0.5</v>
      </c>
      <c r="P107" s="124">
        <f t="shared" si="28"/>
        <v>0.25</v>
      </c>
      <c r="Q107" s="32">
        <f t="shared" si="24"/>
        <v>0</v>
      </c>
      <c r="R107" s="32">
        <f>IF(D107&gt;21,VLOOKUP(D107,Barem!$T$1:$U$39,2,1),0)</f>
        <v>0</v>
      </c>
      <c r="S107" s="32">
        <f>IF(D107&lt;1.609,0,IF(B107="F",VLOOKUP(I107,Barem!$X$2:$Z$13,2,1),VLOOKUP(I107,Barem!$X$14:$Z$25,2,1)))</f>
        <v>0</v>
      </c>
      <c r="T107" s="32">
        <f>VLOOKUP(A107,Participanti!A:C,3,0)</f>
        <v>0</v>
      </c>
      <c r="U107" s="25">
        <f t="shared" si="20"/>
        <v>2.75</v>
      </c>
      <c r="V107" s="136">
        <v>44099</v>
      </c>
      <c r="W107" s="123">
        <f t="shared" si="22"/>
        <v>1</v>
      </c>
      <c r="X107" s="126">
        <f t="shared" si="25"/>
        <v>0.54890219560878251</v>
      </c>
      <c r="Y107" s="123" t="str">
        <f>VLOOKUP(A107,Data_echipe!A:R,18,0)</f>
        <v>Let it RUN</v>
      </c>
      <c r="Z107" s="123">
        <f t="shared" si="26"/>
        <v>1</v>
      </c>
    </row>
    <row r="108" spans="1:26" x14ac:dyDescent="0.25">
      <c r="A108" s="128" t="s">
        <v>211</v>
      </c>
      <c r="B108" s="123" t="str">
        <f>VLOOKUP(A108,Participanti!A:B,2,0)</f>
        <v>F</v>
      </c>
      <c r="C108" s="133">
        <v>3</v>
      </c>
      <c r="D108" s="128">
        <v>10.01</v>
      </c>
      <c r="E108" s="129">
        <v>4.7743055555555552E-2</v>
      </c>
      <c r="F108" s="129">
        <v>4.8495370370370376E-2</v>
      </c>
      <c r="G108" s="129">
        <f t="shared" si="27"/>
        <v>4.8119212962962968E-2</v>
      </c>
      <c r="H108" s="130">
        <v>11</v>
      </c>
      <c r="I108" s="125">
        <f t="shared" si="23"/>
        <v>4.8071141821141826E-3</v>
      </c>
      <c r="J108" s="128">
        <f>IF(B108="F",IF(I108&gt;Barem!$AC$2,0,IF(B108="F",VLOOKUP(D108,Barem!$B$2:$C$11,2,1))),IF(I108&gt;Barem!$AC$3,0,VLOOKUP(D108,Barem!$B$12:$C$21,2,1)))</f>
        <v>2.5</v>
      </c>
      <c r="K108" s="123">
        <f>IF(J108=0,0,IF(B108="F",VLOOKUP(I108,Barem!$G$2:$H$11,2,1),VLOOKUP(I108,Barem!$G$12:$H$21,2,1)))</f>
        <v>1</v>
      </c>
      <c r="L108" s="123">
        <v>3</v>
      </c>
      <c r="M108" s="127" t="s">
        <v>170</v>
      </c>
      <c r="N108" s="124">
        <f t="shared" si="28"/>
        <v>0.5</v>
      </c>
      <c r="O108" s="124">
        <f t="shared" si="28"/>
        <v>0.25</v>
      </c>
      <c r="P108" s="124">
        <f t="shared" si="28"/>
        <v>0.25</v>
      </c>
      <c r="Q108" s="32">
        <f t="shared" si="24"/>
        <v>0</v>
      </c>
      <c r="R108" s="32">
        <f>IF(D108&gt;21,VLOOKUP(D108,Barem!$T$1:$U$39,2,1),0)</f>
        <v>0</v>
      </c>
      <c r="S108" s="32">
        <f>IF(D108&lt;1.609,0,IF(B108="F",VLOOKUP(I108,Barem!$X$2:$Z$13,2,1),VLOOKUP(I108,Barem!$X$14:$Z$25,2,1)))</f>
        <v>0</v>
      </c>
      <c r="T108" s="32">
        <f>VLOOKUP(A108,Participanti!A:C,3,0)</f>
        <v>0</v>
      </c>
      <c r="U108" s="25">
        <f t="shared" si="20"/>
        <v>2.25</v>
      </c>
      <c r="V108" s="136">
        <v>44097</v>
      </c>
      <c r="W108" s="123">
        <f t="shared" si="22"/>
        <v>1</v>
      </c>
      <c r="X108" s="126">
        <f t="shared" si="25"/>
        <v>0.22477522477522477</v>
      </c>
      <c r="Y108" s="123" t="str">
        <f>VLOOKUP(A108,Data_echipe!A:R,18,0)</f>
        <v>Tenchei</v>
      </c>
      <c r="Z108" s="123">
        <f t="shared" si="26"/>
        <v>1</v>
      </c>
    </row>
    <row r="109" spans="1:26" ht="13.5" customHeight="1" x14ac:dyDescent="0.25">
      <c r="A109" s="128" t="s">
        <v>60</v>
      </c>
      <c r="B109" s="123" t="str">
        <f>VLOOKUP(A109,Participanti!A:B,2,0)</f>
        <v>M</v>
      </c>
      <c r="C109" s="133">
        <v>3</v>
      </c>
      <c r="D109" s="128">
        <v>21.25</v>
      </c>
      <c r="E109" s="128"/>
      <c r="F109" s="129">
        <v>8.2199074074074077E-2</v>
      </c>
      <c r="G109" s="129">
        <f t="shared" si="27"/>
        <v>8.2199074074074077E-2</v>
      </c>
      <c r="H109" s="130">
        <v>49</v>
      </c>
      <c r="I109" s="125">
        <f t="shared" si="23"/>
        <v>3.8681917211328977E-3</v>
      </c>
      <c r="J109" s="123">
        <f>IF(B109="F",IF(I109&gt;Barem!$AC$2,0,IF(B109="F",VLOOKUP(D109,Barem!$B$2:$C$11,2,1))),IF(I109&gt;Barem!$AC$3,0,VLOOKUP(D109,Barem!$B$12:$C$21,2,1)))</f>
        <v>5</v>
      </c>
      <c r="K109" s="133">
        <f>IF(J109=0,0,IF(B109="F",VLOOKUP(I109,Barem!$G$2:$H$11,2,1),VLOOKUP(I109,Barem!$G$12:$H$21,2,1)))</f>
        <v>1.5</v>
      </c>
      <c r="L109" s="123">
        <v>3</v>
      </c>
      <c r="M109" s="127" t="s">
        <v>171</v>
      </c>
      <c r="N109" s="124">
        <f t="shared" si="28"/>
        <v>0.25</v>
      </c>
      <c r="O109" s="124">
        <f t="shared" si="28"/>
        <v>0.5</v>
      </c>
      <c r="P109" s="124">
        <f t="shared" si="28"/>
        <v>0.25</v>
      </c>
      <c r="Q109" s="32">
        <f t="shared" si="24"/>
        <v>0</v>
      </c>
      <c r="R109" s="32">
        <f>IF(D109&gt;21,VLOOKUP(D109,Barem!$T$1:$U$39,2,1),0)</f>
        <v>0</v>
      </c>
      <c r="S109" s="32">
        <f>IF(D109&lt;1.609,0,IF(B109="F",VLOOKUP(I109,Barem!$X$2:$Z$13,2,1),VLOOKUP(I109,Barem!$X$14:$Z$25,2,1)))</f>
        <v>0</v>
      </c>
      <c r="T109" s="32">
        <f>VLOOKUP(A109,Participanti!A:C,3,0)</f>
        <v>0</v>
      </c>
      <c r="U109" s="25">
        <f t="shared" si="20"/>
        <v>2.75</v>
      </c>
      <c r="V109" s="136">
        <v>44097</v>
      </c>
      <c r="W109" s="123">
        <f t="shared" si="22"/>
        <v>1</v>
      </c>
      <c r="X109" s="126">
        <f t="shared" si="25"/>
        <v>0.12941176470588237</v>
      </c>
      <c r="Y109" s="123" t="str">
        <f>VLOOKUP(A109,Data_echipe!A:R,18,0)</f>
        <v>TSP</v>
      </c>
      <c r="Z109" s="123">
        <f t="shared" si="26"/>
        <v>1</v>
      </c>
    </row>
    <row r="110" spans="1:26" ht="13.5" customHeight="1" x14ac:dyDescent="0.25">
      <c r="A110" s="128" t="s">
        <v>219</v>
      </c>
      <c r="B110" s="123" t="str">
        <f>VLOOKUP(A110,Participanti!A:B,2,0)</f>
        <v>F</v>
      </c>
      <c r="C110" s="128">
        <v>3</v>
      </c>
      <c r="D110" s="128">
        <v>7.17</v>
      </c>
      <c r="E110" s="128"/>
      <c r="F110" s="129">
        <v>3.1782407407407405E-2</v>
      </c>
      <c r="G110" s="129">
        <f t="shared" si="27"/>
        <v>3.1782407407407405E-2</v>
      </c>
      <c r="H110" s="130">
        <v>14</v>
      </c>
      <c r="I110" s="125">
        <f t="shared" si="23"/>
        <v>4.4326928043803915E-3</v>
      </c>
      <c r="J110" s="123">
        <f>IF(B110="F",IF(I110&gt;Barem!$AC$2,0,IF(B110="F",VLOOKUP(D110,Barem!$B$2:$C$11,2,1))),IF(I110&gt;Barem!$AC$3,0,VLOOKUP(D110,Barem!$B$12:$C$21,2,1)))</f>
        <v>2</v>
      </c>
      <c r="K110" s="133">
        <f>IF(J110=0,0,IF(B110="F",VLOOKUP(I110,Barem!$G$2:$H$11,2,1),VLOOKUP(I110,Barem!$G$12:$H$21,2,1)))</f>
        <v>1.5</v>
      </c>
      <c r="L110" s="123">
        <v>1</v>
      </c>
      <c r="M110" s="127" t="s">
        <v>171</v>
      </c>
      <c r="N110" s="124">
        <f t="shared" si="28"/>
        <v>0.25</v>
      </c>
      <c r="O110" s="139">
        <f t="shared" si="28"/>
        <v>0.5</v>
      </c>
      <c r="P110" s="139">
        <f t="shared" si="28"/>
        <v>0.25</v>
      </c>
      <c r="Q110" s="32">
        <f t="shared" si="24"/>
        <v>0</v>
      </c>
      <c r="R110" s="32">
        <f>IF(D110&gt;21,VLOOKUP(D110,Barem!$T$1:$U$39,2,1),0)</f>
        <v>0</v>
      </c>
      <c r="S110" s="32">
        <f>IF(D110&lt;1.609,0,IF(B110="F",VLOOKUP(I110,Barem!$X$2:$Z$13,2,1),VLOOKUP(I110,Barem!$X$14:$Z$25,2,1)))</f>
        <v>0</v>
      </c>
      <c r="T110" s="32">
        <f>VLOOKUP(A110,Participanti!A:C,3,0)</f>
        <v>0</v>
      </c>
      <c r="U110" s="25">
        <f t="shared" si="20"/>
        <v>1.5</v>
      </c>
      <c r="V110" s="136">
        <v>44097</v>
      </c>
      <c r="W110" s="123">
        <f t="shared" si="22"/>
        <v>1</v>
      </c>
      <c r="X110" s="126">
        <f t="shared" si="25"/>
        <v>0.20920502092050208</v>
      </c>
      <c r="Y110" s="123" t="e">
        <f>VLOOKUP(A110,Data_echipe!A:R,18,0)</f>
        <v>#N/A</v>
      </c>
      <c r="Z110" s="123">
        <f t="shared" si="26"/>
        <v>1</v>
      </c>
    </row>
    <row r="111" spans="1:26" x14ac:dyDescent="0.25">
      <c r="A111" s="146" t="s">
        <v>58</v>
      </c>
      <c r="B111" s="138" t="str">
        <f>VLOOKUP(A111,Participanti!A:B,2,0)</f>
        <v>F</v>
      </c>
      <c r="C111" s="146">
        <v>4</v>
      </c>
      <c r="D111" s="146">
        <v>15.02</v>
      </c>
      <c r="E111" s="147">
        <v>5.9861111111111108E-2</v>
      </c>
      <c r="F111" s="147">
        <v>6.1493055555555558E-2</v>
      </c>
      <c r="G111" s="147">
        <f t="shared" si="27"/>
        <v>6.0677083333333333E-2</v>
      </c>
      <c r="H111" s="148">
        <v>109</v>
      </c>
      <c r="I111" s="140">
        <f t="shared" si="23"/>
        <v>4.0397525521526853E-3</v>
      </c>
      <c r="J111" s="138">
        <f>IF(B111="F",IF(I111&gt;Barem!$AC$2,0,IF(B111="F",VLOOKUP(D111,Barem!$B$2:$C$11,2,1))),IF(I111&gt;Barem!$AC$3,0,VLOOKUP(D111,Barem!$B$12:$C$21,2,1)))</f>
        <v>3.5</v>
      </c>
      <c r="K111" s="138">
        <f>IF(J111=0,0,IF(B111="F",VLOOKUP(I111,Barem!$G$2:$H$11,2,1),VLOOKUP(I111,Barem!$G$12:$H$21,2,1)))</f>
        <v>2</v>
      </c>
      <c r="L111" s="146">
        <v>4</v>
      </c>
      <c r="M111" s="143" t="s">
        <v>172</v>
      </c>
      <c r="N111" s="139">
        <f t="shared" si="28"/>
        <v>0.25</v>
      </c>
      <c r="O111" s="139">
        <f t="shared" si="28"/>
        <v>0.25</v>
      </c>
      <c r="P111" s="139">
        <f t="shared" si="28"/>
        <v>0.5</v>
      </c>
      <c r="Q111" s="32">
        <f t="shared" si="24"/>
        <v>7.2666666666666671E-2</v>
      </c>
      <c r="R111" s="32">
        <f>IF(D111&gt;21,VLOOKUP(D111,Barem!$T$1:$U$39,2,1),0)</f>
        <v>0</v>
      </c>
      <c r="S111" s="32">
        <f>IF(D111&lt;1.609,0,IF(B111="F",VLOOKUP(I111,Barem!$X$2:$Z$13,2,1),VLOOKUP(I111,Barem!$X$14:$Z$25,2,1)))</f>
        <v>0</v>
      </c>
      <c r="T111" s="32">
        <f>VLOOKUP(A111,Participanti!A:C,3,0)</f>
        <v>0</v>
      </c>
      <c r="U111" s="25">
        <f t="shared" si="20"/>
        <v>3.4476666666666667</v>
      </c>
      <c r="V111" s="149">
        <v>44104</v>
      </c>
      <c r="W111" s="138">
        <f t="shared" si="22"/>
        <v>1</v>
      </c>
      <c r="X111" s="142">
        <f t="shared" si="25"/>
        <v>0.22953839325343986</v>
      </c>
      <c r="Y111" s="138" t="str">
        <f>VLOOKUP(A111,Data_echipe!A:R,18,0)</f>
        <v>Let it RUN</v>
      </c>
      <c r="Z111" s="138">
        <f t="shared" si="26"/>
        <v>1</v>
      </c>
    </row>
    <row r="112" spans="1:26" x14ac:dyDescent="0.25">
      <c r="A112" s="146" t="s">
        <v>224</v>
      </c>
      <c r="B112" s="138" t="str">
        <f>VLOOKUP(A112,Participanti!A:B,2,0)</f>
        <v>M</v>
      </c>
      <c r="C112" s="146">
        <v>4</v>
      </c>
      <c r="D112" s="146">
        <v>21.51</v>
      </c>
      <c r="E112" s="147">
        <v>6.8136574074074072E-2</v>
      </c>
      <c r="F112" s="147">
        <v>7.0335648148148147E-2</v>
      </c>
      <c r="G112" s="147">
        <f t="shared" si="27"/>
        <v>6.9236111111111109E-2</v>
      </c>
      <c r="H112" s="148">
        <v>179</v>
      </c>
      <c r="I112" s="140">
        <f t="shared" si="23"/>
        <v>3.2187871274342679E-3</v>
      </c>
      <c r="J112" s="146">
        <f>IF(B112="F",IF(I112&gt;Barem!$AC$2,0,IF(B112="F",VLOOKUP(D112,Barem!$B$2:$C$11,2,1))),IF(I112&gt;Barem!$AC$3,0,VLOOKUP(D112,Barem!$B$12:$C$21,2,1)))</f>
        <v>5</v>
      </c>
      <c r="K112" s="138">
        <f>IF(J112=0,0,IF(B112="F",VLOOKUP(I112,Barem!$G$2:$H$11,2,1),VLOOKUP(I112,Barem!$G$12:$H$21,2,1)))</f>
        <v>3.5</v>
      </c>
      <c r="L112" s="138">
        <v>1</v>
      </c>
      <c r="M112" s="143" t="s">
        <v>170</v>
      </c>
      <c r="N112" s="139">
        <f t="shared" ref="N112:P144" si="29">IF($M112=N$1,50%,25%)</f>
        <v>0.5</v>
      </c>
      <c r="O112" s="139">
        <f t="shared" si="29"/>
        <v>0.25</v>
      </c>
      <c r="P112" s="139">
        <f t="shared" si="29"/>
        <v>0.25</v>
      </c>
      <c r="Q112" s="32">
        <f t="shared" si="24"/>
        <v>0.11933333333333333</v>
      </c>
      <c r="R112" s="32">
        <f>IF(D112&gt;21,VLOOKUP(D112,Barem!$T$1:$U$39,2,1),0)</f>
        <v>0</v>
      </c>
      <c r="S112" s="32">
        <f>IF(D112&lt;1.609,0,IF(B112="F",VLOOKUP(I112,Barem!$X$2:$Z$13,2,1),VLOOKUP(I112,Barem!$X$14:$Z$25,2,1)))</f>
        <v>0</v>
      </c>
      <c r="T112" s="32">
        <f>VLOOKUP(A112,Participanti!A:C,3,0)</f>
        <v>0</v>
      </c>
      <c r="U112" s="25">
        <f t="shared" si="20"/>
        <v>3.7443333333333335</v>
      </c>
      <c r="V112" s="149">
        <v>44104</v>
      </c>
      <c r="W112" s="138">
        <f t="shared" si="22"/>
        <v>1</v>
      </c>
      <c r="X112" s="142">
        <f t="shared" si="25"/>
        <v>0.17407407407407408</v>
      </c>
      <c r="Y112" s="138" t="str">
        <f>VLOOKUP(A112,Data_echipe!A:R,18,0)</f>
        <v>Serioranistii</v>
      </c>
      <c r="Z112" s="138">
        <f t="shared" si="26"/>
        <v>1</v>
      </c>
    </row>
    <row r="113" spans="1:26" x14ac:dyDescent="0.25">
      <c r="A113" s="146" t="s">
        <v>47</v>
      </c>
      <c r="B113" s="138" t="str">
        <f>VLOOKUP(A113,Participanti!A:B,2,0)</f>
        <v>M</v>
      </c>
      <c r="C113" s="146">
        <v>4</v>
      </c>
      <c r="D113" s="146">
        <v>21.35</v>
      </c>
      <c r="E113" s="147">
        <v>9.7731481481481475E-2</v>
      </c>
      <c r="F113" s="147">
        <v>0.10398148148148149</v>
      </c>
      <c r="G113" s="147">
        <f t="shared" si="27"/>
        <v>0.10085648148148149</v>
      </c>
      <c r="H113" s="148">
        <v>358</v>
      </c>
      <c r="I113" s="140">
        <f t="shared" si="23"/>
        <v>4.7239569780553386E-3</v>
      </c>
      <c r="J113" s="138">
        <f>IF(B113="F",IF(I113&gt;Barem!$AC$2,0,IF(B113="F",VLOOKUP(D113,Barem!$B$2:$C$11,2,1))),IF(I113&gt;Barem!$AC$3,0,VLOOKUP(D113,Barem!$B$12:$C$21,2,1)))</f>
        <v>5</v>
      </c>
      <c r="K113" s="138">
        <f>IF(J113=0,0,IF(B113="F",VLOOKUP(I113,Barem!$G$2:$H$11,2,1),VLOOKUP(I113,Barem!$G$12:$H$21,2,1)))</f>
        <v>1</v>
      </c>
      <c r="L113" s="146">
        <v>4</v>
      </c>
      <c r="M113" s="143" t="s">
        <v>172</v>
      </c>
      <c r="N113" s="139">
        <f t="shared" si="29"/>
        <v>0.25</v>
      </c>
      <c r="O113" s="139">
        <f t="shared" si="29"/>
        <v>0.25</v>
      </c>
      <c r="P113" s="139">
        <f t="shared" si="29"/>
        <v>0.5</v>
      </c>
      <c r="Q113" s="32">
        <f t="shared" si="24"/>
        <v>0.23866666666666667</v>
      </c>
      <c r="R113" s="32">
        <f>IF(D113&gt;21,VLOOKUP(D113,Barem!$T$1:$U$39,2,1),0)</f>
        <v>0</v>
      </c>
      <c r="S113" s="32">
        <f>IF(D113&lt;1.609,0,IF(B113="F",VLOOKUP(I113,Barem!$X$2:$Z$13,2,1),VLOOKUP(I113,Barem!$X$14:$Z$25,2,1)))</f>
        <v>0</v>
      </c>
      <c r="T113" s="32">
        <f>VLOOKUP(A113,Participanti!A:C,3,0)</f>
        <v>0</v>
      </c>
      <c r="U113" s="25">
        <f t="shared" si="20"/>
        <v>3.7386666666666666</v>
      </c>
      <c r="V113" s="149">
        <v>44104</v>
      </c>
      <c r="W113" s="138">
        <f t="shared" si="22"/>
        <v>1</v>
      </c>
      <c r="X113" s="142">
        <f t="shared" si="25"/>
        <v>0.17511319281811083</v>
      </c>
      <c r="Y113" s="138" t="str">
        <f>VLOOKUP(A113,Data_echipe!A:R,18,0)</f>
        <v>Tenchei</v>
      </c>
      <c r="Z113" s="138">
        <f t="shared" si="26"/>
        <v>1</v>
      </c>
    </row>
    <row r="114" spans="1:26" x14ac:dyDescent="0.25">
      <c r="A114" s="146" t="s">
        <v>251</v>
      </c>
      <c r="B114" s="138" t="str">
        <f>VLOOKUP(A114,Participanti!A:B,2,0)</f>
        <v>M</v>
      </c>
      <c r="C114" s="146">
        <v>4</v>
      </c>
      <c r="D114" s="146">
        <v>10.039999999999999</v>
      </c>
      <c r="E114" s="147">
        <v>3.619212962962963E-2</v>
      </c>
      <c r="F114" s="147">
        <v>3.619212962962963E-2</v>
      </c>
      <c r="G114" s="147">
        <f t="shared" si="27"/>
        <v>3.619212962962963E-2</v>
      </c>
      <c r="H114" s="148">
        <v>27</v>
      </c>
      <c r="I114" s="140">
        <f t="shared" si="23"/>
        <v>3.6047937878117163E-3</v>
      </c>
      <c r="J114" s="138">
        <f>IF(B114="F",IF(I114&gt;Barem!$AC$2,0,IF(B114="F",VLOOKUP(D114,Barem!$B$2:$C$11,2,1))),IF(I114&gt;Barem!$AC$3,0,VLOOKUP(D114,Barem!$B$12:$C$21,2,1)))</f>
        <v>2.5</v>
      </c>
      <c r="K114" s="138">
        <f>IF(J114=0,0,IF(B114="F",VLOOKUP(I114,Barem!$G$2:$H$11,2,1),VLOOKUP(I114,Barem!$G$12:$H$21,2,1)))</f>
        <v>2.5</v>
      </c>
      <c r="L114" s="146">
        <v>2.5</v>
      </c>
      <c r="M114" s="143" t="s">
        <v>172</v>
      </c>
      <c r="N114" s="139">
        <f t="shared" si="29"/>
        <v>0.25</v>
      </c>
      <c r="O114" s="139">
        <f t="shared" si="29"/>
        <v>0.25</v>
      </c>
      <c r="P114" s="139">
        <f t="shared" si="29"/>
        <v>0.5</v>
      </c>
      <c r="Q114" s="32">
        <f t="shared" si="24"/>
        <v>0</v>
      </c>
      <c r="R114" s="32">
        <f>IF(D114&gt;21,VLOOKUP(D114,Barem!$T$1:$U$39,2,1),0)</f>
        <v>0</v>
      </c>
      <c r="S114" s="32">
        <f>IF(D114&lt;1.609,0,IF(B114="F",VLOOKUP(I114,Barem!$X$2:$Z$13,2,1),VLOOKUP(I114,Barem!$X$14:$Z$25,2,1)))</f>
        <v>0</v>
      </c>
      <c r="T114" s="32">
        <f>VLOOKUP(A114,Participanti!A:C,3,0)</f>
        <v>0</v>
      </c>
      <c r="U114" s="25">
        <f t="shared" si="20"/>
        <v>2.5</v>
      </c>
      <c r="V114" s="149">
        <v>44105</v>
      </c>
      <c r="W114" s="138">
        <f t="shared" si="22"/>
        <v>1</v>
      </c>
      <c r="X114" s="142">
        <f t="shared" si="25"/>
        <v>0.24900398406374505</v>
      </c>
      <c r="Y114" s="138" t="str">
        <f>VLOOKUP(A114,Data_echipe!A:R,18,0)</f>
        <v>TSP</v>
      </c>
      <c r="Z114" s="138">
        <f t="shared" si="26"/>
        <v>1</v>
      </c>
    </row>
    <row r="115" spans="1:26" x14ac:dyDescent="0.25">
      <c r="A115" s="146" t="s">
        <v>8</v>
      </c>
      <c r="B115" s="138" t="str">
        <f>VLOOKUP(A115,Participanti!A:B,2,0)</f>
        <v>M</v>
      </c>
      <c r="C115" s="146">
        <v>4</v>
      </c>
      <c r="D115" s="146">
        <v>13.64</v>
      </c>
      <c r="E115" s="147">
        <v>5.5937500000000001E-2</v>
      </c>
      <c r="F115" s="147">
        <v>5.5937500000000001E-2</v>
      </c>
      <c r="G115" s="147">
        <f t="shared" si="27"/>
        <v>5.5937500000000001E-2</v>
      </c>
      <c r="H115" s="148">
        <v>14</v>
      </c>
      <c r="I115" s="140">
        <f t="shared" si="23"/>
        <v>4.1009897360703811E-3</v>
      </c>
      <c r="J115" s="146">
        <f>IF(B115="F",IF(I115&gt;Barem!$AC$2,0,IF(B115="F",VLOOKUP(D115,Barem!$B$2:$C$11,2,1))),IF(I115&gt;Barem!$AC$3,0,VLOOKUP(D115,Barem!$B$12:$C$21,2,1)))</f>
        <v>3</v>
      </c>
      <c r="K115" s="138">
        <f>IF(J115=0,0,IF(B115="F",VLOOKUP(I115,Barem!$G$2:$H$11,2,1),VLOOKUP(I115,Barem!$G$12:$H$21,2,1)))</f>
        <v>1.5</v>
      </c>
      <c r="L115" s="138">
        <v>2.5</v>
      </c>
      <c r="M115" s="143" t="s">
        <v>170</v>
      </c>
      <c r="N115" s="139">
        <f t="shared" si="29"/>
        <v>0.5</v>
      </c>
      <c r="O115" s="139">
        <f t="shared" si="29"/>
        <v>0.25</v>
      </c>
      <c r="P115" s="139">
        <f t="shared" si="29"/>
        <v>0.25</v>
      </c>
      <c r="Q115" s="32">
        <f t="shared" si="24"/>
        <v>0</v>
      </c>
      <c r="R115" s="32">
        <f>IF(D115&gt;21,VLOOKUP(D115,Barem!$T$1:$U$39,2,1),0)</f>
        <v>0</v>
      </c>
      <c r="S115" s="32">
        <f>IF(D115&lt;1.609,0,IF(B115="F",VLOOKUP(I115,Barem!$X$2:$Z$13,2,1),VLOOKUP(I115,Barem!$X$14:$Z$25,2,1)))</f>
        <v>0</v>
      </c>
      <c r="T115" s="32">
        <f>VLOOKUP(A115,Participanti!A:C,3,0)</f>
        <v>0</v>
      </c>
      <c r="U115" s="25">
        <f t="shared" si="20"/>
        <v>2.5</v>
      </c>
      <c r="V115" s="149">
        <v>44105</v>
      </c>
      <c r="W115" s="138">
        <f t="shared" si="22"/>
        <v>1</v>
      </c>
      <c r="X115" s="142">
        <f t="shared" si="25"/>
        <v>0.18328445747800587</v>
      </c>
      <c r="Y115" s="138" t="str">
        <f>VLOOKUP(A115,Data_echipe!A:R,18,0)</f>
        <v>TSP</v>
      </c>
      <c r="Z115" s="138">
        <f t="shared" si="26"/>
        <v>1</v>
      </c>
    </row>
    <row r="116" spans="1:26" x14ac:dyDescent="0.25">
      <c r="A116" s="146" t="s">
        <v>83</v>
      </c>
      <c r="B116" s="138" t="str">
        <f>VLOOKUP(A116,Participanti!A:B,2,0)</f>
        <v>F</v>
      </c>
      <c r="C116" s="146">
        <v>4</v>
      </c>
      <c r="D116" s="146">
        <v>8.3000000000000007</v>
      </c>
      <c r="E116" s="147">
        <v>4.0034722222222222E-2</v>
      </c>
      <c r="F116" s="147">
        <v>4.02662037037037E-2</v>
      </c>
      <c r="G116" s="147">
        <f t="shared" si="27"/>
        <v>4.0150462962962957E-2</v>
      </c>
      <c r="H116" s="148">
        <v>11</v>
      </c>
      <c r="I116" s="140">
        <f t="shared" si="23"/>
        <v>4.8374051762605967E-3</v>
      </c>
      <c r="J116" s="138">
        <f>IF(B116="F",IF(I116&gt;Barem!$AC$2,0,IF(B116="F",VLOOKUP(D116,Barem!$B$2:$C$11,2,1))),IF(I116&gt;Barem!$AC$3,0,VLOOKUP(D116,Barem!$B$12:$C$21,2,1)))</f>
        <v>2</v>
      </c>
      <c r="K116" s="138">
        <f>IF(J116=0,0,IF(B116="F",VLOOKUP(I116,Barem!$G$2:$H$11,2,1),VLOOKUP(I116,Barem!$G$12:$H$21,2,1)))</f>
        <v>1</v>
      </c>
      <c r="L116" s="146">
        <v>3.5</v>
      </c>
      <c r="M116" s="143" t="s">
        <v>172</v>
      </c>
      <c r="N116" s="139">
        <f t="shared" si="29"/>
        <v>0.25</v>
      </c>
      <c r="O116" s="139">
        <f t="shared" si="29"/>
        <v>0.25</v>
      </c>
      <c r="P116" s="139">
        <f t="shared" si="29"/>
        <v>0.5</v>
      </c>
      <c r="Q116" s="32">
        <f t="shared" si="24"/>
        <v>0</v>
      </c>
      <c r="R116" s="32">
        <f>IF(D116&gt;21,VLOOKUP(D116,Barem!$T$1:$U$39,2,1),0)</f>
        <v>0</v>
      </c>
      <c r="S116" s="32">
        <f>IF(D116&lt;1.609,0,IF(B116="F",VLOOKUP(I116,Barem!$X$2:$Z$13,2,1),VLOOKUP(I116,Barem!$X$14:$Z$25,2,1)))</f>
        <v>0</v>
      </c>
      <c r="T116" s="32">
        <f>VLOOKUP(A116,Participanti!A:C,3,0)</f>
        <v>0.75</v>
      </c>
      <c r="U116" s="25">
        <f t="shared" si="20"/>
        <v>3.25</v>
      </c>
      <c r="V116" s="149">
        <v>44107</v>
      </c>
      <c r="W116" s="138">
        <f t="shared" si="22"/>
        <v>1</v>
      </c>
      <c r="X116" s="142">
        <f t="shared" si="25"/>
        <v>0.39156626506024095</v>
      </c>
      <c r="Y116" s="138" t="str">
        <f>VLOOKUP(A116,Data_echipe!A:R,18,0)</f>
        <v>Serioranistii</v>
      </c>
      <c r="Z116" s="138">
        <f t="shared" si="26"/>
        <v>1</v>
      </c>
    </row>
    <row r="117" spans="1:26" x14ac:dyDescent="0.25">
      <c r="A117" s="146" t="s">
        <v>65</v>
      </c>
      <c r="B117" s="138" t="str">
        <f>VLOOKUP(A117,Participanti!A:B,2,0)</f>
        <v>M</v>
      </c>
      <c r="C117" s="146">
        <v>4</v>
      </c>
      <c r="D117" s="146">
        <v>3.96</v>
      </c>
      <c r="E117" s="147"/>
      <c r="F117" s="147">
        <v>1.0474537037037037E-2</v>
      </c>
      <c r="G117" s="147">
        <f t="shared" si="27"/>
        <v>1.0474537037037037E-2</v>
      </c>
      <c r="H117" s="148">
        <v>0</v>
      </c>
      <c r="I117" s="140">
        <f t="shared" si="23"/>
        <v>2.6450851103628882E-3</v>
      </c>
      <c r="J117" s="138">
        <f>IF(B117="F",IF(I117&gt;Barem!$AC$2,0,IF(B117="F",VLOOKUP(D117,Barem!$B$2:$C$11,2,1))),IF(I117&gt;Barem!$AC$3,0,VLOOKUP(D117,Barem!$B$12:$C$21,2,1)))</f>
        <v>1</v>
      </c>
      <c r="K117" s="150">
        <f>IF(J117=0,0,IF(B117="F",VLOOKUP(I117,Barem!$G$2:$H$11,2,1),VLOOKUP(I117,Barem!$G$12:$H$21,2,1)))</f>
        <v>5</v>
      </c>
      <c r="L117" s="138">
        <v>2</v>
      </c>
      <c r="M117" s="143" t="s">
        <v>171</v>
      </c>
      <c r="N117" s="139">
        <f t="shared" si="29"/>
        <v>0.25</v>
      </c>
      <c r="O117" s="139">
        <f t="shared" si="29"/>
        <v>0.5</v>
      </c>
      <c r="P117" s="139">
        <f t="shared" si="29"/>
        <v>0.25</v>
      </c>
      <c r="Q117" s="32">
        <f t="shared" si="24"/>
        <v>0</v>
      </c>
      <c r="R117" s="32">
        <f>IF(D117&gt;21,VLOOKUP(D117,Barem!$T$1:$U$39,2,1),0)</f>
        <v>0</v>
      </c>
      <c r="S117" s="32">
        <f>IF(D117&lt;1.609,0,IF(B117="F",VLOOKUP(I117,Barem!$X$2:$Z$13,2,1),VLOOKUP(I117,Barem!$X$14:$Z$25,2,1)))</f>
        <v>0.6</v>
      </c>
      <c r="T117" s="32">
        <f>VLOOKUP(A117,Participanti!A:C,3,0)</f>
        <v>0</v>
      </c>
      <c r="U117" s="25">
        <f t="shared" si="20"/>
        <v>3.85</v>
      </c>
      <c r="V117" s="149">
        <v>44107</v>
      </c>
      <c r="W117" s="138">
        <f t="shared" si="22"/>
        <v>1</v>
      </c>
      <c r="X117" s="142">
        <f t="shared" si="25"/>
        <v>0.97222222222222221</v>
      </c>
      <c r="Y117" s="138" t="str">
        <f>VLOOKUP(A117,Data_echipe!A:R,18,0)</f>
        <v>Tenchei</v>
      </c>
      <c r="Z117" s="138">
        <f t="shared" si="26"/>
        <v>1</v>
      </c>
    </row>
    <row r="118" spans="1:26" x14ac:dyDescent="0.25">
      <c r="A118" s="146" t="s">
        <v>60</v>
      </c>
      <c r="B118" s="138" t="str">
        <f>VLOOKUP(A118,Participanti!A:B,2,0)</f>
        <v>M</v>
      </c>
      <c r="C118" s="146">
        <v>4</v>
      </c>
      <c r="D118" s="146">
        <v>21.25</v>
      </c>
      <c r="E118" s="147">
        <v>8.2928240740740733E-2</v>
      </c>
      <c r="F118" s="147">
        <v>8.997685185185185E-2</v>
      </c>
      <c r="G118" s="147">
        <f t="shared" si="27"/>
        <v>8.6452546296296284E-2</v>
      </c>
      <c r="H118" s="148">
        <v>56</v>
      </c>
      <c r="I118" s="140">
        <f t="shared" si="23"/>
        <v>4.0683551198257076E-3</v>
      </c>
      <c r="J118" s="138">
        <f>IF(B118="F",IF(I118&gt;Barem!$AC$2,0,IF(B118="F",VLOOKUP(D118,Barem!$B$2:$C$11,2,1))),IF(I118&gt;Barem!$AC$3,0,VLOOKUP(D118,Barem!$B$12:$C$21,2,1)))</f>
        <v>5</v>
      </c>
      <c r="K118" s="138">
        <f>IF(J118=0,0,IF(B118="F",VLOOKUP(I118,Barem!$G$2:$H$11,2,1),VLOOKUP(I118,Barem!$G$12:$H$21,2,1)))</f>
        <v>1.5</v>
      </c>
      <c r="L118" s="146">
        <v>2</v>
      </c>
      <c r="M118" s="143" t="s">
        <v>172</v>
      </c>
      <c r="N118" s="139">
        <f t="shared" si="29"/>
        <v>0.25</v>
      </c>
      <c r="O118" s="139">
        <f t="shared" si="29"/>
        <v>0.25</v>
      </c>
      <c r="P118" s="139">
        <f t="shared" si="29"/>
        <v>0.5</v>
      </c>
      <c r="Q118" s="32">
        <f t="shared" si="24"/>
        <v>0</v>
      </c>
      <c r="R118" s="32">
        <f>IF(D118&gt;21,VLOOKUP(D118,Barem!$T$1:$U$39,2,1),0)</f>
        <v>0</v>
      </c>
      <c r="S118" s="32">
        <f>IF(D118&lt;1.609,0,IF(B118="F",VLOOKUP(I118,Barem!$X$2:$Z$13,2,1),VLOOKUP(I118,Barem!$X$14:$Z$25,2,1)))</f>
        <v>0</v>
      </c>
      <c r="T118" s="32">
        <f>VLOOKUP(A118,Participanti!A:C,3,0)</f>
        <v>0</v>
      </c>
      <c r="U118" s="25">
        <f t="shared" si="20"/>
        <v>2.625</v>
      </c>
      <c r="V118" s="149">
        <v>44108</v>
      </c>
      <c r="W118" s="138">
        <f t="shared" si="22"/>
        <v>1</v>
      </c>
      <c r="X118" s="142">
        <f t="shared" si="25"/>
        <v>0.12352941176470589</v>
      </c>
      <c r="Y118" s="138" t="str">
        <f>VLOOKUP(A118,Data_echipe!A:R,18,0)</f>
        <v>TSP</v>
      </c>
      <c r="Z118" s="138">
        <f t="shared" si="26"/>
        <v>1</v>
      </c>
    </row>
    <row r="119" spans="1:26" x14ac:dyDescent="0.25">
      <c r="A119" s="146" t="s">
        <v>155</v>
      </c>
      <c r="B119" s="138" t="str">
        <f>VLOOKUP(A119,Participanti!A:B,2,0)</f>
        <v>F</v>
      </c>
      <c r="C119" s="146">
        <v>4</v>
      </c>
      <c r="D119" s="146">
        <v>5.0199999999999996</v>
      </c>
      <c r="E119" s="146"/>
      <c r="F119" s="147">
        <v>1.7152777777777777E-2</v>
      </c>
      <c r="G119" s="147">
        <f t="shared" si="27"/>
        <v>1.7152777777777777E-2</v>
      </c>
      <c r="H119" s="148">
        <v>5</v>
      </c>
      <c r="I119" s="140">
        <f t="shared" si="23"/>
        <v>3.4168880035413901E-3</v>
      </c>
      <c r="J119" s="138">
        <f>IF(B119="F",IF(I119&gt;Barem!$AC$2,0,IF(B119="F",VLOOKUP(D119,Barem!$B$2:$C$11,2,1))),IF(I119&gt;Barem!$AC$3,0,VLOOKUP(D119,Barem!$B$12:$C$21,2,1)))</f>
        <v>1.5</v>
      </c>
      <c r="K119" s="150">
        <f>IF(J119=0,0,IF(B119="F",VLOOKUP(I119,Barem!$G$2:$H$11,2,1),VLOOKUP(I119,Barem!$G$12:$H$21,2,1)))</f>
        <v>4</v>
      </c>
      <c r="L119" s="138">
        <v>2.5</v>
      </c>
      <c r="M119" s="143" t="s">
        <v>171</v>
      </c>
      <c r="N119" s="139">
        <f t="shared" si="29"/>
        <v>0.25</v>
      </c>
      <c r="O119" s="139">
        <f t="shared" si="29"/>
        <v>0.5</v>
      </c>
      <c r="P119" s="139">
        <f t="shared" si="29"/>
        <v>0.25</v>
      </c>
      <c r="Q119" s="32">
        <f t="shared" si="24"/>
        <v>0</v>
      </c>
      <c r="R119" s="32">
        <f>IF(D119&gt;21,VLOOKUP(D119,Barem!$T$1:$U$39,2,1),0)</f>
        <v>0</v>
      </c>
      <c r="S119" s="32">
        <f>IF(D119&lt;1.609,0,IF(B119="F",VLOOKUP(I119,Barem!$X$2:$Z$13,2,1),VLOOKUP(I119,Barem!$X$14:$Z$25,2,1)))</f>
        <v>0</v>
      </c>
      <c r="T119" s="32">
        <f>VLOOKUP(A119,Participanti!A:C,3,0)</f>
        <v>0</v>
      </c>
      <c r="U119" s="25">
        <f t="shared" si="20"/>
        <v>3</v>
      </c>
      <c r="V119" s="149">
        <v>44108</v>
      </c>
      <c r="W119" s="138">
        <f t="shared" si="22"/>
        <v>1</v>
      </c>
      <c r="X119" s="142">
        <f t="shared" si="25"/>
        <v>0.59760956175298807</v>
      </c>
      <c r="Y119" s="138" t="str">
        <f>VLOOKUP(A119,Data_echipe!A:R,18,0)</f>
        <v>TSP</v>
      </c>
      <c r="Z119" s="138">
        <f t="shared" si="26"/>
        <v>1</v>
      </c>
    </row>
    <row r="120" spans="1:26" x14ac:dyDescent="0.25">
      <c r="A120" s="146" t="s">
        <v>84</v>
      </c>
      <c r="B120" s="138" t="str">
        <f>VLOOKUP(A120,Participanti!A:B,2,0)</f>
        <v>M</v>
      </c>
      <c r="C120" s="146">
        <v>4</v>
      </c>
      <c r="D120" s="146">
        <v>4.03</v>
      </c>
      <c r="E120" s="146"/>
      <c r="F120" s="147">
        <v>1.1655092592592594E-2</v>
      </c>
      <c r="G120" s="147">
        <f t="shared" si="27"/>
        <v>1.1655092592592594E-2</v>
      </c>
      <c r="H120" s="148">
        <v>11</v>
      </c>
      <c r="I120" s="140">
        <f t="shared" si="23"/>
        <v>2.8920825291793035E-3</v>
      </c>
      <c r="J120" s="138">
        <f>IF(B120="F",IF(I120&gt;Barem!$AC$2,0,IF(B120="F",VLOOKUP(D120,Barem!$B$2:$C$11,2,1))),IF(I120&gt;Barem!$AC$3,0,VLOOKUP(D120,Barem!$B$12:$C$21,2,1)))</f>
        <v>1</v>
      </c>
      <c r="K120" s="150">
        <f>IF(J120=0,0,IF(B120="F",VLOOKUP(I120,Barem!$G$2:$H$11,2,1),VLOOKUP(I120,Barem!$G$12:$H$21,2,1)))</f>
        <v>4.5</v>
      </c>
      <c r="L120" s="138">
        <v>2</v>
      </c>
      <c r="M120" s="143" t="s">
        <v>171</v>
      </c>
      <c r="N120" s="139">
        <f t="shared" si="29"/>
        <v>0.25</v>
      </c>
      <c r="O120" s="139">
        <f t="shared" si="29"/>
        <v>0.5</v>
      </c>
      <c r="P120" s="139">
        <f t="shared" si="29"/>
        <v>0.25</v>
      </c>
      <c r="Q120" s="32">
        <f t="shared" si="24"/>
        <v>0</v>
      </c>
      <c r="R120" s="32">
        <f>IF(D120&gt;21,VLOOKUP(D120,Barem!$T$1:$U$39,2,1),0)</f>
        <v>0</v>
      </c>
      <c r="S120" s="32">
        <f>IF(D120&lt;1.609,0,IF(B120="F",VLOOKUP(I120,Barem!$X$2:$Z$13,2,1),VLOOKUP(I120,Barem!$X$14:$Z$25,2,1)))</f>
        <v>0</v>
      </c>
      <c r="T120" s="32">
        <f>VLOOKUP(A120,Participanti!A:C,3,0)</f>
        <v>0</v>
      </c>
      <c r="U120" s="25">
        <f t="shared" si="20"/>
        <v>3</v>
      </c>
      <c r="V120" s="149">
        <v>44108</v>
      </c>
      <c r="W120" s="138">
        <f t="shared" si="22"/>
        <v>1</v>
      </c>
      <c r="X120" s="142">
        <f t="shared" si="25"/>
        <v>0.74441687344913143</v>
      </c>
      <c r="Y120" s="138" t="str">
        <f>VLOOKUP(A120,Data_echipe!A:R,18,0)</f>
        <v>Tenchei</v>
      </c>
      <c r="Z120" s="138">
        <f t="shared" si="26"/>
        <v>1</v>
      </c>
    </row>
    <row r="121" spans="1:26" x14ac:dyDescent="0.25">
      <c r="A121" s="146" t="s">
        <v>52</v>
      </c>
      <c r="B121" s="138" t="str">
        <f>VLOOKUP(A121,Participanti!A:B,2,0)</f>
        <v>M</v>
      </c>
      <c r="C121" s="146">
        <v>4</v>
      </c>
      <c r="D121" s="146">
        <v>20.46</v>
      </c>
      <c r="E121" s="147">
        <v>7.2314814814814818E-2</v>
      </c>
      <c r="F121" s="147">
        <v>7.2453703703703701E-2</v>
      </c>
      <c r="G121" s="147">
        <f t="shared" si="27"/>
        <v>7.2384259259259259E-2</v>
      </c>
      <c r="H121" s="148">
        <v>420</v>
      </c>
      <c r="I121" s="140">
        <f t="shared" si="23"/>
        <v>3.5378425835415083E-3</v>
      </c>
      <c r="J121" s="146">
        <f>IF(B121="F",IF(I121&gt;Barem!$AC$2,0,IF(B121="F",VLOOKUP(D121,Barem!$B$2:$C$11,2,1))),IF(I121&gt;Barem!$AC$3,0,VLOOKUP(D121,Barem!$B$12:$C$21,2,1)))</f>
        <v>4.5</v>
      </c>
      <c r="K121" s="138">
        <f>IF(J121=0,0,IF(B121="F",VLOOKUP(I121,Barem!$G$2:$H$11,2,1),VLOOKUP(I121,Barem!$G$12:$H$21,2,1)))</f>
        <v>2.5</v>
      </c>
      <c r="L121" s="138">
        <v>1.5</v>
      </c>
      <c r="M121" s="143" t="s">
        <v>170</v>
      </c>
      <c r="N121" s="139">
        <f t="shared" si="29"/>
        <v>0.5</v>
      </c>
      <c r="O121" s="139">
        <f t="shared" si="29"/>
        <v>0.25</v>
      </c>
      <c r="P121" s="139">
        <f t="shared" si="29"/>
        <v>0.25</v>
      </c>
      <c r="Q121" s="32">
        <f t="shared" si="24"/>
        <v>0.28000000000000003</v>
      </c>
      <c r="R121" s="32">
        <f>IF(D121&gt;21,VLOOKUP(D121,Barem!$T$1:$U$39,2,1),0)</f>
        <v>0</v>
      </c>
      <c r="S121" s="32">
        <f>IF(D121&lt;1.609,0,IF(B121="F",VLOOKUP(I121,Barem!$X$2:$Z$13,2,1),VLOOKUP(I121,Barem!$X$14:$Z$25,2,1)))</f>
        <v>0</v>
      </c>
      <c r="T121" s="32">
        <f>VLOOKUP(A121,Participanti!A:C,3,0)</f>
        <v>0</v>
      </c>
      <c r="U121" s="25">
        <f t="shared" si="20"/>
        <v>3.5300000000000002</v>
      </c>
      <c r="V121" s="149">
        <v>44108</v>
      </c>
      <c r="W121" s="138">
        <f t="shared" si="22"/>
        <v>1</v>
      </c>
      <c r="X121" s="142">
        <f t="shared" si="25"/>
        <v>0.17253176930596287</v>
      </c>
      <c r="Y121" s="138" t="str">
        <f>VLOOKUP(A121,Data_echipe!A:R,18,0)</f>
        <v>Simply the BEST</v>
      </c>
      <c r="Z121" s="138">
        <f t="shared" si="26"/>
        <v>1</v>
      </c>
    </row>
    <row r="122" spans="1:26" x14ac:dyDescent="0.25">
      <c r="A122" s="146" t="s">
        <v>223</v>
      </c>
      <c r="B122" s="138" t="str">
        <f>VLOOKUP(A122,Participanti!A:B,2,0)</f>
        <v>M</v>
      </c>
      <c r="C122" s="146">
        <v>4</v>
      </c>
      <c r="D122" s="146">
        <v>21.3</v>
      </c>
      <c r="E122" s="146"/>
      <c r="F122" s="147">
        <v>5.949074074074074E-2</v>
      </c>
      <c r="G122" s="147">
        <f t="shared" si="27"/>
        <v>5.949074074074074E-2</v>
      </c>
      <c r="H122" s="148">
        <v>165</v>
      </c>
      <c r="I122" s="140">
        <f t="shared" si="23"/>
        <v>2.7929925230394713E-3</v>
      </c>
      <c r="J122" s="138">
        <f>IF(B122="F",IF(I122&gt;Barem!$AC$2,0,IF(B122="F",VLOOKUP(D122,Barem!$B$2:$C$11,2,1))),IF(I122&gt;Barem!$AC$3,0,VLOOKUP(D122,Barem!$B$12:$C$21,2,1)))</f>
        <v>5</v>
      </c>
      <c r="K122" s="150">
        <f>IF(J122=0,0,IF(B122="F",VLOOKUP(I122,Barem!$G$2:$H$11,2,1),VLOOKUP(I122,Barem!$G$12:$H$21,2,1)))</f>
        <v>4.5</v>
      </c>
      <c r="L122" s="138">
        <v>3.5</v>
      </c>
      <c r="M122" s="143" t="s">
        <v>171</v>
      </c>
      <c r="N122" s="139">
        <f t="shared" si="29"/>
        <v>0.25</v>
      </c>
      <c r="O122" s="139">
        <f t="shared" si="29"/>
        <v>0.5</v>
      </c>
      <c r="P122" s="139">
        <f t="shared" si="29"/>
        <v>0.25</v>
      </c>
      <c r="Q122" s="32">
        <f t="shared" si="24"/>
        <v>0.11</v>
      </c>
      <c r="R122" s="32">
        <f>IF(D122&gt;21,VLOOKUP(D122,Barem!$T$1:$U$39,2,1),0)</f>
        <v>0</v>
      </c>
      <c r="S122" s="32">
        <f>IF(D122&lt;1.609,0,IF(B122="F",VLOOKUP(I122,Barem!$X$2:$Z$13,2,1),VLOOKUP(I122,Barem!$X$14:$Z$25,2,1)))</f>
        <v>0</v>
      </c>
      <c r="T122" s="32">
        <f>VLOOKUP(A122,Participanti!A:C,3,0)</f>
        <v>0</v>
      </c>
      <c r="U122" s="25">
        <f t="shared" si="20"/>
        <v>4.4850000000000003</v>
      </c>
      <c r="V122" s="149">
        <v>44108</v>
      </c>
      <c r="W122" s="138">
        <f t="shared" si="22"/>
        <v>1</v>
      </c>
      <c r="X122" s="142">
        <f t="shared" si="25"/>
        <v>0.21056338028169014</v>
      </c>
      <c r="Y122" s="138" t="str">
        <f>VLOOKUP(A122,Data_echipe!A:R,18,0)</f>
        <v>Simply the BEST</v>
      </c>
      <c r="Z122" s="138">
        <f t="shared" si="26"/>
        <v>1</v>
      </c>
    </row>
    <row r="123" spans="1:26" x14ac:dyDescent="0.25">
      <c r="A123" s="156" t="s">
        <v>182</v>
      </c>
      <c r="B123" s="151" t="str">
        <f>VLOOKUP(A123,Participanti!A:B,2,0)</f>
        <v>M</v>
      </c>
      <c r="C123" s="156">
        <v>4</v>
      </c>
      <c r="D123" s="156">
        <v>28.19</v>
      </c>
      <c r="E123" s="157">
        <v>0.11361111111111111</v>
      </c>
      <c r="F123" s="157">
        <v>0.12850694444444444</v>
      </c>
      <c r="G123" s="157">
        <f t="shared" si="27"/>
        <v>0.12105902777777777</v>
      </c>
      <c r="H123" s="158">
        <v>43</v>
      </c>
      <c r="I123" s="153">
        <f t="shared" si="23"/>
        <v>4.2943961609711876E-3</v>
      </c>
      <c r="J123" s="156">
        <f>IF(B123="F",IF(I123&gt;Barem!$AC$2,0,IF(B123="F",VLOOKUP(D123,Barem!$B$2:$C$11,2,1))),IF(I123&gt;Barem!$AC$3,0,VLOOKUP(D123,Barem!$B$12:$C$21,2,1)))</f>
        <v>5</v>
      </c>
      <c r="K123" s="151">
        <f>IF(J123=0,0,IF(B123="F",VLOOKUP(I123,Barem!$G$2:$H$11,2,1),VLOOKUP(I123,Barem!$G$12:$H$21,2,1)))</f>
        <v>1</v>
      </c>
      <c r="L123" s="151">
        <v>4</v>
      </c>
      <c r="M123" s="155" t="s">
        <v>170</v>
      </c>
      <c r="N123" s="152">
        <f t="shared" si="29"/>
        <v>0.5</v>
      </c>
      <c r="O123" s="152">
        <f t="shared" si="29"/>
        <v>0.25</v>
      </c>
      <c r="P123" s="152">
        <f t="shared" si="29"/>
        <v>0.25</v>
      </c>
      <c r="Q123" s="32">
        <f t="shared" si="24"/>
        <v>0</v>
      </c>
      <c r="R123" s="32">
        <f>IF(D123&gt;21,VLOOKUP(D123,Barem!$T$1:$U$39,2,1),0)</f>
        <v>0.3</v>
      </c>
      <c r="S123" s="32">
        <f>IF(D123&lt;1.609,0,IF(B123="F",VLOOKUP(I123,Barem!$X$2:$Z$13,2,1),VLOOKUP(I123,Barem!$X$14:$Z$25,2,1)))</f>
        <v>0</v>
      </c>
      <c r="T123" s="32">
        <f>VLOOKUP(A123,Participanti!A:C,3,0)</f>
        <v>0</v>
      </c>
      <c r="U123" s="25">
        <f t="shared" si="20"/>
        <v>4.05</v>
      </c>
      <c r="V123" s="159">
        <v>44108</v>
      </c>
      <c r="W123" s="151">
        <f t="shared" si="22"/>
        <v>1</v>
      </c>
      <c r="X123" s="154">
        <f t="shared" si="25"/>
        <v>0.14366796736431359</v>
      </c>
      <c r="Y123" s="151" t="str">
        <f>VLOOKUP(A123,Data_echipe!A:R,18,0)</f>
        <v>Serioranistii</v>
      </c>
      <c r="Z123" s="151">
        <f t="shared" si="26"/>
        <v>1</v>
      </c>
    </row>
    <row r="124" spans="1:26" x14ac:dyDescent="0.25">
      <c r="A124" s="156" t="s">
        <v>218</v>
      </c>
      <c r="B124" s="151" t="str">
        <f>VLOOKUP(A124,Participanti!A:B,2,0)</f>
        <v>M</v>
      </c>
      <c r="C124" s="156">
        <v>4</v>
      </c>
      <c r="D124" s="156">
        <v>18.010000000000002</v>
      </c>
      <c r="E124" s="157">
        <v>5.1620370370370372E-2</v>
      </c>
      <c r="F124" s="157">
        <v>5.3518518518518521E-2</v>
      </c>
      <c r="G124" s="157">
        <f t="shared" si="27"/>
        <v>5.2569444444444446E-2</v>
      </c>
      <c r="H124" s="108">
        <v>0</v>
      </c>
      <c r="I124" s="153">
        <f t="shared" si="23"/>
        <v>2.9189030785366152E-3</v>
      </c>
      <c r="J124" s="151">
        <f>IF(B124="F",IF(I124&gt;Barem!$AC$2,0,IF(B124="F",VLOOKUP(D124,Barem!$B$2:$C$11,2,1))),IF(I124&gt;Barem!$AC$3,0,VLOOKUP(D124,Barem!$B$12:$C$21,2,1)))</f>
        <v>4</v>
      </c>
      <c r="K124" s="151">
        <f>IF(J124=0,0,IF(B124="F",VLOOKUP(I124,Barem!$G$2:$H$11,2,1),VLOOKUP(I124,Barem!$G$12:$H$21,2,1)))</f>
        <v>4.5</v>
      </c>
      <c r="L124" s="156">
        <v>3.5</v>
      </c>
      <c r="M124" s="155" t="s">
        <v>172</v>
      </c>
      <c r="N124" s="152">
        <f t="shared" ref="N124:N144" si="30">IF($M124=N$1,50%,25%)</f>
        <v>0.25</v>
      </c>
      <c r="O124" s="152">
        <f t="shared" si="29"/>
        <v>0.25</v>
      </c>
      <c r="P124" s="152">
        <f t="shared" si="29"/>
        <v>0.5</v>
      </c>
      <c r="Q124" s="32">
        <f t="shared" si="24"/>
        <v>0</v>
      </c>
      <c r="R124" s="32">
        <f>IF(D124&gt;21,VLOOKUP(D124,Barem!$T$1:$U$39,2,1),0)</f>
        <v>0</v>
      </c>
      <c r="S124" s="32">
        <f>IF(D124&lt;1.609,0,IF(B124="F",VLOOKUP(I124,Barem!$X$2:$Z$13,2,1),VLOOKUP(I124,Barem!$X$14:$Z$25,2,1)))</f>
        <v>0</v>
      </c>
      <c r="T124" s="32">
        <f>VLOOKUP(A124,Participanti!A:C,3,0)</f>
        <v>0</v>
      </c>
      <c r="U124" s="25">
        <f t="shared" ref="U124:U144" si="31">J124*N124+K124*O124+L124*P124+Q124+R124+S124+T124</f>
        <v>3.875</v>
      </c>
      <c r="V124" s="159">
        <v>44108</v>
      </c>
      <c r="W124" s="151">
        <f t="shared" si="22"/>
        <v>1</v>
      </c>
      <c r="X124" s="154">
        <f t="shared" si="25"/>
        <v>0.21515824541921152</v>
      </c>
      <c r="Y124" s="151" t="str">
        <f>VLOOKUP(A124,Data_echipe!A:R,18,0)</f>
        <v>Simply the BEST</v>
      </c>
      <c r="Z124" s="151">
        <f t="shared" si="26"/>
        <v>1</v>
      </c>
    </row>
    <row r="125" spans="1:26" x14ac:dyDescent="0.25">
      <c r="A125" s="156" t="s">
        <v>57</v>
      </c>
      <c r="B125" s="151" t="str">
        <f>VLOOKUP(A125,Participanti!A:B,2,0)</f>
        <v>M</v>
      </c>
      <c r="C125" s="156">
        <v>4</v>
      </c>
      <c r="D125" s="156">
        <v>30.02</v>
      </c>
      <c r="E125" s="157">
        <v>0.11217592592592592</v>
      </c>
      <c r="F125" s="157">
        <v>0.11510416666666667</v>
      </c>
      <c r="G125" s="157">
        <f t="shared" si="27"/>
        <v>0.11364004629629629</v>
      </c>
      <c r="H125" s="108">
        <v>690</v>
      </c>
      <c r="I125" s="153">
        <f t="shared" si="23"/>
        <v>3.7854778912823545E-3</v>
      </c>
      <c r="J125" s="156">
        <f>IF(B125="F",IF(I125&gt;Barem!$AC$2,0,IF(B125="F",VLOOKUP(D125,Barem!$B$2:$C$11,2,1))),IF(I125&gt;Barem!$AC$3,0,VLOOKUP(D125,Barem!$B$12:$C$21,2,1)))</f>
        <v>5</v>
      </c>
      <c r="K125" s="151">
        <f>IF(J125=0,0,IF(B125="F",VLOOKUP(I125,Barem!$G$2:$H$11,2,1),VLOOKUP(I125,Barem!$G$12:$H$21,2,1)))</f>
        <v>2</v>
      </c>
      <c r="L125" s="2">
        <v>3.5</v>
      </c>
      <c r="M125" s="155" t="s">
        <v>170</v>
      </c>
      <c r="N125" s="152">
        <f t="shared" si="30"/>
        <v>0.5</v>
      </c>
      <c r="O125" s="152">
        <f t="shared" ref="O125:O144" si="32">IF($M125=O$1,50%,25%)</f>
        <v>0.25</v>
      </c>
      <c r="P125" s="152">
        <f t="shared" si="29"/>
        <v>0.25</v>
      </c>
      <c r="Q125" s="32">
        <f t="shared" si="24"/>
        <v>0.46</v>
      </c>
      <c r="R125" s="32">
        <f>IF(D125&gt;21,VLOOKUP(D125,Barem!$T$1:$U$39,2,1),0)</f>
        <v>0.4</v>
      </c>
      <c r="S125" s="32">
        <f>IF(D125&lt;1.609,0,IF(B125="F",VLOOKUP(I125,Barem!$X$2:$Z$13,2,1),VLOOKUP(I125,Barem!$X$14:$Z$25,2,1)))</f>
        <v>0</v>
      </c>
      <c r="T125" s="32">
        <f>VLOOKUP(A125,Participanti!A:C,3,0)</f>
        <v>0</v>
      </c>
      <c r="U125" s="25">
        <f t="shared" si="31"/>
        <v>4.7350000000000003</v>
      </c>
      <c r="V125" s="159">
        <v>44108</v>
      </c>
      <c r="W125" s="151">
        <f t="shared" si="22"/>
        <v>1</v>
      </c>
      <c r="X125" s="154">
        <f t="shared" si="25"/>
        <v>0.15772818121252499</v>
      </c>
      <c r="Y125" s="151" t="str">
        <f>VLOOKUP(A125,Data_echipe!A:R,18,0)</f>
        <v>Tenchei</v>
      </c>
      <c r="Z125" s="151">
        <f t="shared" si="26"/>
        <v>1</v>
      </c>
    </row>
    <row r="126" spans="1:26" x14ac:dyDescent="0.25">
      <c r="A126" s="156" t="s">
        <v>175</v>
      </c>
      <c r="B126" s="151" t="str">
        <f>VLOOKUP(A126,Participanti!A:B,2,0)</f>
        <v>M</v>
      </c>
      <c r="C126" s="156">
        <v>4</v>
      </c>
      <c r="D126" s="156">
        <v>40.1</v>
      </c>
      <c r="E126" s="157">
        <v>0.23456018518518518</v>
      </c>
      <c r="F126" s="157">
        <v>0.26288194444444446</v>
      </c>
      <c r="G126" s="157">
        <f t="shared" si="27"/>
        <v>0.24872106481481482</v>
      </c>
      <c r="H126" s="108">
        <v>1689</v>
      </c>
      <c r="I126" s="153">
        <f t="shared" si="23"/>
        <v>6.2025203195714418E-3</v>
      </c>
      <c r="J126" s="151">
        <f>IF(B126="F",IF(I126&gt;Barem!$AC$2,0,IF(B126="F",VLOOKUP(D126,Barem!$B$2:$C$11,2,1))),IF(I126&gt;Barem!$AC$3,0,VLOOKUP(D126,Barem!$B$12:$C$21,2,1)))</f>
        <v>5</v>
      </c>
      <c r="K126" s="151">
        <f>IF(J126=0,0,IF(B126="F",VLOOKUP(I126,Barem!$G$2:$H$11,2,1),VLOOKUP(I126,Barem!$G$12:$H$21,2,1)))</f>
        <v>0</v>
      </c>
      <c r="L126" s="156">
        <v>4.5</v>
      </c>
      <c r="M126" s="155" t="s">
        <v>172</v>
      </c>
      <c r="N126" s="152">
        <f t="shared" si="30"/>
        <v>0.25</v>
      </c>
      <c r="O126" s="152">
        <f t="shared" si="32"/>
        <v>0.25</v>
      </c>
      <c r="P126" s="152">
        <f t="shared" si="29"/>
        <v>0.5</v>
      </c>
      <c r="Q126" s="32">
        <f t="shared" si="24"/>
        <v>1.1259999999999999</v>
      </c>
      <c r="R126" s="32">
        <f>IF(D126&gt;21,VLOOKUP(D126,Barem!$T$1:$U$39,2,1),0)</f>
        <v>0.9</v>
      </c>
      <c r="S126" s="32">
        <f>IF(D126&lt;1.609,0,IF(B126="F",VLOOKUP(I126,Barem!$X$2:$Z$13,2,1),VLOOKUP(I126,Barem!$X$14:$Z$25,2,1)))</f>
        <v>0</v>
      </c>
      <c r="T126" s="32">
        <f>VLOOKUP(A126,Participanti!A:C,3,0)</f>
        <v>0</v>
      </c>
      <c r="U126" s="25">
        <f t="shared" si="31"/>
        <v>5.5259999999999998</v>
      </c>
      <c r="V126" s="159">
        <v>44108</v>
      </c>
      <c r="W126" s="151">
        <f t="shared" si="22"/>
        <v>1</v>
      </c>
      <c r="X126" s="154">
        <f t="shared" si="25"/>
        <v>0.13780548628428926</v>
      </c>
      <c r="Y126" s="151" t="str">
        <f>VLOOKUP(A126,Data_echipe!A:R,18,0)</f>
        <v>Let it RUN</v>
      </c>
      <c r="Z126" s="151">
        <f t="shared" si="26"/>
        <v>0</v>
      </c>
    </row>
    <row r="127" spans="1:26" x14ac:dyDescent="0.25">
      <c r="A127" s="156" t="s">
        <v>59</v>
      </c>
      <c r="B127" s="151" t="str">
        <f>VLOOKUP(A127,Participanti!A:B,2,0)</f>
        <v>M</v>
      </c>
      <c r="C127" s="156">
        <v>4</v>
      </c>
      <c r="D127" s="156">
        <v>31.01</v>
      </c>
      <c r="E127" s="157">
        <v>0.13738425925925926</v>
      </c>
      <c r="F127" s="157">
        <v>0.21063657407407407</v>
      </c>
      <c r="G127" s="157">
        <f t="shared" si="27"/>
        <v>0.17401041666666667</v>
      </c>
      <c r="H127" s="108">
        <v>0</v>
      </c>
      <c r="I127" s="153">
        <f t="shared" si="23"/>
        <v>5.611429108889605E-3</v>
      </c>
      <c r="J127" s="151">
        <f>IF(B127="F",IF(I127&gt;Barem!$AC$2,0,IF(B127="F",VLOOKUP(D127,Barem!$B$2:$C$11,2,1))),IF(I127&gt;Barem!$AC$3,0,VLOOKUP(D127,Barem!$B$12:$C$21,2,1)))</f>
        <v>5</v>
      </c>
      <c r="K127" s="151">
        <f>IF(J127=0,0,IF(B127="F",VLOOKUP(I127,Barem!$G$2:$H$11,2,1),VLOOKUP(I127,Barem!$G$12:$H$21,2,1)))</f>
        <v>0</v>
      </c>
      <c r="L127" s="156">
        <v>2</v>
      </c>
      <c r="M127" s="155" t="s">
        <v>172</v>
      </c>
      <c r="N127" s="152">
        <f t="shared" si="30"/>
        <v>0.25</v>
      </c>
      <c r="O127" s="152">
        <f t="shared" si="32"/>
        <v>0.25</v>
      </c>
      <c r="P127" s="152">
        <f t="shared" si="29"/>
        <v>0.5</v>
      </c>
      <c r="Q127" s="32">
        <f t="shared" si="24"/>
        <v>0</v>
      </c>
      <c r="R127" s="32">
        <f>IF(D127&gt;21,VLOOKUP(D127,Barem!$T$1:$U$39,2,1),0)</f>
        <v>0.5</v>
      </c>
      <c r="S127" s="32">
        <f>IF(D127&lt;1.609,0,IF(B127="F",VLOOKUP(I127,Barem!$X$2:$Z$13,2,1),VLOOKUP(I127,Barem!$X$14:$Z$25,2,1)))</f>
        <v>0</v>
      </c>
      <c r="T127" s="32">
        <f>VLOOKUP(A127,Participanti!A:C,3,0)</f>
        <v>0</v>
      </c>
      <c r="U127" s="25">
        <f t="shared" si="31"/>
        <v>2.75</v>
      </c>
      <c r="V127" s="159">
        <v>44108</v>
      </c>
      <c r="W127" s="151">
        <f t="shared" si="22"/>
        <v>1</v>
      </c>
      <c r="X127" s="154">
        <f t="shared" si="25"/>
        <v>8.8681070622379871E-2</v>
      </c>
      <c r="Y127" s="151" t="str">
        <f>VLOOKUP(A127,Data_echipe!A:R,18,0)</f>
        <v>Let it RUN</v>
      </c>
      <c r="Z127" s="151">
        <f t="shared" si="26"/>
        <v>0</v>
      </c>
    </row>
    <row r="128" spans="1:26" x14ac:dyDescent="0.25">
      <c r="A128" s="156" t="s">
        <v>111</v>
      </c>
      <c r="B128" s="151" t="str">
        <f>VLOOKUP(A128,Participanti!A:B,2,0)</f>
        <v>M</v>
      </c>
      <c r="C128" s="156">
        <v>4</v>
      </c>
      <c r="D128" s="156">
        <v>42.15</v>
      </c>
      <c r="E128" s="157">
        <v>0.30576388888888889</v>
      </c>
      <c r="F128" s="157">
        <v>0.33114583333333331</v>
      </c>
      <c r="G128" s="157">
        <f t="shared" si="27"/>
        <v>0.3184548611111111</v>
      </c>
      <c r="H128" s="108">
        <v>1041</v>
      </c>
      <c r="I128" s="153">
        <f t="shared" si="23"/>
        <v>7.5552754712007383E-3</v>
      </c>
      <c r="J128" s="151">
        <f>IF(B128="F",IF(I128&gt;Barem!$AC$2,0,IF(B128="F",VLOOKUP(D128,Barem!$B$2:$C$11,2,1))),IF(I128&gt;Barem!$AC$3,0,VLOOKUP(D128,Barem!$B$12:$C$21,2,1)))</f>
        <v>5</v>
      </c>
      <c r="K128" s="151">
        <f>IF(J128=0,0,IF(B128="F",VLOOKUP(I128,Barem!$G$2:$H$11,2,1),VLOOKUP(I128,Barem!$G$12:$H$21,2,1)))</f>
        <v>0</v>
      </c>
      <c r="L128" s="156">
        <v>3</v>
      </c>
      <c r="M128" s="155" t="s">
        <v>172</v>
      </c>
      <c r="N128" s="152">
        <f t="shared" si="30"/>
        <v>0.25</v>
      </c>
      <c r="O128" s="152">
        <f t="shared" si="32"/>
        <v>0.25</v>
      </c>
      <c r="P128" s="152">
        <f t="shared" si="29"/>
        <v>0.5</v>
      </c>
      <c r="Q128" s="32">
        <f t="shared" si="24"/>
        <v>0.69399999999999995</v>
      </c>
      <c r="R128" s="32">
        <f>IF(D128&gt;21,VLOOKUP(D128,Barem!$T$1:$U$39,2,1),0)</f>
        <v>1</v>
      </c>
      <c r="S128" s="32">
        <f>IF(D128&lt;1.609,0,IF(B128="F",VLOOKUP(I128,Barem!$X$2:$Z$13,2,1),VLOOKUP(I128,Barem!$X$14:$Z$25,2,1)))</f>
        <v>0</v>
      </c>
      <c r="T128" s="32">
        <f>VLOOKUP(A128,Participanti!A:C,3,0)</f>
        <v>0.5</v>
      </c>
      <c r="U128" s="25">
        <f t="shared" si="31"/>
        <v>4.944</v>
      </c>
      <c r="V128" s="159">
        <v>44109</v>
      </c>
      <c r="W128" s="151">
        <f t="shared" si="22"/>
        <v>1</v>
      </c>
      <c r="X128" s="154">
        <f t="shared" si="25"/>
        <v>0.11729537366548043</v>
      </c>
      <c r="Y128" s="151" t="str">
        <f>VLOOKUP(A128,Data_echipe!A:R,18,0)</f>
        <v>Let it RUN</v>
      </c>
      <c r="Z128" s="151">
        <f t="shared" si="26"/>
        <v>0</v>
      </c>
    </row>
    <row r="129" spans="1:26" x14ac:dyDescent="0.25">
      <c r="A129" s="156" t="s">
        <v>64</v>
      </c>
      <c r="B129" s="151" t="str">
        <f>VLOOKUP(A129,Participanti!A:B,2,0)</f>
        <v>M</v>
      </c>
      <c r="C129" s="156">
        <v>4</v>
      </c>
      <c r="D129" s="156">
        <v>10.050000000000001</v>
      </c>
      <c r="E129" s="157">
        <v>4.1817129629629628E-2</v>
      </c>
      <c r="F129" s="157">
        <v>4.2986111111111114E-2</v>
      </c>
      <c r="G129" s="157">
        <f t="shared" si="27"/>
        <v>4.2401620370370374E-2</v>
      </c>
      <c r="H129" s="108">
        <v>0</v>
      </c>
      <c r="I129" s="153">
        <f t="shared" ref="I129:I144" si="33">G129/D129</f>
        <v>4.2190667035194402E-3</v>
      </c>
      <c r="J129" s="151">
        <f>IF(B129="F",IF(I129&gt;Barem!$AC$2,0,IF(B129="F",VLOOKUP(D129,Barem!$B$2:$C$11,2,1))),IF(I129&gt;Barem!$AC$3,0,VLOOKUP(D129,Barem!$B$12:$C$21,2,1)))</f>
        <v>2.5</v>
      </c>
      <c r="K129" s="151">
        <f>IF(J129=0,0,IF(B129="F",VLOOKUP(I129,Barem!$G$2:$H$11,2,1),VLOOKUP(I129,Barem!$G$12:$H$21,2,1)))</f>
        <v>1</v>
      </c>
      <c r="L129" s="156">
        <v>2.5</v>
      </c>
      <c r="M129" s="155" t="s">
        <v>172</v>
      </c>
      <c r="N129" s="152">
        <f t="shared" si="30"/>
        <v>0.25</v>
      </c>
      <c r="O129" s="152">
        <f t="shared" si="32"/>
        <v>0.25</v>
      </c>
      <c r="P129" s="152">
        <f t="shared" si="29"/>
        <v>0.5</v>
      </c>
      <c r="Q129" s="32">
        <f t="shared" si="24"/>
        <v>0</v>
      </c>
      <c r="R129" s="32">
        <f>IF(D129&gt;21,VLOOKUP(D129,Barem!$T$1:$U$39,2,1),0)</f>
        <v>0</v>
      </c>
      <c r="S129" s="32">
        <f>IF(D129&lt;1.609,0,IF(B129="F",VLOOKUP(I129,Barem!$X$2:$Z$13,2,1),VLOOKUP(I129,Barem!$X$14:$Z$25,2,1)))</f>
        <v>0</v>
      </c>
      <c r="T129" s="32">
        <f>VLOOKUP(A129,Participanti!A:C,3,0)</f>
        <v>0</v>
      </c>
      <c r="U129" s="25">
        <f t="shared" si="31"/>
        <v>2.125</v>
      </c>
      <c r="V129" s="159">
        <v>44109</v>
      </c>
      <c r="W129" s="151">
        <f t="shared" si="22"/>
        <v>1</v>
      </c>
      <c r="X129" s="154">
        <f t="shared" si="25"/>
        <v>0.21144278606965172</v>
      </c>
      <c r="Y129" s="151" t="str">
        <f>VLOOKUP(A129,Data_echipe!A:R,18,0)</f>
        <v>Simply the BEST</v>
      </c>
      <c r="Z129" s="151">
        <f t="shared" si="26"/>
        <v>1</v>
      </c>
    </row>
    <row r="130" spans="1:26" x14ac:dyDescent="0.25">
      <c r="A130" s="156" t="s">
        <v>183</v>
      </c>
      <c r="B130" s="151" t="str">
        <f>VLOOKUP(A130,Participanti!A:B,2,0)</f>
        <v>M</v>
      </c>
      <c r="C130" s="156">
        <v>4</v>
      </c>
      <c r="D130" s="156">
        <v>5.2</v>
      </c>
      <c r="E130" s="157">
        <v>1.3599537037037037E-2</v>
      </c>
      <c r="F130" s="157">
        <v>1.3599537037037037E-2</v>
      </c>
      <c r="G130" s="157">
        <f t="shared" si="27"/>
        <v>1.3599537037037037E-2</v>
      </c>
      <c r="H130" s="108">
        <v>0</v>
      </c>
      <c r="I130" s="153">
        <f t="shared" si="33"/>
        <v>2.6152955840455837E-3</v>
      </c>
      <c r="J130" s="151">
        <f>IF(B130="F",IF(I130&gt;Barem!$AC$2,0,IF(B130="F",VLOOKUP(D130,Barem!$B$2:$C$11,2,1))),IF(I130&gt;Barem!$AC$3,0,VLOOKUP(D130,Barem!$B$12:$C$21,2,1)))</f>
        <v>1.5</v>
      </c>
      <c r="K130" s="156">
        <f>IF(J130=0,0,IF(B130="F",VLOOKUP(I130,Barem!$G$2:$H$11,2,1),VLOOKUP(I130,Barem!$G$12:$H$21,2,1)))</f>
        <v>5</v>
      </c>
      <c r="L130" s="2">
        <v>1.5</v>
      </c>
      <c r="M130" s="155" t="s">
        <v>171</v>
      </c>
      <c r="N130" s="152">
        <f t="shared" si="30"/>
        <v>0.25</v>
      </c>
      <c r="O130" s="152">
        <f t="shared" si="32"/>
        <v>0.5</v>
      </c>
      <c r="P130" s="152">
        <f t="shared" si="29"/>
        <v>0.25</v>
      </c>
      <c r="Q130" s="32">
        <f t="shared" si="24"/>
        <v>0</v>
      </c>
      <c r="R130" s="32">
        <f>IF(D130&gt;21,VLOOKUP(D130,Barem!$T$1:$U$39,2,1),0)</f>
        <v>0</v>
      </c>
      <c r="S130" s="32">
        <f>IF(D130&lt;1.609,0,IF(B130="F",VLOOKUP(I130,Barem!$X$2:$Z$13,2,1),VLOOKUP(I130,Barem!$X$14:$Z$25,2,1)))</f>
        <v>0.99999999999999989</v>
      </c>
      <c r="T130" s="32">
        <f>VLOOKUP(A130,Participanti!A:C,3,0)</f>
        <v>0</v>
      </c>
      <c r="U130" s="25">
        <f t="shared" si="31"/>
        <v>4.25</v>
      </c>
      <c r="V130" s="159">
        <v>44108</v>
      </c>
      <c r="W130" s="151">
        <f t="shared" ref="W130:W193" si="34">COUNTIFS(A:A,A130,C:C,C130)</f>
        <v>1</v>
      </c>
      <c r="X130" s="154">
        <f t="shared" si="25"/>
        <v>0.81730769230769229</v>
      </c>
      <c r="Y130" s="151" t="str">
        <f>VLOOKUP(A130,Data_echipe!A:R,18,0)</f>
        <v>TSP</v>
      </c>
      <c r="Z130" s="151">
        <f t="shared" si="26"/>
        <v>1</v>
      </c>
    </row>
    <row r="131" spans="1:26" x14ac:dyDescent="0.25">
      <c r="A131" s="156" t="s">
        <v>220</v>
      </c>
      <c r="B131" s="151" t="str">
        <f>VLOOKUP(A131,Participanti!A:B,2,0)</f>
        <v>M</v>
      </c>
      <c r="C131" s="156">
        <v>4</v>
      </c>
      <c r="D131" s="156">
        <v>15.52</v>
      </c>
      <c r="E131" s="157">
        <v>5.6458333333333333E-2</v>
      </c>
      <c r="F131" s="157">
        <v>5.7453703703703701E-2</v>
      </c>
      <c r="G131" s="157">
        <f t="shared" si="27"/>
        <v>5.6956018518518517E-2</v>
      </c>
      <c r="H131" s="108">
        <v>26</v>
      </c>
      <c r="I131" s="153">
        <f t="shared" si="33"/>
        <v>3.6698465540282552E-3</v>
      </c>
      <c r="J131" s="151">
        <f>IF(B131="F",IF(I131&gt;Barem!$AC$2,0,IF(B131="F",VLOOKUP(D131,Barem!$B$2:$C$11,2,1))),IF(I131&gt;Barem!$AC$3,0,VLOOKUP(D131,Barem!$B$12:$C$21,2,1)))</f>
        <v>3.5</v>
      </c>
      <c r="K131" s="151">
        <f>IF(J131=0,0,IF(B131="F",VLOOKUP(I131,Barem!$G$2:$H$11,2,1),VLOOKUP(I131,Barem!$G$12:$H$21,2,1)))</f>
        <v>2</v>
      </c>
      <c r="L131" s="156">
        <v>4</v>
      </c>
      <c r="M131" s="155" t="s">
        <v>172</v>
      </c>
      <c r="N131" s="152">
        <f t="shared" si="30"/>
        <v>0.25</v>
      </c>
      <c r="O131" s="152">
        <f t="shared" si="32"/>
        <v>0.25</v>
      </c>
      <c r="P131" s="152">
        <f t="shared" si="29"/>
        <v>0.5</v>
      </c>
      <c r="Q131" s="32">
        <f t="shared" si="24"/>
        <v>0</v>
      </c>
      <c r="R131" s="32">
        <f>IF(D131&gt;21,VLOOKUP(D131,Barem!$T$1:$U$39,2,1),0)</f>
        <v>0</v>
      </c>
      <c r="S131" s="32">
        <f>IF(D131&lt;1.609,0,IF(B131="F",VLOOKUP(I131,Barem!$X$2:$Z$13,2,1),VLOOKUP(I131,Barem!$X$14:$Z$25,2,1)))</f>
        <v>0</v>
      </c>
      <c r="T131" s="32">
        <f>VLOOKUP(A131,Participanti!A:C,3,0)</f>
        <v>0</v>
      </c>
      <c r="U131" s="25">
        <f t="shared" si="31"/>
        <v>3.375</v>
      </c>
      <c r="V131" s="159">
        <v>44109</v>
      </c>
      <c r="W131" s="151">
        <f t="shared" si="34"/>
        <v>1</v>
      </c>
      <c r="X131" s="154">
        <f t="shared" si="25"/>
        <v>0.21746134020618557</v>
      </c>
      <c r="Y131" s="151" t="str">
        <f>VLOOKUP(A131,Data_echipe!A:R,18,0)</f>
        <v>Serioranistii</v>
      </c>
      <c r="Z131" s="151">
        <f t="shared" si="26"/>
        <v>1</v>
      </c>
    </row>
    <row r="132" spans="1:26" x14ac:dyDescent="0.25">
      <c r="A132" s="156" t="s">
        <v>55</v>
      </c>
      <c r="B132" s="151" t="str">
        <f>VLOOKUP(A132,Participanti!A:B,2,0)</f>
        <v>M</v>
      </c>
      <c r="C132" s="156">
        <v>4</v>
      </c>
      <c r="D132" s="156">
        <v>37</v>
      </c>
      <c r="E132" s="157">
        <v>0.2361574074074074</v>
      </c>
      <c r="F132" s="157">
        <v>0.25901620370370371</v>
      </c>
      <c r="G132" s="157">
        <f t="shared" si="27"/>
        <v>0.24758680555555557</v>
      </c>
      <c r="H132" s="108">
        <v>1765</v>
      </c>
      <c r="I132" s="153">
        <f t="shared" si="33"/>
        <v>6.6915352852852852E-3</v>
      </c>
      <c r="J132" s="156">
        <f>IF(B132="F",IF(I132&gt;Barem!$AC$2,0,IF(B132="F",VLOOKUP(D132,Barem!$B$2:$C$11,2,1))),IF(I132&gt;Barem!$AC$3,0,VLOOKUP(D132,Barem!$B$12:$C$21,2,1)))</f>
        <v>5</v>
      </c>
      <c r="K132" s="151">
        <f>IF(J132=0,0,IF(B132="F",VLOOKUP(I132,Barem!$G$2:$H$11,2,1),VLOOKUP(I132,Barem!$G$12:$H$21,2,1)))</f>
        <v>0</v>
      </c>
      <c r="L132" s="2">
        <v>4.5</v>
      </c>
      <c r="M132" s="155" t="s">
        <v>170</v>
      </c>
      <c r="N132" s="152">
        <f t="shared" si="30"/>
        <v>0.5</v>
      </c>
      <c r="O132" s="152">
        <f t="shared" si="32"/>
        <v>0.25</v>
      </c>
      <c r="P132" s="152">
        <f t="shared" si="29"/>
        <v>0.25</v>
      </c>
      <c r="Q132" s="32">
        <f t="shared" si="24"/>
        <v>1.1766666666666667</v>
      </c>
      <c r="R132" s="32">
        <f>IF(D132&gt;21,VLOOKUP(D132,Barem!$T$1:$U$39,2,1),0)</f>
        <v>0.8</v>
      </c>
      <c r="S132" s="32">
        <f>IF(D132&lt;1.609,0,IF(B132="F",VLOOKUP(I132,Barem!$X$2:$Z$13,2,1),VLOOKUP(I132,Barem!$X$14:$Z$25,2,1)))</f>
        <v>0</v>
      </c>
      <c r="T132" s="32">
        <f>VLOOKUP(A132,Participanti!A:C,3,0)</f>
        <v>0</v>
      </c>
      <c r="U132" s="25">
        <f t="shared" si="31"/>
        <v>5.6016666666666666</v>
      </c>
      <c r="V132" s="159">
        <v>44106</v>
      </c>
      <c r="W132" s="151">
        <f t="shared" si="34"/>
        <v>1</v>
      </c>
      <c r="X132" s="154">
        <f t="shared" si="25"/>
        <v>0.1513963963963964</v>
      </c>
      <c r="Y132" s="151" t="str">
        <f>VLOOKUP(A132,Data_echipe!A:R,18,0)</f>
        <v>Serioranistii</v>
      </c>
      <c r="Z132" s="151">
        <f t="shared" si="26"/>
        <v>0</v>
      </c>
    </row>
    <row r="133" spans="1:26" x14ac:dyDescent="0.25">
      <c r="A133" s="156" t="s">
        <v>82</v>
      </c>
      <c r="B133" s="151" t="str">
        <f>VLOOKUP(A133,Participanti!A:B,2,0)</f>
        <v>M</v>
      </c>
      <c r="C133" s="156">
        <v>4</v>
      </c>
      <c r="D133" s="156">
        <v>8.36</v>
      </c>
      <c r="E133" s="157">
        <v>3.259259259259259E-2</v>
      </c>
      <c r="F133" s="157">
        <v>3.3622685185185179E-2</v>
      </c>
      <c r="G133" s="157">
        <f>F133</f>
        <v>3.3622685185185179E-2</v>
      </c>
      <c r="H133" s="108">
        <v>26</v>
      </c>
      <c r="I133" s="153">
        <f t="shared" si="33"/>
        <v>4.0218522948786105E-3</v>
      </c>
      <c r="J133" s="151">
        <f>IF(B133="F",IF(I133&gt;Barem!$AC$2,0,IF(B133="F",VLOOKUP(D133,Barem!$B$2:$C$11,2,1))),IF(I133&gt;Barem!$AC$3,0,VLOOKUP(D133,Barem!$B$12:$C$21,2,1)))</f>
        <v>2</v>
      </c>
      <c r="K133" s="156">
        <f>IF(J133=0,0,IF(B133="F",VLOOKUP(I133,Barem!$G$2:$H$11,2,1),VLOOKUP(I133,Barem!$G$12:$H$21,2,1)))</f>
        <v>1.5</v>
      </c>
      <c r="L133" s="2">
        <v>3</v>
      </c>
      <c r="M133" s="155" t="s">
        <v>171</v>
      </c>
      <c r="N133" s="152">
        <f t="shared" si="30"/>
        <v>0.25</v>
      </c>
      <c r="O133" s="152">
        <f t="shared" si="32"/>
        <v>0.5</v>
      </c>
      <c r="P133" s="152">
        <f t="shared" si="29"/>
        <v>0.25</v>
      </c>
      <c r="Q133" s="32">
        <f t="shared" si="24"/>
        <v>0</v>
      </c>
      <c r="R133" s="32">
        <f>IF(D133&gt;21,VLOOKUP(D133,Barem!$T$1:$U$39,2,1),0)</f>
        <v>0</v>
      </c>
      <c r="S133" s="32">
        <f>IF(D133&lt;1.609,0,IF(B133="F",VLOOKUP(I133,Barem!$X$2:$Z$13,2,1),VLOOKUP(I133,Barem!$X$14:$Z$25,2,1)))</f>
        <v>0</v>
      </c>
      <c r="T133" s="32">
        <f>VLOOKUP(A133,Participanti!A:C,3,0)</f>
        <v>0</v>
      </c>
      <c r="U133" s="25">
        <f t="shared" si="31"/>
        <v>2</v>
      </c>
      <c r="V133" s="159">
        <v>44109</v>
      </c>
      <c r="W133" s="151">
        <f t="shared" si="34"/>
        <v>1</v>
      </c>
      <c r="X133" s="154">
        <f t="shared" si="25"/>
        <v>0.23923444976076558</v>
      </c>
      <c r="Y133" s="151" t="str">
        <f>VLOOKUP(A133,Data_echipe!A:R,18,0)</f>
        <v>Simply the BEST</v>
      </c>
      <c r="Z133" s="151">
        <f t="shared" si="26"/>
        <v>1</v>
      </c>
    </row>
    <row r="134" spans="1:26" x14ac:dyDescent="0.25">
      <c r="A134" s="156" t="s">
        <v>50</v>
      </c>
      <c r="B134" s="151" t="str">
        <f>VLOOKUP(A134,Participanti!A:B,2,0)</f>
        <v>F</v>
      </c>
      <c r="C134" s="156">
        <v>4</v>
      </c>
      <c r="D134" s="156">
        <v>16.04</v>
      </c>
      <c r="E134" s="157">
        <v>7.5347222222222218E-2</v>
      </c>
      <c r="F134" s="157">
        <v>8.4201388888888895E-2</v>
      </c>
      <c r="G134" s="157">
        <f t="shared" si="27"/>
        <v>7.9774305555555564E-2</v>
      </c>
      <c r="H134" s="108">
        <v>16</v>
      </c>
      <c r="I134" s="153">
        <f t="shared" si="33"/>
        <v>4.9734604461069559E-3</v>
      </c>
      <c r="J134" s="156">
        <f>IF(B134="F",IF(I134&gt;Barem!$AC$2,0,IF(B134="F",VLOOKUP(D134,Barem!$B$2:$C$11,2,1))),IF(I134&gt;Barem!$AC$3,0,VLOOKUP(D134,Barem!$B$12:$C$21,2,1)))</f>
        <v>4</v>
      </c>
      <c r="K134" s="151">
        <f>IF(J134=0,0,IF(B134="F",VLOOKUP(I134,Barem!$G$2:$H$11,2,1),VLOOKUP(I134,Barem!$G$12:$H$21,2,1)))</f>
        <v>1</v>
      </c>
      <c r="L134" s="2">
        <v>3</v>
      </c>
      <c r="M134" s="155" t="s">
        <v>170</v>
      </c>
      <c r="N134" s="152">
        <f t="shared" si="30"/>
        <v>0.5</v>
      </c>
      <c r="O134" s="152">
        <f t="shared" si="32"/>
        <v>0.25</v>
      </c>
      <c r="P134" s="152">
        <f t="shared" si="29"/>
        <v>0.25</v>
      </c>
      <c r="Q134" s="32">
        <f t="shared" si="24"/>
        <v>0</v>
      </c>
      <c r="R134" s="32">
        <f>IF(D134&gt;21,VLOOKUP(D134,Barem!$T$1:$U$39,2,1),0)</f>
        <v>0</v>
      </c>
      <c r="S134" s="32">
        <f>IF(D134&lt;1.609,0,IF(B134="F",VLOOKUP(I134,Barem!$X$2:$Z$13,2,1),VLOOKUP(I134,Barem!$X$14:$Z$25,2,1)))</f>
        <v>0</v>
      </c>
      <c r="T134" s="32">
        <f>VLOOKUP(A134,Participanti!A:C,3,0)</f>
        <v>0</v>
      </c>
      <c r="U134" s="26">
        <f t="shared" si="31"/>
        <v>3</v>
      </c>
      <c r="V134" s="159">
        <v>44109</v>
      </c>
      <c r="W134" s="151">
        <f t="shared" si="34"/>
        <v>1</v>
      </c>
      <c r="X134" s="154">
        <f t="shared" si="25"/>
        <v>0.18703241895261846</v>
      </c>
      <c r="Y134" s="151" t="str">
        <f>VLOOKUP(A134,Data_echipe!A:R,18,0)</f>
        <v>Tenchei</v>
      </c>
      <c r="Z134" s="151">
        <f t="shared" si="26"/>
        <v>1</v>
      </c>
    </row>
    <row r="135" spans="1:26" x14ac:dyDescent="0.25">
      <c r="A135" s="156" t="s">
        <v>159</v>
      </c>
      <c r="B135" s="151" t="str">
        <f>VLOOKUP(A135,Participanti!A:B,2,0)</f>
        <v>M</v>
      </c>
      <c r="C135" s="156">
        <v>4</v>
      </c>
      <c r="D135" s="156">
        <v>11.79</v>
      </c>
      <c r="E135" s="157">
        <v>4.0451388888888891E-2</v>
      </c>
      <c r="F135" s="157">
        <v>4.0451388888888891E-2</v>
      </c>
      <c r="G135" s="157">
        <f t="shared" si="27"/>
        <v>4.0451388888888891E-2</v>
      </c>
      <c r="H135" s="108">
        <v>14</v>
      </c>
      <c r="I135" s="153">
        <f t="shared" si="33"/>
        <v>3.4309914239939688E-3</v>
      </c>
      <c r="J135" s="151">
        <f>IF(B135="F",IF(I135&gt;Barem!$AC$2,0,IF(B135="F",VLOOKUP(D135,Barem!$B$2:$C$11,2,1))),IF(I135&gt;Barem!$AC$3,0,VLOOKUP(D135,Barem!$B$12:$C$21,2,1)))</f>
        <v>2.5</v>
      </c>
      <c r="K135" s="156">
        <f>IF(J135=0,0,IF(B135="F",VLOOKUP(I135,Barem!$G$2:$H$11,2,1),VLOOKUP(I135,Barem!$G$12:$H$21,2,1)))</f>
        <v>3</v>
      </c>
      <c r="L135" s="2">
        <v>2</v>
      </c>
      <c r="M135" s="155" t="s">
        <v>171</v>
      </c>
      <c r="N135" s="152">
        <f t="shared" si="30"/>
        <v>0.25</v>
      </c>
      <c r="O135" s="152">
        <f t="shared" si="32"/>
        <v>0.5</v>
      </c>
      <c r="P135" s="152">
        <f t="shared" si="29"/>
        <v>0.25</v>
      </c>
      <c r="Q135" s="32">
        <f t="shared" si="24"/>
        <v>0</v>
      </c>
      <c r="R135" s="32">
        <f>IF(D135&gt;21,VLOOKUP(D135,Barem!$T$1:$U$39,2,1),0)</f>
        <v>0</v>
      </c>
      <c r="S135" s="32">
        <f>IF(D135&lt;1.609,0,IF(B135="F",VLOOKUP(I135,Barem!$X$2:$Z$13,2,1),VLOOKUP(I135,Barem!$X$14:$Z$25,2,1)))</f>
        <v>0</v>
      </c>
      <c r="T135" s="32">
        <f>VLOOKUP(A135,Participanti!A:C,3,0)</f>
        <v>0</v>
      </c>
      <c r="U135" s="26">
        <f t="shared" si="31"/>
        <v>2.625</v>
      </c>
      <c r="V135" s="159">
        <v>44109</v>
      </c>
      <c r="W135" s="151">
        <f t="shared" si="34"/>
        <v>1</v>
      </c>
      <c r="X135" s="154">
        <f t="shared" si="25"/>
        <v>0.22264631043256999</v>
      </c>
      <c r="Y135" s="151" t="str">
        <f>VLOOKUP(A135,Data_echipe!A:R,18,0)</f>
        <v>Simply the BEST</v>
      </c>
      <c r="Z135" s="151">
        <f t="shared" ref="Z135:Z197" si="35">IF(K135&gt;0,1,0)</f>
        <v>1</v>
      </c>
    </row>
    <row r="136" spans="1:26" x14ac:dyDescent="0.25">
      <c r="A136" s="156" t="s">
        <v>211</v>
      </c>
      <c r="B136" s="151" t="str">
        <f>VLOOKUP(A136,Participanti!A:B,2,0)</f>
        <v>F</v>
      </c>
      <c r="C136" s="156">
        <v>4</v>
      </c>
      <c r="D136" s="156">
        <v>8.01</v>
      </c>
      <c r="E136" s="157">
        <v>3.8101851851851852E-2</v>
      </c>
      <c r="F136" s="157">
        <v>3.9756944444444449E-2</v>
      </c>
      <c r="G136" s="157">
        <f t="shared" si="27"/>
        <v>3.892939814814815E-2</v>
      </c>
      <c r="H136" s="108">
        <v>28</v>
      </c>
      <c r="I136" s="153">
        <f t="shared" si="33"/>
        <v>4.8600996439635644E-3</v>
      </c>
      <c r="J136" s="151">
        <f>IF(B136="F",IF(I136&gt;Barem!$AC$2,0,IF(B136="F",VLOOKUP(D136,Barem!$B$2:$C$11,2,1))),IF(I136&gt;Barem!$AC$3,0,VLOOKUP(D136,Barem!$B$12:$C$21,2,1)))</f>
        <v>2</v>
      </c>
      <c r="K136" s="156">
        <f>IF(J136=0,0,IF(B136="F",VLOOKUP(I136,Barem!$G$2:$H$11,2,1),VLOOKUP(I136,Barem!$G$12:$H$21,2,1)))</f>
        <v>1</v>
      </c>
      <c r="L136" s="2">
        <v>5</v>
      </c>
      <c r="M136" s="155" t="s">
        <v>172</v>
      </c>
      <c r="N136" s="152">
        <f t="shared" si="30"/>
        <v>0.25</v>
      </c>
      <c r="O136" s="152">
        <f t="shared" si="32"/>
        <v>0.25</v>
      </c>
      <c r="P136" s="152">
        <f t="shared" si="29"/>
        <v>0.5</v>
      </c>
      <c r="Q136" s="32">
        <f t="shared" si="24"/>
        <v>0</v>
      </c>
      <c r="R136" s="32">
        <f>IF(D136&gt;21,VLOOKUP(D136,Barem!$T$1:$U$39,2,1),0)</f>
        <v>0</v>
      </c>
      <c r="S136" s="32">
        <f>IF(D136&lt;1.609,0,IF(B136="F",VLOOKUP(I136,Barem!$X$2:$Z$13,2,1),VLOOKUP(I136,Barem!$X$14:$Z$25,2,1)))</f>
        <v>0</v>
      </c>
      <c r="T136" s="32">
        <f>VLOOKUP(A136,Participanti!A:C,3,0)</f>
        <v>0</v>
      </c>
      <c r="U136" s="26">
        <f t="shared" si="31"/>
        <v>3.25</v>
      </c>
      <c r="V136" s="159">
        <v>44109</v>
      </c>
      <c r="W136" s="151">
        <f t="shared" si="34"/>
        <v>1</v>
      </c>
      <c r="X136" s="154">
        <f t="shared" si="25"/>
        <v>0.40574282147315854</v>
      </c>
      <c r="Y136" s="151" t="str">
        <f>VLOOKUP(A136,Data_echipe!A:R,18,0)</f>
        <v>Tenchei</v>
      </c>
      <c r="Z136" s="151">
        <f t="shared" si="35"/>
        <v>1</v>
      </c>
    </row>
    <row r="137" spans="1:26" x14ac:dyDescent="0.25">
      <c r="A137" s="156" t="s">
        <v>160</v>
      </c>
      <c r="B137" s="151" t="str">
        <f>VLOOKUP(A137,Participanti!A:B,2,0)</f>
        <v>F</v>
      </c>
      <c r="C137" s="156">
        <v>4</v>
      </c>
      <c r="D137" s="156">
        <v>10</v>
      </c>
      <c r="E137" s="157">
        <v>4.1597222222222223E-2</v>
      </c>
      <c r="F137" s="157">
        <v>4.2650462962962959E-2</v>
      </c>
      <c r="G137" s="157">
        <f t="shared" si="27"/>
        <v>4.2123842592592595E-2</v>
      </c>
      <c r="H137" s="108">
        <v>29</v>
      </c>
      <c r="I137" s="153">
        <f t="shared" si="33"/>
        <v>4.2123842592592595E-3</v>
      </c>
      <c r="J137" s="151">
        <f>IF(B137="F",IF(I137&gt;Barem!$AC$2,0,IF(B137="F",VLOOKUP(D137,Barem!$B$2:$C$11,2,1))),IF(I137&gt;Barem!$AC$3,0,VLOOKUP(D137,Barem!$B$12:$C$21,2,1)))</f>
        <v>2.5</v>
      </c>
      <c r="K137" s="151">
        <f>IF(J137=0,0,IF(B137="F",VLOOKUP(I137,Barem!$G$2:$H$11,2,1),VLOOKUP(I137,Barem!$G$12:$H$21,2,1)))</f>
        <v>1.5</v>
      </c>
      <c r="L137" s="156">
        <v>3</v>
      </c>
      <c r="M137" s="155" t="s">
        <v>172</v>
      </c>
      <c r="N137" s="152">
        <f t="shared" si="30"/>
        <v>0.25</v>
      </c>
      <c r="O137" s="152">
        <f t="shared" si="32"/>
        <v>0.25</v>
      </c>
      <c r="P137" s="152">
        <f t="shared" si="29"/>
        <v>0.5</v>
      </c>
      <c r="Q137" s="32">
        <f t="shared" si="24"/>
        <v>0</v>
      </c>
      <c r="R137" s="32">
        <f>IF(D137&gt;21,VLOOKUP(D137,Barem!$T$1:$U$39,2,1),0)</f>
        <v>0</v>
      </c>
      <c r="S137" s="32">
        <f>IF(D137&lt;1.609,0,IF(B137="F",VLOOKUP(I137,Barem!$X$2:$Z$13,2,1),VLOOKUP(I137,Barem!$X$14:$Z$25,2,1)))</f>
        <v>0</v>
      </c>
      <c r="T137" s="32">
        <f>VLOOKUP(A137,Participanti!A:C,3,0)</f>
        <v>0</v>
      </c>
      <c r="U137" s="26">
        <f t="shared" si="31"/>
        <v>2.5</v>
      </c>
      <c r="V137" s="159">
        <v>44108</v>
      </c>
      <c r="W137" s="151">
        <f t="shared" si="34"/>
        <v>1</v>
      </c>
      <c r="X137" s="154">
        <f t="shared" si="25"/>
        <v>0.25</v>
      </c>
      <c r="Y137" s="151" t="str">
        <f>VLOOKUP(A137,Data_echipe!A:R,18,0)</f>
        <v>Serioranistii</v>
      </c>
      <c r="Z137" s="151">
        <f t="shared" si="35"/>
        <v>1</v>
      </c>
    </row>
    <row r="138" spans="1:26" x14ac:dyDescent="0.25">
      <c r="A138" s="156" t="s">
        <v>49</v>
      </c>
      <c r="B138" s="151" t="str">
        <f>VLOOKUP(A138,Participanti!A:B,2,0)</f>
        <v>M</v>
      </c>
      <c r="C138" s="156">
        <v>4</v>
      </c>
      <c r="D138" s="156">
        <v>13.2</v>
      </c>
      <c r="E138" s="157">
        <v>5.3888888888888896E-2</v>
      </c>
      <c r="F138" s="157">
        <v>6.0590277777777778E-2</v>
      </c>
      <c r="G138" s="157">
        <f t="shared" si="27"/>
        <v>5.7239583333333337E-2</v>
      </c>
      <c r="H138" s="108">
        <v>45</v>
      </c>
      <c r="I138" s="153">
        <f t="shared" si="33"/>
        <v>4.3363320707070713E-3</v>
      </c>
      <c r="J138" s="151">
        <f>IF(B138="F",IF(I138&gt;Barem!$AC$2,0,IF(B138="F",VLOOKUP(D138,Barem!$B$2:$C$11,2,1))),IF(I138&gt;Barem!$AC$3,0,VLOOKUP(D138,Barem!$B$12:$C$21,2,1)))</f>
        <v>3</v>
      </c>
      <c r="K138" s="151">
        <f>IF(J138=0,0,IF(B138="F",VLOOKUP(I138,Barem!$G$2:$H$11,2,1),VLOOKUP(I138,Barem!$G$12:$H$21,2,1)))</f>
        <v>1</v>
      </c>
      <c r="L138" s="156">
        <v>1.5</v>
      </c>
      <c r="M138" s="155" t="s">
        <v>172</v>
      </c>
      <c r="N138" s="152">
        <f t="shared" si="30"/>
        <v>0.25</v>
      </c>
      <c r="O138" s="152">
        <f t="shared" si="32"/>
        <v>0.25</v>
      </c>
      <c r="P138" s="152">
        <f t="shared" si="29"/>
        <v>0.5</v>
      </c>
      <c r="Q138" s="32">
        <f t="shared" si="24"/>
        <v>0</v>
      </c>
      <c r="R138" s="32">
        <f>IF(D138&gt;21,VLOOKUP(D138,Barem!$T$1:$U$39,2,1),0)</f>
        <v>0</v>
      </c>
      <c r="S138" s="32">
        <f>IF(D138&lt;1.609,0,IF(B138="F",VLOOKUP(I138,Barem!$X$2:$Z$13,2,1),VLOOKUP(I138,Barem!$X$14:$Z$25,2,1)))</f>
        <v>0</v>
      </c>
      <c r="T138" s="32">
        <f>VLOOKUP(A138,Participanti!A:C,3,0)</f>
        <v>0</v>
      </c>
      <c r="U138" s="26">
        <f t="shared" si="31"/>
        <v>1.75</v>
      </c>
      <c r="V138" s="159">
        <v>44109</v>
      </c>
      <c r="W138" s="151">
        <f t="shared" si="34"/>
        <v>1</v>
      </c>
      <c r="X138" s="154">
        <f t="shared" si="25"/>
        <v>0.13257575757575757</v>
      </c>
      <c r="Y138" s="151" t="e">
        <f>VLOOKUP(A138,Data_echipe!A:R,18,0)</f>
        <v>#N/A</v>
      </c>
      <c r="Z138" s="151">
        <f t="shared" si="35"/>
        <v>1</v>
      </c>
    </row>
    <row r="139" spans="1:26" x14ac:dyDescent="0.25">
      <c r="A139" s="156" t="s">
        <v>181</v>
      </c>
      <c r="B139" s="151" t="str">
        <f>VLOOKUP(A139,Participanti!A:B,2,0)</f>
        <v>M</v>
      </c>
      <c r="C139" s="156">
        <v>4</v>
      </c>
      <c r="D139" s="156">
        <v>9</v>
      </c>
      <c r="E139" s="157">
        <v>4.0590277777777781E-2</v>
      </c>
      <c r="F139" s="157">
        <v>4.0590277777777781E-2</v>
      </c>
      <c r="G139" s="157">
        <f t="shared" si="27"/>
        <v>4.0590277777777781E-2</v>
      </c>
      <c r="H139" s="108">
        <v>9</v>
      </c>
      <c r="I139" s="153">
        <f t="shared" si="33"/>
        <v>4.5100308641975312E-3</v>
      </c>
      <c r="J139" s="151">
        <f>IF(B139="F",IF(I139&gt;Barem!$AC$2,0,IF(B139="F",VLOOKUP(D139,Barem!$B$2:$C$11,2,1))),IF(I139&gt;Barem!$AC$3,0,VLOOKUP(D139,Barem!$B$12:$C$21,2,1)))</f>
        <v>2</v>
      </c>
      <c r="K139" s="151">
        <f>IF(J139=0,0,IF(B139="F",VLOOKUP(I139,Barem!$G$2:$H$11,2,1),VLOOKUP(I139,Barem!$G$12:$H$21,2,1)))</f>
        <v>1</v>
      </c>
      <c r="L139" s="156">
        <v>4</v>
      </c>
      <c r="M139" s="155" t="s">
        <v>172</v>
      </c>
      <c r="N139" s="152">
        <f t="shared" si="30"/>
        <v>0.25</v>
      </c>
      <c r="O139" s="152">
        <f t="shared" si="32"/>
        <v>0.25</v>
      </c>
      <c r="P139" s="152">
        <f t="shared" si="29"/>
        <v>0.5</v>
      </c>
      <c r="Q139" s="32">
        <f t="shared" si="24"/>
        <v>0</v>
      </c>
      <c r="R139" s="32">
        <f>IF(D139&gt;21,VLOOKUP(D139,Barem!$T$1:$U$39,2,1),0)</f>
        <v>0</v>
      </c>
      <c r="S139" s="32">
        <f>IF(D139&lt;1.609,0,IF(B139="F",VLOOKUP(I139,Barem!$X$2:$Z$13,2,1),VLOOKUP(I139,Barem!$X$14:$Z$25,2,1)))</f>
        <v>0</v>
      </c>
      <c r="T139" s="32">
        <f>VLOOKUP(A139,Participanti!A:C,3,0)</f>
        <v>0</v>
      </c>
      <c r="U139" s="26">
        <f t="shared" si="31"/>
        <v>2.75</v>
      </c>
      <c r="V139" s="159">
        <v>44109</v>
      </c>
      <c r="W139" s="151">
        <f t="shared" si="34"/>
        <v>1</v>
      </c>
      <c r="X139" s="154">
        <f t="shared" si="25"/>
        <v>0.30555555555555558</v>
      </c>
      <c r="Y139" s="151" t="str">
        <f>VLOOKUP(A139,Data_echipe!A:R,18,0)</f>
        <v>Let it RUN</v>
      </c>
      <c r="Z139" s="151">
        <f t="shared" si="35"/>
        <v>1</v>
      </c>
    </row>
    <row r="140" spans="1:26" x14ac:dyDescent="0.25">
      <c r="A140" s="156" t="s">
        <v>62</v>
      </c>
      <c r="B140" s="151" t="str">
        <f>VLOOKUP(A140,Participanti!A:B,2,0)</f>
        <v>M</v>
      </c>
      <c r="C140" s="156">
        <v>4</v>
      </c>
      <c r="D140" s="156">
        <v>5.74</v>
      </c>
      <c r="E140" s="157">
        <v>2.0439814814814817E-2</v>
      </c>
      <c r="F140" s="157">
        <v>2.2592592592592591E-2</v>
      </c>
      <c r="G140" s="157">
        <f t="shared" ref="G140:G144" si="36">AVERAGE(E140:F140)</f>
        <v>2.1516203703703704E-2</v>
      </c>
      <c r="H140" s="108">
        <v>6</v>
      </c>
      <c r="I140" s="153">
        <f t="shared" si="33"/>
        <v>3.7484675441992513E-3</v>
      </c>
      <c r="J140" s="151">
        <f>IF(B140="F",IF(I140&gt;Barem!$AC$2,0,IF(B140="F",VLOOKUP(D140,Barem!$B$2:$C$11,2,1))),IF(I140&gt;Barem!$AC$3,0,VLOOKUP(D140,Barem!$B$12:$C$21,2,1)))</f>
        <v>1.5</v>
      </c>
      <c r="K140" s="151">
        <f>IF(J140=0,0,IF(B140="F",VLOOKUP(I140,Barem!$G$2:$H$11,2,1),VLOOKUP(I140,Barem!$G$12:$H$21,2,1)))</f>
        <v>2</v>
      </c>
      <c r="L140" s="156">
        <v>2.5</v>
      </c>
      <c r="M140" s="155" t="s">
        <v>172</v>
      </c>
      <c r="N140" s="152">
        <f t="shared" si="30"/>
        <v>0.25</v>
      </c>
      <c r="O140" s="152">
        <f t="shared" si="32"/>
        <v>0.25</v>
      </c>
      <c r="P140" s="152">
        <f t="shared" si="29"/>
        <v>0.5</v>
      </c>
      <c r="Q140" s="32">
        <f t="shared" si="24"/>
        <v>0</v>
      </c>
      <c r="R140" s="32">
        <f>IF(D140&gt;21,VLOOKUP(D140,Barem!$T$1:$U$39,2,1),0)</f>
        <v>0</v>
      </c>
      <c r="S140" s="32">
        <f>IF(D140&lt;1.609,0,IF(B140="F",VLOOKUP(I140,Barem!$X$2:$Z$13,2,1),VLOOKUP(I140,Barem!$X$14:$Z$25,2,1)))</f>
        <v>0</v>
      </c>
      <c r="T140" s="32">
        <f>VLOOKUP(A140,Participanti!A:C,3,0)</f>
        <v>0</v>
      </c>
      <c r="U140" s="26">
        <f t="shared" si="31"/>
        <v>2.125</v>
      </c>
      <c r="V140" s="159">
        <v>44109</v>
      </c>
      <c r="W140" s="151">
        <f t="shared" si="34"/>
        <v>1</v>
      </c>
      <c r="X140" s="154">
        <f t="shared" si="25"/>
        <v>0.37020905923344949</v>
      </c>
      <c r="Y140" s="151" t="str">
        <f>VLOOKUP(A140,Data_echipe!A:R,18,0)</f>
        <v>Serioranistii</v>
      </c>
      <c r="Z140" s="151">
        <f t="shared" si="35"/>
        <v>1</v>
      </c>
    </row>
    <row r="141" spans="1:26" x14ac:dyDescent="0.25">
      <c r="A141" s="156" t="s">
        <v>178</v>
      </c>
      <c r="B141" s="151" t="str">
        <f>VLOOKUP(A141,Participanti!A:B,2,0)</f>
        <v>M</v>
      </c>
      <c r="C141" s="156">
        <v>4</v>
      </c>
      <c r="D141" s="156">
        <v>11.3</v>
      </c>
      <c r="E141" s="157">
        <v>4.1527777777777775E-2</v>
      </c>
      <c r="F141" s="157">
        <v>4.3587962962962967E-2</v>
      </c>
      <c r="G141" s="157">
        <f>F141</f>
        <v>4.3587962962962967E-2</v>
      </c>
      <c r="H141" s="108">
        <v>19</v>
      </c>
      <c r="I141" s="153">
        <f t="shared" si="33"/>
        <v>3.8573418551294657E-3</v>
      </c>
      <c r="J141" s="151">
        <f>IF(B141="F",IF(I141&gt;Barem!$AC$2,0,IF(B141="F",VLOOKUP(D141,Barem!$B$2:$C$11,2,1))),IF(I141&gt;Barem!$AC$3,0,VLOOKUP(D141,Barem!$B$12:$C$21,2,1)))</f>
        <v>2.5</v>
      </c>
      <c r="K141" s="156">
        <f>IF(J141=0,0,IF(B141="F",VLOOKUP(I141,Barem!$G$2:$H$11,2,1),VLOOKUP(I141,Barem!$G$12:$H$21,2,1)))</f>
        <v>1.5</v>
      </c>
      <c r="L141" s="2">
        <v>1.5</v>
      </c>
      <c r="M141" s="155" t="s">
        <v>171</v>
      </c>
      <c r="N141" s="152">
        <f t="shared" si="30"/>
        <v>0.25</v>
      </c>
      <c r="O141" s="152">
        <f t="shared" si="32"/>
        <v>0.5</v>
      </c>
      <c r="P141" s="152">
        <f t="shared" si="29"/>
        <v>0.25</v>
      </c>
      <c r="Q141" s="32">
        <f t="shared" si="24"/>
        <v>0</v>
      </c>
      <c r="R141" s="32">
        <f>IF(D141&gt;21,VLOOKUP(D141,Barem!$T$1:$U$39,2,1),0)</f>
        <v>0</v>
      </c>
      <c r="S141" s="32">
        <f>IF(D141&lt;1.609,0,IF(B141="F",VLOOKUP(I141,Barem!$X$2:$Z$13,2,1),VLOOKUP(I141,Barem!$X$14:$Z$25,2,1)))</f>
        <v>0</v>
      </c>
      <c r="T141" s="32">
        <f>VLOOKUP(A141,Participanti!A:C,3,0)</f>
        <v>0</v>
      </c>
      <c r="U141" s="26">
        <f t="shared" si="31"/>
        <v>1.75</v>
      </c>
      <c r="V141" s="159">
        <v>44109</v>
      </c>
      <c r="W141" s="151">
        <f t="shared" si="34"/>
        <v>1</v>
      </c>
      <c r="X141" s="154">
        <f t="shared" si="25"/>
        <v>0.15486725663716813</v>
      </c>
      <c r="Y141" s="151" t="str">
        <f>VLOOKUP(A141,Data_echipe!A:R,18,0)</f>
        <v>Tenchei</v>
      </c>
      <c r="Z141" s="151">
        <f t="shared" si="35"/>
        <v>1</v>
      </c>
    </row>
    <row r="142" spans="1:26" x14ac:dyDescent="0.25">
      <c r="A142" s="156" t="s">
        <v>252</v>
      </c>
      <c r="B142" s="151" t="str">
        <f>VLOOKUP(A142,Participanti!A:B,2,0)</f>
        <v>M</v>
      </c>
      <c r="C142" s="156">
        <v>4</v>
      </c>
      <c r="D142" s="156">
        <v>18.420000000000002</v>
      </c>
      <c r="E142" s="157">
        <v>0.11839120370370371</v>
      </c>
      <c r="F142" s="157">
        <v>0.15518518518518518</v>
      </c>
      <c r="G142" s="157">
        <f t="shared" si="36"/>
        <v>0.13678819444444446</v>
      </c>
      <c r="H142" s="108">
        <v>1191</v>
      </c>
      <c r="I142" s="153">
        <f t="shared" si="33"/>
        <v>7.4260691880805888E-3</v>
      </c>
      <c r="J142" s="151">
        <f>IF(B142="F",IF(I142&gt;Barem!$AC$2,0,IF(B142="F",VLOOKUP(D142,Barem!$B$2:$C$11,2,1))),IF(I142&gt;Barem!$AC$3,0,VLOOKUP(D142,Barem!$B$12:$C$21,2,1)))</f>
        <v>4</v>
      </c>
      <c r="K142" s="151">
        <f>IF(J142=0,0,IF(B142="F",VLOOKUP(I142,Barem!$G$2:$H$11,2,1),VLOOKUP(I142,Barem!$G$12:$H$21,2,1)))</f>
        <v>0</v>
      </c>
      <c r="L142" s="156">
        <v>4</v>
      </c>
      <c r="M142" s="155" t="s">
        <v>172</v>
      </c>
      <c r="N142" s="152">
        <f t="shared" si="30"/>
        <v>0.25</v>
      </c>
      <c r="O142" s="152">
        <f t="shared" si="32"/>
        <v>0.25</v>
      </c>
      <c r="P142" s="152">
        <f t="shared" si="29"/>
        <v>0.5</v>
      </c>
      <c r="Q142" s="32">
        <f t="shared" si="24"/>
        <v>0.79400000000000004</v>
      </c>
      <c r="R142" s="32">
        <f>IF(D142&gt;21,VLOOKUP(D142,Barem!$T$1:$U$39,2,1),0)</f>
        <v>0</v>
      </c>
      <c r="S142" s="32">
        <f>IF(D142&lt;1.609,0,IF(B142="F",VLOOKUP(I142,Barem!$X$2:$Z$13,2,1),VLOOKUP(I142,Barem!$X$14:$Z$25,2,1)))</f>
        <v>0</v>
      </c>
      <c r="T142" s="32">
        <f>VLOOKUP(A142,Participanti!A:C,3,0)</f>
        <v>0</v>
      </c>
      <c r="U142" s="26">
        <f t="shared" si="31"/>
        <v>3.794</v>
      </c>
      <c r="V142" s="159">
        <v>44109</v>
      </c>
      <c r="W142" s="151">
        <f t="shared" si="34"/>
        <v>1</v>
      </c>
      <c r="X142" s="154">
        <f t="shared" si="25"/>
        <v>0.20597176981541801</v>
      </c>
      <c r="Y142" s="151" t="str">
        <f>VLOOKUP(A142,Data_echipe!A:R,18,0)</f>
        <v>Tenchei</v>
      </c>
      <c r="Z142" s="151">
        <f t="shared" si="35"/>
        <v>0</v>
      </c>
    </row>
    <row r="143" spans="1:26" x14ac:dyDescent="0.25">
      <c r="A143" s="156" t="s">
        <v>68</v>
      </c>
      <c r="B143" s="151" t="str">
        <f>VLOOKUP(A143,Participanti!A:B,2,0)</f>
        <v>M</v>
      </c>
      <c r="C143" s="156">
        <v>4</v>
      </c>
      <c r="D143" s="156">
        <v>10.97</v>
      </c>
      <c r="E143" s="157">
        <v>4.4259259259259255E-2</v>
      </c>
      <c r="F143" s="157">
        <v>4.673611111111111E-2</v>
      </c>
      <c r="G143" s="157">
        <f>F143</f>
        <v>4.673611111111111E-2</v>
      </c>
      <c r="H143" s="108">
        <v>30</v>
      </c>
      <c r="I143" s="153">
        <f t="shared" si="33"/>
        <v>4.260356527904385E-3</v>
      </c>
      <c r="J143" s="151">
        <f>IF(B143="F",IF(I143&gt;Barem!$AC$2,0,IF(B143="F",VLOOKUP(D143,Barem!$B$2:$C$11,2,1))),IF(I143&gt;Barem!$AC$3,0,VLOOKUP(D143,Barem!$B$12:$C$21,2,1)))</f>
        <v>2.5</v>
      </c>
      <c r="K143" s="156">
        <f>IF(J143=0,0,IF(B143="F",VLOOKUP(I143,Barem!$G$2:$H$11,2,1),VLOOKUP(I143,Barem!$G$12:$H$21,2,1)))</f>
        <v>1</v>
      </c>
      <c r="L143" s="2">
        <v>3</v>
      </c>
      <c r="M143" s="155" t="s">
        <v>171</v>
      </c>
      <c r="N143" s="152">
        <f t="shared" si="30"/>
        <v>0.25</v>
      </c>
      <c r="O143" s="152">
        <f t="shared" si="32"/>
        <v>0.5</v>
      </c>
      <c r="P143" s="152">
        <f t="shared" si="29"/>
        <v>0.25</v>
      </c>
      <c r="Q143" s="32">
        <f t="shared" si="24"/>
        <v>0</v>
      </c>
      <c r="R143" s="32">
        <f>IF(D143&gt;21,VLOOKUP(D143,Barem!$T$1:$U$39,2,1),0)</f>
        <v>0</v>
      </c>
      <c r="S143" s="32">
        <f>IF(D143&lt;1.609,0,IF(B143="F",VLOOKUP(I143,Barem!$X$2:$Z$13,2,1),VLOOKUP(I143,Barem!$X$14:$Z$25,2,1)))</f>
        <v>0</v>
      </c>
      <c r="T143" s="32">
        <f>VLOOKUP(A143,Participanti!A:C,3,0)</f>
        <v>0</v>
      </c>
      <c r="U143" s="26">
        <f t="shared" si="31"/>
        <v>1.875</v>
      </c>
      <c r="V143" s="159">
        <v>44109</v>
      </c>
      <c r="W143" s="151">
        <f t="shared" si="34"/>
        <v>1</v>
      </c>
      <c r="X143" s="154">
        <f t="shared" si="25"/>
        <v>0.17092069279854147</v>
      </c>
      <c r="Y143" s="151" t="str">
        <f>VLOOKUP(A143,Data_echipe!A:R,18,0)</f>
        <v>TSP</v>
      </c>
      <c r="Z143" s="151">
        <f t="shared" si="35"/>
        <v>1</v>
      </c>
    </row>
    <row r="144" spans="1:26" x14ac:dyDescent="0.25">
      <c r="A144" s="156" t="s">
        <v>53</v>
      </c>
      <c r="B144" s="151" t="str">
        <f>VLOOKUP(A144,Participanti!A:B,2,0)</f>
        <v>M</v>
      </c>
      <c r="C144" s="156">
        <v>4</v>
      </c>
      <c r="D144" s="156">
        <v>10.02</v>
      </c>
      <c r="E144" s="157">
        <v>3.5856481481481482E-2</v>
      </c>
      <c r="F144" s="157">
        <v>3.5914351851851857E-2</v>
      </c>
      <c r="G144" s="157">
        <f t="shared" si="36"/>
        <v>3.588541666666667E-2</v>
      </c>
      <c r="H144" s="108">
        <v>22</v>
      </c>
      <c r="I144" s="153">
        <f t="shared" si="33"/>
        <v>3.5813789088489693E-3</v>
      </c>
      <c r="J144" s="151">
        <f>IF(B144="F",IF(I144&gt;Barem!$AC$2,0,IF(B144="F",VLOOKUP(D144,Barem!$B$2:$C$11,2,1))),IF(I144&gt;Barem!$AC$3,0,VLOOKUP(D144,Barem!$B$12:$C$21,2,1)))</f>
        <v>2.5</v>
      </c>
      <c r="K144" s="151">
        <f>IF(J144=0,0,IF(B144="F",VLOOKUP(I144,Barem!$G$2:$H$11,2,1),VLOOKUP(I144,Barem!$G$12:$H$21,2,1)))</f>
        <v>2.5</v>
      </c>
      <c r="L144" s="156">
        <v>2.5</v>
      </c>
      <c r="M144" s="155" t="s">
        <v>172</v>
      </c>
      <c r="N144" s="152">
        <f t="shared" si="30"/>
        <v>0.25</v>
      </c>
      <c r="O144" s="152">
        <f t="shared" si="32"/>
        <v>0.25</v>
      </c>
      <c r="P144" s="152">
        <f t="shared" si="29"/>
        <v>0.5</v>
      </c>
      <c r="Q144" s="32">
        <f t="shared" si="24"/>
        <v>0</v>
      </c>
      <c r="R144" s="32">
        <f>IF(D144&gt;21,VLOOKUP(D144,Barem!$T$1:$U$39,2,1),0)</f>
        <v>0</v>
      </c>
      <c r="S144" s="32">
        <f>IF(D144&lt;1.609,0,IF(B144="F",VLOOKUP(I144,Barem!$X$2:$Z$13,2,1),VLOOKUP(I144,Barem!$X$14:$Z$25,2,1)))</f>
        <v>0</v>
      </c>
      <c r="T144" s="32">
        <f>VLOOKUP(A144,Participanti!A:C,3,0)</f>
        <v>0</v>
      </c>
      <c r="U144" s="26">
        <f t="shared" si="31"/>
        <v>2.5</v>
      </c>
      <c r="V144" s="159">
        <v>44104</v>
      </c>
      <c r="W144" s="151">
        <f t="shared" si="34"/>
        <v>1</v>
      </c>
      <c r="X144" s="154">
        <f t="shared" si="25"/>
        <v>0.24950099800399203</v>
      </c>
      <c r="Y144" s="151" t="str">
        <f>VLOOKUP(A144,Data_echipe!A:R,18,0)</f>
        <v>Let it RUN</v>
      </c>
      <c r="Z144" s="151">
        <f t="shared" si="35"/>
        <v>1</v>
      </c>
    </row>
    <row r="145" spans="1:27" x14ac:dyDescent="0.25">
      <c r="A145" s="156" t="s">
        <v>56</v>
      </c>
      <c r="B145" s="151" t="str">
        <f>VLOOKUP(A145,Participanti!A:B,2,0)</f>
        <v>M</v>
      </c>
      <c r="C145" s="156">
        <v>4</v>
      </c>
      <c r="U145" s="26">
        <v>1.5</v>
      </c>
      <c r="V145" s="159">
        <v>44109</v>
      </c>
      <c r="W145" s="151">
        <f t="shared" si="34"/>
        <v>1</v>
      </c>
      <c r="X145" s="154" t="e">
        <f t="shared" si="25"/>
        <v>#DIV/0!</v>
      </c>
      <c r="Y145" s="151" t="str">
        <f>VLOOKUP(A145,Data_echipe!A:R,18,0)</f>
        <v>TSP</v>
      </c>
      <c r="Z145" s="151">
        <f t="shared" si="35"/>
        <v>0</v>
      </c>
    </row>
    <row r="146" spans="1:27" x14ac:dyDescent="0.25">
      <c r="A146" s="156" t="s">
        <v>66</v>
      </c>
      <c r="B146" s="151" t="str">
        <f>VLOOKUP(A146,Participanti!A:B,2,0)</f>
        <v>M</v>
      </c>
      <c r="C146" s="156">
        <v>4</v>
      </c>
      <c r="U146" s="26">
        <v>1.5</v>
      </c>
      <c r="V146" s="159">
        <v>44102</v>
      </c>
      <c r="W146" s="2">
        <f t="shared" si="34"/>
        <v>1</v>
      </c>
      <c r="X146" s="2" t="e">
        <f t="shared" si="25"/>
        <v>#DIV/0!</v>
      </c>
      <c r="Y146" s="151" t="str">
        <f>VLOOKUP(A146,Data_echipe!A:R,18,0)</f>
        <v>Serioranistii</v>
      </c>
      <c r="Z146" s="151">
        <f t="shared" si="35"/>
        <v>0</v>
      </c>
    </row>
    <row r="147" spans="1:27" x14ac:dyDescent="0.25">
      <c r="A147" s="156" t="s">
        <v>65</v>
      </c>
      <c r="B147" s="2" t="str">
        <f>VLOOKUP(A147,Participanti!A:B,2,0)</f>
        <v>M</v>
      </c>
      <c r="C147" s="156">
        <v>2</v>
      </c>
      <c r="D147" s="156">
        <v>138.77000000000001</v>
      </c>
      <c r="E147" s="157">
        <v>0.67246527777777787</v>
      </c>
      <c r="F147" s="157">
        <v>1.0001041666666668</v>
      </c>
      <c r="G147" s="157">
        <f t="shared" ref="G147:G257" si="37">AVERAGE(E147:F147)</f>
        <v>0.83628472222222228</v>
      </c>
      <c r="H147" s="158">
        <v>4</v>
      </c>
      <c r="I147" s="153">
        <f t="shared" ref="I147:I257" si="38">G147/D147</f>
        <v>6.0264086057665363E-3</v>
      </c>
      <c r="J147" s="156">
        <f>IF(B147="F",IF(I147&gt;Barem!$AC$2,0,IF(B147="F",VLOOKUP(D147,Barem!$B$2:$C$11,2,1))),IF(I147&gt;Barem!$AC$3,0,VLOOKUP(D147,Barem!$B$12:$C$21,2,1)))</f>
        <v>5</v>
      </c>
      <c r="K147" s="151">
        <f>IF(J147=0,0,IF(B147="F",VLOOKUP(I147,Barem!$G$2:$H$11,2,1),VLOOKUP(I147,Barem!$G$12:$H$21,2,1)))</f>
        <v>0</v>
      </c>
      <c r="L147" s="151">
        <v>2</v>
      </c>
      <c r="M147" s="155" t="s">
        <v>170</v>
      </c>
      <c r="N147" s="152">
        <f t="shared" ref="N147:P180" si="39">IF($M147=N$1,50%,25%)</f>
        <v>0.5</v>
      </c>
      <c r="O147" s="152">
        <f t="shared" si="39"/>
        <v>0.25</v>
      </c>
      <c r="P147" s="152">
        <f t="shared" si="39"/>
        <v>0.25</v>
      </c>
      <c r="Q147" s="32">
        <f t="shared" ref="Q147:Q257" si="40">IF(H147&lt;-49,H147/1500,IF(H147&gt;99,H147/1500,0))</f>
        <v>0</v>
      </c>
      <c r="R147" s="32">
        <f>IF(D147&gt;21,VLOOKUP(D147,Barem!$T$1:$U$39,2,1),0)</f>
        <v>3.7</v>
      </c>
      <c r="S147" s="32">
        <f>IF(D147&lt;1.609,0,IF(B147="F",VLOOKUP(I147,Barem!$X$2:$Z$13,2,1),VLOOKUP(I147,Barem!$X$14:$Z$25,2,1)))</f>
        <v>0</v>
      </c>
      <c r="T147" s="32">
        <f>VLOOKUP(A147,Participanti!A:C,3,0)</f>
        <v>0</v>
      </c>
      <c r="U147" s="25">
        <f t="shared" ref="U147:U186" si="41">J147*N147+K147*O147+L147*P147+Q147+R147+S147+T147</f>
        <v>6.7</v>
      </c>
      <c r="V147" s="159">
        <v>44107</v>
      </c>
      <c r="W147" s="151">
        <f t="shared" si="34"/>
        <v>1</v>
      </c>
      <c r="X147" s="154">
        <f t="shared" ref="X147:X186" si="42">U147/D147</f>
        <v>4.8281328817467752E-2</v>
      </c>
      <c r="Y147" s="151" t="str">
        <f>VLOOKUP(A147,Data_echipe!A:R,18,0)</f>
        <v>Tenchei</v>
      </c>
      <c r="Z147" s="151">
        <f t="shared" si="35"/>
        <v>0</v>
      </c>
      <c r="AA147" s="151"/>
    </row>
    <row r="148" spans="1:27" x14ac:dyDescent="0.25">
      <c r="A148" s="156" t="s">
        <v>251</v>
      </c>
      <c r="B148" s="151" t="str">
        <f>VLOOKUP(A148,Participanti!A:B,2,0)</f>
        <v>M</v>
      </c>
      <c r="C148" s="156">
        <v>5</v>
      </c>
      <c r="D148" s="156">
        <v>21.2</v>
      </c>
      <c r="E148" s="157">
        <v>8.2395833333333335E-2</v>
      </c>
      <c r="F148" s="157">
        <v>8.2511574074074071E-2</v>
      </c>
      <c r="G148" s="157">
        <f t="shared" si="37"/>
        <v>8.2453703703703696E-2</v>
      </c>
      <c r="H148" s="108">
        <v>29</v>
      </c>
      <c r="I148" s="153">
        <f t="shared" si="38"/>
        <v>3.8893256464011179E-3</v>
      </c>
      <c r="J148" s="156">
        <f>IF(B148="F",IF(I148&gt;Barem!$AC$2,0,IF(B148="F",VLOOKUP(D148,Barem!$B$2:$C$11,2,1))),IF(I148&gt;Barem!$AC$3,0,VLOOKUP(D148,Barem!$B$12:$C$21,2,1)))</f>
        <v>5</v>
      </c>
      <c r="K148" s="151">
        <f>IF(J148=0,0,IF(B148="F",VLOOKUP(I148,Barem!$G$2:$H$11,2,1),VLOOKUP(I148,Barem!$G$12:$H$21,2,1)))</f>
        <v>1.5</v>
      </c>
      <c r="L148" s="2">
        <v>2</v>
      </c>
      <c r="M148" s="155" t="s">
        <v>170</v>
      </c>
      <c r="N148" s="152">
        <f t="shared" si="39"/>
        <v>0.5</v>
      </c>
      <c r="O148" s="152">
        <f t="shared" si="39"/>
        <v>0.25</v>
      </c>
      <c r="P148" s="152">
        <f t="shared" si="39"/>
        <v>0.25</v>
      </c>
      <c r="Q148" s="32">
        <f t="shared" si="40"/>
        <v>0</v>
      </c>
      <c r="R148" s="32">
        <f>IF(D148&gt;21,VLOOKUP(D148,Barem!$T$1:$U$39,2,1),0)</f>
        <v>0</v>
      </c>
      <c r="S148" s="32">
        <f>IF(D148&lt;1.609,0,IF(B148="F",VLOOKUP(I148,Barem!$X$2:$Z$13,2,1),VLOOKUP(I148,Barem!$X$14:$Z$25,2,1)))</f>
        <v>0</v>
      </c>
      <c r="T148" s="32">
        <f>VLOOKUP(A148,Participanti!A:C,3,0)</f>
        <v>0</v>
      </c>
      <c r="U148" s="25">
        <f t="shared" si="41"/>
        <v>3.375</v>
      </c>
      <c r="V148" s="159">
        <v>44110</v>
      </c>
      <c r="W148" s="2">
        <f t="shared" si="34"/>
        <v>1</v>
      </c>
      <c r="X148" s="154">
        <f t="shared" si="42"/>
        <v>0.15919811320754718</v>
      </c>
      <c r="Y148" s="151" t="str">
        <f>VLOOKUP(A148,Data_echipe!A:R,18,0)</f>
        <v>TSP</v>
      </c>
      <c r="Z148" s="151">
        <f t="shared" si="35"/>
        <v>1</v>
      </c>
    </row>
    <row r="149" spans="1:27" x14ac:dyDescent="0.25">
      <c r="A149" s="156" t="s">
        <v>54</v>
      </c>
      <c r="B149" s="151" t="str">
        <f>VLOOKUP(A149,Participanti!A:B,2,0)</f>
        <v>M</v>
      </c>
      <c r="C149" s="156">
        <v>5</v>
      </c>
      <c r="D149" s="156">
        <v>10.32</v>
      </c>
      <c r="E149" s="157"/>
      <c r="F149" s="157">
        <v>4.0381944444444443E-2</v>
      </c>
      <c r="G149" s="157">
        <f t="shared" si="37"/>
        <v>4.0381944444444443E-2</v>
      </c>
      <c r="H149" s="108">
        <v>106</v>
      </c>
      <c r="I149" s="153">
        <f t="shared" si="38"/>
        <v>3.9129791128337636E-3</v>
      </c>
      <c r="J149" s="151">
        <f>IF(B149="F",IF(I149&gt;Barem!$AC$2,0,IF(B149="F",VLOOKUP(D149,Barem!$B$2:$C$11,2,1))),IF(I149&gt;Barem!$AC$3,0,VLOOKUP(D149,Barem!$B$12:$C$21,2,1)))</f>
        <v>2.5</v>
      </c>
      <c r="K149" s="156">
        <f>IF(J149=0,0,IF(B149="F",VLOOKUP(I149,Barem!$G$2:$H$11,2,1),VLOOKUP(I149,Barem!$G$12:$H$21,2,1)))</f>
        <v>1.5</v>
      </c>
      <c r="L149" s="2">
        <v>1</v>
      </c>
      <c r="M149" s="155" t="s">
        <v>171</v>
      </c>
      <c r="N149" s="152">
        <f t="shared" si="39"/>
        <v>0.25</v>
      </c>
      <c r="O149" s="152">
        <f t="shared" si="39"/>
        <v>0.5</v>
      </c>
      <c r="P149" s="152">
        <f t="shared" si="39"/>
        <v>0.25</v>
      </c>
      <c r="Q149" s="32">
        <f t="shared" si="40"/>
        <v>7.0666666666666669E-2</v>
      </c>
      <c r="R149" s="32">
        <f>IF(D149&gt;21,VLOOKUP(D149,Barem!$T$1:$U$39,2,1),0)</f>
        <v>0</v>
      </c>
      <c r="S149" s="32">
        <f>IF(D149&lt;1.609,0,IF(B149="F",VLOOKUP(I149,Barem!$X$2:$Z$13,2,1),VLOOKUP(I149,Barem!$X$14:$Z$25,2,1)))</f>
        <v>0</v>
      </c>
      <c r="T149" s="32">
        <f>VLOOKUP(A149,Participanti!A:C,3,0)</f>
        <v>0.5</v>
      </c>
      <c r="U149" s="25">
        <f t="shared" si="41"/>
        <v>2.1956666666666669</v>
      </c>
      <c r="V149" s="159">
        <v>44111</v>
      </c>
      <c r="W149" s="151">
        <f t="shared" si="34"/>
        <v>1</v>
      </c>
      <c r="X149" s="154">
        <f t="shared" si="42"/>
        <v>0.21275839793281656</v>
      </c>
      <c r="Y149" s="151" t="str">
        <f>VLOOKUP(A149,Data_echipe!A:R,18,0)</f>
        <v>Let it RUN</v>
      </c>
      <c r="Z149" s="151">
        <f t="shared" si="35"/>
        <v>1</v>
      </c>
    </row>
    <row r="150" spans="1:27" x14ac:dyDescent="0.25">
      <c r="A150" s="156" t="s">
        <v>252</v>
      </c>
      <c r="B150" s="151" t="str">
        <f>VLOOKUP(A150,Participanti!A:B,2,0)</f>
        <v>M</v>
      </c>
      <c r="C150" s="156">
        <v>5</v>
      </c>
      <c r="D150" s="156">
        <v>7.02</v>
      </c>
      <c r="E150" s="157">
        <v>2.2280092592592591E-2</v>
      </c>
      <c r="F150" s="157">
        <v>2.3298611111111107E-2</v>
      </c>
      <c r="G150" s="157">
        <f t="shared" si="37"/>
        <v>2.2789351851851849E-2</v>
      </c>
      <c r="H150" s="108">
        <v>14</v>
      </c>
      <c r="I150" s="153">
        <f t="shared" si="38"/>
        <v>3.2463464176427136E-3</v>
      </c>
      <c r="J150" s="151">
        <f>IF(B150="F",IF(I150&gt;Barem!$AC$2,0,IF(B150="F",VLOOKUP(D150,Barem!$B$2:$C$11,2,1))),IF(I150&gt;Barem!$AC$3,0,VLOOKUP(D150,Barem!$B$12:$C$21,2,1)))</f>
        <v>2</v>
      </c>
      <c r="K150" s="151">
        <f>IF(J150=0,0,IF(B150="F",VLOOKUP(I150,Barem!$G$2:$H$11,2,1),VLOOKUP(I150,Barem!$G$12:$H$21,2,1)))</f>
        <v>3.5</v>
      </c>
      <c r="L150" s="156">
        <v>1.5</v>
      </c>
      <c r="M150" s="155" t="s">
        <v>170</v>
      </c>
      <c r="N150" s="152">
        <f t="shared" si="39"/>
        <v>0.5</v>
      </c>
      <c r="O150" s="152">
        <f t="shared" si="39"/>
        <v>0.25</v>
      </c>
      <c r="P150" s="152">
        <f t="shared" si="39"/>
        <v>0.25</v>
      </c>
      <c r="Q150" s="32">
        <f t="shared" si="40"/>
        <v>0</v>
      </c>
      <c r="R150" s="32">
        <f>IF(D150&gt;21,VLOOKUP(D150,Barem!$T$1:$U$39,2,1),0)</f>
        <v>0</v>
      </c>
      <c r="S150" s="32">
        <f>IF(D150&lt;1.609,0,IF(B150="F",VLOOKUP(I150,Barem!$X$2:$Z$13,2,1),VLOOKUP(I150,Barem!$X$14:$Z$25,2,1)))</f>
        <v>0</v>
      </c>
      <c r="T150" s="32">
        <f>VLOOKUP(A150,Participanti!A:C,3,0)</f>
        <v>0</v>
      </c>
      <c r="U150" s="25">
        <f t="shared" si="41"/>
        <v>2.25</v>
      </c>
      <c r="V150" s="159">
        <v>44111</v>
      </c>
      <c r="W150" s="151">
        <f t="shared" si="34"/>
        <v>1</v>
      </c>
      <c r="X150" s="154">
        <f t="shared" si="42"/>
        <v>0.32051282051282054</v>
      </c>
      <c r="Y150" s="151" t="str">
        <f>VLOOKUP(A150,Data_echipe!A:R,18,0)</f>
        <v>Tenchei</v>
      </c>
      <c r="Z150" s="151">
        <f t="shared" si="35"/>
        <v>1</v>
      </c>
    </row>
    <row r="151" spans="1:27" x14ac:dyDescent="0.25">
      <c r="A151" s="156" t="s">
        <v>159</v>
      </c>
      <c r="B151" s="151" t="str">
        <f>VLOOKUP(A151,Participanti!A:B,2,0)</f>
        <v>M</v>
      </c>
      <c r="C151" s="156">
        <v>5</v>
      </c>
      <c r="D151" s="156">
        <v>15.04</v>
      </c>
      <c r="E151" s="157"/>
      <c r="F151" s="157">
        <v>4.6469907407407411E-2</v>
      </c>
      <c r="G151" s="157">
        <f t="shared" si="37"/>
        <v>4.6469907407407411E-2</v>
      </c>
      <c r="H151" s="108">
        <v>0</v>
      </c>
      <c r="I151" s="153">
        <f t="shared" si="38"/>
        <v>3.0897544818754927E-3</v>
      </c>
      <c r="J151" s="151">
        <f>IF(B151="F",IF(I151&gt;Barem!$AC$2,0,IF(B151="F",VLOOKUP(D151,Barem!$B$2:$C$11,2,1))),IF(I151&gt;Barem!$AC$3,0,VLOOKUP(D151,Barem!$B$12:$C$21,2,1)))</f>
        <v>3.5</v>
      </c>
      <c r="K151" s="156">
        <f>IF(J151=0,0,IF(B151="F",VLOOKUP(I151,Barem!$G$2:$H$11,2,1),VLOOKUP(I151,Barem!$G$12:$H$21,2,1)))</f>
        <v>4</v>
      </c>
      <c r="L151" s="151">
        <v>2</v>
      </c>
      <c r="M151" s="155" t="s">
        <v>171</v>
      </c>
      <c r="N151" s="152">
        <f t="shared" si="39"/>
        <v>0.25</v>
      </c>
      <c r="O151" s="152">
        <f t="shared" si="39"/>
        <v>0.5</v>
      </c>
      <c r="P151" s="152">
        <f t="shared" si="39"/>
        <v>0.25</v>
      </c>
      <c r="Q151" s="32">
        <f t="shared" si="40"/>
        <v>0</v>
      </c>
      <c r="R151" s="32">
        <f>IF(D151&gt;21,VLOOKUP(D151,Barem!$T$1:$U$39,2,1),0)</f>
        <v>0</v>
      </c>
      <c r="S151" s="32">
        <f>IF(D151&lt;1.609,0,IF(B151="F",VLOOKUP(I151,Barem!$X$2:$Z$13,2,1),VLOOKUP(I151,Barem!$X$14:$Z$25,2,1)))</f>
        <v>0</v>
      </c>
      <c r="T151" s="32">
        <f>VLOOKUP(A151,Participanti!A:C,3,0)</f>
        <v>0</v>
      </c>
      <c r="U151" s="25">
        <f t="shared" si="41"/>
        <v>3.375</v>
      </c>
      <c r="V151" s="159">
        <v>44112</v>
      </c>
      <c r="W151" s="151">
        <f t="shared" si="34"/>
        <v>1</v>
      </c>
      <c r="X151" s="154">
        <f t="shared" si="42"/>
        <v>0.22440159574468085</v>
      </c>
      <c r="Y151" s="151" t="str">
        <f>VLOOKUP(A151,Data_echipe!A:R,18,0)</f>
        <v>Simply the BEST</v>
      </c>
      <c r="Z151" s="151">
        <f t="shared" si="35"/>
        <v>1</v>
      </c>
    </row>
    <row r="152" spans="1:27" x14ac:dyDescent="0.25">
      <c r="A152" s="156" t="s">
        <v>83</v>
      </c>
      <c r="B152" s="151" t="str">
        <f>VLOOKUP(A152,Participanti!A:B,2,0)</f>
        <v>F</v>
      </c>
      <c r="C152" s="156">
        <v>5</v>
      </c>
      <c r="D152" s="156">
        <v>7.51</v>
      </c>
      <c r="E152" s="157">
        <v>3.9490740740740743E-2</v>
      </c>
      <c r="F152" s="157">
        <v>4.8599537037037038E-2</v>
      </c>
      <c r="G152" s="157">
        <f t="shared" si="37"/>
        <v>4.4045138888888891E-2</v>
      </c>
      <c r="H152" s="108">
        <v>103</v>
      </c>
      <c r="I152" s="153">
        <f t="shared" si="38"/>
        <v>5.8648653646989207E-3</v>
      </c>
      <c r="J152" s="151">
        <f>IF(B152="F",IF(I152&gt;Barem!$AC$2,0,IF(B152="F",VLOOKUP(D152,Barem!$B$2:$C$11,2,1))),IF(I152&gt;Barem!$AC$3,0,VLOOKUP(D152,Barem!$B$12:$C$21,2,1)))</f>
        <v>2</v>
      </c>
      <c r="K152" s="132">
        <f>IF(J152=0,0,IF(B152="F",VLOOKUP(I152,Barem!$G$2:$H$11,2,1),VLOOKUP(I152,Barem!$G$12:$H$21,2,1)))</f>
        <v>1</v>
      </c>
      <c r="L152" s="156">
        <v>3.5</v>
      </c>
      <c r="M152" s="155" t="s">
        <v>172</v>
      </c>
      <c r="N152" s="152">
        <f t="shared" si="39"/>
        <v>0.25</v>
      </c>
      <c r="O152" s="152">
        <f t="shared" si="39"/>
        <v>0.25</v>
      </c>
      <c r="P152" s="152">
        <f t="shared" si="39"/>
        <v>0.5</v>
      </c>
      <c r="Q152" s="32">
        <f t="shared" si="40"/>
        <v>6.8666666666666668E-2</v>
      </c>
      <c r="R152" s="32">
        <f>IF(D152&gt;21,VLOOKUP(D152,Barem!$T$1:$U$39,2,1),0)</f>
        <v>0</v>
      </c>
      <c r="S152" s="32">
        <f>IF(D152&lt;1.609,0,IF(B152="F",VLOOKUP(I152,Barem!$X$2:$Z$13,2,1),VLOOKUP(I152,Barem!$X$14:$Z$25,2,1)))</f>
        <v>0</v>
      </c>
      <c r="T152" s="32">
        <f>VLOOKUP(A152,Participanti!A:C,3,0)</f>
        <v>0.75</v>
      </c>
      <c r="U152" s="25">
        <f t="shared" si="41"/>
        <v>3.3186666666666667</v>
      </c>
      <c r="V152" s="159">
        <v>44113</v>
      </c>
      <c r="W152" s="151">
        <f t="shared" si="34"/>
        <v>1</v>
      </c>
      <c r="X152" s="154">
        <f t="shared" si="42"/>
        <v>0.44189968930315138</v>
      </c>
      <c r="Y152" s="151" t="str">
        <f>VLOOKUP(A152,Data_echipe!A:R,18,0)</f>
        <v>Serioranistii</v>
      </c>
      <c r="Z152" s="151">
        <f t="shared" si="35"/>
        <v>1</v>
      </c>
    </row>
    <row r="153" spans="1:27" x14ac:dyDescent="0.25">
      <c r="A153" s="156" t="s">
        <v>224</v>
      </c>
      <c r="B153" s="151" t="str">
        <f>VLOOKUP(A153,Participanti!A:B,2,0)</f>
        <v>M</v>
      </c>
      <c r="C153" s="156">
        <v>5</v>
      </c>
      <c r="D153" s="156">
        <v>10</v>
      </c>
      <c r="E153" s="157">
        <v>2.7962962962962964E-2</v>
      </c>
      <c r="F153" s="157">
        <v>2.7962962962962964E-2</v>
      </c>
      <c r="G153" s="157">
        <f t="shared" si="37"/>
        <v>2.7962962962962964E-2</v>
      </c>
      <c r="H153" s="108">
        <v>17</v>
      </c>
      <c r="I153" s="153">
        <f t="shared" si="38"/>
        <v>2.7962962962962963E-3</v>
      </c>
      <c r="J153" s="156">
        <f>IF(B153="F",IF(I153&gt;Barem!$AC$2,0,IF(B153="F",VLOOKUP(D153,Barem!$B$2:$C$11,2,1))),IF(I153&gt;Barem!$AC$3,0,VLOOKUP(D153,Barem!$B$12:$C$21,2,1)))</f>
        <v>2.5</v>
      </c>
      <c r="K153" s="132">
        <f>IF(J153=0,0,IF(B153="F",VLOOKUP(I153,Barem!$G$2:$H$11,2,1),VLOOKUP(I153,Barem!$G$12:$H$21,2,1)))</f>
        <v>4.5</v>
      </c>
      <c r="L153" s="2">
        <v>1</v>
      </c>
      <c r="M153" s="155" t="s">
        <v>170</v>
      </c>
      <c r="N153" s="152">
        <f t="shared" si="39"/>
        <v>0.5</v>
      </c>
      <c r="O153" s="152">
        <f t="shared" si="39"/>
        <v>0.25</v>
      </c>
      <c r="P153" s="152">
        <f t="shared" si="39"/>
        <v>0.25</v>
      </c>
      <c r="Q153" s="32">
        <f t="shared" si="40"/>
        <v>0</v>
      </c>
      <c r="R153" s="32">
        <f>IF(D153&gt;21,VLOOKUP(D153,Barem!$T$1:$U$39,2,1),0)</f>
        <v>0</v>
      </c>
      <c r="S153" s="32">
        <f>IF(D153&lt;1.609,0,IF(B153="F",VLOOKUP(I153,Barem!$X$2:$Z$13,2,1),VLOOKUP(I153,Barem!$X$14:$Z$25,2,1)))</f>
        <v>0</v>
      </c>
      <c r="T153" s="32">
        <f>VLOOKUP(A153,Participanti!A:C,3,0)</f>
        <v>0</v>
      </c>
      <c r="U153" s="25">
        <f t="shared" si="41"/>
        <v>2.625</v>
      </c>
      <c r="V153" s="159">
        <v>44114</v>
      </c>
      <c r="W153" s="151">
        <f t="shared" si="34"/>
        <v>1</v>
      </c>
      <c r="X153" s="154">
        <f t="shared" si="42"/>
        <v>0.26250000000000001</v>
      </c>
      <c r="Y153" s="151" t="str">
        <f>VLOOKUP(A153,Data_echipe!A:R,18,0)</f>
        <v>Serioranistii</v>
      </c>
      <c r="Z153" s="151">
        <f t="shared" si="35"/>
        <v>1</v>
      </c>
    </row>
    <row r="154" spans="1:27" x14ac:dyDescent="0.25">
      <c r="A154" s="156" t="s">
        <v>50</v>
      </c>
      <c r="B154" s="151" t="str">
        <f>VLOOKUP(A154,Participanti!A:B,2,0)</f>
        <v>F</v>
      </c>
      <c r="C154" s="156">
        <v>5</v>
      </c>
      <c r="D154" s="156">
        <v>21.26</v>
      </c>
      <c r="E154" s="157">
        <v>9.7303240740740746E-2</v>
      </c>
      <c r="F154" s="157">
        <v>9.9976851851851845E-2</v>
      </c>
      <c r="G154" s="157">
        <f t="shared" si="37"/>
        <v>9.8640046296296302E-2</v>
      </c>
      <c r="H154" s="108">
        <v>149</v>
      </c>
      <c r="I154" s="153">
        <f t="shared" si="38"/>
        <v>4.6397011428173235E-3</v>
      </c>
      <c r="J154" s="156">
        <f>IF(B154="F",IF(I154&gt;Barem!$AC$2,0,IF(B154="F",VLOOKUP(D154,Barem!$B$2:$C$11,2,1))),IF(I154&gt;Barem!$AC$3,0,VLOOKUP(D154,Barem!$B$12:$C$21,2,1)))</f>
        <v>5</v>
      </c>
      <c r="K154" s="132">
        <f>IF(J154=0,0,IF(B154="F",VLOOKUP(I154,Barem!$G$2:$H$11,2,1),VLOOKUP(I154,Barem!$G$12:$H$21,2,1)))</f>
        <v>1</v>
      </c>
      <c r="L154" s="2">
        <v>4</v>
      </c>
      <c r="M154" s="155" t="s">
        <v>170</v>
      </c>
      <c r="N154" s="152">
        <f t="shared" si="39"/>
        <v>0.5</v>
      </c>
      <c r="O154" s="152">
        <f t="shared" si="39"/>
        <v>0.25</v>
      </c>
      <c r="P154" s="152">
        <f t="shared" si="39"/>
        <v>0.25</v>
      </c>
      <c r="Q154" s="32">
        <f t="shared" si="40"/>
        <v>9.9333333333333329E-2</v>
      </c>
      <c r="R154" s="32">
        <f>IF(D154&gt;21,VLOOKUP(D154,Barem!$T$1:$U$39,2,1),0)</f>
        <v>0</v>
      </c>
      <c r="S154" s="32">
        <f>IF(D154&lt;1.609,0,IF(B154="F",VLOOKUP(I154,Barem!$X$2:$Z$13,2,1),VLOOKUP(I154,Barem!$X$14:$Z$25,2,1)))</f>
        <v>0</v>
      </c>
      <c r="T154" s="32">
        <f>VLOOKUP(A154,Participanti!A:C,3,0)</f>
        <v>0</v>
      </c>
      <c r="U154" s="25">
        <f t="shared" si="41"/>
        <v>3.8493333333333335</v>
      </c>
      <c r="V154" s="159">
        <v>44113</v>
      </c>
      <c r="W154" s="151">
        <f t="shared" si="34"/>
        <v>1</v>
      </c>
      <c r="X154" s="154">
        <f t="shared" si="42"/>
        <v>0.18105989338350578</v>
      </c>
      <c r="Y154" s="151" t="str">
        <f>VLOOKUP(A154,Data_echipe!A:R,18,0)</f>
        <v>Tenchei</v>
      </c>
      <c r="Z154" s="151">
        <f t="shared" si="35"/>
        <v>1</v>
      </c>
    </row>
    <row r="155" spans="1:27" x14ac:dyDescent="0.25">
      <c r="A155" s="156" t="s">
        <v>84</v>
      </c>
      <c r="B155" s="151" t="str">
        <f>VLOOKUP(A155,Participanti!A:B,2,0)</f>
        <v>M</v>
      </c>
      <c r="C155" s="156">
        <v>5</v>
      </c>
      <c r="D155" s="156">
        <v>10.02</v>
      </c>
      <c r="E155" s="157"/>
      <c r="F155" s="157">
        <v>3.0474537037037036E-2</v>
      </c>
      <c r="G155" s="157">
        <f t="shared" si="37"/>
        <v>3.0474537037037036E-2</v>
      </c>
      <c r="H155" s="108">
        <v>19</v>
      </c>
      <c r="I155" s="153">
        <f t="shared" si="38"/>
        <v>3.0413709617801436E-3</v>
      </c>
      <c r="J155" s="160">
        <f>IF(B155="F",IF(I155&gt;Barem!$AC$2,0,IF(B155="F",VLOOKUP(D155,Barem!$B$2:$C$11,2,1))),IF(I155&gt;Barem!$AC$3,0,VLOOKUP(D155,Barem!$B$12:$C$21,2,1)))</f>
        <v>2.5</v>
      </c>
      <c r="K155" s="156">
        <f>IF(J155=0,0,IF(B155="F",VLOOKUP(I155,Barem!$G$2:$H$11,2,1),VLOOKUP(I155,Barem!$G$12:$H$21,2,1)))</f>
        <v>4</v>
      </c>
      <c r="L155" s="151">
        <v>2.5</v>
      </c>
      <c r="M155" s="155" t="s">
        <v>171</v>
      </c>
      <c r="N155" s="152">
        <f t="shared" si="39"/>
        <v>0.25</v>
      </c>
      <c r="O155" s="152">
        <f t="shared" si="39"/>
        <v>0.5</v>
      </c>
      <c r="P155" s="152">
        <f t="shared" si="39"/>
        <v>0.25</v>
      </c>
      <c r="Q155" s="32">
        <f t="shared" si="40"/>
        <v>0</v>
      </c>
      <c r="R155" s="32">
        <f>IF(D155&gt;21,VLOOKUP(D155,Barem!$T$1:$U$39,2,1),0)</f>
        <v>0</v>
      </c>
      <c r="S155" s="32">
        <f>IF(D155&lt;1.609,0,IF(B155="F",VLOOKUP(I155,Barem!$X$2:$Z$13,2,1),VLOOKUP(I155,Barem!$X$14:$Z$25,2,1)))</f>
        <v>0</v>
      </c>
      <c r="T155" s="32">
        <f>VLOOKUP(A155,Participanti!A:C,3,0)</f>
        <v>0</v>
      </c>
      <c r="U155" s="25">
        <f t="shared" si="41"/>
        <v>3.25</v>
      </c>
      <c r="V155" s="159">
        <v>44114</v>
      </c>
      <c r="W155" s="151">
        <f t="shared" si="34"/>
        <v>1</v>
      </c>
      <c r="X155" s="154">
        <f t="shared" si="42"/>
        <v>0.32435129740518964</v>
      </c>
      <c r="Y155" s="151" t="str">
        <f>VLOOKUP(A155,Data_echipe!A:R,18,0)</f>
        <v>Tenchei</v>
      </c>
      <c r="Z155" s="151">
        <f t="shared" si="35"/>
        <v>1</v>
      </c>
    </row>
    <row r="156" spans="1:27" x14ac:dyDescent="0.25">
      <c r="A156" s="156" t="s">
        <v>160</v>
      </c>
      <c r="B156" s="151" t="str">
        <f>VLOOKUP(A156,Participanti!A:B,2,0)</f>
        <v>F</v>
      </c>
      <c r="C156" s="156">
        <v>5</v>
      </c>
      <c r="D156" s="156">
        <v>42.2</v>
      </c>
      <c r="E156" s="157">
        <v>0.17273148148148146</v>
      </c>
      <c r="F156" s="157">
        <v>0.18686342592592595</v>
      </c>
      <c r="G156" s="157">
        <f t="shared" si="37"/>
        <v>0.1797974537037037</v>
      </c>
      <c r="H156" s="108">
        <v>2</v>
      </c>
      <c r="I156" s="153">
        <f t="shared" si="38"/>
        <v>4.2606031683342102E-3</v>
      </c>
      <c r="J156" s="156">
        <f>IF(B156="F",IF(I156&gt;Barem!$AC$2,0,IF(B156="F",VLOOKUP(D156,Barem!$B$2:$C$11,2,1))),IF(I156&gt;Barem!$AC$3,0,VLOOKUP(D156,Barem!$B$12:$C$21,2,1)))</f>
        <v>5</v>
      </c>
      <c r="K156" s="160">
        <f>IF(J156=0,0,IF(B156="F",VLOOKUP(I156,Barem!$G$2:$H$11,2,1),VLOOKUP(I156,Barem!$G$12:$H$21,2,1)))</f>
        <v>1.5</v>
      </c>
      <c r="L156" s="2">
        <v>2</v>
      </c>
      <c r="M156" s="155" t="s">
        <v>170</v>
      </c>
      <c r="N156" s="152">
        <f t="shared" si="39"/>
        <v>0.5</v>
      </c>
      <c r="O156" s="152">
        <f t="shared" si="39"/>
        <v>0.25</v>
      </c>
      <c r="P156" s="152">
        <f t="shared" si="39"/>
        <v>0.25</v>
      </c>
      <c r="Q156" s="32">
        <f t="shared" si="40"/>
        <v>0</v>
      </c>
      <c r="R156" s="32">
        <f>IF(D156&gt;21,VLOOKUP(D156,Barem!$T$1:$U$39,2,1),0)</f>
        <v>1</v>
      </c>
      <c r="S156" s="32">
        <f>IF(D156&lt;1.609,0,IF(B156="F",VLOOKUP(I156,Barem!$X$2:$Z$13,2,1),VLOOKUP(I156,Barem!$X$14:$Z$25,2,1)))</f>
        <v>0</v>
      </c>
      <c r="T156" s="32">
        <f>VLOOKUP(A156,Participanti!A:C,3,0)</f>
        <v>0</v>
      </c>
      <c r="U156" s="25">
        <f t="shared" si="41"/>
        <v>4.375</v>
      </c>
      <c r="V156" s="159">
        <v>44114</v>
      </c>
      <c r="W156" s="151">
        <f t="shared" si="34"/>
        <v>1</v>
      </c>
      <c r="X156" s="154">
        <f t="shared" si="42"/>
        <v>0.10367298578199051</v>
      </c>
      <c r="Y156" s="151" t="str">
        <f>VLOOKUP(A156,Data_echipe!A:R,18,0)</f>
        <v>Serioranistii</v>
      </c>
      <c r="Z156" s="151">
        <f t="shared" si="35"/>
        <v>1</v>
      </c>
    </row>
    <row r="157" spans="1:27" x14ac:dyDescent="0.25">
      <c r="A157" s="156" t="s">
        <v>223</v>
      </c>
      <c r="B157" s="151" t="str">
        <f>VLOOKUP(A157,Participanti!A:B,2,0)</f>
        <v>M</v>
      </c>
      <c r="C157" s="156">
        <v>5</v>
      </c>
      <c r="D157" s="156">
        <v>9.98</v>
      </c>
      <c r="E157" s="157"/>
      <c r="F157" s="157">
        <v>2.5810185185185183E-2</v>
      </c>
      <c r="G157" s="157">
        <f t="shared" si="37"/>
        <v>2.5810185185185183E-2</v>
      </c>
      <c r="H157" s="108">
        <v>4</v>
      </c>
      <c r="I157" s="153">
        <f t="shared" si="38"/>
        <v>2.5861909003191564E-3</v>
      </c>
      <c r="J157" s="160">
        <f>IF(B157="F",IF(I157&gt;Barem!$AC$2,0,IF(B157="F",VLOOKUP(D157,Barem!$B$2:$C$11,2,1))),IF(I157&gt;Barem!$AC$3,0,VLOOKUP(D157,Barem!$B$12:$C$21,2,1)))</f>
        <v>2.5</v>
      </c>
      <c r="K157" s="156">
        <f>IF(J157=0,0,IF(B157="F",VLOOKUP(I157,Barem!$G$2:$H$11,2,1),VLOOKUP(I157,Barem!$G$12:$H$21,2,1)))</f>
        <v>5</v>
      </c>
      <c r="L157" s="2">
        <v>3.5</v>
      </c>
      <c r="M157" s="155" t="s">
        <v>171</v>
      </c>
      <c r="N157" s="152">
        <f t="shared" si="39"/>
        <v>0.25</v>
      </c>
      <c r="O157" s="152">
        <f t="shared" si="39"/>
        <v>0.5</v>
      </c>
      <c r="P157" s="152">
        <f t="shared" si="39"/>
        <v>0.25</v>
      </c>
      <c r="Q157" s="32">
        <f t="shared" si="40"/>
        <v>0</v>
      </c>
      <c r="R157" s="32">
        <f>IF(D157&gt;21,VLOOKUP(D157,Barem!$T$1:$U$39,2,1),0)</f>
        <v>0</v>
      </c>
      <c r="S157" s="32">
        <f>IF(D157&lt;1.609,0,IF(B157="F",VLOOKUP(I157,Barem!$X$2:$Z$13,2,1),VLOOKUP(I157,Barem!$X$14:$Z$25,2,1)))</f>
        <v>0.99999999999999989</v>
      </c>
      <c r="T157" s="32">
        <f>VLOOKUP(A157,Participanti!A:C,3,0)</f>
        <v>0</v>
      </c>
      <c r="U157" s="25">
        <f t="shared" si="41"/>
        <v>5</v>
      </c>
      <c r="V157" s="159">
        <v>44114</v>
      </c>
      <c r="W157" s="151">
        <f t="shared" si="34"/>
        <v>1</v>
      </c>
      <c r="X157" s="154">
        <f t="shared" si="42"/>
        <v>0.50100200400801598</v>
      </c>
      <c r="Y157" s="151" t="str">
        <f>VLOOKUP(A157,Data_echipe!A:R,18,0)</f>
        <v>Simply the BEST</v>
      </c>
      <c r="Z157" s="151">
        <f t="shared" si="35"/>
        <v>1</v>
      </c>
    </row>
    <row r="158" spans="1:27" x14ac:dyDescent="0.25">
      <c r="A158" s="156" t="s">
        <v>62</v>
      </c>
      <c r="B158" s="151" t="str">
        <f>VLOOKUP(A158,Participanti!A:B,2,0)</f>
        <v>M</v>
      </c>
      <c r="C158" s="156">
        <v>5</v>
      </c>
      <c r="D158" s="156">
        <v>3.01</v>
      </c>
      <c r="E158" s="157"/>
      <c r="F158" s="157">
        <v>1.0347222222222223E-2</v>
      </c>
      <c r="G158" s="157">
        <f t="shared" si="37"/>
        <v>1.0347222222222223E-2</v>
      </c>
      <c r="H158" s="108">
        <v>6</v>
      </c>
      <c r="I158" s="153">
        <f t="shared" si="38"/>
        <v>3.4376153562200077E-3</v>
      </c>
      <c r="J158" s="160">
        <f>IF(B158="F",IF(I158&gt;Barem!$AC$2,0,IF(B158="F",VLOOKUP(D158,Barem!$B$2:$C$11,2,1))),IF(I158&gt;Barem!$AC$3,0,VLOOKUP(D158,Barem!$B$12:$C$21,2,1)))</f>
        <v>1</v>
      </c>
      <c r="K158" s="156">
        <f>IF(J158=0,0,IF(B158="F",VLOOKUP(I158,Barem!$G$2:$H$11,2,1),VLOOKUP(I158,Barem!$G$12:$H$21,2,1)))</f>
        <v>3</v>
      </c>
      <c r="L158" s="2">
        <v>2.5</v>
      </c>
      <c r="M158" s="155" t="s">
        <v>171</v>
      </c>
      <c r="N158" s="152">
        <f t="shared" si="39"/>
        <v>0.25</v>
      </c>
      <c r="O158" s="152">
        <f t="shared" si="39"/>
        <v>0.5</v>
      </c>
      <c r="P158" s="152">
        <f t="shared" si="39"/>
        <v>0.25</v>
      </c>
      <c r="Q158" s="32">
        <f t="shared" si="40"/>
        <v>0</v>
      </c>
      <c r="R158" s="32">
        <f>IF(D158&gt;21,VLOOKUP(D158,Barem!$T$1:$U$39,2,1),0)</f>
        <v>0</v>
      </c>
      <c r="S158" s="32">
        <f>IF(D158&lt;1.609,0,IF(B158="F",VLOOKUP(I158,Barem!$X$2:$Z$13,2,1),VLOOKUP(I158,Barem!$X$14:$Z$25,2,1)))</f>
        <v>0</v>
      </c>
      <c r="T158" s="32">
        <f>VLOOKUP(A158,Participanti!A:C,3,0)</f>
        <v>0</v>
      </c>
      <c r="U158" s="25">
        <f t="shared" si="41"/>
        <v>2.375</v>
      </c>
      <c r="V158" s="159">
        <v>44114</v>
      </c>
      <c r="W158" s="151">
        <f t="shared" si="34"/>
        <v>1</v>
      </c>
      <c r="X158" s="154">
        <f t="shared" si="42"/>
        <v>0.78903654485049834</v>
      </c>
      <c r="Y158" s="151" t="str">
        <f>VLOOKUP(A158,Data_echipe!A:R,18,0)</f>
        <v>Serioranistii</v>
      </c>
      <c r="Z158" s="151">
        <f t="shared" si="35"/>
        <v>1</v>
      </c>
    </row>
    <row r="159" spans="1:27" x14ac:dyDescent="0.25">
      <c r="A159" s="156" t="s">
        <v>60</v>
      </c>
      <c r="B159" s="151" t="str">
        <f>VLOOKUP(A159,Participanti!A:B,2,0)</f>
        <v>M</v>
      </c>
      <c r="C159" s="156">
        <v>5</v>
      </c>
      <c r="D159" s="156">
        <v>25.07</v>
      </c>
      <c r="E159" s="157">
        <v>9.4351851851851853E-2</v>
      </c>
      <c r="F159" s="157">
        <v>0.10055555555555555</v>
      </c>
      <c r="G159" s="157">
        <f t="shared" si="37"/>
        <v>9.7453703703703709E-2</v>
      </c>
      <c r="H159" s="108">
        <v>58</v>
      </c>
      <c r="I159" s="153">
        <f t="shared" si="38"/>
        <v>3.8872638094816E-3</v>
      </c>
      <c r="J159" s="156">
        <f>IF(B159="F",IF(I159&gt;Barem!$AC$2,0,IF(B159="F",VLOOKUP(D159,Barem!$B$2:$C$11,2,1))),IF(I159&gt;Barem!$AC$3,0,VLOOKUP(D159,Barem!$B$12:$C$21,2,1)))</f>
        <v>5</v>
      </c>
      <c r="K159" s="160">
        <f>IF(J159=0,0,IF(B159="F",VLOOKUP(I159,Barem!$G$2:$H$11,2,1),VLOOKUP(I159,Barem!$G$12:$H$21,2,1)))</f>
        <v>1.5</v>
      </c>
      <c r="L159" s="2">
        <v>3</v>
      </c>
      <c r="M159" s="155" t="s">
        <v>170</v>
      </c>
      <c r="N159" s="152">
        <f t="shared" si="39"/>
        <v>0.5</v>
      </c>
      <c r="O159" s="152">
        <f t="shared" si="39"/>
        <v>0.25</v>
      </c>
      <c r="P159" s="152">
        <f t="shared" si="39"/>
        <v>0.25</v>
      </c>
      <c r="Q159" s="32">
        <f t="shared" si="40"/>
        <v>0</v>
      </c>
      <c r="R159" s="32">
        <f>IF(D159&gt;21,VLOOKUP(D159,Barem!$T$1:$U$39,2,1),0)</f>
        <v>0.2</v>
      </c>
      <c r="S159" s="32">
        <f>IF(D159&lt;1.609,0,IF(B159="F",VLOOKUP(I159,Barem!$X$2:$Z$13,2,1),VLOOKUP(I159,Barem!$X$14:$Z$25,2,1)))</f>
        <v>0</v>
      </c>
      <c r="T159" s="32">
        <f>VLOOKUP(A159,Participanti!A:C,3,0)</f>
        <v>0</v>
      </c>
      <c r="U159" s="25">
        <f t="shared" si="41"/>
        <v>3.8250000000000002</v>
      </c>
      <c r="V159" s="159">
        <v>44115</v>
      </c>
      <c r="W159" s="151">
        <f t="shared" si="34"/>
        <v>1</v>
      </c>
      <c r="X159" s="154">
        <f t="shared" si="42"/>
        <v>0.15257279617072197</v>
      </c>
      <c r="Y159" s="151" t="str">
        <f>VLOOKUP(A159,Data_echipe!A:R,18,0)</f>
        <v>TSP</v>
      </c>
      <c r="Z159" s="151">
        <f t="shared" si="35"/>
        <v>1</v>
      </c>
    </row>
    <row r="160" spans="1:27" x14ac:dyDescent="0.25">
      <c r="A160" s="156" t="s">
        <v>182</v>
      </c>
      <c r="B160" s="151" t="str">
        <f>VLOOKUP(A160,Participanti!A:B,2,0)</f>
        <v>M</v>
      </c>
      <c r="C160" s="156">
        <v>5</v>
      </c>
      <c r="D160" s="156">
        <v>10</v>
      </c>
      <c r="E160" s="157">
        <v>4.1655092592592598E-2</v>
      </c>
      <c r="F160" s="157">
        <v>5.3043981481481484E-2</v>
      </c>
      <c r="G160" s="157">
        <f t="shared" si="37"/>
        <v>4.7349537037037037E-2</v>
      </c>
      <c r="H160" s="108">
        <v>101</v>
      </c>
      <c r="I160" s="153">
        <f t="shared" si="38"/>
        <v>4.7349537037037039E-3</v>
      </c>
      <c r="J160" s="132">
        <f>IF(B160="F",IF(I160&gt;Barem!$AC$2,0,IF(B160="F",VLOOKUP(D160,Barem!$B$2:$C$11,2,1))),IF(I160&gt;Barem!$AC$3,0,VLOOKUP(D160,Barem!$B$12:$C$21,2,1)))</f>
        <v>2.5</v>
      </c>
      <c r="K160" s="160">
        <f>IF(J160=0,0,IF(B160="F",VLOOKUP(I160,Barem!$G$2:$H$11,2,1),VLOOKUP(I160,Barem!$G$12:$H$21,2,1)))</f>
        <v>1</v>
      </c>
      <c r="L160" s="156">
        <v>3.5</v>
      </c>
      <c r="M160" s="155" t="s">
        <v>172</v>
      </c>
      <c r="N160" s="152">
        <f t="shared" si="39"/>
        <v>0.25</v>
      </c>
      <c r="O160" s="152">
        <f t="shared" si="39"/>
        <v>0.25</v>
      </c>
      <c r="P160" s="152">
        <f t="shared" si="39"/>
        <v>0.5</v>
      </c>
      <c r="Q160" s="32">
        <f t="shared" si="40"/>
        <v>6.7333333333333328E-2</v>
      </c>
      <c r="R160" s="32">
        <f>IF(D160&gt;21,VLOOKUP(D160,Barem!$T$1:$U$39,2,1),0)</f>
        <v>0</v>
      </c>
      <c r="S160" s="32">
        <f>IF(D160&lt;1.609,0,IF(B160="F",VLOOKUP(I160,Barem!$X$2:$Z$13,2,1),VLOOKUP(I160,Barem!$X$14:$Z$25,2,1)))</f>
        <v>0</v>
      </c>
      <c r="T160" s="32">
        <f>VLOOKUP(A160,Participanti!A:C,3,0)</f>
        <v>0</v>
      </c>
      <c r="U160" s="25">
        <f t="shared" si="41"/>
        <v>2.6923333333333335</v>
      </c>
      <c r="V160" s="159">
        <v>44115</v>
      </c>
      <c r="W160" s="151">
        <f t="shared" si="34"/>
        <v>1</v>
      </c>
      <c r="X160" s="154">
        <f t="shared" si="42"/>
        <v>0.26923333333333332</v>
      </c>
      <c r="Y160" s="151" t="str">
        <f>VLOOKUP(A160,Data_echipe!A:R,18,0)</f>
        <v>Serioranistii</v>
      </c>
      <c r="Z160" s="151">
        <f t="shared" si="35"/>
        <v>1</v>
      </c>
    </row>
    <row r="161" spans="1:26" x14ac:dyDescent="0.25">
      <c r="A161" s="156" t="s">
        <v>58</v>
      </c>
      <c r="B161" s="151" t="str">
        <f>VLOOKUP(A161,Participanti!A:B,2,0)</f>
        <v>F</v>
      </c>
      <c r="C161" s="156">
        <v>5</v>
      </c>
      <c r="D161" s="156">
        <v>22.01</v>
      </c>
      <c r="E161" s="157">
        <v>0.1221412037037037</v>
      </c>
      <c r="F161" s="157">
        <v>0.13583333333333333</v>
      </c>
      <c r="G161" s="157">
        <f t="shared" si="37"/>
        <v>0.12898726851851852</v>
      </c>
      <c r="H161" s="108">
        <v>731</v>
      </c>
      <c r="I161" s="153">
        <f t="shared" si="38"/>
        <v>5.860393844548774E-3</v>
      </c>
      <c r="J161" s="156">
        <f>IF(B161="F",IF(I161&gt;Barem!$AC$2,0,IF(B161="F",VLOOKUP(D161,Barem!$B$2:$C$11,2,1))),IF(I161&gt;Barem!$AC$3,0,VLOOKUP(D161,Barem!$B$12:$C$21,2,1)))</f>
        <v>5</v>
      </c>
      <c r="K161" s="160">
        <f>IF(J161=0,0,IF(B161="F",VLOOKUP(I161,Barem!$G$2:$H$11,2,1),VLOOKUP(I161,Barem!$G$12:$H$21,2,1)))</f>
        <v>1</v>
      </c>
      <c r="L161" s="2">
        <v>3.5</v>
      </c>
      <c r="M161" s="155" t="s">
        <v>170</v>
      </c>
      <c r="N161" s="152">
        <f t="shared" si="39"/>
        <v>0.5</v>
      </c>
      <c r="O161" s="152">
        <f t="shared" si="39"/>
        <v>0.25</v>
      </c>
      <c r="P161" s="152">
        <f t="shared" si="39"/>
        <v>0.25</v>
      </c>
      <c r="Q161" s="32">
        <f t="shared" si="40"/>
        <v>0.48733333333333334</v>
      </c>
      <c r="R161" s="32">
        <f>IF(D161&gt;21,VLOOKUP(D161,Barem!$T$1:$U$39,2,1),0)</f>
        <v>0</v>
      </c>
      <c r="S161" s="32">
        <f>IF(D161&lt;1.609,0,IF(B161="F",VLOOKUP(I161,Barem!$X$2:$Z$13,2,1),VLOOKUP(I161,Barem!$X$14:$Z$25,2,1)))</f>
        <v>0</v>
      </c>
      <c r="T161" s="32">
        <f>VLOOKUP(A161,Participanti!A:C,3,0)</f>
        <v>0</v>
      </c>
      <c r="U161" s="25">
        <f t="shared" si="41"/>
        <v>4.112333333333333</v>
      </c>
      <c r="V161" s="159">
        <v>44114</v>
      </c>
      <c r="W161" s="151">
        <f t="shared" si="34"/>
        <v>1</v>
      </c>
      <c r="X161" s="154">
        <f t="shared" si="42"/>
        <v>0.18683931546266846</v>
      </c>
      <c r="Y161" s="151" t="str">
        <f>VLOOKUP(A161,Data_echipe!A:R,18,0)</f>
        <v>Let it RUN</v>
      </c>
      <c r="Z161" s="151">
        <f t="shared" si="35"/>
        <v>1</v>
      </c>
    </row>
    <row r="162" spans="1:26" x14ac:dyDescent="0.25">
      <c r="A162" s="156" t="s">
        <v>175</v>
      </c>
      <c r="B162" s="151" t="str">
        <f>VLOOKUP(A162,Participanti!A:B,2,0)</f>
        <v>M</v>
      </c>
      <c r="C162" s="156">
        <v>5</v>
      </c>
      <c r="D162" s="156">
        <v>21.1</v>
      </c>
      <c r="E162" s="157"/>
      <c r="F162" s="157">
        <v>6.4803240740740745E-2</v>
      </c>
      <c r="G162" s="157">
        <f t="shared" si="37"/>
        <v>6.4803240740740745E-2</v>
      </c>
      <c r="H162" s="108">
        <v>9</v>
      </c>
      <c r="I162" s="153">
        <f t="shared" si="38"/>
        <v>3.0712436370019308E-3</v>
      </c>
      <c r="J162" s="132">
        <f>IF(B162="F",IF(I162&gt;Barem!$AC$2,0,IF(B162="F",VLOOKUP(D162,Barem!$B$2:$C$11,2,1))),IF(I162&gt;Barem!$AC$3,0,VLOOKUP(D162,Barem!$B$12:$C$21,2,1)))</f>
        <v>5</v>
      </c>
      <c r="K162" s="156">
        <f>IF(J162=0,0,IF(B162="F",VLOOKUP(I162,Barem!$G$2:$H$11,2,1),VLOOKUP(I162,Barem!$G$12:$H$21,2,1)))</f>
        <v>4</v>
      </c>
      <c r="L162" s="151">
        <v>3.5</v>
      </c>
      <c r="M162" s="155" t="s">
        <v>171</v>
      </c>
      <c r="N162" s="152">
        <f t="shared" si="39"/>
        <v>0.25</v>
      </c>
      <c r="O162" s="152">
        <f t="shared" si="39"/>
        <v>0.5</v>
      </c>
      <c r="P162" s="152">
        <f t="shared" si="39"/>
        <v>0.25</v>
      </c>
      <c r="Q162" s="32">
        <f t="shared" si="40"/>
        <v>0</v>
      </c>
      <c r="R162" s="32">
        <f>IF(D162&gt;21,VLOOKUP(D162,Barem!$T$1:$U$39,2,1),0)</f>
        <v>0</v>
      </c>
      <c r="S162" s="32">
        <f>IF(D162&lt;1.609,0,IF(B162="F",VLOOKUP(I162,Barem!$X$2:$Z$13,2,1),VLOOKUP(I162,Barem!$X$14:$Z$25,2,1)))</f>
        <v>0</v>
      </c>
      <c r="T162" s="32">
        <f>VLOOKUP(A162,Participanti!A:C,3,0)</f>
        <v>0</v>
      </c>
      <c r="U162" s="25">
        <f t="shared" si="41"/>
        <v>4.125</v>
      </c>
      <c r="V162" s="159">
        <v>44115</v>
      </c>
      <c r="W162" s="151">
        <f t="shared" si="34"/>
        <v>1</v>
      </c>
      <c r="X162" s="154">
        <f t="shared" si="42"/>
        <v>0.19549763033175355</v>
      </c>
      <c r="Y162" s="151" t="str">
        <f>VLOOKUP(A162,Data_echipe!A:R,18,0)</f>
        <v>Let it RUN</v>
      </c>
      <c r="Z162" s="151">
        <f t="shared" si="35"/>
        <v>1</v>
      </c>
    </row>
    <row r="163" spans="1:26" x14ac:dyDescent="0.25">
      <c r="A163" s="156" t="s">
        <v>52</v>
      </c>
      <c r="B163" s="151" t="str">
        <f>VLOOKUP(A163,Participanti!A:B,2,0)</f>
        <v>M</v>
      </c>
      <c r="C163" s="156">
        <v>5</v>
      </c>
      <c r="D163" s="156">
        <v>19</v>
      </c>
      <c r="E163" s="157">
        <v>6.5497685185185187E-2</v>
      </c>
      <c r="F163" s="157">
        <v>6.7592592592592593E-2</v>
      </c>
      <c r="G163" s="157">
        <f t="shared" si="37"/>
        <v>6.6545138888888883E-2</v>
      </c>
      <c r="H163" s="108">
        <v>279</v>
      </c>
      <c r="I163" s="153">
        <f t="shared" si="38"/>
        <v>3.5023757309941518E-3</v>
      </c>
      <c r="J163" s="156">
        <f>IF(B163="F",IF(I163&gt;Barem!$AC$2,0,IF(B163="F",VLOOKUP(D163,Barem!$B$2:$C$11,2,1))),IF(I163&gt;Barem!$AC$3,0,VLOOKUP(D163,Barem!$B$12:$C$21,2,1)))</f>
        <v>4.5</v>
      </c>
      <c r="K163" s="132">
        <f>IF(J163=0,0,IF(B163="F",VLOOKUP(I163,Barem!$G$2:$H$11,2,1),VLOOKUP(I163,Barem!$G$12:$H$21,2,1)))</f>
        <v>2.5</v>
      </c>
      <c r="L163" s="151">
        <v>1.5</v>
      </c>
      <c r="M163" s="155" t="s">
        <v>170</v>
      </c>
      <c r="N163" s="152">
        <f t="shared" si="39"/>
        <v>0.5</v>
      </c>
      <c r="O163" s="152">
        <f t="shared" si="39"/>
        <v>0.25</v>
      </c>
      <c r="P163" s="152">
        <f t="shared" si="39"/>
        <v>0.25</v>
      </c>
      <c r="Q163" s="32">
        <f t="shared" si="40"/>
        <v>0.186</v>
      </c>
      <c r="R163" s="32">
        <f>IF(D163&gt;21,VLOOKUP(D163,Barem!$T$1:$U$39,2,1),0)</f>
        <v>0</v>
      </c>
      <c r="S163" s="32">
        <f>IF(D163&lt;1.609,0,IF(B163="F",VLOOKUP(I163,Barem!$X$2:$Z$13,2,1),VLOOKUP(I163,Barem!$X$14:$Z$25,2,1)))</f>
        <v>0</v>
      </c>
      <c r="T163" s="32">
        <f>VLOOKUP(A163,Participanti!A:C,3,0)</f>
        <v>0</v>
      </c>
      <c r="U163" s="25">
        <f t="shared" si="41"/>
        <v>3.4359999999999999</v>
      </c>
      <c r="V163" s="159">
        <v>44115</v>
      </c>
      <c r="W163" s="151">
        <f t="shared" si="34"/>
        <v>1</v>
      </c>
      <c r="X163" s="154">
        <f t="shared" si="42"/>
        <v>0.18084210526315789</v>
      </c>
      <c r="Y163" s="151" t="str">
        <f>VLOOKUP(A163,Data_echipe!A:R,18,0)</f>
        <v>Simply the BEST</v>
      </c>
      <c r="Z163" s="151">
        <f t="shared" si="35"/>
        <v>1</v>
      </c>
    </row>
    <row r="164" spans="1:26" x14ac:dyDescent="0.25">
      <c r="A164" s="156" t="s">
        <v>218</v>
      </c>
      <c r="B164" s="151" t="str">
        <f>VLOOKUP(A164,Participanti!A:B,2,0)</f>
        <v>M</v>
      </c>
      <c r="C164" s="156">
        <v>5</v>
      </c>
      <c r="D164" s="156">
        <v>21.01</v>
      </c>
      <c r="E164" s="157">
        <v>6.4375000000000002E-2</v>
      </c>
      <c r="F164" s="157">
        <v>6.5393518518518517E-2</v>
      </c>
      <c r="G164" s="157">
        <f t="shared" si="37"/>
        <v>6.4884259259259253E-2</v>
      </c>
      <c r="H164" s="108">
        <v>33</v>
      </c>
      <c r="I164" s="153">
        <f t="shared" si="38"/>
        <v>3.0882560332822109E-3</v>
      </c>
      <c r="J164" s="156">
        <f>IF(B164="F",IF(I164&gt;Barem!$AC$2,0,IF(B164="F",VLOOKUP(D164,Barem!$B$2:$C$11,2,1))),IF(I164&gt;Barem!$AC$3,0,VLOOKUP(D164,Barem!$B$12:$C$21,2,1)))</f>
        <v>5</v>
      </c>
      <c r="K164" s="132">
        <f>IF(J164=0,0,IF(B164="F",VLOOKUP(I164,Barem!$G$2:$H$11,2,1),VLOOKUP(I164,Barem!$G$12:$H$21,2,1)))</f>
        <v>4</v>
      </c>
      <c r="L164" s="151">
        <v>2.5</v>
      </c>
      <c r="M164" s="155" t="s">
        <v>170</v>
      </c>
      <c r="N164" s="152">
        <f t="shared" si="39"/>
        <v>0.5</v>
      </c>
      <c r="O164" s="152">
        <f t="shared" si="39"/>
        <v>0.25</v>
      </c>
      <c r="P164" s="152">
        <f t="shared" si="39"/>
        <v>0.25</v>
      </c>
      <c r="Q164" s="32">
        <f t="shared" si="40"/>
        <v>0</v>
      </c>
      <c r="R164" s="32">
        <f>IF(D164&gt;21,VLOOKUP(D164,Barem!$T$1:$U$39,2,1),0)</f>
        <v>0</v>
      </c>
      <c r="S164" s="32">
        <f>IF(D164&lt;1.609,0,IF(B164="F",VLOOKUP(I164,Barem!$X$2:$Z$13,2,1),VLOOKUP(I164,Barem!$X$14:$Z$25,2,1)))</f>
        <v>0</v>
      </c>
      <c r="T164" s="32">
        <f>VLOOKUP(A164,Participanti!A:C,3,0)</f>
        <v>0</v>
      </c>
      <c r="U164" s="25">
        <f t="shared" si="41"/>
        <v>4.125</v>
      </c>
      <c r="V164" s="159">
        <v>44115</v>
      </c>
      <c r="W164" s="151">
        <f t="shared" si="34"/>
        <v>1</v>
      </c>
      <c r="X164" s="154">
        <f t="shared" si="42"/>
        <v>0.1963350785340314</v>
      </c>
      <c r="Y164" s="151" t="str">
        <f>VLOOKUP(A164,Data_echipe!A:R,18,0)</f>
        <v>Simply the BEST</v>
      </c>
      <c r="Z164" s="151">
        <f t="shared" si="35"/>
        <v>1</v>
      </c>
    </row>
    <row r="165" spans="1:26" x14ac:dyDescent="0.25">
      <c r="A165" s="156" t="s">
        <v>57</v>
      </c>
      <c r="B165" s="151" t="str">
        <f>VLOOKUP(A165,Participanti!A:B,2,0)</f>
        <v>M</v>
      </c>
      <c r="C165" s="156">
        <v>5</v>
      </c>
      <c r="D165" s="156">
        <v>17.47</v>
      </c>
      <c r="E165" s="157">
        <v>6.0358796296296292E-2</v>
      </c>
      <c r="F165" s="157">
        <v>6.2442129629629632E-2</v>
      </c>
      <c r="G165" s="157">
        <f t="shared" si="37"/>
        <v>6.1400462962962962E-2</v>
      </c>
      <c r="H165" s="108">
        <v>243</v>
      </c>
      <c r="I165" s="153">
        <f t="shared" si="38"/>
        <v>3.5146229515147661E-3</v>
      </c>
      <c r="J165" s="156">
        <f>IF(B165="F",IF(I165&gt;Barem!$AC$2,0,IF(B165="F",VLOOKUP(D165,Barem!$B$2:$C$11,2,1))),IF(I165&gt;Barem!$AC$3,0,VLOOKUP(D165,Barem!$B$12:$C$21,2,1)))</f>
        <v>4</v>
      </c>
      <c r="K165" s="132">
        <f>IF(J165=0,0,IF(B165="F",VLOOKUP(I165,Barem!$G$2:$H$11,2,1),VLOOKUP(I165,Barem!$G$12:$H$21,2,1)))</f>
        <v>2.5</v>
      </c>
      <c r="L165" s="2">
        <v>4</v>
      </c>
      <c r="M165" s="155" t="s">
        <v>170</v>
      </c>
      <c r="N165" s="152">
        <f t="shared" si="39"/>
        <v>0.5</v>
      </c>
      <c r="O165" s="152">
        <f t="shared" si="39"/>
        <v>0.25</v>
      </c>
      <c r="P165" s="152">
        <f t="shared" si="39"/>
        <v>0.25</v>
      </c>
      <c r="Q165" s="32">
        <f t="shared" si="40"/>
        <v>0.16200000000000001</v>
      </c>
      <c r="R165" s="32">
        <f>IF(D165&gt;21,VLOOKUP(D165,Barem!$T$1:$U$39,2,1),0)</f>
        <v>0</v>
      </c>
      <c r="S165" s="32">
        <f>IF(D165&lt;1.609,0,IF(B165="F",VLOOKUP(I165,Barem!$X$2:$Z$13,2,1),VLOOKUP(I165,Barem!$X$14:$Z$25,2,1)))</f>
        <v>0</v>
      </c>
      <c r="T165" s="32">
        <f>VLOOKUP(A165,Participanti!A:C,3,0)</f>
        <v>0</v>
      </c>
      <c r="U165" s="25">
        <f t="shared" si="41"/>
        <v>3.7869999999999999</v>
      </c>
      <c r="V165" s="159">
        <v>44116</v>
      </c>
      <c r="W165" s="151">
        <f t="shared" si="34"/>
        <v>1</v>
      </c>
      <c r="X165" s="154">
        <f t="shared" si="42"/>
        <v>0.21677160847166571</v>
      </c>
      <c r="Y165" s="151" t="str">
        <f>VLOOKUP(A165,Data_echipe!A:R,18,0)</f>
        <v>Tenchei</v>
      </c>
      <c r="Z165" s="151">
        <f t="shared" si="35"/>
        <v>1</v>
      </c>
    </row>
    <row r="166" spans="1:26" x14ac:dyDescent="0.25">
      <c r="A166" s="156" t="s">
        <v>178</v>
      </c>
      <c r="B166" s="151" t="str">
        <f>VLOOKUP(A166,Participanti!A:B,2,0)</f>
        <v>M</v>
      </c>
      <c r="C166" s="156">
        <v>5</v>
      </c>
      <c r="D166" s="156">
        <v>17</v>
      </c>
      <c r="E166" s="157">
        <v>5.9722222222222225E-2</v>
      </c>
      <c r="F166" s="157">
        <v>6.2222222222222227E-2</v>
      </c>
      <c r="G166" s="157">
        <f t="shared" si="37"/>
        <v>6.0972222222222226E-2</v>
      </c>
      <c r="H166" s="108">
        <v>243</v>
      </c>
      <c r="I166" s="153">
        <f t="shared" si="38"/>
        <v>3.5866013071895429E-3</v>
      </c>
      <c r="J166" s="156">
        <f>IF(B166="F",IF(I166&gt;Barem!$AC$2,0,IF(B166="F",VLOOKUP(D166,Barem!$B$2:$C$11,2,1))),IF(I166&gt;Barem!$AC$3,0,VLOOKUP(D166,Barem!$B$12:$C$21,2,1)))</f>
        <v>4</v>
      </c>
      <c r="K166" s="132">
        <f>IF(J166=0,0,IF(B166="F",VLOOKUP(I166,Barem!$G$2:$H$11,2,1),VLOOKUP(I166,Barem!$G$12:$H$21,2,1)))</f>
        <v>2.5</v>
      </c>
      <c r="L166" s="151">
        <v>3</v>
      </c>
      <c r="M166" s="155" t="s">
        <v>170</v>
      </c>
      <c r="N166" s="152">
        <f t="shared" si="39"/>
        <v>0.5</v>
      </c>
      <c r="O166" s="152">
        <f t="shared" si="39"/>
        <v>0.25</v>
      </c>
      <c r="P166" s="152">
        <f t="shared" si="39"/>
        <v>0.25</v>
      </c>
      <c r="Q166" s="32">
        <f t="shared" si="40"/>
        <v>0.16200000000000001</v>
      </c>
      <c r="R166" s="32">
        <f>IF(D166&gt;21,VLOOKUP(D166,Barem!$T$1:$U$39,2,1),0)</f>
        <v>0</v>
      </c>
      <c r="S166" s="32">
        <f>IF(D166&lt;1.609,0,IF(B166="F",VLOOKUP(I166,Barem!$X$2:$Z$13,2,1),VLOOKUP(I166,Barem!$X$14:$Z$25,2,1)))</f>
        <v>0</v>
      </c>
      <c r="T166" s="32">
        <f>VLOOKUP(A166,Participanti!A:C,3,0)</f>
        <v>0</v>
      </c>
      <c r="U166" s="25">
        <f t="shared" si="41"/>
        <v>3.5369999999999999</v>
      </c>
      <c r="V166" s="159">
        <v>44116</v>
      </c>
      <c r="W166" s="151">
        <f t="shared" si="34"/>
        <v>1</v>
      </c>
      <c r="X166" s="154">
        <f t="shared" si="42"/>
        <v>0.20805882352941177</v>
      </c>
      <c r="Y166" s="151" t="str">
        <f>VLOOKUP(A166,Data_echipe!A:R,18,0)</f>
        <v>Tenchei</v>
      </c>
      <c r="Z166" s="151">
        <f t="shared" si="35"/>
        <v>1</v>
      </c>
    </row>
    <row r="167" spans="1:26" x14ac:dyDescent="0.25">
      <c r="A167" s="156" t="s">
        <v>183</v>
      </c>
      <c r="B167" s="151" t="str">
        <f>VLOOKUP(A167,Participanti!A:B,2,0)</f>
        <v>M</v>
      </c>
      <c r="C167" s="156">
        <v>5</v>
      </c>
      <c r="D167" s="156">
        <v>21.2</v>
      </c>
      <c r="E167" s="157">
        <v>6.5011574074074083E-2</v>
      </c>
      <c r="F167" s="157">
        <v>6.5011574074074083E-2</v>
      </c>
      <c r="G167" s="157">
        <f t="shared" si="37"/>
        <v>6.5011574074074083E-2</v>
      </c>
      <c r="H167" s="108">
        <v>33</v>
      </c>
      <c r="I167" s="153">
        <f t="shared" si="38"/>
        <v>3.0665836827393437E-3</v>
      </c>
      <c r="J167" s="132">
        <f>IF(B167="F",IF(I167&gt;Barem!$AC$2,0,IF(B167="F",VLOOKUP(D167,Barem!$B$2:$C$11,2,1))),IF(I167&gt;Barem!$AC$3,0,VLOOKUP(D167,Barem!$B$12:$C$21,2,1)))</f>
        <v>5</v>
      </c>
      <c r="K167" s="132">
        <f>IF(J167=0,0,IF(B167="F",VLOOKUP(I167,Barem!$G$2:$H$11,2,1),VLOOKUP(I167,Barem!$G$12:$H$21,2,1)))</f>
        <v>4</v>
      </c>
      <c r="L167" s="156">
        <v>4</v>
      </c>
      <c r="M167" s="155" t="s">
        <v>172</v>
      </c>
      <c r="N167" s="152">
        <f t="shared" si="39"/>
        <v>0.25</v>
      </c>
      <c r="O167" s="152">
        <f t="shared" si="39"/>
        <v>0.25</v>
      </c>
      <c r="P167" s="152">
        <f t="shared" si="39"/>
        <v>0.5</v>
      </c>
      <c r="Q167" s="32">
        <f t="shared" si="40"/>
        <v>0</v>
      </c>
      <c r="R167" s="32">
        <f>IF(D167&gt;21,VLOOKUP(D167,Barem!$T$1:$U$39,2,1),0)</f>
        <v>0</v>
      </c>
      <c r="S167" s="32">
        <f>IF(D167&lt;1.609,0,IF(B167="F",VLOOKUP(I167,Barem!$X$2:$Z$13,2,1),VLOOKUP(I167,Barem!$X$14:$Z$25,2,1)))</f>
        <v>0</v>
      </c>
      <c r="T167" s="32">
        <f>VLOOKUP(A167,Participanti!A:C,3,0)</f>
        <v>0</v>
      </c>
      <c r="U167" s="25">
        <f t="shared" si="41"/>
        <v>4.25</v>
      </c>
      <c r="V167" s="159">
        <v>44116</v>
      </c>
      <c r="W167" s="151">
        <f t="shared" si="34"/>
        <v>1</v>
      </c>
      <c r="X167" s="154">
        <f t="shared" si="42"/>
        <v>0.20047169811320756</v>
      </c>
      <c r="Y167" s="151" t="str">
        <f>VLOOKUP(A167,Data_echipe!A:R,18,0)</f>
        <v>TSP</v>
      </c>
      <c r="Z167" s="151">
        <f t="shared" si="35"/>
        <v>1</v>
      </c>
    </row>
    <row r="168" spans="1:26" x14ac:dyDescent="0.25">
      <c r="A168" s="156" t="s">
        <v>49</v>
      </c>
      <c r="B168" s="151" t="str">
        <f>VLOOKUP(A168,Participanti!A:B,2,0)</f>
        <v>M</v>
      </c>
      <c r="C168" s="156">
        <v>5</v>
      </c>
      <c r="D168" s="156">
        <v>17.059999999999999</v>
      </c>
      <c r="E168" s="157">
        <v>7.3101851851851848E-2</v>
      </c>
      <c r="F168" s="157">
        <v>7.5335648148148152E-2</v>
      </c>
      <c r="G168" s="157">
        <f t="shared" si="37"/>
        <v>7.421875E-2</v>
      </c>
      <c r="H168" s="108">
        <v>20</v>
      </c>
      <c r="I168" s="153">
        <f t="shared" si="38"/>
        <v>4.3504542790152407E-3</v>
      </c>
      <c r="J168" s="156">
        <f>IF(B168="F",IF(I168&gt;Barem!$AC$2,0,IF(B168="F",VLOOKUP(D168,Barem!$B$2:$C$11,2,1))),IF(I168&gt;Barem!$AC$3,0,VLOOKUP(D168,Barem!$B$12:$C$21,2,1)))</f>
        <v>4</v>
      </c>
      <c r="K168" s="132">
        <f>IF(J168=0,0,IF(B168="F",VLOOKUP(I168,Barem!$G$2:$H$11,2,1),VLOOKUP(I168,Barem!$G$12:$H$21,2,1)))</f>
        <v>1</v>
      </c>
      <c r="L168" s="2">
        <v>2.5</v>
      </c>
      <c r="M168" s="155" t="s">
        <v>170</v>
      </c>
      <c r="N168" s="152">
        <f t="shared" si="39"/>
        <v>0.5</v>
      </c>
      <c r="O168" s="152">
        <f t="shared" si="39"/>
        <v>0.25</v>
      </c>
      <c r="P168" s="152">
        <f t="shared" si="39"/>
        <v>0.25</v>
      </c>
      <c r="Q168" s="32">
        <f t="shared" si="40"/>
        <v>0</v>
      </c>
      <c r="R168" s="32">
        <f>IF(D168&gt;21,VLOOKUP(D168,Barem!$T$1:$U$39,2,1),0)</f>
        <v>0</v>
      </c>
      <c r="S168" s="32">
        <f>IF(D168&lt;1.609,0,IF(B168="F",VLOOKUP(I168,Barem!$X$2:$Z$13,2,1),VLOOKUP(I168,Barem!$X$14:$Z$25,2,1)))</f>
        <v>0</v>
      </c>
      <c r="T168" s="32">
        <f>VLOOKUP(A168,Participanti!A:C,3,0)</f>
        <v>0</v>
      </c>
      <c r="U168" s="25">
        <f t="shared" si="41"/>
        <v>2.875</v>
      </c>
      <c r="V168" s="159">
        <v>44116</v>
      </c>
      <c r="W168" s="151">
        <f t="shared" si="34"/>
        <v>1</v>
      </c>
      <c r="X168" s="154">
        <f t="shared" si="42"/>
        <v>0.16852286049237986</v>
      </c>
      <c r="Y168" s="151" t="e">
        <f>VLOOKUP(A168,Data_echipe!A:R,18,0)</f>
        <v>#N/A</v>
      </c>
      <c r="Z168" s="151">
        <f t="shared" si="35"/>
        <v>1</v>
      </c>
    </row>
    <row r="169" spans="1:26" x14ac:dyDescent="0.25">
      <c r="A169" s="156" t="s">
        <v>184</v>
      </c>
      <c r="B169" s="151" t="str">
        <f>VLOOKUP(A169,Participanti!A:B,2,0)</f>
        <v>F</v>
      </c>
      <c r="C169" s="156">
        <v>5</v>
      </c>
      <c r="D169" s="156">
        <v>7</v>
      </c>
      <c r="E169" s="157">
        <v>3.0381944444444444E-2</v>
      </c>
      <c r="F169" s="157">
        <v>3.3333333333333333E-2</v>
      </c>
      <c r="G169" s="157">
        <f t="shared" si="37"/>
        <v>3.1857638888888887E-2</v>
      </c>
      <c r="H169" s="108">
        <v>13</v>
      </c>
      <c r="I169" s="153">
        <f t="shared" si="38"/>
        <v>4.5510912698412693E-3</v>
      </c>
      <c r="J169" s="156">
        <f>IF(B169="F",IF(I169&gt;Barem!$AC$2,0,IF(B169="F",VLOOKUP(D169,Barem!$B$2:$C$11,2,1))),IF(I169&gt;Barem!$AC$3,0,VLOOKUP(D169,Barem!$B$12:$C$21,2,1)))</f>
        <v>2</v>
      </c>
      <c r="K169" s="132">
        <f>IF(J169=0,0,IF(B169="F",VLOOKUP(I169,Barem!$G$2:$H$11,2,1),VLOOKUP(I169,Barem!$G$12:$H$21,2,1)))</f>
        <v>1</v>
      </c>
      <c r="L169" s="2">
        <v>2.5</v>
      </c>
      <c r="M169" s="155" t="s">
        <v>170</v>
      </c>
      <c r="N169" s="152">
        <f t="shared" si="39"/>
        <v>0.5</v>
      </c>
      <c r="O169" s="152">
        <f t="shared" si="39"/>
        <v>0.25</v>
      </c>
      <c r="P169" s="152">
        <f t="shared" si="39"/>
        <v>0.25</v>
      </c>
      <c r="Q169" s="32">
        <f t="shared" si="40"/>
        <v>0</v>
      </c>
      <c r="R169" s="32">
        <f>IF(D169&gt;21,VLOOKUP(D169,Barem!$T$1:$U$39,2,1),0)</f>
        <v>0</v>
      </c>
      <c r="S169" s="32">
        <f>IF(D169&lt;1.609,0,IF(B169="F",VLOOKUP(I169,Barem!$X$2:$Z$13,2,1),VLOOKUP(I169,Barem!$X$14:$Z$25,2,1)))</f>
        <v>0</v>
      </c>
      <c r="T169" s="32">
        <f>VLOOKUP(A169,Participanti!A:C,3,0)</f>
        <v>0</v>
      </c>
      <c r="U169" s="25">
        <f t="shared" si="41"/>
        <v>1.875</v>
      </c>
      <c r="V169" s="159">
        <v>44116</v>
      </c>
      <c r="W169" s="151">
        <f t="shared" si="34"/>
        <v>1</v>
      </c>
      <c r="X169" s="154">
        <f t="shared" si="42"/>
        <v>0.26785714285714285</v>
      </c>
      <c r="Y169" s="151" t="str">
        <f>VLOOKUP(A169,Data_echipe!A:R,18,0)</f>
        <v>Simply the BEST</v>
      </c>
      <c r="Z169" s="151">
        <f t="shared" si="35"/>
        <v>1</v>
      </c>
    </row>
    <row r="170" spans="1:26" x14ac:dyDescent="0.25">
      <c r="A170" s="156" t="s">
        <v>111</v>
      </c>
      <c r="B170" s="151" t="str">
        <f>VLOOKUP(A170,Participanti!A:B,2,0)</f>
        <v>M</v>
      </c>
      <c r="C170" s="156">
        <v>5</v>
      </c>
      <c r="D170" s="156">
        <v>43.02</v>
      </c>
      <c r="E170" s="157">
        <v>0.27328703703703705</v>
      </c>
      <c r="F170" s="157">
        <v>0.29142361111111109</v>
      </c>
      <c r="G170" s="157">
        <f t="shared" si="37"/>
        <v>0.28235532407407404</v>
      </c>
      <c r="H170" s="108">
        <v>578</v>
      </c>
      <c r="I170" s="153">
        <f t="shared" si="38"/>
        <v>6.5633501644368668E-3</v>
      </c>
      <c r="J170" s="156">
        <f>IF(B170="F",IF(I170&gt;Barem!$AC$2,0,IF(B170="F",VLOOKUP(D170,Barem!$B$2:$C$11,2,1))),IF(I170&gt;Barem!$AC$3,0,VLOOKUP(D170,Barem!$B$12:$C$21,2,1)))</f>
        <v>5</v>
      </c>
      <c r="K170" s="132">
        <f>IF(J170=0,0,IF(B170="F",VLOOKUP(I170,Barem!$G$2:$H$11,2,1),VLOOKUP(I170,Barem!$G$12:$H$21,2,1)))</f>
        <v>0</v>
      </c>
      <c r="L170" s="151">
        <v>3.5</v>
      </c>
      <c r="M170" s="155" t="s">
        <v>170</v>
      </c>
      <c r="N170" s="152">
        <f t="shared" si="39"/>
        <v>0.5</v>
      </c>
      <c r="O170" s="152">
        <f t="shared" si="39"/>
        <v>0.25</v>
      </c>
      <c r="P170" s="152">
        <f t="shared" si="39"/>
        <v>0.25</v>
      </c>
      <c r="Q170" s="32">
        <f t="shared" si="40"/>
        <v>0.38533333333333336</v>
      </c>
      <c r="R170" s="32">
        <f>IF(D170&gt;21,VLOOKUP(D170,Barem!$T$1:$U$39,2,1),0)</f>
        <v>1.1000000000000001</v>
      </c>
      <c r="S170" s="32">
        <f>IF(D170&lt;1.609,0,IF(B170="F",VLOOKUP(I170,Barem!$X$2:$Z$13,2,1),VLOOKUP(I170,Barem!$X$14:$Z$25,2,1)))</f>
        <v>0</v>
      </c>
      <c r="T170" s="32">
        <f>VLOOKUP(A170,Participanti!A:C,3,0)</f>
        <v>0.5</v>
      </c>
      <c r="U170" s="25">
        <f t="shared" si="41"/>
        <v>5.3603333333333332</v>
      </c>
      <c r="V170" s="159">
        <v>44116</v>
      </c>
      <c r="W170" s="151">
        <f t="shared" si="34"/>
        <v>1</v>
      </c>
      <c r="X170" s="154">
        <f t="shared" si="42"/>
        <v>0.1246009607934294</v>
      </c>
      <c r="Y170" s="151" t="str">
        <f>VLOOKUP(A170,Data_echipe!A:R,18,0)</f>
        <v>Let it RUN</v>
      </c>
      <c r="Z170" s="151">
        <f t="shared" si="35"/>
        <v>0</v>
      </c>
    </row>
    <row r="171" spans="1:26" x14ac:dyDescent="0.25">
      <c r="A171" s="156" t="s">
        <v>59</v>
      </c>
      <c r="B171" s="151" t="str">
        <f>VLOOKUP(A171,Participanti!A:B,2,0)</f>
        <v>M</v>
      </c>
      <c r="C171" s="156">
        <v>5</v>
      </c>
      <c r="D171" s="156">
        <v>16.03</v>
      </c>
      <c r="E171" s="157">
        <v>6.8136574074074072E-2</v>
      </c>
      <c r="F171" s="157">
        <v>7.3668981481481488E-2</v>
      </c>
      <c r="G171" s="157">
        <f t="shared" si="37"/>
        <v>7.0902777777777787E-2</v>
      </c>
      <c r="H171" s="108">
        <v>0</v>
      </c>
      <c r="I171" s="153">
        <f t="shared" si="38"/>
        <v>4.4231302419075347E-3</v>
      </c>
      <c r="J171" s="156">
        <f>IF(B171="F",IF(I171&gt;Barem!$AC$2,0,IF(B171="F",VLOOKUP(D171,Barem!$B$2:$C$11,2,1))),IF(I171&gt;Barem!$AC$3,0,VLOOKUP(D171,Barem!$B$12:$C$21,2,1)))</f>
        <v>3.5</v>
      </c>
      <c r="K171" s="132">
        <f>IF(J171=0,0,IF(B171="F",VLOOKUP(I171,Barem!$G$2:$H$11,2,1),VLOOKUP(I171,Barem!$G$12:$H$21,2,1)))</f>
        <v>1</v>
      </c>
      <c r="L171" s="151">
        <v>2.5</v>
      </c>
      <c r="M171" s="155" t="s">
        <v>170</v>
      </c>
      <c r="N171" s="152">
        <f t="shared" si="39"/>
        <v>0.5</v>
      </c>
      <c r="O171" s="152">
        <f t="shared" si="39"/>
        <v>0.25</v>
      </c>
      <c r="P171" s="152">
        <f t="shared" si="39"/>
        <v>0.25</v>
      </c>
      <c r="Q171" s="32">
        <f t="shared" si="40"/>
        <v>0</v>
      </c>
      <c r="R171" s="32">
        <f>IF(D171&gt;21,VLOOKUP(D171,Barem!$T$1:$U$39,2,1),0)</f>
        <v>0</v>
      </c>
      <c r="S171" s="32">
        <f>IF(D171&lt;1.609,0,IF(B171="F",VLOOKUP(I171,Barem!$X$2:$Z$13,2,1),VLOOKUP(I171,Barem!$X$14:$Z$25,2,1)))</f>
        <v>0</v>
      </c>
      <c r="T171" s="32">
        <f>VLOOKUP(A171,Participanti!A:C,3,0)</f>
        <v>0</v>
      </c>
      <c r="U171" s="25">
        <f t="shared" si="41"/>
        <v>2.625</v>
      </c>
      <c r="V171" s="159">
        <v>44115</v>
      </c>
      <c r="W171" s="151">
        <f t="shared" si="34"/>
        <v>1</v>
      </c>
      <c r="X171" s="154">
        <f t="shared" si="42"/>
        <v>0.16375545851528384</v>
      </c>
      <c r="Y171" s="151" t="str">
        <f>VLOOKUP(A171,Data_echipe!A:R,18,0)</f>
        <v>Let it RUN</v>
      </c>
      <c r="Z171" s="151">
        <f t="shared" si="35"/>
        <v>1</v>
      </c>
    </row>
    <row r="172" spans="1:26" x14ac:dyDescent="0.25">
      <c r="A172" s="156" t="s">
        <v>211</v>
      </c>
      <c r="B172" s="151" t="str">
        <f>VLOOKUP(A172,Participanti!A:B,2,0)</f>
        <v>F</v>
      </c>
      <c r="C172" s="156">
        <v>5</v>
      </c>
      <c r="D172" s="156">
        <v>11.01</v>
      </c>
      <c r="E172" s="157"/>
      <c r="F172" s="157">
        <v>5.230324074074074E-2</v>
      </c>
      <c r="G172" s="157">
        <f t="shared" si="37"/>
        <v>5.230324074074074E-2</v>
      </c>
      <c r="H172" s="108">
        <v>10</v>
      </c>
      <c r="I172" s="153">
        <f t="shared" si="38"/>
        <v>4.750521411511421E-3</v>
      </c>
      <c r="J172" s="132">
        <f>IF(B172="F",IF(I172&gt;Barem!$AC$2,0,IF(B172="F",VLOOKUP(D172,Barem!$B$2:$C$11,2,1))),IF(I172&gt;Barem!$AC$3,0,VLOOKUP(D172,Barem!$B$12:$C$21,2,1)))</f>
        <v>2.5</v>
      </c>
      <c r="K172" s="156">
        <f>IF(J172=0,0,IF(B172="F",VLOOKUP(I172,Barem!$G$2:$H$11,2,1),VLOOKUP(I172,Barem!$G$12:$H$21,2,1)))</f>
        <v>1</v>
      </c>
      <c r="L172" s="151">
        <v>2</v>
      </c>
      <c r="M172" s="155" t="s">
        <v>171</v>
      </c>
      <c r="N172" s="152">
        <f t="shared" si="39"/>
        <v>0.25</v>
      </c>
      <c r="O172" s="152">
        <f t="shared" si="39"/>
        <v>0.5</v>
      </c>
      <c r="P172" s="152">
        <f t="shared" si="39"/>
        <v>0.25</v>
      </c>
      <c r="Q172" s="32">
        <f t="shared" si="40"/>
        <v>0</v>
      </c>
      <c r="R172" s="32">
        <f>IF(D172&gt;21,VLOOKUP(D172,Barem!$T$1:$U$39,2,1),0)</f>
        <v>0</v>
      </c>
      <c r="S172" s="32">
        <f>IF(D172&lt;1.609,0,IF(B172="F",VLOOKUP(I172,Barem!$X$2:$Z$13,2,1),VLOOKUP(I172,Barem!$X$14:$Z$25,2,1)))</f>
        <v>0</v>
      </c>
      <c r="T172" s="32">
        <f>VLOOKUP(A172,Participanti!A:C,3,0)</f>
        <v>0</v>
      </c>
      <c r="U172" s="25">
        <f t="shared" si="41"/>
        <v>1.625</v>
      </c>
      <c r="V172" s="159">
        <v>44116</v>
      </c>
      <c r="W172" s="151">
        <f t="shared" si="34"/>
        <v>1</v>
      </c>
      <c r="X172" s="154">
        <f t="shared" si="42"/>
        <v>0.14759309718437785</v>
      </c>
      <c r="Y172" s="151" t="str">
        <f>VLOOKUP(A172,Data_echipe!A:R,18,0)</f>
        <v>Tenchei</v>
      </c>
      <c r="Z172" s="151">
        <f t="shared" si="35"/>
        <v>1</v>
      </c>
    </row>
    <row r="173" spans="1:26" ht="12.6" customHeight="1" x14ac:dyDescent="0.25">
      <c r="A173" s="156" t="s">
        <v>8</v>
      </c>
      <c r="B173" s="151" t="str">
        <f>VLOOKUP(A173,Participanti!A:B,2,0)</f>
        <v>M</v>
      </c>
      <c r="C173" s="156">
        <v>5</v>
      </c>
      <c r="D173" s="156">
        <v>15</v>
      </c>
      <c r="E173" s="157">
        <v>5.8854166666666673E-2</v>
      </c>
      <c r="F173" s="157">
        <v>5.9074074074074077E-2</v>
      </c>
      <c r="G173" s="157">
        <f t="shared" si="37"/>
        <v>5.8964120370370375E-2</v>
      </c>
      <c r="H173" s="108">
        <v>25</v>
      </c>
      <c r="I173" s="153">
        <f t="shared" si="38"/>
        <v>3.9309413580246918E-3</v>
      </c>
      <c r="J173" s="156">
        <f>IF(B173="F",IF(I173&gt;Barem!$AC$2,0,IF(B173="F",VLOOKUP(D173,Barem!$B$2:$C$11,2,1))),IF(I173&gt;Barem!$AC$3,0,VLOOKUP(D173,Barem!$B$12:$C$21,2,1)))</f>
        <v>3.5</v>
      </c>
      <c r="K173" s="160">
        <f>IF(J173=0,0,IF(B173="F",VLOOKUP(I173,Barem!$G$2:$H$11,2,1),VLOOKUP(I173,Barem!$G$12:$H$21,2,1)))</f>
        <v>1.5</v>
      </c>
      <c r="L173" s="151">
        <v>2.5</v>
      </c>
      <c r="M173" s="155" t="s">
        <v>170</v>
      </c>
      <c r="N173" s="152">
        <f t="shared" si="39"/>
        <v>0.5</v>
      </c>
      <c r="O173" s="152">
        <f t="shared" si="39"/>
        <v>0.25</v>
      </c>
      <c r="P173" s="152">
        <f t="shared" si="39"/>
        <v>0.25</v>
      </c>
      <c r="Q173" s="32">
        <f t="shared" si="40"/>
        <v>0</v>
      </c>
      <c r="R173" s="32">
        <f>IF(D173&gt;21,VLOOKUP(D173,Barem!$T$1:$U$39,2,1),0)</f>
        <v>0</v>
      </c>
      <c r="S173" s="32">
        <f>IF(D173&lt;1.609,0,IF(B173="F",VLOOKUP(I173,Barem!$X$2:$Z$13,2,1),VLOOKUP(I173,Barem!$X$14:$Z$25,2,1)))</f>
        <v>0</v>
      </c>
      <c r="T173" s="32">
        <f>VLOOKUP(A173,Participanti!A:C,3,0)</f>
        <v>0</v>
      </c>
      <c r="U173" s="25">
        <f t="shared" si="41"/>
        <v>2.75</v>
      </c>
      <c r="V173" s="159">
        <v>44116</v>
      </c>
      <c r="W173" s="151">
        <f t="shared" si="34"/>
        <v>1</v>
      </c>
      <c r="X173" s="154">
        <f t="shared" si="42"/>
        <v>0.18333333333333332</v>
      </c>
      <c r="Y173" s="151" t="str">
        <f>VLOOKUP(A173,Data_echipe!A:R,18,0)</f>
        <v>TSP</v>
      </c>
      <c r="Z173" s="151">
        <f t="shared" si="35"/>
        <v>1</v>
      </c>
    </row>
    <row r="174" spans="1:26" x14ac:dyDescent="0.25">
      <c r="A174" s="156" t="s">
        <v>181</v>
      </c>
      <c r="B174" s="151" t="str">
        <f>VLOOKUP(A174,Participanti!A:B,2,0)</f>
        <v>M</v>
      </c>
      <c r="C174" s="156">
        <v>5</v>
      </c>
      <c r="D174" s="156">
        <v>6</v>
      </c>
      <c r="E174" s="157">
        <v>2.7430555555555555E-2</v>
      </c>
      <c r="F174" s="157">
        <v>2.7430555555555555E-2</v>
      </c>
      <c r="G174" s="157">
        <f t="shared" si="37"/>
        <v>2.7430555555555555E-2</v>
      </c>
      <c r="H174" s="108">
        <v>8</v>
      </c>
      <c r="I174" s="153">
        <f t="shared" si="38"/>
        <v>4.5717592592592589E-3</v>
      </c>
      <c r="J174" s="132">
        <f>IF(B174="F",IF(I174&gt;Barem!$AC$2,0,IF(B174="F",VLOOKUP(D174,Barem!$B$2:$C$11,2,1))),IF(I174&gt;Barem!$AC$3,0,VLOOKUP(D174,Barem!$B$12:$C$21,2,1)))</f>
        <v>1.5</v>
      </c>
      <c r="K174" s="160">
        <f>IF(J174=0,0,IF(B174="F",VLOOKUP(I174,Barem!$G$2:$H$11,2,1),VLOOKUP(I174,Barem!$G$12:$H$21,2,1)))</f>
        <v>1</v>
      </c>
      <c r="L174" s="156">
        <v>4.5</v>
      </c>
      <c r="M174" s="155" t="s">
        <v>172</v>
      </c>
      <c r="N174" s="152">
        <f t="shared" si="39"/>
        <v>0.25</v>
      </c>
      <c r="O174" s="152">
        <f t="shared" si="39"/>
        <v>0.25</v>
      </c>
      <c r="P174" s="152">
        <f t="shared" si="39"/>
        <v>0.5</v>
      </c>
      <c r="Q174" s="32">
        <f t="shared" si="40"/>
        <v>0</v>
      </c>
      <c r="R174" s="32">
        <f>IF(D174&gt;21,VLOOKUP(D174,Barem!$T$1:$U$39,2,1),0)</f>
        <v>0</v>
      </c>
      <c r="S174" s="32">
        <f>IF(D174&lt;1.609,0,IF(B174="F",VLOOKUP(I174,Barem!$X$2:$Z$13,2,1),VLOOKUP(I174,Barem!$X$14:$Z$25,2,1)))</f>
        <v>0</v>
      </c>
      <c r="T174" s="32">
        <f>VLOOKUP(A174,Participanti!A:C,3,0)</f>
        <v>0</v>
      </c>
      <c r="U174" s="25">
        <f t="shared" si="41"/>
        <v>2.875</v>
      </c>
      <c r="V174" s="159">
        <v>44116</v>
      </c>
      <c r="W174" s="151">
        <f t="shared" si="34"/>
        <v>1</v>
      </c>
      <c r="X174" s="154">
        <f t="shared" si="42"/>
        <v>0.47916666666666669</v>
      </c>
      <c r="Y174" s="151" t="str">
        <f>VLOOKUP(A174,Data_echipe!A:R,18,0)</f>
        <v>Let it RUN</v>
      </c>
      <c r="Z174" s="151">
        <f t="shared" si="35"/>
        <v>1</v>
      </c>
    </row>
    <row r="175" spans="1:26" x14ac:dyDescent="0.25">
      <c r="A175" s="156" t="s">
        <v>56</v>
      </c>
      <c r="B175" s="151" t="str">
        <f>VLOOKUP(A175,Participanti!A:B,2,0)</f>
        <v>M</v>
      </c>
      <c r="C175" s="156">
        <v>5</v>
      </c>
      <c r="D175" s="156">
        <v>10</v>
      </c>
      <c r="E175" s="157">
        <v>3.7141203703703704E-2</v>
      </c>
      <c r="F175" s="157">
        <v>0.04</v>
      </c>
      <c r="G175" s="157">
        <f t="shared" si="37"/>
        <v>3.8570601851851849E-2</v>
      </c>
      <c r="H175" s="108">
        <v>25</v>
      </c>
      <c r="I175" s="153">
        <f t="shared" si="38"/>
        <v>3.8570601851851847E-3</v>
      </c>
      <c r="J175" s="156">
        <f>IF(B175="F",IF(I175&gt;Barem!$AC$2,0,IF(B175="F",VLOOKUP(D175,Barem!$B$2:$C$11,2,1))),IF(I175&gt;Barem!$AC$3,0,VLOOKUP(D175,Barem!$B$12:$C$21,2,1)))</f>
        <v>2.5</v>
      </c>
      <c r="K175" s="160">
        <f>IF(J175=0,0,IF(B175="F",VLOOKUP(I175,Barem!$G$2:$H$11,2,1),VLOOKUP(I175,Barem!$G$12:$H$21,2,1)))</f>
        <v>1.5</v>
      </c>
      <c r="L175" s="2">
        <v>1.5</v>
      </c>
      <c r="M175" s="155" t="s">
        <v>170</v>
      </c>
      <c r="N175" s="152">
        <f t="shared" si="39"/>
        <v>0.5</v>
      </c>
      <c r="O175" s="152">
        <f t="shared" si="39"/>
        <v>0.25</v>
      </c>
      <c r="P175" s="152">
        <f t="shared" si="39"/>
        <v>0.25</v>
      </c>
      <c r="Q175" s="32">
        <f t="shared" si="40"/>
        <v>0</v>
      </c>
      <c r="R175" s="32">
        <f>IF(D175&gt;21,VLOOKUP(D175,Barem!$T$1:$U$39,2,1),0)</f>
        <v>0</v>
      </c>
      <c r="S175" s="32">
        <f>IF(D175&lt;1.609,0,IF(B175="F",VLOOKUP(I175,Barem!$X$2:$Z$13,2,1),VLOOKUP(I175,Barem!$X$14:$Z$25,2,1)))</f>
        <v>0</v>
      </c>
      <c r="T175" s="32">
        <f>VLOOKUP(A175,Participanti!A:C,3,0)</f>
        <v>0</v>
      </c>
      <c r="U175" s="25">
        <f t="shared" si="41"/>
        <v>2</v>
      </c>
      <c r="V175" s="159">
        <v>44116</v>
      </c>
      <c r="W175" s="151">
        <f t="shared" si="34"/>
        <v>1</v>
      </c>
      <c r="X175" s="154">
        <f t="shared" si="42"/>
        <v>0.2</v>
      </c>
      <c r="Y175" s="151" t="str">
        <f>VLOOKUP(A175,Data_echipe!A:R,18,0)</f>
        <v>TSP</v>
      </c>
      <c r="Z175" s="151">
        <f t="shared" si="35"/>
        <v>1</v>
      </c>
    </row>
    <row r="176" spans="1:26" x14ac:dyDescent="0.25">
      <c r="A176" s="156" t="s">
        <v>82</v>
      </c>
      <c r="B176" s="151" t="str">
        <f>VLOOKUP(A176,Participanti!A:B,2,0)</f>
        <v>M</v>
      </c>
      <c r="C176" s="156">
        <v>5</v>
      </c>
      <c r="D176" s="156">
        <v>25.19</v>
      </c>
      <c r="E176" s="157">
        <v>0.18900462962962963</v>
      </c>
      <c r="F176" s="157">
        <v>0.20973379629629629</v>
      </c>
      <c r="G176" s="157">
        <f t="shared" si="37"/>
        <v>0.19936921296296295</v>
      </c>
      <c r="H176" s="108">
        <v>1690</v>
      </c>
      <c r="I176" s="153">
        <f t="shared" si="38"/>
        <v>7.914617426080307E-3</v>
      </c>
      <c r="J176" s="132">
        <f>IF(B176="F",IF(I176&gt;Barem!$AC$2,0,IF(B176="F",VLOOKUP(D176,Barem!$B$2:$C$11,2,1))),IF(I176&gt;Barem!$AC$3,0,VLOOKUP(D176,Barem!$B$12:$C$21,2,1)))</f>
        <v>5</v>
      </c>
      <c r="K176" s="160">
        <f>IF(J176=0,0,IF(B176="F",VLOOKUP(I176,Barem!$G$2:$H$11,2,1),VLOOKUP(I176,Barem!$G$12:$H$21,2,1)))</f>
        <v>0</v>
      </c>
      <c r="L176" s="156">
        <v>4</v>
      </c>
      <c r="M176" s="155" t="s">
        <v>172</v>
      </c>
      <c r="N176" s="152">
        <f t="shared" si="39"/>
        <v>0.25</v>
      </c>
      <c r="O176" s="152">
        <f t="shared" si="39"/>
        <v>0.25</v>
      </c>
      <c r="P176" s="152">
        <f t="shared" si="39"/>
        <v>0.5</v>
      </c>
      <c r="Q176" s="32">
        <f t="shared" si="40"/>
        <v>1.1266666666666667</v>
      </c>
      <c r="R176" s="32">
        <f>IF(D176&gt;21,VLOOKUP(D176,Barem!$T$1:$U$39,2,1),0)</f>
        <v>0.2</v>
      </c>
      <c r="S176" s="32">
        <f>IF(D176&lt;1.609,0,IF(B176="F",VLOOKUP(I176,Barem!$X$2:$Z$13,2,1),VLOOKUP(I176,Barem!$X$14:$Z$25,2,1)))</f>
        <v>0</v>
      </c>
      <c r="T176" s="32">
        <f>VLOOKUP(A176,Participanti!A:C,3,0)</f>
        <v>0</v>
      </c>
      <c r="U176" s="25">
        <f t="shared" si="41"/>
        <v>4.5766666666666671</v>
      </c>
      <c r="V176" s="159">
        <v>44116</v>
      </c>
      <c r="W176" s="151">
        <f t="shared" si="34"/>
        <v>1</v>
      </c>
      <c r="X176" s="154">
        <f t="shared" si="42"/>
        <v>0.18168585417493716</v>
      </c>
      <c r="Y176" s="151" t="str">
        <f>VLOOKUP(A176,Data_echipe!A:R,18,0)</f>
        <v>Simply the BEST</v>
      </c>
      <c r="Z176" s="151">
        <f t="shared" si="35"/>
        <v>0</v>
      </c>
    </row>
    <row r="177" spans="1:26" x14ac:dyDescent="0.25">
      <c r="A177" s="156" t="s">
        <v>65</v>
      </c>
      <c r="B177" s="151" t="str">
        <f>VLOOKUP(A177,Participanti!A:B,2,0)</f>
        <v>M</v>
      </c>
      <c r="C177" s="156">
        <v>5</v>
      </c>
      <c r="D177" s="156">
        <v>11.18</v>
      </c>
      <c r="E177" s="157">
        <v>4.010416666666667E-2</v>
      </c>
      <c r="F177" s="157">
        <v>4.0810185185185185E-2</v>
      </c>
      <c r="G177" s="157">
        <f t="shared" si="37"/>
        <v>4.0457175925925931E-2</v>
      </c>
      <c r="H177" s="108">
        <v>13</v>
      </c>
      <c r="I177" s="153">
        <f t="shared" si="38"/>
        <v>3.6187098323726234E-3</v>
      </c>
      <c r="J177" s="132">
        <f>IF(B177="F",IF(I177&gt;Barem!$AC$2,0,IF(B177="F",VLOOKUP(D177,Barem!$B$2:$C$11,2,1))),IF(I177&gt;Barem!$AC$3,0,VLOOKUP(D177,Barem!$B$12:$C$21,2,1)))</f>
        <v>2.5</v>
      </c>
      <c r="K177" s="160">
        <f>IF(J177=0,0,IF(B177="F",VLOOKUP(I177,Barem!$G$2:$H$11,2,1),VLOOKUP(I177,Barem!$G$12:$H$21,2,1)))</f>
        <v>2.5</v>
      </c>
      <c r="L177" s="156">
        <v>2</v>
      </c>
      <c r="M177" s="155" t="s">
        <v>172</v>
      </c>
      <c r="N177" s="152">
        <f t="shared" si="39"/>
        <v>0.25</v>
      </c>
      <c r="O177" s="152">
        <f t="shared" si="39"/>
        <v>0.25</v>
      </c>
      <c r="P177" s="152">
        <f t="shared" si="39"/>
        <v>0.5</v>
      </c>
      <c r="Q177" s="32">
        <f t="shared" si="40"/>
        <v>0</v>
      </c>
      <c r="R177" s="32">
        <f>IF(D177&gt;21,VLOOKUP(D177,Barem!$T$1:$U$39,2,1),0)</f>
        <v>0</v>
      </c>
      <c r="S177" s="32">
        <f>IF(D177&lt;1.609,0,IF(B177="F",VLOOKUP(I177,Barem!$X$2:$Z$13,2,1),VLOOKUP(I177,Barem!$X$14:$Z$25,2,1)))</f>
        <v>0</v>
      </c>
      <c r="T177" s="32">
        <f>VLOOKUP(A177,Participanti!A:C,3,0)</f>
        <v>0</v>
      </c>
      <c r="U177" s="25">
        <f t="shared" si="41"/>
        <v>2.25</v>
      </c>
      <c r="V177" s="159">
        <v>44116</v>
      </c>
      <c r="W177" s="151">
        <f t="shared" si="34"/>
        <v>1</v>
      </c>
      <c r="X177" s="154">
        <f t="shared" si="42"/>
        <v>0.20125223613595708</v>
      </c>
      <c r="Y177" s="151" t="str">
        <f>VLOOKUP(A177,Data_echipe!A:R,18,0)</f>
        <v>Tenchei</v>
      </c>
      <c r="Z177" s="151">
        <f t="shared" si="35"/>
        <v>1</v>
      </c>
    </row>
    <row r="178" spans="1:26" x14ac:dyDescent="0.25">
      <c r="A178" s="156" t="s">
        <v>155</v>
      </c>
      <c r="B178" s="151" t="str">
        <f>VLOOKUP(A178,Participanti!A:B,2,0)</f>
        <v>F</v>
      </c>
      <c r="C178" s="156">
        <v>5</v>
      </c>
      <c r="D178" s="156">
        <v>21.1</v>
      </c>
      <c r="E178" s="157">
        <v>8.1400462962962966E-2</v>
      </c>
      <c r="F178" s="157">
        <v>8.6956018518518516E-2</v>
      </c>
      <c r="G178" s="157">
        <f t="shared" si="37"/>
        <v>8.4178240740740734E-2</v>
      </c>
      <c r="H178" s="108">
        <v>30</v>
      </c>
      <c r="I178" s="153">
        <f t="shared" si="38"/>
        <v>3.9894900824995602E-3</v>
      </c>
      <c r="J178" s="156">
        <f>IF(B178="F",IF(I178&gt;Barem!$AC$2,0,IF(B178="F",VLOOKUP(D178,Barem!$B$2:$C$11,2,1))),IF(I178&gt;Barem!$AC$3,0,VLOOKUP(D178,Barem!$B$12:$C$21,2,1)))</f>
        <v>5</v>
      </c>
      <c r="K178" s="160">
        <f>IF(J178=0,0,IF(B178="F",VLOOKUP(I178,Barem!$G$2:$H$11,2,1),VLOOKUP(I178,Barem!$G$12:$H$21,2,1)))</f>
        <v>2.5</v>
      </c>
      <c r="L178" s="2">
        <v>3</v>
      </c>
      <c r="M178" s="155" t="s">
        <v>170</v>
      </c>
      <c r="N178" s="152">
        <f t="shared" si="39"/>
        <v>0.5</v>
      </c>
      <c r="O178" s="152">
        <f t="shared" si="39"/>
        <v>0.25</v>
      </c>
      <c r="P178" s="152">
        <f t="shared" si="39"/>
        <v>0.25</v>
      </c>
      <c r="Q178" s="32">
        <f t="shared" si="40"/>
        <v>0</v>
      </c>
      <c r="R178" s="32">
        <f>IF(D178&gt;21,VLOOKUP(D178,Barem!$T$1:$U$39,2,1),0)</f>
        <v>0</v>
      </c>
      <c r="S178" s="32">
        <f>IF(D178&lt;1.609,0,IF(B178="F",VLOOKUP(I178,Barem!$X$2:$Z$13,2,1),VLOOKUP(I178,Barem!$X$14:$Z$25,2,1)))</f>
        <v>0</v>
      </c>
      <c r="T178" s="32">
        <f>VLOOKUP(A178,Participanti!A:C,3,0)</f>
        <v>0</v>
      </c>
      <c r="U178" s="25">
        <f t="shared" si="41"/>
        <v>3.875</v>
      </c>
      <c r="V178" s="159">
        <v>44115</v>
      </c>
      <c r="W178" s="151">
        <f t="shared" si="34"/>
        <v>1</v>
      </c>
      <c r="X178" s="154">
        <f t="shared" si="42"/>
        <v>0.18364928909952605</v>
      </c>
      <c r="Y178" s="151" t="str">
        <f>VLOOKUP(A178,Data_echipe!A:R,18,0)</f>
        <v>TSP</v>
      </c>
      <c r="Z178" s="151">
        <f t="shared" si="35"/>
        <v>1</v>
      </c>
    </row>
    <row r="179" spans="1:26" x14ac:dyDescent="0.25">
      <c r="A179" s="156" t="s">
        <v>67</v>
      </c>
      <c r="B179" s="151" t="str">
        <f>VLOOKUP(A179,Participanti!A:B,2,0)</f>
        <v>F</v>
      </c>
      <c r="C179" s="156">
        <v>5</v>
      </c>
      <c r="D179" s="156">
        <v>5.01</v>
      </c>
      <c r="E179" s="157">
        <v>1.9594907407407405E-2</v>
      </c>
      <c r="F179" s="157">
        <v>2.0682870370370372E-2</v>
      </c>
      <c r="G179" s="157">
        <f t="shared" si="37"/>
        <v>2.0138888888888887E-2</v>
      </c>
      <c r="H179" s="108">
        <v>11</v>
      </c>
      <c r="I179" s="153">
        <f t="shared" si="38"/>
        <v>4.0197383011754267E-3</v>
      </c>
      <c r="J179" s="132">
        <f>IF(B179="F",IF(I179&gt;Barem!$AC$2,0,IF(B179="F",VLOOKUP(D179,Barem!$B$2:$C$11,2,1))),IF(I179&gt;Barem!$AC$3,0,VLOOKUP(D179,Barem!$B$12:$C$21,2,1)))</f>
        <v>1.5</v>
      </c>
      <c r="K179" s="160">
        <f>IF(J179=0,0,IF(B179="F",VLOOKUP(I179,Barem!$G$2:$H$11,2,1),VLOOKUP(I179,Barem!$G$12:$H$21,2,1)))</f>
        <v>2</v>
      </c>
      <c r="L179" s="156">
        <v>2.5</v>
      </c>
      <c r="M179" s="155" t="s">
        <v>172</v>
      </c>
      <c r="N179" s="152">
        <f t="shared" si="39"/>
        <v>0.25</v>
      </c>
      <c r="O179" s="152">
        <f t="shared" si="39"/>
        <v>0.25</v>
      </c>
      <c r="P179" s="152">
        <f t="shared" si="39"/>
        <v>0.5</v>
      </c>
      <c r="Q179" s="32">
        <f t="shared" si="40"/>
        <v>0</v>
      </c>
      <c r="R179" s="32">
        <f>IF(D179&gt;21,VLOOKUP(D179,Barem!$T$1:$U$39,2,1),0)</f>
        <v>0</v>
      </c>
      <c r="S179" s="32">
        <f>IF(D179&lt;1.609,0,IF(B179="F",VLOOKUP(I179,Barem!$X$2:$Z$13,2,1),VLOOKUP(I179,Barem!$X$14:$Z$25,2,1)))</f>
        <v>0</v>
      </c>
      <c r="T179" s="32">
        <f>VLOOKUP(A179,Participanti!A:C,3,0)</f>
        <v>0</v>
      </c>
      <c r="U179" s="25">
        <f t="shared" si="41"/>
        <v>2.125</v>
      </c>
      <c r="V179" s="159">
        <v>44111</v>
      </c>
      <c r="W179" s="151">
        <f t="shared" si="34"/>
        <v>1</v>
      </c>
      <c r="X179" s="154">
        <f t="shared" si="42"/>
        <v>0.42415169660678642</v>
      </c>
      <c r="Y179" s="151" t="e">
        <f>VLOOKUP(A179,Data_echipe!A:R,18,0)</f>
        <v>#N/A</v>
      </c>
      <c r="Z179" s="151">
        <f t="shared" si="35"/>
        <v>1</v>
      </c>
    </row>
    <row r="180" spans="1:26" x14ac:dyDescent="0.25">
      <c r="A180" s="156" t="s">
        <v>55</v>
      </c>
      <c r="B180" s="151" t="str">
        <f>VLOOKUP(A180,Participanti!A:B,2,0)</f>
        <v>M</v>
      </c>
      <c r="C180" s="156">
        <v>5</v>
      </c>
      <c r="D180" s="156">
        <v>21.02</v>
      </c>
      <c r="E180" s="157">
        <v>8.0833333333333326E-2</v>
      </c>
      <c r="F180" s="157">
        <v>8.773148148148148E-2</v>
      </c>
      <c r="G180" s="157">
        <f t="shared" si="37"/>
        <v>8.4282407407407403E-2</v>
      </c>
      <c r="H180" s="108">
        <v>53</v>
      </c>
      <c r="I180" s="153">
        <f t="shared" si="38"/>
        <v>4.0096292772315604E-3</v>
      </c>
      <c r="J180" s="156">
        <f>IF(B180="F",IF(I180&gt;Barem!$AC$2,0,IF(B180="F",VLOOKUP(D180,Barem!$B$2:$C$11,2,1))),IF(I180&gt;Barem!$AC$3,0,VLOOKUP(D180,Barem!$B$12:$C$21,2,1)))</f>
        <v>5</v>
      </c>
      <c r="K180" s="160">
        <f>IF(J180=0,0,IF(B180="F",VLOOKUP(I180,Barem!$G$2:$H$11,2,1),VLOOKUP(I180,Barem!$G$12:$H$21,2,1)))</f>
        <v>1.5</v>
      </c>
      <c r="L180" s="2">
        <v>4</v>
      </c>
      <c r="M180" s="155" t="s">
        <v>170</v>
      </c>
      <c r="N180" s="152">
        <f t="shared" si="39"/>
        <v>0.5</v>
      </c>
      <c r="O180" s="152">
        <f t="shared" si="39"/>
        <v>0.25</v>
      </c>
      <c r="P180" s="152">
        <f t="shared" si="39"/>
        <v>0.25</v>
      </c>
      <c r="Q180" s="32">
        <f t="shared" si="40"/>
        <v>0</v>
      </c>
      <c r="R180" s="32">
        <f>IF(D180&gt;21,VLOOKUP(D180,Barem!$T$1:$U$39,2,1),0)</f>
        <v>0</v>
      </c>
      <c r="S180" s="32">
        <f>IF(D180&lt;1.609,0,IF(B180="F",VLOOKUP(I180,Barem!$X$2:$Z$13,2,1),VLOOKUP(I180,Barem!$X$14:$Z$25,2,1)))</f>
        <v>0</v>
      </c>
      <c r="T180" s="32">
        <f>VLOOKUP(A180,Participanti!A:C,3,0)</f>
        <v>0</v>
      </c>
      <c r="U180" s="25">
        <f t="shared" si="41"/>
        <v>3.875</v>
      </c>
      <c r="V180" s="159">
        <v>44115</v>
      </c>
      <c r="W180" s="151">
        <f t="shared" si="34"/>
        <v>1</v>
      </c>
      <c r="X180" s="154">
        <f t="shared" si="42"/>
        <v>0.18434823977164605</v>
      </c>
      <c r="Y180" s="151" t="str">
        <f>VLOOKUP(A180,Data_echipe!A:R,18,0)</f>
        <v>Serioranistii</v>
      </c>
      <c r="Z180" s="151">
        <f t="shared" si="35"/>
        <v>1</v>
      </c>
    </row>
    <row r="181" spans="1:26" x14ac:dyDescent="0.25">
      <c r="A181" s="156" t="s">
        <v>220</v>
      </c>
      <c r="B181" s="151" t="str">
        <f>VLOOKUP(A181,Participanti!A:B,2,0)</f>
        <v>M</v>
      </c>
      <c r="C181" s="156">
        <v>5</v>
      </c>
      <c r="D181" s="156">
        <v>21.3</v>
      </c>
      <c r="E181" s="157">
        <v>7.440972222222221E-2</v>
      </c>
      <c r="F181" s="157">
        <v>8.5173611111111103E-2</v>
      </c>
      <c r="G181" s="157">
        <f t="shared" si="37"/>
        <v>7.979166666666665E-2</v>
      </c>
      <c r="H181" s="108">
        <v>49</v>
      </c>
      <c r="I181" s="153">
        <f t="shared" si="38"/>
        <v>3.7460876369327066E-3</v>
      </c>
      <c r="J181" s="156">
        <f>IF(B181="F",IF(I181&gt;Barem!$AC$2,0,IF(B181="F",VLOOKUP(D181,Barem!$B$2:$C$11,2,1))),IF(I181&gt;Barem!$AC$3,0,VLOOKUP(D181,Barem!$B$12:$C$21,2,1)))</f>
        <v>5</v>
      </c>
      <c r="K181" s="160">
        <f>IF(J181=0,0,IF(B181="F",VLOOKUP(I181,Barem!$G$2:$H$11,2,1),VLOOKUP(I181,Barem!$G$12:$H$21,2,1)))</f>
        <v>2</v>
      </c>
      <c r="L181" s="2">
        <v>2.5</v>
      </c>
      <c r="M181" s="155" t="s">
        <v>170</v>
      </c>
      <c r="N181" s="152">
        <f t="shared" ref="N181:P258" si="43">IF($M181=N$1,50%,25%)</f>
        <v>0.5</v>
      </c>
      <c r="O181" s="152">
        <f t="shared" si="43"/>
        <v>0.25</v>
      </c>
      <c r="P181" s="152">
        <f t="shared" si="43"/>
        <v>0.25</v>
      </c>
      <c r="Q181" s="32">
        <f t="shared" si="40"/>
        <v>0</v>
      </c>
      <c r="R181" s="32">
        <f>IF(D181&gt;21,VLOOKUP(D181,Barem!$T$1:$U$39,2,1),0)</f>
        <v>0</v>
      </c>
      <c r="S181" s="32">
        <f>IF(D181&lt;1.609,0,IF(B181="F",VLOOKUP(I181,Barem!$X$2:$Z$13,2,1),VLOOKUP(I181,Barem!$X$14:$Z$25,2,1)))</f>
        <v>0</v>
      </c>
      <c r="T181" s="32">
        <f>VLOOKUP(A181,Participanti!A:C,3,0)</f>
        <v>0</v>
      </c>
      <c r="U181" s="25">
        <f t="shared" si="41"/>
        <v>3.625</v>
      </c>
      <c r="V181" s="159">
        <v>44116</v>
      </c>
      <c r="W181" s="151">
        <f t="shared" si="34"/>
        <v>1</v>
      </c>
      <c r="X181" s="154">
        <f t="shared" si="42"/>
        <v>0.17018779342723003</v>
      </c>
      <c r="Y181" s="151" t="str">
        <f>VLOOKUP(A181,Data_echipe!A:R,18,0)</f>
        <v>Serioranistii</v>
      </c>
      <c r="Z181" s="151">
        <f t="shared" si="35"/>
        <v>1</v>
      </c>
    </row>
    <row r="182" spans="1:26" x14ac:dyDescent="0.25">
      <c r="A182" s="156" t="s">
        <v>53</v>
      </c>
      <c r="B182" s="151" t="str">
        <f>VLOOKUP(A182,Participanti!A:B,2,0)</f>
        <v>M</v>
      </c>
      <c r="C182" s="156">
        <v>5</v>
      </c>
      <c r="D182" s="156">
        <v>15.63</v>
      </c>
      <c r="E182" s="157">
        <v>5.559027777777778E-2</v>
      </c>
      <c r="F182" s="157">
        <v>5.5636574074074074E-2</v>
      </c>
      <c r="G182" s="157">
        <f t="shared" si="37"/>
        <v>5.5613425925925927E-2</v>
      </c>
      <c r="H182" s="108">
        <v>32</v>
      </c>
      <c r="I182" s="153">
        <f t="shared" si="38"/>
        <v>3.5581206606478516E-3</v>
      </c>
      <c r="J182" s="156">
        <f>IF(B182="F",IF(I182&gt;Barem!$AC$2,0,IF(B182="F",VLOOKUP(D182,Barem!$B$2:$C$11,2,1))),IF(I182&gt;Barem!$AC$3,0,VLOOKUP(D182,Barem!$B$12:$C$21,2,1)))</f>
        <v>3.5</v>
      </c>
      <c r="K182" s="160">
        <f>IF(J182=0,0,IF(B182="F",VLOOKUP(I182,Barem!$G$2:$H$11,2,1),VLOOKUP(I182,Barem!$G$12:$H$21,2,1)))</f>
        <v>2.5</v>
      </c>
      <c r="L182" s="2">
        <v>3</v>
      </c>
      <c r="M182" s="155" t="s">
        <v>170</v>
      </c>
      <c r="N182" s="152">
        <f t="shared" si="43"/>
        <v>0.5</v>
      </c>
      <c r="O182" s="152">
        <f t="shared" si="43"/>
        <v>0.25</v>
      </c>
      <c r="P182" s="152">
        <f t="shared" si="43"/>
        <v>0.25</v>
      </c>
      <c r="Q182" s="32">
        <f t="shared" si="40"/>
        <v>0</v>
      </c>
      <c r="R182" s="32">
        <f>IF(D182&gt;21,VLOOKUP(D182,Barem!$T$1:$U$39,2,1),0)</f>
        <v>0</v>
      </c>
      <c r="S182" s="32">
        <f>IF(D182&lt;1.609,0,IF(B182="F",VLOOKUP(I182,Barem!$X$2:$Z$13,2,1),VLOOKUP(I182,Barem!$X$14:$Z$25,2,1)))</f>
        <v>0</v>
      </c>
      <c r="T182" s="32">
        <f>VLOOKUP(A182,Participanti!A:C,3,0)</f>
        <v>0</v>
      </c>
      <c r="U182" s="25">
        <f t="shared" si="41"/>
        <v>3.125</v>
      </c>
      <c r="V182" s="159">
        <v>44115</v>
      </c>
      <c r="W182" s="151">
        <f t="shared" si="34"/>
        <v>1</v>
      </c>
      <c r="X182" s="154">
        <f t="shared" si="42"/>
        <v>0.19993602047344849</v>
      </c>
      <c r="Y182" s="151" t="str">
        <f>VLOOKUP(A182,Data_echipe!A:R,18,0)</f>
        <v>Let it RUN</v>
      </c>
      <c r="Z182" s="151">
        <f t="shared" si="35"/>
        <v>1</v>
      </c>
    </row>
    <row r="183" spans="1:26" x14ac:dyDescent="0.25">
      <c r="A183" s="156" t="s">
        <v>219</v>
      </c>
      <c r="B183" s="151" t="str">
        <f>VLOOKUP(A183,Participanti!A:B,2,0)</f>
        <v>F</v>
      </c>
      <c r="C183" s="156">
        <v>5</v>
      </c>
      <c r="D183" s="156">
        <v>15.06</v>
      </c>
      <c r="E183" s="157">
        <v>5.7731481481481474E-2</v>
      </c>
      <c r="F183" s="157">
        <v>8.3090277777777777E-2</v>
      </c>
      <c r="G183" s="157">
        <f t="shared" si="37"/>
        <v>7.0410879629629622E-2</v>
      </c>
      <c r="H183" s="108">
        <v>106</v>
      </c>
      <c r="I183" s="153">
        <f t="shared" si="38"/>
        <v>4.6753572131228169E-3</v>
      </c>
      <c r="J183" s="156">
        <f>IF(B183="F",IF(I183&gt;Barem!$AC$2,0,IF(B183="F",VLOOKUP(D183,Barem!$B$2:$C$11,2,1))),IF(I183&gt;Barem!$AC$3,0,VLOOKUP(D183,Barem!$B$12:$C$21,2,1)))</f>
        <v>3.5</v>
      </c>
      <c r="K183" s="160">
        <f>IF(J183=0,0,IF(B183="F",VLOOKUP(I183,Barem!$G$2:$H$11,2,1),VLOOKUP(I183,Barem!$G$12:$H$21,2,1)))</f>
        <v>1</v>
      </c>
      <c r="L183" s="2">
        <v>1</v>
      </c>
      <c r="M183" s="155" t="s">
        <v>170</v>
      </c>
      <c r="N183" s="152">
        <f t="shared" si="43"/>
        <v>0.5</v>
      </c>
      <c r="O183" s="152">
        <f t="shared" si="43"/>
        <v>0.25</v>
      </c>
      <c r="P183" s="152">
        <f t="shared" si="43"/>
        <v>0.25</v>
      </c>
      <c r="Q183" s="32">
        <f t="shared" si="40"/>
        <v>7.0666666666666669E-2</v>
      </c>
      <c r="R183" s="32">
        <f>IF(D183&gt;21,VLOOKUP(D183,Barem!$T$1:$U$39,2,1),0)</f>
        <v>0</v>
      </c>
      <c r="S183" s="32">
        <f>IF(D183&lt;1.609,0,IF(B183="F",VLOOKUP(I183,Barem!$X$2:$Z$13,2,1),VLOOKUP(I183,Barem!$X$14:$Z$25,2,1)))</f>
        <v>0</v>
      </c>
      <c r="T183" s="32">
        <f>VLOOKUP(A183,Participanti!A:C,3,0)</f>
        <v>0</v>
      </c>
      <c r="U183" s="25">
        <f t="shared" si="41"/>
        <v>2.3206666666666669</v>
      </c>
      <c r="V183" s="159">
        <v>44113</v>
      </c>
      <c r="W183" s="151">
        <f t="shared" si="34"/>
        <v>1</v>
      </c>
      <c r="X183" s="154">
        <f t="shared" si="42"/>
        <v>0.15409473218238159</v>
      </c>
      <c r="Y183" s="151" t="e">
        <f>VLOOKUP(A183,Data_echipe!A:R,18,0)</f>
        <v>#N/A</v>
      </c>
      <c r="Z183" s="151">
        <f t="shared" si="35"/>
        <v>1</v>
      </c>
    </row>
    <row r="184" spans="1:26" x14ac:dyDescent="0.25">
      <c r="A184" s="156" t="s">
        <v>47</v>
      </c>
      <c r="B184" s="151" t="str">
        <f>VLOOKUP(A184,Participanti!A:B,2,0)</f>
        <v>M</v>
      </c>
      <c r="C184" s="156">
        <v>5</v>
      </c>
      <c r="D184" s="156">
        <v>5.0599999999999996</v>
      </c>
      <c r="E184" s="156"/>
      <c r="F184" s="157">
        <v>1.4976851851851852E-2</v>
      </c>
      <c r="G184" s="157">
        <f t="shared" si="37"/>
        <v>1.4976851851851852E-2</v>
      </c>
      <c r="H184" s="108">
        <v>14</v>
      </c>
      <c r="I184" s="153">
        <f t="shared" si="38"/>
        <v>2.9598521446347536E-3</v>
      </c>
      <c r="J184" s="132">
        <f>IF(B184="F",IF(I184&gt;Barem!$AC$2,0,IF(B184="F",VLOOKUP(D184,Barem!$B$2:$C$11,2,1))),IF(I184&gt;Barem!$AC$3,0,VLOOKUP(D184,Barem!$B$12:$C$21,2,1)))</f>
        <v>1.5</v>
      </c>
      <c r="K184" s="156">
        <f>IF(J184=0,0,IF(B184="F",VLOOKUP(I184,Barem!$G$2:$H$11,2,1),VLOOKUP(I184,Barem!$G$12:$H$21,2,1)))</f>
        <v>4.5</v>
      </c>
      <c r="L184" s="2">
        <v>3</v>
      </c>
      <c r="M184" s="155" t="s">
        <v>171</v>
      </c>
      <c r="N184" s="152">
        <f t="shared" si="43"/>
        <v>0.25</v>
      </c>
      <c r="O184" s="152">
        <f t="shared" si="43"/>
        <v>0.5</v>
      </c>
      <c r="P184" s="152">
        <f t="shared" si="43"/>
        <v>0.25</v>
      </c>
      <c r="Q184" s="32">
        <f t="shared" si="40"/>
        <v>0</v>
      </c>
      <c r="R184" s="32">
        <f>IF(D184&gt;21,VLOOKUP(D184,Barem!$T$1:$U$39,2,1),0)</f>
        <v>0</v>
      </c>
      <c r="S184" s="32">
        <f>IF(D184&lt;1.609,0,IF(B184="F",VLOOKUP(I184,Barem!$X$2:$Z$13,2,1),VLOOKUP(I184,Barem!$X$14:$Z$25,2,1)))</f>
        <v>0</v>
      </c>
      <c r="T184" s="32">
        <f>VLOOKUP(A184,Participanti!A:C,3,0)</f>
        <v>0</v>
      </c>
      <c r="U184" s="25">
        <f t="shared" si="41"/>
        <v>3.375</v>
      </c>
      <c r="V184" s="159">
        <v>44116</v>
      </c>
      <c r="W184" s="151">
        <f t="shared" si="34"/>
        <v>1</v>
      </c>
      <c r="X184" s="154">
        <f t="shared" si="42"/>
        <v>0.66699604743083007</v>
      </c>
      <c r="Y184" s="151" t="str">
        <f>VLOOKUP(A184,Data_echipe!A:R,18,0)</f>
        <v>Tenchei</v>
      </c>
      <c r="Z184" s="151">
        <f t="shared" si="35"/>
        <v>1</v>
      </c>
    </row>
    <row r="185" spans="1:26" x14ac:dyDescent="0.25">
      <c r="A185" s="156" t="s">
        <v>68</v>
      </c>
      <c r="B185" s="151" t="str">
        <f>VLOOKUP(A185,Participanti!A:B,2,0)</f>
        <v>M</v>
      </c>
      <c r="C185" s="156">
        <v>5</v>
      </c>
      <c r="D185" s="156">
        <v>21.6</v>
      </c>
      <c r="E185" s="157">
        <v>8.7673611111111105E-2</v>
      </c>
      <c r="F185" s="157">
        <v>9.3252314814814816E-2</v>
      </c>
      <c r="G185" s="157">
        <f t="shared" si="37"/>
        <v>9.0462962962962967E-2</v>
      </c>
      <c r="H185" s="108">
        <v>305</v>
      </c>
      <c r="I185" s="153">
        <f t="shared" si="38"/>
        <v>4.1881001371742114E-3</v>
      </c>
      <c r="J185" s="156">
        <f>IF(B185="F",IF(I185&gt;Barem!$AC$2,0,IF(B185="F",VLOOKUP(D185,Barem!$B$2:$C$11,2,1))),IF(I185&gt;Barem!$AC$3,0,VLOOKUP(D185,Barem!$B$12:$C$21,2,1)))</f>
        <v>5</v>
      </c>
      <c r="K185" s="160">
        <f>IF(J185=0,0,IF(B185="F",VLOOKUP(I185,Barem!$G$2:$H$11,2,1),VLOOKUP(I185,Barem!$G$12:$H$21,2,1)))</f>
        <v>1</v>
      </c>
      <c r="L185" s="2">
        <v>4</v>
      </c>
      <c r="M185" s="155" t="s">
        <v>170</v>
      </c>
      <c r="N185" s="152">
        <f t="shared" si="43"/>
        <v>0.5</v>
      </c>
      <c r="O185" s="152">
        <f t="shared" si="43"/>
        <v>0.25</v>
      </c>
      <c r="P185" s="152">
        <f t="shared" si="43"/>
        <v>0.25</v>
      </c>
      <c r="Q185" s="32">
        <f t="shared" si="40"/>
        <v>0.20333333333333334</v>
      </c>
      <c r="R185" s="32">
        <f>IF(D185&gt;21,VLOOKUP(D185,Barem!$T$1:$U$39,2,1),0)</f>
        <v>0</v>
      </c>
      <c r="S185" s="32">
        <f>IF(D185&lt;1.609,0,IF(B185="F",VLOOKUP(I185,Barem!$X$2:$Z$13,2,1),VLOOKUP(I185,Barem!$X$14:$Z$25,2,1)))</f>
        <v>0</v>
      </c>
      <c r="T185" s="32">
        <f>VLOOKUP(A185,Participanti!A:C,3,0)</f>
        <v>0</v>
      </c>
      <c r="U185" s="25">
        <f t="shared" si="41"/>
        <v>3.9533333333333331</v>
      </c>
      <c r="V185" s="159">
        <v>44109</v>
      </c>
      <c r="W185" s="151">
        <f t="shared" si="34"/>
        <v>1</v>
      </c>
      <c r="X185" s="154">
        <f t="shared" si="42"/>
        <v>0.18302469135802468</v>
      </c>
      <c r="Y185" s="151" t="str">
        <f>VLOOKUP(A185,Data_echipe!A:R,18,0)</f>
        <v>TSP</v>
      </c>
      <c r="Z185" s="151">
        <f t="shared" si="35"/>
        <v>1</v>
      </c>
    </row>
    <row r="186" spans="1:26" x14ac:dyDescent="0.25">
      <c r="A186" s="156" t="s">
        <v>47</v>
      </c>
      <c r="B186" s="151" t="str">
        <f>VLOOKUP(A186,Participanti!A:B,2,0)</f>
        <v>M</v>
      </c>
      <c r="C186" s="156">
        <v>6</v>
      </c>
      <c r="D186" s="156">
        <v>5.04</v>
      </c>
      <c r="E186" s="156"/>
      <c r="F186" s="157">
        <v>1.5324074074074073E-2</v>
      </c>
      <c r="G186" s="157">
        <f t="shared" si="37"/>
        <v>1.5324074074074073E-2</v>
      </c>
      <c r="H186" s="108">
        <v>0</v>
      </c>
      <c r="I186" s="153">
        <f t="shared" si="38"/>
        <v>3.0404908877131099E-3</v>
      </c>
      <c r="J186" s="132">
        <f>IF(B186="F",IF(I186&gt;Barem!$AC$2,0,IF(B186="F",VLOOKUP(D186,Barem!$B$2:$C$11,2,1))),IF(I186&gt;Barem!$AC$3,0,VLOOKUP(D186,Barem!$B$12:$C$21,2,1)))</f>
        <v>1.5</v>
      </c>
      <c r="K186" s="156">
        <f>IF(J186=0,0,IF(B186="F",VLOOKUP(I186,Barem!$G$2:$H$11,2,1),VLOOKUP(I186,Barem!$G$12:$H$21,2,1)))</f>
        <v>4</v>
      </c>
      <c r="L186" s="2">
        <v>3.5</v>
      </c>
      <c r="M186" s="155" t="s">
        <v>171</v>
      </c>
      <c r="N186" s="152">
        <f t="shared" si="43"/>
        <v>0.25</v>
      </c>
      <c r="O186" s="152">
        <f t="shared" si="43"/>
        <v>0.5</v>
      </c>
      <c r="P186" s="152">
        <f t="shared" si="43"/>
        <v>0.25</v>
      </c>
      <c r="Q186" s="32">
        <f t="shared" si="40"/>
        <v>0</v>
      </c>
      <c r="R186" s="32">
        <f>IF(D186&gt;21,VLOOKUP(D186,Barem!$T$1:$U$39,2,1),0)</f>
        <v>0</v>
      </c>
      <c r="S186" s="32">
        <f>IF(D186&lt;1.609,0,IF(B186="F",VLOOKUP(I186,Barem!$X$2:$Z$13,2,1),VLOOKUP(I186,Barem!$X$14:$Z$25,2,1)))</f>
        <v>0</v>
      </c>
      <c r="T186" s="32">
        <f>VLOOKUP(A186,Participanti!A:C,3,0)</f>
        <v>0</v>
      </c>
      <c r="U186" s="25">
        <f t="shared" si="41"/>
        <v>3.25</v>
      </c>
      <c r="V186" s="159">
        <v>44123</v>
      </c>
      <c r="W186" s="2">
        <f t="shared" si="34"/>
        <v>1</v>
      </c>
      <c r="X186" s="154">
        <f t="shared" si="42"/>
        <v>0.64484126984126988</v>
      </c>
      <c r="Y186" s="151" t="str">
        <f>VLOOKUP(A186,Data_echipe!A:R,18,0)</f>
        <v>Tenchei</v>
      </c>
      <c r="Z186" s="151">
        <f t="shared" si="35"/>
        <v>1</v>
      </c>
    </row>
    <row r="187" spans="1:26" x14ac:dyDescent="0.25">
      <c r="A187" s="156" t="s">
        <v>159</v>
      </c>
      <c r="B187" s="151" t="str">
        <f>VLOOKUP(A187,Participanti!A:B,2,0)</f>
        <v>M</v>
      </c>
      <c r="C187" s="156">
        <v>6</v>
      </c>
      <c r="D187" s="156">
        <v>14.51</v>
      </c>
      <c r="E187" s="157"/>
      <c r="F187" s="157">
        <v>5.0081018518518518E-2</v>
      </c>
      <c r="G187" s="157">
        <f t="shared" si="37"/>
        <v>5.0081018518518518E-2</v>
      </c>
      <c r="H187" s="108">
        <v>0</v>
      </c>
      <c r="I187" s="153">
        <f t="shared" si="38"/>
        <v>3.4514830129923168E-3</v>
      </c>
      <c r="J187" s="132">
        <f>IF(B187="F",IF(I187&gt;Barem!$AC$2,0,IF(B187="F",VLOOKUP(D187,Barem!$B$2:$C$11,2,1))),IF(I187&gt;Barem!$AC$3,0,VLOOKUP(D187,Barem!$B$12:$C$21,2,1)))</f>
        <v>3</v>
      </c>
      <c r="K187" s="156">
        <f>IF(J187=0,0,IF(B187="F",VLOOKUP(I187,Barem!$G$2:$H$11,2,1),VLOOKUP(I187,Barem!$G$12:$H$21,2,1)))</f>
        <v>3</v>
      </c>
      <c r="L187" s="151">
        <v>3</v>
      </c>
      <c r="M187" s="155" t="s">
        <v>171</v>
      </c>
      <c r="N187" s="152">
        <f t="shared" si="43"/>
        <v>0.25</v>
      </c>
      <c r="O187" s="152">
        <f t="shared" si="43"/>
        <v>0.5</v>
      </c>
      <c r="P187" s="152">
        <f t="shared" si="43"/>
        <v>0.25</v>
      </c>
      <c r="Q187" s="32">
        <f t="shared" si="40"/>
        <v>0</v>
      </c>
      <c r="R187" s="32">
        <f>IF(D187&gt;21,VLOOKUP(D187,Barem!$T$1:$U$39,2,1),0)</f>
        <v>0</v>
      </c>
      <c r="S187" s="32">
        <f>IF(D187&lt;1.609,0,IF(B187="F",VLOOKUP(I187,Barem!$X$2:$Z$13,2,1),VLOOKUP(I187,Barem!$X$14:$Z$25,2,1)))</f>
        <v>0</v>
      </c>
      <c r="T187" s="32">
        <f>VLOOKUP(A187,Participanti!A:C,3,0)</f>
        <v>0</v>
      </c>
      <c r="U187" s="25">
        <f t="shared" ref="U187:U214" si="44">J187*N187+K187*O187+L187*P187+Q187+R187+S187+T187</f>
        <v>3</v>
      </c>
      <c r="V187" s="159">
        <v>44123</v>
      </c>
      <c r="W187" s="151">
        <f t="shared" si="34"/>
        <v>1</v>
      </c>
      <c r="X187" s="154">
        <f t="shared" ref="X187:X260" si="45">U187/D187</f>
        <v>0.2067539627842867</v>
      </c>
      <c r="Y187" s="151" t="str">
        <f>VLOOKUP(A187,Data_echipe!A:R,18,0)</f>
        <v>Simply the BEST</v>
      </c>
      <c r="Z187" s="151">
        <f t="shared" si="35"/>
        <v>1</v>
      </c>
    </row>
    <row r="188" spans="1:26" x14ac:dyDescent="0.25">
      <c r="A188" s="156" t="s">
        <v>111</v>
      </c>
      <c r="B188" s="151" t="str">
        <f>VLOOKUP(A188,Participanti!A:B,2,0)</f>
        <v>M</v>
      </c>
      <c r="C188" s="156">
        <v>6</v>
      </c>
      <c r="D188" s="156">
        <v>41.6</v>
      </c>
      <c r="E188" s="157"/>
      <c r="F188" s="157">
        <v>0.457974537037037</v>
      </c>
      <c r="G188" s="157">
        <f t="shared" si="37"/>
        <v>0.457974537037037</v>
      </c>
      <c r="H188" s="108">
        <v>3065</v>
      </c>
      <c r="I188" s="153">
        <f t="shared" si="38"/>
        <v>1.1009003294159542E-2</v>
      </c>
      <c r="J188" s="132">
        <f>IF(B188="F",IF(I188&gt;Barem!$AC$2,0,IF(B188="F",VLOOKUP(D188,Barem!$B$2:$C$11,2,1))),IF(I188&gt;Barem!$AC$3,0,VLOOKUP(D188,Barem!$B$12:$C$21,2,1)))</f>
        <v>0</v>
      </c>
      <c r="K188" s="156">
        <f>IF(J188=0,0,IF(B188="F",VLOOKUP(I188,Barem!$G$2:$H$11,2,1),VLOOKUP(I188,Barem!$G$12:$H$21,2,1)))</f>
        <v>0</v>
      </c>
      <c r="L188" s="2">
        <v>3.5</v>
      </c>
      <c r="M188" s="155" t="s">
        <v>171</v>
      </c>
      <c r="N188" s="152">
        <f t="shared" si="43"/>
        <v>0.25</v>
      </c>
      <c r="O188" s="152">
        <f t="shared" si="43"/>
        <v>0.5</v>
      </c>
      <c r="P188" s="152">
        <f t="shared" si="43"/>
        <v>0.25</v>
      </c>
      <c r="Q188" s="32">
        <f t="shared" si="40"/>
        <v>2.0433333333333334</v>
      </c>
      <c r="R188" s="32">
        <f>IF(D188&gt;21,VLOOKUP(D188,Barem!$T$1:$U$39,2,1),0)</f>
        <v>1</v>
      </c>
      <c r="S188" s="32">
        <f>IF(D188&lt;1.609,0,IF(B188="F",VLOOKUP(I188,Barem!$X$2:$Z$13,2,1),VLOOKUP(I188,Barem!$X$14:$Z$25,2,1)))</f>
        <v>0</v>
      </c>
      <c r="T188" s="32">
        <f>VLOOKUP(A188,Participanti!A:C,3,0)</f>
        <v>0.5</v>
      </c>
      <c r="U188" s="25">
        <f t="shared" si="44"/>
        <v>4.418333333333333</v>
      </c>
      <c r="V188" s="159">
        <v>44123</v>
      </c>
      <c r="W188" s="151">
        <f t="shared" si="34"/>
        <v>1</v>
      </c>
      <c r="X188" s="154">
        <f t="shared" si="45"/>
        <v>0.10620993589743588</v>
      </c>
      <c r="Y188" s="151" t="str">
        <f>VLOOKUP(A188,Data_echipe!A:R,18,0)</f>
        <v>Let it RUN</v>
      </c>
      <c r="Z188" s="151">
        <f t="shared" si="35"/>
        <v>0</v>
      </c>
    </row>
    <row r="189" spans="1:26" x14ac:dyDescent="0.25">
      <c r="A189" s="156" t="s">
        <v>8</v>
      </c>
      <c r="B189" s="151" t="str">
        <f>VLOOKUP(A189,Participanti!A:B,2,0)</f>
        <v>M</v>
      </c>
      <c r="C189" s="156">
        <v>6</v>
      </c>
      <c r="D189" s="156">
        <v>5</v>
      </c>
      <c r="E189" s="156"/>
      <c r="F189" s="157">
        <v>1.5462962962962963E-2</v>
      </c>
      <c r="G189" s="157">
        <f t="shared" si="37"/>
        <v>1.5462962962962963E-2</v>
      </c>
      <c r="H189" s="108">
        <v>14</v>
      </c>
      <c r="I189" s="153">
        <f t="shared" si="38"/>
        <v>3.0925925925925925E-3</v>
      </c>
      <c r="J189" s="132">
        <f>IF(B189="F",IF(I189&gt;Barem!$AC$2,0,IF(B189="F",VLOOKUP(D189,Barem!$B$2:$C$11,2,1))),IF(I189&gt;Barem!$AC$3,0,VLOOKUP(D189,Barem!$B$12:$C$21,2,1)))</f>
        <v>1.5</v>
      </c>
      <c r="K189" s="156">
        <f>IF(J189=0,0,IF(B189="F",VLOOKUP(I189,Barem!$G$2:$H$11,2,1),VLOOKUP(I189,Barem!$G$12:$H$21,2,1)))</f>
        <v>4</v>
      </c>
      <c r="L189" s="2">
        <v>3</v>
      </c>
      <c r="M189" s="155" t="s">
        <v>171</v>
      </c>
      <c r="N189" s="152">
        <f t="shared" si="43"/>
        <v>0.25</v>
      </c>
      <c r="O189" s="152">
        <f t="shared" si="43"/>
        <v>0.5</v>
      </c>
      <c r="P189" s="152">
        <f t="shared" si="43"/>
        <v>0.25</v>
      </c>
      <c r="Q189" s="32">
        <f t="shared" si="40"/>
        <v>0</v>
      </c>
      <c r="R189" s="32">
        <f>IF(D189&gt;21,VLOOKUP(D189,Barem!$T$1:$U$39,2,1),0)</f>
        <v>0</v>
      </c>
      <c r="S189" s="32">
        <f>IF(D189&lt;1.609,0,IF(B189="F",VLOOKUP(I189,Barem!$X$2:$Z$13,2,1),VLOOKUP(I189,Barem!$X$14:$Z$25,2,1)))</f>
        <v>0</v>
      </c>
      <c r="T189" s="32">
        <f>VLOOKUP(A189,Participanti!A:C,3,0)</f>
        <v>0</v>
      </c>
      <c r="U189" s="25">
        <f t="shared" si="44"/>
        <v>3.125</v>
      </c>
      <c r="V189" s="159">
        <v>44123</v>
      </c>
      <c r="W189" s="151">
        <f t="shared" si="34"/>
        <v>1</v>
      </c>
      <c r="X189" s="154">
        <f t="shared" si="45"/>
        <v>0.625</v>
      </c>
      <c r="Y189" s="151" t="str">
        <f>VLOOKUP(A189,Data_echipe!A:R,18,0)</f>
        <v>TSP</v>
      </c>
      <c r="Z189" s="151">
        <f t="shared" si="35"/>
        <v>1</v>
      </c>
    </row>
    <row r="190" spans="1:26" x14ac:dyDescent="0.25">
      <c r="A190" s="156" t="s">
        <v>223</v>
      </c>
      <c r="B190" s="151" t="str">
        <f>VLOOKUP(A190,Participanti!A:B,2,0)</f>
        <v>M</v>
      </c>
      <c r="C190" s="156">
        <v>6</v>
      </c>
      <c r="D190" s="156">
        <v>31.2</v>
      </c>
      <c r="E190" s="157">
        <v>9.1851851851851851E-2</v>
      </c>
      <c r="F190" s="157">
        <v>9.1921296296296293E-2</v>
      </c>
      <c r="G190" s="157">
        <f t="shared" si="37"/>
        <v>9.1886574074074079E-2</v>
      </c>
      <c r="H190" s="108">
        <v>423</v>
      </c>
      <c r="I190" s="153">
        <f t="shared" si="38"/>
        <v>2.9450825023741691E-3</v>
      </c>
      <c r="J190" s="156">
        <f>IF(B190="F",IF(I190&gt;Barem!$AC$2,0,IF(B190="F",VLOOKUP(D190,Barem!$B$2:$C$11,2,1))),IF(I190&gt;Barem!$AC$3,0,VLOOKUP(D190,Barem!$B$12:$C$21,2,1)))</f>
        <v>5</v>
      </c>
      <c r="K190" s="160">
        <f>IF(J190=0,0,IF(B190="F",VLOOKUP(I190,Barem!$G$2:$H$11,2,1),VLOOKUP(I190,Barem!$G$12:$H$21,2,1)))</f>
        <v>4.5</v>
      </c>
      <c r="L190" s="2">
        <v>3.5</v>
      </c>
      <c r="M190" s="155" t="s">
        <v>170</v>
      </c>
      <c r="N190" s="152">
        <f t="shared" si="43"/>
        <v>0.5</v>
      </c>
      <c r="O190" s="152">
        <f t="shared" si="43"/>
        <v>0.25</v>
      </c>
      <c r="P190" s="152">
        <f t="shared" si="43"/>
        <v>0.25</v>
      </c>
      <c r="Q190" s="32">
        <f t="shared" si="40"/>
        <v>0.28199999999999997</v>
      </c>
      <c r="R190" s="32">
        <f>IF(D190&gt;21,VLOOKUP(D190,Barem!$T$1:$U$39,2,1),0)</f>
        <v>0.5</v>
      </c>
      <c r="S190" s="32">
        <f>IF(D190&lt;1.609,0,IF(B190="F",VLOOKUP(I190,Barem!$X$2:$Z$13,2,1),VLOOKUP(I190,Barem!$X$14:$Z$25,2,1)))</f>
        <v>0</v>
      </c>
      <c r="T190" s="32">
        <f>VLOOKUP(A190,Participanti!A:C,3,0)</f>
        <v>0</v>
      </c>
      <c r="U190" s="25">
        <f t="shared" si="44"/>
        <v>5.282</v>
      </c>
      <c r="V190" s="159">
        <v>44122</v>
      </c>
      <c r="W190" s="151">
        <f t="shared" si="34"/>
        <v>1</v>
      </c>
      <c r="X190" s="154">
        <f t="shared" si="45"/>
        <v>0.16929487179487179</v>
      </c>
      <c r="Y190" s="151" t="str">
        <f>VLOOKUP(A190,Data_echipe!A:R,18,0)</f>
        <v>Simply the BEST</v>
      </c>
      <c r="Z190" s="151">
        <f t="shared" si="35"/>
        <v>1</v>
      </c>
    </row>
    <row r="191" spans="1:26" x14ac:dyDescent="0.25">
      <c r="A191" s="156" t="s">
        <v>59</v>
      </c>
      <c r="B191" s="151" t="str">
        <f>VLOOKUP(A191,Participanti!A:B,2,0)</f>
        <v>M</v>
      </c>
      <c r="C191" s="156">
        <v>6</v>
      </c>
      <c r="D191" s="156">
        <v>20.68</v>
      </c>
      <c r="E191" s="157"/>
      <c r="F191" s="157">
        <v>0.11706018518518518</v>
      </c>
      <c r="G191" s="157">
        <f t="shared" si="37"/>
        <v>0.11706018518518518</v>
      </c>
      <c r="H191" s="108">
        <v>0</v>
      </c>
      <c r="I191" s="153">
        <f t="shared" si="38"/>
        <v>5.6605505408696896E-3</v>
      </c>
      <c r="J191" s="132">
        <f>IF(B191="F",IF(I191&gt;Barem!$AC$2,0,IF(B191="F",VLOOKUP(D191,Barem!$B$2:$C$11,2,1))),IF(I191&gt;Barem!$AC$3,0,VLOOKUP(D191,Barem!$B$12:$C$21,2,1)))</f>
        <v>4.5</v>
      </c>
      <c r="K191" s="156">
        <f>IF(J191=0,0,IF(B191="F",VLOOKUP(I191,Barem!$G$2:$H$11,2,1),VLOOKUP(I191,Barem!$G$12:$H$21,2,1)))</f>
        <v>0</v>
      </c>
      <c r="L191" s="2">
        <v>2.5</v>
      </c>
      <c r="M191" s="155" t="s">
        <v>171</v>
      </c>
      <c r="N191" s="152">
        <f t="shared" si="43"/>
        <v>0.25</v>
      </c>
      <c r="O191" s="152">
        <f t="shared" si="43"/>
        <v>0.5</v>
      </c>
      <c r="P191" s="152">
        <f t="shared" si="43"/>
        <v>0.25</v>
      </c>
      <c r="Q191" s="32">
        <f t="shared" si="40"/>
        <v>0</v>
      </c>
      <c r="R191" s="32">
        <f>IF(D191&gt;21,VLOOKUP(D191,Barem!$T$1:$U$39,2,1),0)</f>
        <v>0</v>
      </c>
      <c r="S191" s="32">
        <f>IF(D191&lt;1.609,0,IF(B191="F",VLOOKUP(I191,Barem!$X$2:$Z$13,2,1),VLOOKUP(I191,Barem!$X$14:$Z$25,2,1)))</f>
        <v>0</v>
      </c>
      <c r="T191" s="32">
        <f>VLOOKUP(A191,Participanti!A:C,3,0)</f>
        <v>0</v>
      </c>
      <c r="U191" s="25">
        <f t="shared" si="44"/>
        <v>1.75</v>
      </c>
      <c r="V191" s="159">
        <v>44122</v>
      </c>
      <c r="W191" s="151">
        <f t="shared" si="34"/>
        <v>1</v>
      </c>
      <c r="X191" s="154">
        <f t="shared" si="45"/>
        <v>8.4622823984526113E-2</v>
      </c>
      <c r="Y191" s="151" t="str">
        <f>VLOOKUP(A191,Data_echipe!A:R,18,0)</f>
        <v>Let it RUN</v>
      </c>
      <c r="Z191" s="151">
        <f t="shared" si="35"/>
        <v>0</v>
      </c>
    </row>
    <row r="192" spans="1:26" x14ac:dyDescent="0.25">
      <c r="A192" s="156" t="s">
        <v>62</v>
      </c>
      <c r="B192" s="151" t="str">
        <f>VLOOKUP(A192,Participanti!A:B,2,0)</f>
        <v>M</v>
      </c>
      <c r="C192" s="156">
        <v>6</v>
      </c>
      <c r="D192" s="156">
        <v>21.01</v>
      </c>
      <c r="E192" s="157">
        <v>0.10561342592592593</v>
      </c>
      <c r="F192" s="157">
        <v>0.10844907407407407</v>
      </c>
      <c r="G192" s="157">
        <f t="shared" si="37"/>
        <v>0.10703124999999999</v>
      </c>
      <c r="H192" s="108">
        <v>238</v>
      </c>
      <c r="I192" s="153">
        <f t="shared" si="38"/>
        <v>5.0943003331746783E-3</v>
      </c>
      <c r="J192" s="156">
        <f>IF(B192="F",IF(I192&gt;Barem!$AC$2,0,IF(B192="F",VLOOKUP(D192,Barem!$B$2:$C$11,2,1))),IF(I192&gt;Barem!$AC$3,0,VLOOKUP(D192,Barem!$B$12:$C$21,2,1)))</f>
        <v>5</v>
      </c>
      <c r="K192" s="160">
        <f>IF(J192=0,0,IF(B192="F",VLOOKUP(I192,Barem!$G$2:$H$11,2,1),VLOOKUP(I192,Barem!$G$12:$H$21,2,1)))</f>
        <v>1</v>
      </c>
      <c r="L192" s="2">
        <v>2.5</v>
      </c>
      <c r="M192" s="155" t="s">
        <v>170</v>
      </c>
      <c r="N192" s="152">
        <f t="shared" ref="N192:N258" si="46">IF($M192=N$1,50%,25%)</f>
        <v>0.5</v>
      </c>
      <c r="O192" s="152">
        <f t="shared" si="43"/>
        <v>0.25</v>
      </c>
      <c r="P192" s="152">
        <f t="shared" si="43"/>
        <v>0.25</v>
      </c>
      <c r="Q192" s="32">
        <f t="shared" si="40"/>
        <v>0.15866666666666668</v>
      </c>
      <c r="R192" s="32">
        <f>IF(D192&gt;21,VLOOKUP(D192,Barem!$T$1:$U$39,2,1),0)</f>
        <v>0</v>
      </c>
      <c r="S192" s="32">
        <f>IF(D192&lt;1.609,0,IF(B192="F",VLOOKUP(I192,Barem!$X$2:$Z$13,2,1),VLOOKUP(I192,Barem!$X$14:$Z$25,2,1)))</f>
        <v>0</v>
      </c>
      <c r="T192" s="32">
        <f>VLOOKUP(A192,Participanti!A:C,3,0)</f>
        <v>0</v>
      </c>
      <c r="U192" s="25">
        <f t="shared" si="44"/>
        <v>3.5336666666666665</v>
      </c>
      <c r="V192" s="159">
        <v>44122</v>
      </c>
      <c r="W192" s="151">
        <f t="shared" si="34"/>
        <v>1</v>
      </c>
      <c r="X192" s="154">
        <f t="shared" si="45"/>
        <v>0.16818975091226399</v>
      </c>
      <c r="Y192" s="151" t="str">
        <f>VLOOKUP(A192,Data_echipe!A:R,18,0)</f>
        <v>Serioranistii</v>
      </c>
      <c r="Z192" s="151">
        <f t="shared" si="35"/>
        <v>1</v>
      </c>
    </row>
    <row r="193" spans="1:26" x14ac:dyDescent="0.25">
      <c r="A193" s="156" t="s">
        <v>66</v>
      </c>
      <c r="B193" s="151" t="str">
        <f>VLOOKUP(A193,Participanti!A:B,2,0)</f>
        <v>M</v>
      </c>
      <c r="C193" s="156">
        <v>6</v>
      </c>
      <c r="D193" s="156">
        <v>5.18</v>
      </c>
      <c r="E193" s="161"/>
      <c r="F193" s="157">
        <v>2.1157407407407406E-2</v>
      </c>
      <c r="G193" s="157">
        <f t="shared" si="37"/>
        <v>2.1157407407407406E-2</v>
      </c>
      <c r="H193" s="108">
        <v>0</v>
      </c>
      <c r="I193" s="153">
        <f t="shared" si="38"/>
        <v>4.0844415844415848E-3</v>
      </c>
      <c r="J193" s="132">
        <f>IF(B193="F",IF(I193&gt;Barem!$AC$2,0,IF(B193="F",VLOOKUP(D193,Barem!$B$2:$C$11,2,1))),IF(I193&gt;Barem!$AC$3,0,VLOOKUP(D193,Barem!$B$12:$C$21,2,1)))</f>
        <v>1.5</v>
      </c>
      <c r="K193" s="156">
        <f>IF(J193=0,0,IF(B193="F",VLOOKUP(I193,Barem!$G$2:$H$11,2,1),VLOOKUP(I193,Barem!$G$12:$H$21,2,1)))</f>
        <v>1.5</v>
      </c>
      <c r="L193" s="2">
        <v>1.5</v>
      </c>
      <c r="M193" s="155" t="s">
        <v>171</v>
      </c>
      <c r="N193" s="152">
        <f t="shared" si="46"/>
        <v>0.25</v>
      </c>
      <c r="O193" s="152">
        <f t="shared" si="43"/>
        <v>0.5</v>
      </c>
      <c r="P193" s="152">
        <f t="shared" si="43"/>
        <v>0.25</v>
      </c>
      <c r="Q193" s="32">
        <f t="shared" si="40"/>
        <v>0</v>
      </c>
      <c r="R193" s="32">
        <f>IF(D193&gt;21,VLOOKUP(D193,Barem!$T$1:$U$39,2,1),0)</f>
        <v>0</v>
      </c>
      <c r="S193" s="32">
        <f>IF(D193&lt;1.609,0,IF(B193="F",VLOOKUP(I193,Barem!$X$2:$Z$13,2,1),VLOOKUP(I193,Barem!$X$14:$Z$25,2,1)))</f>
        <v>0</v>
      </c>
      <c r="T193" s="32">
        <f>VLOOKUP(A193,Participanti!A:C,3,0)</f>
        <v>0</v>
      </c>
      <c r="U193" s="25">
        <f t="shared" si="44"/>
        <v>1.5</v>
      </c>
      <c r="V193" s="159">
        <v>44122</v>
      </c>
      <c r="W193" s="151">
        <f t="shared" si="34"/>
        <v>1</v>
      </c>
      <c r="X193" s="154">
        <f t="shared" si="45"/>
        <v>0.28957528957528961</v>
      </c>
      <c r="Y193" s="151" t="str">
        <f>VLOOKUP(A193,Data_echipe!A:R,18,0)</f>
        <v>Serioranistii</v>
      </c>
      <c r="Z193" s="151">
        <f t="shared" si="35"/>
        <v>1</v>
      </c>
    </row>
    <row r="194" spans="1:26" x14ac:dyDescent="0.25">
      <c r="A194" s="156" t="s">
        <v>218</v>
      </c>
      <c r="B194" s="151" t="str">
        <f>VLOOKUP(A194,Participanti!A:B,2,0)</f>
        <v>M</v>
      </c>
      <c r="C194" s="156">
        <v>6</v>
      </c>
      <c r="D194" s="156">
        <v>20.010000000000002</v>
      </c>
      <c r="E194" s="156"/>
      <c r="F194" s="157">
        <v>6.1226851851851859E-2</v>
      </c>
      <c r="G194" s="157">
        <f t="shared" si="37"/>
        <v>6.1226851851851859E-2</v>
      </c>
      <c r="H194" s="108">
        <v>49</v>
      </c>
      <c r="I194" s="153">
        <f t="shared" si="38"/>
        <v>3.0598126862494681E-3</v>
      </c>
      <c r="J194" s="132">
        <f>IF(B194="F",IF(I194&gt;Barem!$AC$2,0,IF(B194="F",VLOOKUP(D194,Barem!$B$2:$C$11,2,1))),IF(I194&gt;Barem!$AC$3,0,VLOOKUP(D194,Barem!$B$12:$C$21,2,1)))</f>
        <v>4.5</v>
      </c>
      <c r="K194" s="156">
        <f>IF(J194=0,0,IF(B194="F",VLOOKUP(I194,Barem!$G$2:$H$11,2,1),VLOOKUP(I194,Barem!$G$12:$H$21,2,1)))</f>
        <v>4</v>
      </c>
      <c r="L194" s="2">
        <v>1</v>
      </c>
      <c r="M194" s="155" t="s">
        <v>171</v>
      </c>
      <c r="N194" s="152">
        <f t="shared" si="46"/>
        <v>0.25</v>
      </c>
      <c r="O194" s="152">
        <f t="shared" si="43"/>
        <v>0.5</v>
      </c>
      <c r="P194" s="152">
        <f t="shared" si="43"/>
        <v>0.25</v>
      </c>
      <c r="Q194" s="32">
        <f t="shared" si="40"/>
        <v>0</v>
      </c>
      <c r="R194" s="32">
        <f>IF(D194&gt;21,VLOOKUP(D194,Barem!$T$1:$U$39,2,1),0)</f>
        <v>0</v>
      </c>
      <c r="S194" s="32">
        <f>IF(D194&lt;1.609,0,IF(B194="F",VLOOKUP(I194,Barem!$X$2:$Z$13,2,1),VLOOKUP(I194,Barem!$X$14:$Z$25,2,1)))</f>
        <v>0</v>
      </c>
      <c r="T194" s="32">
        <f>VLOOKUP(A194,Participanti!A:C,3,0)</f>
        <v>0</v>
      </c>
      <c r="U194" s="25">
        <f t="shared" si="44"/>
        <v>3.375</v>
      </c>
      <c r="V194" s="159">
        <v>44122</v>
      </c>
      <c r="W194" s="151">
        <f t="shared" ref="W194:W257" si="47">COUNTIFS(A:A,A194,C:C,C194)</f>
        <v>1</v>
      </c>
      <c r="X194" s="154">
        <f t="shared" si="45"/>
        <v>0.16866566716641679</v>
      </c>
      <c r="Y194" s="151" t="str">
        <f>VLOOKUP(A194,Data_echipe!A:R,18,0)</f>
        <v>Simply the BEST</v>
      </c>
      <c r="Z194" s="151">
        <f t="shared" si="35"/>
        <v>1</v>
      </c>
    </row>
    <row r="195" spans="1:26" x14ac:dyDescent="0.25">
      <c r="A195" s="156" t="s">
        <v>49</v>
      </c>
      <c r="B195" s="151" t="str">
        <f>VLOOKUP(A195,Participanti!A:B,2,0)</f>
        <v>M</v>
      </c>
      <c r="C195" s="156">
        <v>6</v>
      </c>
      <c r="D195" s="156">
        <v>44</v>
      </c>
      <c r="E195" s="157">
        <v>0.29396990740740742</v>
      </c>
      <c r="F195" s="157">
        <v>0.32444444444444448</v>
      </c>
      <c r="G195" s="157">
        <f t="shared" si="37"/>
        <v>0.30920717592592595</v>
      </c>
      <c r="H195" s="108">
        <v>2020</v>
      </c>
      <c r="I195" s="153">
        <f t="shared" si="38"/>
        <v>7.0274358164983172E-3</v>
      </c>
      <c r="J195" s="156">
        <f>IF(B195="F",IF(I195&gt;Barem!$AC$2,0,IF(B195="F",VLOOKUP(D195,Barem!$B$2:$C$11,2,1))),IF(I195&gt;Barem!$AC$3,0,VLOOKUP(D195,Barem!$B$12:$C$21,2,1)))</f>
        <v>5</v>
      </c>
      <c r="K195" s="132">
        <f>IF(J195=0,0,IF(B195="F",VLOOKUP(I195,Barem!$G$2:$H$11,2,1),VLOOKUP(I195,Barem!$G$12:$H$21,2,1)))</f>
        <v>0</v>
      </c>
      <c r="L195" s="2">
        <v>3</v>
      </c>
      <c r="M195" s="155" t="s">
        <v>170</v>
      </c>
      <c r="N195" s="152">
        <f t="shared" si="46"/>
        <v>0.5</v>
      </c>
      <c r="O195" s="152">
        <f t="shared" si="43"/>
        <v>0.25</v>
      </c>
      <c r="P195" s="152">
        <f t="shared" si="43"/>
        <v>0.25</v>
      </c>
      <c r="Q195" s="32">
        <f t="shared" si="40"/>
        <v>1.3466666666666667</v>
      </c>
      <c r="R195" s="32">
        <f>IF(D195&gt;21,VLOOKUP(D195,Barem!$T$1:$U$39,2,1),0)</f>
        <v>1.1000000000000001</v>
      </c>
      <c r="S195" s="32">
        <f>IF(D195&lt;1.609,0,IF(B195="F",VLOOKUP(I195,Barem!$X$2:$Z$13,2,1),VLOOKUP(I195,Barem!$X$14:$Z$25,2,1)))</f>
        <v>0</v>
      </c>
      <c r="T195" s="32">
        <f>VLOOKUP(A195,Participanti!A:C,3,0)</f>
        <v>0</v>
      </c>
      <c r="U195" s="25">
        <f t="shared" si="44"/>
        <v>5.6966666666666672</v>
      </c>
      <c r="V195" s="159">
        <v>44122</v>
      </c>
      <c r="W195" s="151">
        <f t="shared" si="47"/>
        <v>1</v>
      </c>
      <c r="X195" s="154">
        <f t="shared" si="45"/>
        <v>0.12946969696969698</v>
      </c>
      <c r="Y195" s="151" t="e">
        <f>VLOOKUP(A195,Data_echipe!A:R,18,0)</f>
        <v>#N/A</v>
      </c>
      <c r="Z195" s="151">
        <f t="shared" si="35"/>
        <v>0</v>
      </c>
    </row>
    <row r="196" spans="1:26" x14ac:dyDescent="0.25">
      <c r="A196" s="156" t="s">
        <v>54</v>
      </c>
      <c r="B196" s="151" t="str">
        <f>VLOOKUP(A196,Participanti!A:B,2,0)</f>
        <v>M</v>
      </c>
      <c r="C196" s="156">
        <v>6</v>
      </c>
      <c r="D196" s="156">
        <v>10.57</v>
      </c>
      <c r="E196" s="157"/>
      <c r="F196" s="157">
        <v>5.2974537037037035E-2</v>
      </c>
      <c r="G196" s="157">
        <f t="shared" si="37"/>
        <v>5.2974537037037035E-2</v>
      </c>
      <c r="H196" s="108">
        <v>264</v>
      </c>
      <c r="I196" s="153">
        <f t="shared" si="38"/>
        <v>5.0117821227092744E-3</v>
      </c>
      <c r="J196" s="132">
        <f>IF(B196="F",IF(I196&gt;Barem!$AC$2,0,IF(B196="F",VLOOKUP(D196,Barem!$B$2:$C$11,2,1))),IF(I196&gt;Barem!$AC$3,0,VLOOKUP(D196,Barem!$B$12:$C$21,2,1)))</f>
        <v>2.5</v>
      </c>
      <c r="K196" s="156">
        <f>IF(J196=0,0,IF(B196="F",VLOOKUP(I196,Barem!$G$2:$H$11,2,1),VLOOKUP(I196,Barem!$G$12:$H$21,2,1)))</f>
        <v>1</v>
      </c>
      <c r="L196" s="2">
        <v>3</v>
      </c>
      <c r="M196" s="155" t="s">
        <v>171</v>
      </c>
      <c r="N196" s="152">
        <f t="shared" si="46"/>
        <v>0.25</v>
      </c>
      <c r="O196" s="152">
        <f t="shared" si="43"/>
        <v>0.5</v>
      </c>
      <c r="P196" s="152">
        <f t="shared" si="43"/>
        <v>0.25</v>
      </c>
      <c r="Q196" s="32">
        <f t="shared" si="40"/>
        <v>0.17599999999999999</v>
      </c>
      <c r="R196" s="32">
        <f>IF(D196&gt;21,VLOOKUP(D196,Barem!$T$1:$U$39,2,1),0)</f>
        <v>0</v>
      </c>
      <c r="S196" s="32">
        <f>IF(D196&lt;1.609,0,IF(B196="F",VLOOKUP(I196,Barem!$X$2:$Z$13,2,1),VLOOKUP(I196,Barem!$X$14:$Z$25,2,1)))</f>
        <v>0</v>
      </c>
      <c r="T196" s="32">
        <f>VLOOKUP(A196,Participanti!A:C,3,0)</f>
        <v>0.5</v>
      </c>
      <c r="U196" s="25">
        <f t="shared" si="44"/>
        <v>2.5510000000000002</v>
      </c>
      <c r="V196" s="159">
        <v>44122</v>
      </c>
      <c r="W196" s="151">
        <f t="shared" si="47"/>
        <v>1</v>
      </c>
      <c r="X196" s="154">
        <f t="shared" si="45"/>
        <v>0.24134342478713341</v>
      </c>
      <c r="Y196" s="151" t="str">
        <f>VLOOKUP(A196,Data_echipe!A:R,18,0)</f>
        <v>Let it RUN</v>
      </c>
      <c r="Z196" s="151">
        <f t="shared" si="35"/>
        <v>1</v>
      </c>
    </row>
    <row r="197" spans="1:26" x14ac:dyDescent="0.25">
      <c r="A197" s="156" t="s">
        <v>52</v>
      </c>
      <c r="B197" s="151" t="str">
        <f>VLOOKUP(A197,Participanti!A:B,2,0)</f>
        <v>M</v>
      </c>
      <c r="C197" s="156">
        <v>6</v>
      </c>
      <c r="D197" s="156">
        <v>20</v>
      </c>
      <c r="E197" s="157"/>
      <c r="F197" s="157">
        <v>7.2812500000000002E-2</v>
      </c>
      <c r="G197" s="157">
        <f t="shared" si="37"/>
        <v>7.2812500000000002E-2</v>
      </c>
      <c r="H197" s="108">
        <v>321</v>
      </c>
      <c r="I197" s="153">
        <f t="shared" si="38"/>
        <v>3.6406250000000002E-3</v>
      </c>
      <c r="J197" s="132">
        <f>IF(B197="F",IF(I197&gt;Barem!$AC$2,0,IF(B197="F",VLOOKUP(D197,Barem!$B$2:$C$11,2,1))),IF(I197&gt;Barem!$AC$3,0,VLOOKUP(D197,Barem!$B$12:$C$21,2,1)))</f>
        <v>4.5</v>
      </c>
      <c r="K197" s="156">
        <f>IF(J197=0,0,IF(B197="F",VLOOKUP(I197,Barem!$G$2:$H$11,2,1),VLOOKUP(I197,Barem!$G$12:$H$21,2,1)))</f>
        <v>2.5</v>
      </c>
      <c r="L197" s="2">
        <v>1</v>
      </c>
      <c r="M197" s="155" t="s">
        <v>171</v>
      </c>
      <c r="N197" s="152">
        <f t="shared" si="46"/>
        <v>0.25</v>
      </c>
      <c r="O197" s="152">
        <f t="shared" si="43"/>
        <v>0.5</v>
      </c>
      <c r="P197" s="152">
        <f t="shared" si="43"/>
        <v>0.25</v>
      </c>
      <c r="Q197" s="32">
        <f t="shared" si="40"/>
        <v>0.214</v>
      </c>
      <c r="R197" s="32">
        <f>IF(D197&gt;21,VLOOKUP(D197,Barem!$T$1:$U$39,2,1),0)</f>
        <v>0</v>
      </c>
      <c r="S197" s="32">
        <f>IF(D197&lt;1.609,0,IF(B197="F",VLOOKUP(I197,Barem!$X$2:$Z$13,2,1),VLOOKUP(I197,Barem!$X$14:$Z$25,2,1)))</f>
        <v>0</v>
      </c>
      <c r="T197" s="32">
        <f>VLOOKUP(A197,Participanti!A:C,3,0)</f>
        <v>0</v>
      </c>
      <c r="U197" s="25">
        <f t="shared" si="44"/>
        <v>2.839</v>
      </c>
      <c r="V197" s="159">
        <v>44122</v>
      </c>
      <c r="W197" s="151">
        <f t="shared" si="47"/>
        <v>1</v>
      </c>
      <c r="X197" s="154">
        <f t="shared" si="45"/>
        <v>0.14194999999999999</v>
      </c>
      <c r="Y197" s="151" t="str">
        <f>VLOOKUP(A197,Data_echipe!A:R,18,0)</f>
        <v>Simply the BEST</v>
      </c>
      <c r="Z197" s="151">
        <f t="shared" si="35"/>
        <v>1</v>
      </c>
    </row>
    <row r="198" spans="1:26" x14ac:dyDescent="0.25">
      <c r="A198" s="156" t="s">
        <v>183</v>
      </c>
      <c r="B198" s="151" t="str">
        <f>VLOOKUP(A198,Participanti!A:B,2,0)</f>
        <v>M</v>
      </c>
      <c r="C198" s="156">
        <v>6</v>
      </c>
      <c r="D198" s="156">
        <v>16.05</v>
      </c>
      <c r="E198" s="157"/>
      <c r="F198" s="157">
        <v>5.7152777777777775E-2</v>
      </c>
      <c r="G198" s="157">
        <f t="shared" si="37"/>
        <v>5.7152777777777775E-2</v>
      </c>
      <c r="H198" s="108">
        <v>48</v>
      </c>
      <c r="I198" s="153">
        <f t="shared" si="38"/>
        <v>3.5609207338179296E-3</v>
      </c>
      <c r="J198" s="132">
        <f>IF(B198="F",IF(I198&gt;Barem!$AC$2,0,IF(B198="F",VLOOKUP(D198,Barem!$B$2:$C$11,2,1))),IF(I198&gt;Barem!$AC$3,0,VLOOKUP(D198,Barem!$B$12:$C$21,2,1)))</f>
        <v>3.5</v>
      </c>
      <c r="K198" s="156">
        <f>IF(J198=0,0,IF(B198="F",VLOOKUP(I198,Barem!$G$2:$H$11,2,1),VLOOKUP(I198,Barem!$G$12:$H$21,2,1)))</f>
        <v>2.5</v>
      </c>
      <c r="L198" s="2">
        <v>1</v>
      </c>
      <c r="M198" s="155" t="s">
        <v>171</v>
      </c>
      <c r="N198" s="152">
        <f t="shared" si="46"/>
        <v>0.25</v>
      </c>
      <c r="O198" s="152">
        <f t="shared" si="43"/>
        <v>0.5</v>
      </c>
      <c r="P198" s="152">
        <f t="shared" si="43"/>
        <v>0.25</v>
      </c>
      <c r="Q198" s="32">
        <f t="shared" si="40"/>
        <v>0</v>
      </c>
      <c r="R198" s="32">
        <f>IF(D198&gt;21,VLOOKUP(D198,Barem!$T$1:$U$39,2,1),0)</f>
        <v>0</v>
      </c>
      <c r="S198" s="32">
        <f>IF(D198&lt;1.609,0,IF(B198="F",VLOOKUP(I198,Barem!$X$2:$Z$13,2,1),VLOOKUP(I198,Barem!$X$14:$Z$25,2,1)))</f>
        <v>0</v>
      </c>
      <c r="T198" s="32">
        <f>VLOOKUP(A198,Participanti!A:C,3,0)</f>
        <v>0</v>
      </c>
      <c r="U198" s="25">
        <f t="shared" si="44"/>
        <v>2.375</v>
      </c>
      <c r="V198" s="159">
        <v>44122</v>
      </c>
      <c r="W198" s="151">
        <f t="shared" si="47"/>
        <v>1</v>
      </c>
      <c r="X198" s="154">
        <f t="shared" si="45"/>
        <v>0.14797507788161993</v>
      </c>
      <c r="Y198" s="151" t="str">
        <f>VLOOKUP(A198,Data_echipe!A:R,18,0)</f>
        <v>TSP</v>
      </c>
      <c r="Z198" s="151">
        <f t="shared" ref="Z198:Z214" si="48">IF(K198&gt;0,1,0)</f>
        <v>1</v>
      </c>
    </row>
    <row r="199" spans="1:26" x14ac:dyDescent="0.25">
      <c r="A199" s="156" t="s">
        <v>65</v>
      </c>
      <c r="B199" s="151" t="str">
        <f>VLOOKUP(A199,Participanti!A:B,2,0)</f>
        <v>M</v>
      </c>
      <c r="C199" s="156">
        <v>6</v>
      </c>
      <c r="D199" s="156">
        <v>21.5</v>
      </c>
      <c r="E199" s="156"/>
      <c r="F199" s="157">
        <v>6.4456018518518524E-2</v>
      </c>
      <c r="G199" s="157">
        <f t="shared" si="37"/>
        <v>6.4456018518518524E-2</v>
      </c>
      <c r="H199" s="108">
        <v>2</v>
      </c>
      <c r="I199" s="153">
        <f t="shared" si="38"/>
        <v>2.9979543496985359E-3</v>
      </c>
      <c r="J199" s="132">
        <f>IF(B199="F",IF(I199&gt;Barem!$AC$2,0,IF(B199="F",VLOOKUP(D199,Barem!$B$2:$C$11,2,1))),IF(I199&gt;Barem!$AC$3,0,VLOOKUP(D199,Barem!$B$12:$C$21,2,1)))</f>
        <v>5</v>
      </c>
      <c r="K199" s="156">
        <f>IF(J199=0,0,IF(B199="F",VLOOKUP(I199,Barem!$G$2:$H$11,2,1),VLOOKUP(I199,Barem!$G$12:$H$21,2,1)))</f>
        <v>4</v>
      </c>
      <c r="L199" s="2">
        <v>1.5</v>
      </c>
      <c r="M199" s="155" t="s">
        <v>171</v>
      </c>
      <c r="N199" s="152">
        <f t="shared" si="46"/>
        <v>0.25</v>
      </c>
      <c r="O199" s="152">
        <f t="shared" si="43"/>
        <v>0.5</v>
      </c>
      <c r="P199" s="152">
        <f t="shared" si="43"/>
        <v>0.25</v>
      </c>
      <c r="Q199" s="32">
        <f t="shared" si="40"/>
        <v>0</v>
      </c>
      <c r="R199" s="32">
        <f>IF(D199&gt;21,VLOOKUP(D199,Barem!$T$1:$U$39,2,1),0)</f>
        <v>0</v>
      </c>
      <c r="S199" s="32">
        <f>IF(D199&lt;1.609,0,IF(B199="F",VLOOKUP(I199,Barem!$X$2:$Z$13,2,1),VLOOKUP(I199,Barem!$X$14:$Z$25,2,1)))</f>
        <v>0</v>
      </c>
      <c r="T199" s="32">
        <f>VLOOKUP(A199,Participanti!A:C,3,0)</f>
        <v>0</v>
      </c>
      <c r="U199" s="25">
        <f t="shared" si="44"/>
        <v>3.625</v>
      </c>
      <c r="V199" s="159">
        <v>44122</v>
      </c>
      <c r="W199" s="151">
        <f t="shared" si="47"/>
        <v>1</v>
      </c>
      <c r="X199" s="154">
        <f t="shared" si="45"/>
        <v>0.16860465116279069</v>
      </c>
      <c r="Y199" s="151" t="str">
        <f>VLOOKUP(A199,Data_echipe!A:R,18,0)</f>
        <v>Tenchei</v>
      </c>
      <c r="Z199" s="151">
        <f t="shared" si="48"/>
        <v>1</v>
      </c>
    </row>
    <row r="200" spans="1:26" x14ac:dyDescent="0.25">
      <c r="A200" s="156" t="s">
        <v>252</v>
      </c>
      <c r="B200" s="151" t="str">
        <f>VLOOKUP(A200,Participanti!A:B,2,0)</f>
        <v>M</v>
      </c>
      <c r="C200" s="156">
        <v>6</v>
      </c>
      <c r="D200" s="156">
        <v>23.34</v>
      </c>
      <c r="E200" s="157">
        <v>0.17531249999999998</v>
      </c>
      <c r="F200" s="157">
        <v>0.22295138888888888</v>
      </c>
      <c r="G200" s="157">
        <f t="shared" si="37"/>
        <v>0.19913194444444443</v>
      </c>
      <c r="H200" s="108">
        <v>1816</v>
      </c>
      <c r="I200" s="153">
        <f t="shared" si="38"/>
        <v>8.5317885366085876E-3</v>
      </c>
      <c r="J200" s="132">
        <f>IF(B200="F",IF(I200&gt;Barem!$AC$2,0,IF(B200="F",VLOOKUP(D200,Barem!$B$2:$C$11,2,1))),IF(I200&gt;Barem!$AC$3,0,VLOOKUP(D200,Barem!$B$12:$C$21,2,1)))</f>
        <v>0</v>
      </c>
      <c r="K200" s="132">
        <f>IF(J200=0,0,IF(B200="F",VLOOKUP(I200,Barem!$G$2:$H$11,2,1),VLOOKUP(I200,Barem!$G$12:$H$21,2,1)))</f>
        <v>0</v>
      </c>
      <c r="L200" s="156">
        <v>3.5</v>
      </c>
      <c r="M200" s="155" t="s">
        <v>172</v>
      </c>
      <c r="N200" s="152">
        <f t="shared" si="46"/>
        <v>0.25</v>
      </c>
      <c r="O200" s="152">
        <f t="shared" si="43"/>
        <v>0.25</v>
      </c>
      <c r="P200" s="152">
        <f t="shared" si="43"/>
        <v>0.5</v>
      </c>
      <c r="Q200" s="32">
        <f t="shared" si="40"/>
        <v>1.2106666666666666</v>
      </c>
      <c r="R200" s="32">
        <f>IF(D200&gt;21,VLOOKUP(D200,Barem!$T$1:$U$39,2,1),0)</f>
        <v>0.1</v>
      </c>
      <c r="S200" s="32">
        <f>IF(D200&lt;1.609,0,IF(B200="F",VLOOKUP(I200,Barem!$X$2:$Z$13,2,1),VLOOKUP(I200,Barem!$X$14:$Z$25,2,1)))</f>
        <v>0</v>
      </c>
      <c r="T200" s="32">
        <f>VLOOKUP(A200,Participanti!A:C,3,0)</f>
        <v>0</v>
      </c>
      <c r="U200" s="25">
        <f t="shared" si="44"/>
        <v>3.0606666666666666</v>
      </c>
      <c r="V200" s="159">
        <v>44122</v>
      </c>
      <c r="W200" s="151">
        <f t="shared" si="47"/>
        <v>1</v>
      </c>
      <c r="X200" s="154">
        <f t="shared" si="45"/>
        <v>0.13113396172522138</v>
      </c>
      <c r="Y200" s="151" t="str">
        <f>VLOOKUP(A200,Data_echipe!A:R,18,0)</f>
        <v>Tenchei</v>
      </c>
      <c r="Z200" s="151">
        <f t="shared" si="48"/>
        <v>0</v>
      </c>
    </row>
    <row r="201" spans="1:26" x14ac:dyDescent="0.25">
      <c r="A201" s="156" t="s">
        <v>60</v>
      </c>
      <c r="B201" s="151" t="str">
        <f>VLOOKUP(A201,Participanti!A:B,2,0)</f>
        <v>M</v>
      </c>
      <c r="C201" s="156">
        <v>6</v>
      </c>
      <c r="D201" s="156">
        <v>22.31</v>
      </c>
      <c r="E201" s="157"/>
      <c r="F201" s="157">
        <v>9.2141203703703711E-2</v>
      </c>
      <c r="G201" s="157">
        <f t="shared" si="37"/>
        <v>9.2141203703703711E-2</v>
      </c>
      <c r="H201" s="108">
        <v>72</v>
      </c>
      <c r="I201" s="153">
        <f t="shared" si="38"/>
        <v>4.1300405066653388E-3</v>
      </c>
      <c r="J201" s="132">
        <f>IF(B201="F",IF(I201&gt;Barem!$AC$2,0,IF(B201="F",VLOOKUP(D201,Barem!$B$2:$C$11,2,1))),IF(I201&gt;Barem!$AC$3,0,VLOOKUP(D201,Barem!$B$12:$C$21,2,1)))</f>
        <v>5</v>
      </c>
      <c r="K201" s="156">
        <f>IF(J201=0,0,IF(B201="F",VLOOKUP(I201,Barem!$G$2:$H$11,2,1),VLOOKUP(I201,Barem!$G$12:$H$21,2,1)))</f>
        <v>1.5</v>
      </c>
      <c r="L201" s="2">
        <v>2</v>
      </c>
      <c r="M201" s="155" t="s">
        <v>171</v>
      </c>
      <c r="N201" s="152">
        <f t="shared" si="46"/>
        <v>0.25</v>
      </c>
      <c r="O201" s="152">
        <f t="shared" si="43"/>
        <v>0.5</v>
      </c>
      <c r="P201" s="152">
        <f t="shared" si="43"/>
        <v>0.25</v>
      </c>
      <c r="Q201" s="32">
        <f t="shared" si="40"/>
        <v>0</v>
      </c>
      <c r="R201" s="32">
        <f>IF(D201&gt;21,VLOOKUP(D201,Barem!$T$1:$U$39,2,1),0)</f>
        <v>0</v>
      </c>
      <c r="S201" s="32">
        <f>IF(D201&lt;1.609,0,IF(B201="F",VLOOKUP(I201,Barem!$X$2:$Z$13,2,1),VLOOKUP(I201,Barem!$X$14:$Z$25,2,1)))</f>
        <v>0</v>
      </c>
      <c r="T201" s="32">
        <f>VLOOKUP(A201,Participanti!A:C,3,0)</f>
        <v>0</v>
      </c>
      <c r="U201" s="25">
        <f t="shared" si="44"/>
        <v>2.5</v>
      </c>
      <c r="V201" s="159">
        <v>44122</v>
      </c>
      <c r="W201" s="151">
        <f t="shared" si="47"/>
        <v>1</v>
      </c>
      <c r="X201" s="154">
        <f t="shared" si="45"/>
        <v>0.11205737337516809</v>
      </c>
      <c r="Y201" s="151" t="str">
        <f>VLOOKUP(A201,Data_echipe!A:R,18,0)</f>
        <v>TSP</v>
      </c>
      <c r="Z201" s="151">
        <f t="shared" si="48"/>
        <v>1</v>
      </c>
    </row>
    <row r="202" spans="1:26" x14ac:dyDescent="0.25">
      <c r="A202" s="156" t="s">
        <v>155</v>
      </c>
      <c r="B202" s="151" t="str">
        <f>VLOOKUP(A202,Participanti!A:B,2,0)</f>
        <v>F</v>
      </c>
      <c r="C202" s="156">
        <v>6</v>
      </c>
      <c r="D202" s="156">
        <v>9.3800000000000008</v>
      </c>
      <c r="E202" s="156"/>
      <c r="F202" s="157">
        <v>4.7546296296296302E-2</v>
      </c>
      <c r="G202" s="157">
        <f t="shared" si="37"/>
        <v>4.7546296296296302E-2</v>
      </c>
      <c r="H202" s="108">
        <v>26</v>
      </c>
      <c r="I202" s="153">
        <f t="shared" si="38"/>
        <v>5.0689015241254052E-3</v>
      </c>
      <c r="J202" s="132">
        <f>IF(B202="F",IF(I202&gt;Barem!$AC$2,0,IF(B202="F",VLOOKUP(D202,Barem!$B$2:$C$11,2,1))),IF(I202&gt;Barem!$AC$3,0,VLOOKUP(D202,Barem!$B$12:$C$21,2,1)))</f>
        <v>2.5</v>
      </c>
      <c r="K202" s="156">
        <f>IF(J202=0,0,IF(B202="F",VLOOKUP(I202,Barem!$G$2:$H$11,2,1),VLOOKUP(I202,Barem!$G$12:$H$21,2,1)))</f>
        <v>1</v>
      </c>
      <c r="L202" s="2">
        <v>1.5</v>
      </c>
      <c r="M202" s="155" t="s">
        <v>171</v>
      </c>
      <c r="N202" s="152">
        <f t="shared" si="46"/>
        <v>0.25</v>
      </c>
      <c r="O202" s="152">
        <f t="shared" si="43"/>
        <v>0.5</v>
      </c>
      <c r="P202" s="152">
        <f t="shared" si="43"/>
        <v>0.25</v>
      </c>
      <c r="Q202" s="32">
        <f t="shared" si="40"/>
        <v>0</v>
      </c>
      <c r="R202" s="32">
        <f>IF(D202&gt;21,VLOOKUP(D202,Barem!$T$1:$U$39,2,1),0)</f>
        <v>0</v>
      </c>
      <c r="S202" s="32">
        <f>IF(D202&lt;1.609,0,IF(B202="F",VLOOKUP(I202,Barem!$X$2:$Z$13,2,1),VLOOKUP(I202,Barem!$X$14:$Z$25,2,1)))</f>
        <v>0</v>
      </c>
      <c r="T202" s="32">
        <f>VLOOKUP(A202,Participanti!A:C,3,0)</f>
        <v>0</v>
      </c>
      <c r="U202" s="25">
        <f t="shared" si="44"/>
        <v>1.5</v>
      </c>
      <c r="V202" s="159">
        <v>44121</v>
      </c>
      <c r="W202" s="151">
        <f t="shared" si="47"/>
        <v>1</v>
      </c>
      <c r="X202" s="154">
        <f t="shared" si="45"/>
        <v>0.1599147121535181</v>
      </c>
      <c r="Y202" s="151" t="str">
        <f>VLOOKUP(A202,Data_echipe!A:R,18,0)</f>
        <v>TSP</v>
      </c>
      <c r="Z202" s="151">
        <f t="shared" si="48"/>
        <v>1</v>
      </c>
    </row>
    <row r="203" spans="1:26" x14ac:dyDescent="0.25">
      <c r="A203" s="156" t="s">
        <v>160</v>
      </c>
      <c r="B203" s="151" t="str">
        <f>VLOOKUP(A203,Participanti!A:B,2,0)</f>
        <v>F</v>
      </c>
      <c r="C203" s="156">
        <v>6</v>
      </c>
      <c r="D203" s="156">
        <v>5.01</v>
      </c>
      <c r="E203" s="156"/>
      <c r="F203" s="157">
        <v>1.7245370370370369E-2</v>
      </c>
      <c r="G203" s="157">
        <f t="shared" si="37"/>
        <v>1.7245370370370369E-2</v>
      </c>
      <c r="H203" s="108">
        <v>0</v>
      </c>
      <c r="I203" s="153">
        <f t="shared" si="38"/>
        <v>3.4421896946847047E-3</v>
      </c>
      <c r="J203" s="132">
        <f>IF(B203="F",IF(I203&gt;Barem!$AC$2,0,IF(B203="F",VLOOKUP(D203,Barem!$B$2:$C$11,2,1))),IF(I203&gt;Barem!$AC$3,0,VLOOKUP(D203,Barem!$B$12:$C$21,2,1)))</f>
        <v>1.5</v>
      </c>
      <c r="K203" s="156">
        <f>IF(J203=0,0,IF(B203="F",VLOOKUP(I203,Barem!$G$2:$H$11,2,1),VLOOKUP(I203,Barem!$G$12:$H$21,2,1)))</f>
        <v>4</v>
      </c>
      <c r="L203" s="151">
        <v>2</v>
      </c>
      <c r="M203" s="155" t="s">
        <v>171</v>
      </c>
      <c r="N203" s="152">
        <f t="shared" si="46"/>
        <v>0.25</v>
      </c>
      <c r="O203" s="152">
        <f t="shared" si="43"/>
        <v>0.5</v>
      </c>
      <c r="P203" s="152">
        <f t="shared" si="43"/>
        <v>0.25</v>
      </c>
      <c r="Q203" s="32">
        <f t="shared" si="40"/>
        <v>0</v>
      </c>
      <c r="R203" s="32">
        <f>IF(D203&gt;21,VLOOKUP(D203,Barem!$T$1:$U$39,2,1),0)</f>
        <v>0</v>
      </c>
      <c r="S203" s="32">
        <f>IF(D203&lt;1.609,0,IF(B203="F",VLOOKUP(I203,Barem!$X$2:$Z$13,2,1),VLOOKUP(I203,Barem!$X$14:$Z$25,2,1)))</f>
        <v>0</v>
      </c>
      <c r="T203" s="32">
        <f>VLOOKUP(A203,Participanti!A:C,3,0)</f>
        <v>0</v>
      </c>
      <c r="U203" s="25">
        <f t="shared" si="44"/>
        <v>2.875</v>
      </c>
      <c r="V203" s="159">
        <v>44121</v>
      </c>
      <c r="W203" s="151">
        <f t="shared" si="47"/>
        <v>1</v>
      </c>
      <c r="X203" s="154">
        <f t="shared" si="45"/>
        <v>0.5738522954091817</v>
      </c>
      <c r="Y203" s="151" t="str">
        <f>VLOOKUP(A203,Data_echipe!A:R,18,0)</f>
        <v>Serioranistii</v>
      </c>
      <c r="Z203" s="151">
        <f t="shared" si="48"/>
        <v>1</v>
      </c>
    </row>
    <row r="204" spans="1:26" x14ac:dyDescent="0.25">
      <c r="A204" s="156" t="s">
        <v>55</v>
      </c>
      <c r="B204" s="151" t="str">
        <f>VLOOKUP(A204,Participanti!A:B,2,0)</f>
        <v>M</v>
      </c>
      <c r="C204" s="156">
        <v>6</v>
      </c>
      <c r="D204" s="156">
        <v>43.76</v>
      </c>
      <c r="E204" s="157">
        <v>0.16168981481481481</v>
      </c>
      <c r="F204" s="157">
        <v>0.20987268518518518</v>
      </c>
      <c r="G204" s="157">
        <f t="shared" si="37"/>
        <v>0.18578125000000001</v>
      </c>
      <c r="H204" s="108">
        <v>209</v>
      </c>
      <c r="I204" s="153">
        <f t="shared" si="38"/>
        <v>4.2454581809872032E-3</v>
      </c>
      <c r="J204" s="132">
        <f>IF(B204="F",IF(I204&gt;Barem!$AC$2,0,IF(B204="F",VLOOKUP(D204,Barem!$B$2:$C$11,2,1))),IF(I204&gt;Barem!$AC$3,0,VLOOKUP(D204,Barem!$B$12:$C$21,2,1)))</f>
        <v>5</v>
      </c>
      <c r="K204" s="132">
        <f>IF(J204=0,0,IF(B204="F",VLOOKUP(I204,Barem!$G$2:$H$11,2,1),VLOOKUP(I204,Barem!$G$12:$H$21,2,1)))</f>
        <v>1</v>
      </c>
      <c r="L204" s="156">
        <v>4.5</v>
      </c>
      <c r="M204" s="155" t="s">
        <v>172</v>
      </c>
      <c r="N204" s="152">
        <f t="shared" si="46"/>
        <v>0.25</v>
      </c>
      <c r="O204" s="152">
        <f t="shared" si="43"/>
        <v>0.25</v>
      </c>
      <c r="P204" s="152">
        <f t="shared" si="43"/>
        <v>0.5</v>
      </c>
      <c r="Q204" s="32">
        <f t="shared" si="40"/>
        <v>0.13933333333333334</v>
      </c>
      <c r="R204" s="32">
        <f>IF(D204&gt;21,VLOOKUP(D204,Barem!$T$1:$U$39,2,1),0)</f>
        <v>1.1000000000000001</v>
      </c>
      <c r="S204" s="32">
        <f>IF(D204&lt;1.609,0,IF(B204="F",VLOOKUP(I204,Barem!$X$2:$Z$13,2,1),VLOOKUP(I204,Barem!$X$14:$Z$25,2,1)))</f>
        <v>0</v>
      </c>
      <c r="T204" s="32">
        <f>VLOOKUP(A204,Participanti!A:C,3,0)</f>
        <v>0</v>
      </c>
      <c r="U204" s="25">
        <f t="shared" si="44"/>
        <v>4.9893333333333336</v>
      </c>
      <c r="V204" s="159">
        <v>44121</v>
      </c>
      <c r="W204" s="151">
        <f t="shared" si="47"/>
        <v>1</v>
      </c>
      <c r="X204" s="154">
        <f t="shared" si="45"/>
        <v>0.11401584399756247</v>
      </c>
      <c r="Y204" s="151" t="str">
        <f>VLOOKUP(A204,Data_echipe!A:R,18,0)</f>
        <v>Serioranistii</v>
      </c>
      <c r="Z204" s="151">
        <f t="shared" si="48"/>
        <v>1</v>
      </c>
    </row>
    <row r="205" spans="1:26" x14ac:dyDescent="0.25">
      <c r="A205" s="156" t="s">
        <v>58</v>
      </c>
      <c r="B205" s="151" t="str">
        <f>VLOOKUP(A205,Participanti!A:B,2,0)</f>
        <v>F</v>
      </c>
      <c r="C205" s="156">
        <v>6</v>
      </c>
      <c r="D205" s="156">
        <v>5.01</v>
      </c>
      <c r="E205" s="156"/>
      <c r="F205" s="157">
        <v>1.7245370370370369E-2</v>
      </c>
      <c r="G205" s="157">
        <f t="shared" si="37"/>
        <v>1.7245370370370369E-2</v>
      </c>
      <c r="H205" s="108">
        <v>0</v>
      </c>
      <c r="I205" s="153">
        <f t="shared" si="38"/>
        <v>3.4421896946847047E-3</v>
      </c>
      <c r="J205" s="132">
        <f>IF(B205="F",IF(I205&gt;Barem!$AC$2,0,IF(B205="F",VLOOKUP(D205,Barem!$B$2:$C$11,2,1))),IF(I205&gt;Barem!$AC$3,0,VLOOKUP(D205,Barem!$B$12:$C$21,2,1)))</f>
        <v>1.5</v>
      </c>
      <c r="K205" s="156">
        <f>IF(J205=0,0,IF(B205="F",VLOOKUP(I205,Barem!$G$2:$H$11,2,1),VLOOKUP(I205,Barem!$G$12:$H$21,2,1)))</f>
        <v>4</v>
      </c>
      <c r="L205" s="2">
        <v>2.5</v>
      </c>
      <c r="M205" s="155" t="s">
        <v>171</v>
      </c>
      <c r="N205" s="152">
        <f t="shared" si="46"/>
        <v>0.25</v>
      </c>
      <c r="O205" s="152">
        <f t="shared" si="43"/>
        <v>0.5</v>
      </c>
      <c r="P205" s="152">
        <f t="shared" si="43"/>
        <v>0.25</v>
      </c>
      <c r="Q205" s="32">
        <f t="shared" si="40"/>
        <v>0</v>
      </c>
      <c r="R205" s="32">
        <f>IF(D205&gt;21,VLOOKUP(D205,Barem!$T$1:$U$39,2,1),0)</f>
        <v>0</v>
      </c>
      <c r="S205" s="32">
        <f>IF(D205&lt;1.609,0,IF(B205="F",VLOOKUP(I205,Barem!$X$2:$Z$13,2,1),VLOOKUP(I205,Barem!$X$14:$Z$25,2,1)))</f>
        <v>0</v>
      </c>
      <c r="T205" s="32">
        <f>VLOOKUP(A205,Participanti!A:C,3,0)</f>
        <v>0</v>
      </c>
      <c r="U205" s="25">
        <f t="shared" si="44"/>
        <v>3</v>
      </c>
      <c r="V205" s="159">
        <v>44121</v>
      </c>
      <c r="W205" s="151">
        <f t="shared" si="47"/>
        <v>1</v>
      </c>
      <c r="X205" s="154">
        <f t="shared" si="45"/>
        <v>0.5988023952095809</v>
      </c>
      <c r="Y205" s="151" t="str">
        <f>VLOOKUP(A205,Data_echipe!A:R,18,0)</f>
        <v>Let it RUN</v>
      </c>
      <c r="Z205" s="151">
        <f t="shared" si="48"/>
        <v>1</v>
      </c>
    </row>
    <row r="206" spans="1:26" x14ac:dyDescent="0.25">
      <c r="A206" s="156" t="s">
        <v>175</v>
      </c>
      <c r="B206" s="151" t="str">
        <f>VLOOKUP(A206,Participanti!A:B,2,0)</f>
        <v>M</v>
      </c>
      <c r="C206" s="156">
        <v>6</v>
      </c>
      <c r="D206" s="156">
        <v>42.01</v>
      </c>
      <c r="E206" s="157">
        <v>0.15627314814814816</v>
      </c>
      <c r="F206" s="156" t="s">
        <v>254</v>
      </c>
      <c r="G206" s="157">
        <f t="shared" si="37"/>
        <v>0.15627314814814816</v>
      </c>
      <c r="H206" s="108">
        <v>36</v>
      </c>
      <c r="I206" s="153">
        <f t="shared" si="38"/>
        <v>3.7199035503010752E-3</v>
      </c>
      <c r="J206" s="156">
        <f>IF(B206="F",IF(I206&gt;Barem!$AC$2,0,IF(B206="F",VLOOKUP(D206,Barem!$B$2:$C$11,2,1))),IF(I206&gt;Barem!$AC$3,0,VLOOKUP(D206,Barem!$B$12:$C$21,2,1)))</f>
        <v>5</v>
      </c>
      <c r="K206" s="132">
        <f>IF(J206=0,0,IF(B206="F",VLOOKUP(I206,Barem!$G$2:$H$11,2,1),VLOOKUP(I206,Barem!$G$12:$H$21,2,1)))</f>
        <v>2</v>
      </c>
      <c r="L206" s="2">
        <v>3</v>
      </c>
      <c r="M206" s="155" t="s">
        <v>170</v>
      </c>
      <c r="N206" s="152">
        <f t="shared" si="46"/>
        <v>0.5</v>
      </c>
      <c r="O206" s="152">
        <f t="shared" si="43"/>
        <v>0.25</v>
      </c>
      <c r="P206" s="152">
        <f t="shared" si="43"/>
        <v>0.25</v>
      </c>
      <c r="Q206" s="32">
        <f t="shared" si="40"/>
        <v>0</v>
      </c>
      <c r="R206" s="32">
        <f>IF(D206&gt;21,VLOOKUP(D206,Barem!$T$1:$U$39,2,1),0)</f>
        <v>1</v>
      </c>
      <c r="S206" s="32">
        <f>IF(D206&lt;1.609,0,IF(B206="F",VLOOKUP(I206,Barem!$X$2:$Z$13,2,1),VLOOKUP(I206,Barem!$X$14:$Z$25,2,1)))</f>
        <v>0</v>
      </c>
      <c r="T206" s="32">
        <f>VLOOKUP(A206,Participanti!A:C,3,0)</f>
        <v>0</v>
      </c>
      <c r="U206" s="25">
        <f t="shared" si="44"/>
        <v>4.75</v>
      </c>
      <c r="V206" s="159">
        <v>44121</v>
      </c>
      <c r="W206" s="151">
        <f t="shared" si="47"/>
        <v>1</v>
      </c>
      <c r="X206" s="154">
        <f t="shared" si="45"/>
        <v>0.11306831706736492</v>
      </c>
      <c r="Y206" s="151" t="str">
        <f>VLOOKUP(A206,Data_echipe!A:R,18,0)</f>
        <v>Let it RUN</v>
      </c>
      <c r="Z206" s="151">
        <f t="shared" si="48"/>
        <v>1</v>
      </c>
    </row>
    <row r="207" spans="1:26" x14ac:dyDescent="0.25">
      <c r="A207" s="156" t="s">
        <v>211</v>
      </c>
      <c r="B207" s="151" t="str">
        <f>VLOOKUP(A207,Participanti!A:B,2,0)</f>
        <v>F</v>
      </c>
      <c r="C207" s="156">
        <v>6</v>
      </c>
      <c r="D207" s="156">
        <v>12.01</v>
      </c>
      <c r="E207" s="157">
        <v>5.3368055555555551E-2</v>
      </c>
      <c r="F207" s="157">
        <v>5.347222222222222E-2</v>
      </c>
      <c r="G207" s="157">
        <f t="shared" si="37"/>
        <v>5.3420138888888885E-2</v>
      </c>
      <c r="H207" s="108">
        <v>2</v>
      </c>
      <c r="I207" s="153">
        <f t="shared" si="38"/>
        <v>4.4479715977426212E-3</v>
      </c>
      <c r="J207" s="156">
        <f>IF(B207="F",IF(I207&gt;Barem!$AC$2,0,IF(B207="F",VLOOKUP(D207,Barem!$B$2:$C$11,2,1))),IF(I207&gt;Barem!$AC$3,0,VLOOKUP(D207,Barem!$B$12:$C$21,2,1)))</f>
        <v>3</v>
      </c>
      <c r="K207" s="132">
        <f>IF(J207=0,0,IF(B207="F",VLOOKUP(I207,Barem!$G$2:$H$11,2,1),VLOOKUP(I207,Barem!$G$12:$H$21,2,1)))</f>
        <v>1.5</v>
      </c>
      <c r="L207" s="2">
        <v>1.5</v>
      </c>
      <c r="M207" s="155" t="s">
        <v>170</v>
      </c>
      <c r="N207" s="152">
        <f t="shared" si="46"/>
        <v>0.5</v>
      </c>
      <c r="O207" s="152">
        <f t="shared" si="43"/>
        <v>0.25</v>
      </c>
      <c r="P207" s="152">
        <f t="shared" si="43"/>
        <v>0.25</v>
      </c>
      <c r="Q207" s="32">
        <f t="shared" si="40"/>
        <v>0</v>
      </c>
      <c r="R207" s="32">
        <f>IF(D207&gt;21,VLOOKUP(D207,Barem!$T$1:$U$39,2,1),0)</f>
        <v>0</v>
      </c>
      <c r="S207" s="32">
        <f>IF(D207&lt;1.609,0,IF(B207="F",VLOOKUP(I207,Barem!$X$2:$Z$13,2,1),VLOOKUP(I207,Barem!$X$14:$Z$25,2,1)))</f>
        <v>0</v>
      </c>
      <c r="T207" s="32">
        <f>VLOOKUP(A207,Participanti!A:C,3,0)</f>
        <v>0</v>
      </c>
      <c r="U207" s="25">
        <f t="shared" si="44"/>
        <v>2.25</v>
      </c>
      <c r="V207" s="159">
        <v>44123</v>
      </c>
      <c r="W207" s="151">
        <f t="shared" si="47"/>
        <v>1</v>
      </c>
      <c r="X207" s="154">
        <f t="shared" si="45"/>
        <v>0.18734388009991673</v>
      </c>
      <c r="Y207" s="151" t="str">
        <f>VLOOKUP(A207,Data_echipe!A:R,18,0)</f>
        <v>Tenchei</v>
      </c>
      <c r="Z207" s="151">
        <f t="shared" si="48"/>
        <v>1</v>
      </c>
    </row>
    <row r="208" spans="1:26" x14ac:dyDescent="0.25">
      <c r="A208" s="156" t="s">
        <v>84</v>
      </c>
      <c r="B208" s="151" t="str">
        <f>VLOOKUP(A208,Participanti!A:B,2,0)</f>
        <v>M</v>
      </c>
      <c r="C208" s="156">
        <v>6</v>
      </c>
      <c r="D208" s="156">
        <v>35.200000000000003</v>
      </c>
      <c r="E208" s="157">
        <v>0.15873842592592594</v>
      </c>
      <c r="F208" s="157">
        <v>0.17269675925925929</v>
      </c>
      <c r="G208" s="157">
        <f t="shared" si="37"/>
        <v>0.16571759259259261</v>
      </c>
      <c r="H208" s="108">
        <v>50</v>
      </c>
      <c r="I208" s="153">
        <f t="shared" si="38"/>
        <v>4.7078861531986531E-3</v>
      </c>
      <c r="J208" s="156">
        <f>IF(B208="F",IF(I208&gt;Barem!$AC$2,0,IF(B208="F",VLOOKUP(D208,Barem!$B$2:$C$11,2,1))),IF(I208&gt;Barem!$AC$3,0,VLOOKUP(D208,Barem!$B$12:$C$21,2,1)))</f>
        <v>5</v>
      </c>
      <c r="K208" s="132">
        <f>IF(J208=0,0,IF(B208="F",VLOOKUP(I208,Barem!$G$2:$H$11,2,1),VLOOKUP(I208,Barem!$G$12:$H$21,2,1)))</f>
        <v>1</v>
      </c>
      <c r="L208" s="2">
        <v>2.5</v>
      </c>
      <c r="M208" s="155" t="s">
        <v>170</v>
      </c>
      <c r="N208" s="152">
        <f t="shared" si="46"/>
        <v>0.5</v>
      </c>
      <c r="O208" s="152">
        <f t="shared" si="43"/>
        <v>0.25</v>
      </c>
      <c r="P208" s="152">
        <f t="shared" si="43"/>
        <v>0.25</v>
      </c>
      <c r="Q208" s="32">
        <f t="shared" si="40"/>
        <v>0</v>
      </c>
      <c r="R208" s="32">
        <f>IF(D208&gt;21,VLOOKUP(D208,Barem!$T$1:$U$39,2,1),0)</f>
        <v>0.7</v>
      </c>
      <c r="S208" s="32">
        <f>IF(D208&lt;1.609,0,IF(B208="F",VLOOKUP(I208,Barem!$X$2:$Z$13,2,1),VLOOKUP(I208,Barem!$X$14:$Z$25,2,1)))</f>
        <v>0</v>
      </c>
      <c r="T208" s="32">
        <f>VLOOKUP(A208,Participanti!A:C,3,0)</f>
        <v>0</v>
      </c>
      <c r="U208" s="25">
        <f t="shared" si="44"/>
        <v>4.0750000000000002</v>
      </c>
      <c r="V208" s="159">
        <v>44121</v>
      </c>
      <c r="W208" s="151">
        <f t="shared" si="47"/>
        <v>1</v>
      </c>
      <c r="X208" s="154">
        <f t="shared" si="45"/>
        <v>0.11576704545454546</v>
      </c>
      <c r="Y208" s="151" t="str">
        <f>VLOOKUP(A208,Data_echipe!A:R,18,0)</f>
        <v>Tenchei</v>
      </c>
      <c r="Z208" s="151">
        <f t="shared" si="48"/>
        <v>1</v>
      </c>
    </row>
    <row r="209" spans="1:26" x14ac:dyDescent="0.25">
      <c r="A209" s="156" t="s">
        <v>182</v>
      </c>
      <c r="B209" s="151" t="str">
        <f>VLOOKUP(A209,Participanti!A:B,2,0)</f>
        <v>M</v>
      </c>
      <c r="C209" s="156">
        <v>6</v>
      </c>
      <c r="D209" s="156">
        <v>31.9</v>
      </c>
      <c r="E209" s="157">
        <v>0.1238425925925926</v>
      </c>
      <c r="F209" s="157">
        <v>0.1701273148148148</v>
      </c>
      <c r="G209" s="157">
        <f t="shared" si="37"/>
        <v>0.14698495370370371</v>
      </c>
      <c r="H209" s="108">
        <v>65</v>
      </c>
      <c r="I209" s="153">
        <f t="shared" si="38"/>
        <v>4.6076787994891446E-3</v>
      </c>
      <c r="J209" s="132">
        <f>IF(B209="F",IF(I209&gt;Barem!$AC$2,0,IF(B209="F",VLOOKUP(D209,Barem!$B$2:$C$11,2,1))),IF(I209&gt;Barem!$AC$3,0,VLOOKUP(D209,Barem!$B$12:$C$21,2,1)))</f>
        <v>5</v>
      </c>
      <c r="K209" s="132">
        <f>IF(J209=0,0,IF(B209="F",VLOOKUP(I209,Barem!$G$2:$H$11,2,1),VLOOKUP(I209,Barem!$G$12:$H$21,2,1)))</f>
        <v>1</v>
      </c>
      <c r="L209" s="156">
        <v>4</v>
      </c>
      <c r="M209" s="155" t="s">
        <v>172</v>
      </c>
      <c r="N209" s="152">
        <f t="shared" si="46"/>
        <v>0.25</v>
      </c>
      <c r="O209" s="152">
        <f t="shared" si="43"/>
        <v>0.25</v>
      </c>
      <c r="P209" s="152">
        <f t="shared" si="43"/>
        <v>0.5</v>
      </c>
      <c r="Q209" s="32">
        <f t="shared" si="40"/>
        <v>0</v>
      </c>
      <c r="R209" s="32">
        <f>IF(D209&gt;21,VLOOKUP(D209,Barem!$T$1:$U$39,2,1),0)</f>
        <v>0.5</v>
      </c>
      <c r="S209" s="32">
        <f>IF(D209&lt;1.609,0,IF(B209="F",VLOOKUP(I209,Barem!$X$2:$Z$13,2,1),VLOOKUP(I209,Barem!$X$14:$Z$25,2,1)))</f>
        <v>0</v>
      </c>
      <c r="T209" s="32">
        <f>VLOOKUP(A209,Participanti!A:C,3,0)</f>
        <v>0</v>
      </c>
      <c r="U209" s="25">
        <f t="shared" si="44"/>
        <v>4</v>
      </c>
      <c r="V209" s="159">
        <v>44121</v>
      </c>
      <c r="W209" s="151">
        <f t="shared" si="47"/>
        <v>1</v>
      </c>
      <c r="X209" s="154">
        <f t="shared" si="45"/>
        <v>0.12539184952978058</v>
      </c>
      <c r="Y209" s="151" t="str">
        <f>VLOOKUP(A209,Data_echipe!A:R,18,0)</f>
        <v>Serioranistii</v>
      </c>
      <c r="Z209" s="151">
        <f t="shared" si="48"/>
        <v>1</v>
      </c>
    </row>
    <row r="210" spans="1:26" x14ac:dyDescent="0.25">
      <c r="A210" s="156" t="s">
        <v>83</v>
      </c>
      <c r="B210" s="151" t="str">
        <f>VLOOKUP(A210,Participanti!A:B,2,0)</f>
        <v>F</v>
      </c>
      <c r="C210" s="156">
        <v>6</v>
      </c>
      <c r="D210" s="156">
        <v>7.01</v>
      </c>
      <c r="E210" s="157">
        <v>3.24537037037037E-2</v>
      </c>
      <c r="F210" s="157">
        <v>3.7118055555555557E-2</v>
      </c>
      <c r="G210" s="157">
        <f t="shared" si="37"/>
        <v>3.4785879629629632E-2</v>
      </c>
      <c r="H210" s="108">
        <v>0</v>
      </c>
      <c r="I210" s="153">
        <f t="shared" si="38"/>
        <v>4.9623223437417451E-3</v>
      </c>
      <c r="J210" s="132">
        <f>IF(B210="F",IF(I210&gt;Barem!$AC$2,0,IF(B210="F",VLOOKUP(D210,Barem!$B$2:$C$11,2,1))),IF(I210&gt;Barem!$AC$3,0,VLOOKUP(D210,Barem!$B$12:$C$21,2,1)))</f>
        <v>2</v>
      </c>
      <c r="K210" s="156">
        <f>IF(J210=0,0,IF(B210="F",VLOOKUP(I210,Barem!$G$2:$H$11,2,1),VLOOKUP(I210,Barem!$G$12:$H$21,2,1)))</f>
        <v>1</v>
      </c>
      <c r="L210" s="2">
        <v>1.5</v>
      </c>
      <c r="M210" s="155" t="s">
        <v>171</v>
      </c>
      <c r="N210" s="152">
        <f t="shared" si="46"/>
        <v>0.25</v>
      </c>
      <c r="O210" s="152">
        <f t="shared" si="43"/>
        <v>0.5</v>
      </c>
      <c r="P210" s="152">
        <f t="shared" si="43"/>
        <v>0.25</v>
      </c>
      <c r="Q210" s="32">
        <f t="shared" si="40"/>
        <v>0</v>
      </c>
      <c r="R210" s="32">
        <f>IF(D210&gt;21,VLOOKUP(D210,Barem!$T$1:$U$39,2,1),0)</f>
        <v>0</v>
      </c>
      <c r="S210" s="32">
        <f>IF(D210&lt;1.609,0,IF(B210="F",VLOOKUP(I210,Barem!$X$2:$Z$13,2,1),VLOOKUP(I210,Barem!$X$14:$Z$25,2,1)))</f>
        <v>0</v>
      </c>
      <c r="T210" s="32">
        <f>VLOOKUP(A210,Participanti!A:C,3,0)</f>
        <v>0.75</v>
      </c>
      <c r="U210" s="25">
        <f t="shared" si="44"/>
        <v>2.125</v>
      </c>
      <c r="V210" s="159">
        <v>44120</v>
      </c>
      <c r="W210" s="151">
        <f t="shared" si="47"/>
        <v>1</v>
      </c>
      <c r="X210" s="154">
        <f t="shared" si="45"/>
        <v>0.30313837375178315</v>
      </c>
      <c r="Y210" s="151" t="str">
        <f>VLOOKUP(A210,Data_echipe!A:R,18,0)</f>
        <v>Serioranistii</v>
      </c>
      <c r="Z210" s="151">
        <f t="shared" si="48"/>
        <v>1</v>
      </c>
    </row>
    <row r="211" spans="1:26" x14ac:dyDescent="0.25">
      <c r="A211" s="156" t="s">
        <v>251</v>
      </c>
      <c r="B211" s="151" t="str">
        <f>VLOOKUP(A211,Participanti!A:B,2,0)</f>
        <v>M</v>
      </c>
      <c r="C211" s="156">
        <v>6</v>
      </c>
      <c r="D211" s="156">
        <v>17.98</v>
      </c>
      <c r="E211" s="157">
        <v>6.6493055555555555E-2</v>
      </c>
      <c r="F211" s="157">
        <v>6.6493055555555555E-2</v>
      </c>
      <c r="G211" s="157">
        <f t="shared" si="37"/>
        <v>6.6493055555555555E-2</v>
      </c>
      <c r="H211" s="108">
        <v>47</v>
      </c>
      <c r="I211" s="153">
        <f t="shared" si="38"/>
        <v>3.6981677172166602E-3</v>
      </c>
      <c r="J211" s="156">
        <f>IF(B211="F",IF(I211&gt;Barem!$AC$2,0,IF(B211="F",VLOOKUP(D211,Barem!$B$2:$C$11,2,1))),IF(I211&gt;Barem!$AC$3,0,VLOOKUP(D211,Barem!$B$12:$C$21,2,1)))</f>
        <v>4</v>
      </c>
      <c r="K211" s="132">
        <f>IF(J211=0,0,IF(B211="F",VLOOKUP(I211,Barem!$G$2:$H$11,2,1),VLOOKUP(I211,Barem!$G$12:$H$21,2,1)))</f>
        <v>2</v>
      </c>
      <c r="L211" s="2">
        <v>1</v>
      </c>
      <c r="M211" s="155" t="s">
        <v>170</v>
      </c>
      <c r="N211" s="152">
        <f t="shared" si="46"/>
        <v>0.5</v>
      </c>
      <c r="O211" s="152">
        <f t="shared" si="43"/>
        <v>0.25</v>
      </c>
      <c r="P211" s="152">
        <f t="shared" si="43"/>
        <v>0.25</v>
      </c>
      <c r="Q211" s="32">
        <f t="shared" si="40"/>
        <v>0</v>
      </c>
      <c r="R211" s="32">
        <f>IF(D211&gt;21,VLOOKUP(D211,Barem!$T$1:$U$39,2,1),0)</f>
        <v>0</v>
      </c>
      <c r="S211" s="32">
        <f>IF(D211&lt;1.609,0,IF(B211="F",VLOOKUP(I211,Barem!$X$2:$Z$13,2,1),VLOOKUP(I211,Barem!$X$14:$Z$25,2,1)))</f>
        <v>0</v>
      </c>
      <c r="T211" s="32">
        <f>VLOOKUP(A211,Participanti!A:C,3,0)</f>
        <v>0</v>
      </c>
      <c r="U211" s="25">
        <f t="shared" si="44"/>
        <v>2.75</v>
      </c>
      <c r="V211" s="159">
        <v>44120</v>
      </c>
      <c r="W211" s="151">
        <f t="shared" si="47"/>
        <v>1</v>
      </c>
      <c r="X211" s="154">
        <f t="shared" si="45"/>
        <v>0.15294771968854282</v>
      </c>
      <c r="Y211" s="151" t="str">
        <f>VLOOKUP(A211,Data_echipe!A:R,18,0)</f>
        <v>TSP</v>
      </c>
      <c r="Z211" s="151">
        <f t="shared" si="48"/>
        <v>1</v>
      </c>
    </row>
    <row r="212" spans="1:26" x14ac:dyDescent="0.25">
      <c r="A212" s="156" t="s">
        <v>224</v>
      </c>
      <c r="B212" s="151" t="str">
        <f>VLOOKUP(A212,Participanti!A:B,2,0)</f>
        <v>M</v>
      </c>
      <c r="C212" s="156">
        <v>6</v>
      </c>
      <c r="D212" s="156">
        <v>12.01</v>
      </c>
      <c r="E212" s="156"/>
      <c r="F212" s="157">
        <v>3.2777777777777781E-2</v>
      </c>
      <c r="G212" s="157">
        <f t="shared" si="37"/>
        <v>3.2777777777777781E-2</v>
      </c>
      <c r="H212" s="108"/>
      <c r="I212" s="153">
        <f t="shared" si="38"/>
        <v>2.7292071421963181E-3</v>
      </c>
      <c r="J212" s="132">
        <f>IF(B212="F",IF(I212&gt;Barem!$AC$2,0,IF(B212="F",VLOOKUP(D212,Barem!$B$2:$C$11,2,1))),IF(I212&gt;Barem!$AC$3,0,VLOOKUP(D212,Barem!$B$12:$C$21,2,1)))</f>
        <v>3</v>
      </c>
      <c r="K212" s="156">
        <f>IF(J212=0,0,IF(B212="F",VLOOKUP(I212,Barem!$G$2:$H$11,2,1),VLOOKUP(I212,Barem!$G$12:$H$21,2,1)))</f>
        <v>5</v>
      </c>
      <c r="L212" s="2">
        <v>1</v>
      </c>
      <c r="M212" s="155" t="s">
        <v>171</v>
      </c>
      <c r="N212" s="152">
        <f t="shared" si="46"/>
        <v>0.25</v>
      </c>
      <c r="O212" s="152">
        <f t="shared" si="43"/>
        <v>0.5</v>
      </c>
      <c r="P212" s="152">
        <f t="shared" si="43"/>
        <v>0.25</v>
      </c>
      <c r="Q212" s="32">
        <f t="shared" si="40"/>
        <v>0</v>
      </c>
      <c r="R212" s="32">
        <f>IF(D212&gt;21,VLOOKUP(D212,Barem!$T$1:$U$39,2,1),0)</f>
        <v>0</v>
      </c>
      <c r="S212" s="32">
        <f>IF(D212&lt;1.609,0,IF(B212="F",VLOOKUP(I212,Barem!$X$2:$Z$13,2,1),VLOOKUP(I212,Barem!$X$14:$Z$25,2,1)))</f>
        <v>0.30000000000000004</v>
      </c>
      <c r="T212" s="32">
        <f>VLOOKUP(A212,Participanti!A:C,3,0)</f>
        <v>0</v>
      </c>
      <c r="U212" s="25">
        <f t="shared" si="44"/>
        <v>3.8</v>
      </c>
      <c r="V212" s="159">
        <v>44117</v>
      </c>
      <c r="W212" s="2">
        <f t="shared" si="47"/>
        <v>1</v>
      </c>
      <c r="X212" s="154">
        <f t="shared" si="45"/>
        <v>0.31640299750208156</v>
      </c>
      <c r="Y212" s="151" t="str">
        <f>VLOOKUP(A212,Data_echipe!A:R,18,0)</f>
        <v>Serioranistii</v>
      </c>
      <c r="Z212" s="151">
        <f t="shared" si="48"/>
        <v>1</v>
      </c>
    </row>
    <row r="213" spans="1:26" x14ac:dyDescent="0.25">
      <c r="A213" s="156" t="s">
        <v>220</v>
      </c>
      <c r="B213" s="151" t="str">
        <f>VLOOKUP(A213,Participanti!A:B,2,0)</f>
        <v>M</v>
      </c>
      <c r="C213" s="156">
        <v>6</v>
      </c>
      <c r="D213" s="156">
        <v>18.100000000000001</v>
      </c>
      <c r="E213" s="156"/>
      <c r="F213" s="157">
        <v>8.4699074074074066E-2</v>
      </c>
      <c r="G213" s="157">
        <f t="shared" si="37"/>
        <v>8.4699074074074066E-2</v>
      </c>
      <c r="H213" s="108">
        <v>242</v>
      </c>
      <c r="I213" s="153">
        <f t="shared" si="38"/>
        <v>4.6795068549212188E-3</v>
      </c>
      <c r="J213" s="132">
        <f>IF(B213="F",IF(I213&gt;Barem!$AC$2,0,IF(B213="F",VLOOKUP(D213,Barem!$B$2:$C$11,2,1))),IF(I213&gt;Barem!$AC$3,0,VLOOKUP(D213,Barem!$B$12:$C$21,2,1)))</f>
        <v>4</v>
      </c>
      <c r="K213" s="156">
        <f>IF(J213=0,0,IF(B213="F",VLOOKUP(I213,Barem!$G$2:$H$11,2,1),VLOOKUP(I213,Barem!$G$12:$H$21,2,1)))</f>
        <v>1</v>
      </c>
      <c r="L213" s="151">
        <v>2</v>
      </c>
      <c r="M213" s="155" t="s">
        <v>171</v>
      </c>
      <c r="N213" s="152">
        <f t="shared" si="46"/>
        <v>0.25</v>
      </c>
      <c r="O213" s="152">
        <f t="shared" si="43"/>
        <v>0.5</v>
      </c>
      <c r="P213" s="152">
        <f t="shared" si="43"/>
        <v>0.25</v>
      </c>
      <c r="Q213" s="32">
        <f t="shared" si="40"/>
        <v>0.16133333333333333</v>
      </c>
      <c r="R213" s="32">
        <f>IF(D213&gt;21,VLOOKUP(D213,Barem!$T$1:$U$39,2,1),0)</f>
        <v>0</v>
      </c>
      <c r="S213" s="32">
        <f>IF(D213&lt;1.609,0,IF(B213="F",VLOOKUP(I213,Barem!$X$2:$Z$13,2,1),VLOOKUP(I213,Barem!$X$14:$Z$25,2,1)))</f>
        <v>0</v>
      </c>
      <c r="T213" s="32">
        <f>VLOOKUP(A213,Participanti!A:C,3,0)</f>
        <v>0</v>
      </c>
      <c r="U213" s="25">
        <f t="shared" si="44"/>
        <v>2.1613333333333333</v>
      </c>
      <c r="V213" s="159">
        <v>44122</v>
      </c>
      <c r="W213" s="151">
        <f t="shared" si="47"/>
        <v>1</v>
      </c>
      <c r="X213" s="154">
        <f t="shared" si="45"/>
        <v>0.11941068139963167</v>
      </c>
      <c r="Y213" s="151" t="str">
        <f>VLOOKUP(A213,Data_echipe!A:R,18,0)</f>
        <v>Serioranistii</v>
      </c>
      <c r="Z213" s="151">
        <f t="shared" si="48"/>
        <v>1</v>
      </c>
    </row>
    <row r="214" spans="1:26" x14ac:dyDescent="0.25">
      <c r="A214" s="156" t="s">
        <v>53</v>
      </c>
      <c r="B214" s="151" t="str">
        <f>VLOOKUP(A214,Participanti!A:B,2,0)</f>
        <v>M</v>
      </c>
      <c r="C214" s="156">
        <v>6</v>
      </c>
      <c r="D214" s="156">
        <v>10.01</v>
      </c>
      <c r="E214" s="156"/>
      <c r="F214" s="157">
        <v>2.9618055555555554E-2</v>
      </c>
      <c r="G214" s="157">
        <f t="shared" si="37"/>
        <v>2.9618055555555554E-2</v>
      </c>
      <c r="H214" s="108">
        <v>0</v>
      </c>
      <c r="I214" s="153">
        <f t="shared" si="38"/>
        <v>2.9588467088467085E-3</v>
      </c>
      <c r="J214" s="132">
        <f>IF(B214="F",IF(I214&gt;Barem!$AC$2,0,IF(B214="F",VLOOKUP(D214,Barem!$B$2:$C$11,2,1))),IF(I214&gt;Barem!$AC$3,0,VLOOKUP(D214,Barem!$B$12:$C$21,2,1)))</f>
        <v>2.5</v>
      </c>
      <c r="K214" s="156">
        <f>IF(J214=0,0,IF(B214="F",VLOOKUP(I214,Barem!$G$2:$H$11,2,1),VLOOKUP(I214,Barem!$G$12:$H$21,2,1)))</f>
        <v>4.5</v>
      </c>
      <c r="L214" s="2">
        <v>2</v>
      </c>
      <c r="M214" s="155" t="s">
        <v>171</v>
      </c>
      <c r="N214" s="152">
        <f t="shared" si="46"/>
        <v>0.25</v>
      </c>
      <c r="O214" s="152">
        <f t="shared" si="43"/>
        <v>0.5</v>
      </c>
      <c r="P214" s="152">
        <f t="shared" si="43"/>
        <v>0.25</v>
      </c>
      <c r="Q214" s="32">
        <f t="shared" si="40"/>
        <v>0</v>
      </c>
      <c r="R214" s="32">
        <f>IF(D214&gt;21,VLOOKUP(D214,Barem!$T$1:$U$39,2,1),0)</f>
        <v>0</v>
      </c>
      <c r="S214" s="32">
        <f>IF(D214&lt;1.609,0,IF(B214="F",VLOOKUP(I214,Barem!$X$2:$Z$13,2,1),VLOOKUP(I214,Barem!$X$14:$Z$25,2,1)))</f>
        <v>0</v>
      </c>
      <c r="T214" s="32">
        <f>VLOOKUP(A214,Participanti!A:C,3,0)</f>
        <v>0</v>
      </c>
      <c r="U214" s="25">
        <f t="shared" si="44"/>
        <v>3.375</v>
      </c>
      <c r="V214" s="159">
        <v>44118</v>
      </c>
      <c r="W214" s="151">
        <f t="shared" si="47"/>
        <v>1</v>
      </c>
      <c r="X214" s="154">
        <f t="shared" si="45"/>
        <v>0.33716283716283718</v>
      </c>
      <c r="Y214" s="151" t="str">
        <f>VLOOKUP(A214,Data_echipe!A:R,18,0)</f>
        <v>Let it RUN</v>
      </c>
      <c r="Z214" s="151">
        <f t="shared" si="48"/>
        <v>1</v>
      </c>
    </row>
    <row r="215" spans="1:26" x14ac:dyDescent="0.25">
      <c r="A215" s="156" t="s">
        <v>68</v>
      </c>
      <c r="B215" s="151" t="str">
        <f>VLOOKUP(A215,Participanti!A:B,2,0)</f>
        <v>M</v>
      </c>
      <c r="C215" s="156">
        <v>6</v>
      </c>
      <c r="D215" s="156">
        <v>22.07</v>
      </c>
      <c r="E215" s="157">
        <v>8.7349537037037031E-2</v>
      </c>
      <c r="F215" s="157">
        <v>9.3576388888888876E-2</v>
      </c>
      <c r="G215" s="157">
        <f t="shared" si="37"/>
        <v>9.0462962962962953E-2</v>
      </c>
      <c r="H215" s="108">
        <v>127</v>
      </c>
      <c r="I215" s="153">
        <f t="shared" si="38"/>
        <v>4.0989108728120959E-3</v>
      </c>
      <c r="J215" s="132">
        <f>IF(B215="F",IF(I215&gt;Barem!$AC$2,0,IF(B215="F",VLOOKUP(D215,Barem!$B$2:$C$11,2,1))),IF(I215&gt;Barem!$AC$3,0,VLOOKUP(D215,Barem!$B$12:$C$21,2,1)))</f>
        <v>5</v>
      </c>
      <c r="K215" s="151">
        <f>IF(J215=0,0,IF(B215="F",VLOOKUP(I215,Barem!$G$2:$H$11,2,1),VLOOKUP(I215,Barem!$G$12:$H$21,2,1)))</f>
        <v>1.5</v>
      </c>
      <c r="L215" s="156">
        <v>3</v>
      </c>
      <c r="M215" s="155" t="s">
        <v>172</v>
      </c>
      <c r="N215" s="152">
        <f t="shared" si="46"/>
        <v>0.25</v>
      </c>
      <c r="O215" s="152">
        <f t="shared" si="43"/>
        <v>0.25</v>
      </c>
      <c r="P215" s="152">
        <f t="shared" si="43"/>
        <v>0.5</v>
      </c>
      <c r="Q215" s="32">
        <f t="shared" si="40"/>
        <v>8.4666666666666668E-2</v>
      </c>
      <c r="R215" s="32">
        <f>IF(D215&gt;21,VLOOKUP(D215,Barem!$T$1:$U$39,2,1),0)</f>
        <v>0</v>
      </c>
      <c r="S215" s="32">
        <f>IF(D215&lt;1.609,0,IF(B215="F",VLOOKUP(I215,Barem!$X$2:$Z$13,2,1),VLOOKUP(I215,Barem!$X$14:$Z$25,2,1)))</f>
        <v>0</v>
      </c>
      <c r="T215" s="32">
        <f>VLOOKUP(A215,Participanti!A:C,3,0)</f>
        <v>0</v>
      </c>
      <c r="U215" s="25">
        <f t="shared" ref="U215:U218" si="49">J215*N215+K215*O215+L215*P215+Q215+R215+S215+T215</f>
        <v>3.2096666666666667</v>
      </c>
      <c r="V215" s="159">
        <v>44118</v>
      </c>
      <c r="W215" s="151">
        <f t="shared" si="47"/>
        <v>1</v>
      </c>
      <c r="X215" s="154">
        <f t="shared" si="45"/>
        <v>0.14543120374565777</v>
      </c>
      <c r="Y215" s="151" t="str">
        <f>VLOOKUP(A215,Data_echipe!A:R,18,0)</f>
        <v>TSP</v>
      </c>
      <c r="Z215" s="151">
        <f t="shared" ref="Z215:Z260" si="50">IF(K215&gt;0,1,0)</f>
        <v>1</v>
      </c>
    </row>
    <row r="216" spans="1:26" x14ac:dyDescent="0.25">
      <c r="A216" s="156" t="s">
        <v>181</v>
      </c>
      <c r="B216" s="151" t="str">
        <f>VLOOKUP(A216,Participanti!A:B,2,0)</f>
        <v>M</v>
      </c>
      <c r="C216" s="156">
        <v>6</v>
      </c>
      <c r="D216" s="156">
        <v>15</v>
      </c>
      <c r="E216" s="157">
        <v>7.3877314814814812E-2</v>
      </c>
      <c r="F216" s="157">
        <v>7.4837962962962967E-2</v>
      </c>
      <c r="G216" s="157">
        <f t="shared" si="37"/>
        <v>7.4357638888888883E-2</v>
      </c>
      <c r="H216" s="108">
        <v>37</v>
      </c>
      <c r="I216" s="153">
        <f t="shared" si="38"/>
        <v>4.9571759259259256E-3</v>
      </c>
      <c r="J216" s="156">
        <f>IF(B216="F",IF(I216&gt;Barem!$AC$2,0,IF(B216="F",VLOOKUP(D216,Barem!$B$2:$C$11,2,1))),IF(I216&gt;Barem!$AC$3,0,VLOOKUP(D216,Barem!$B$12:$C$21,2,1)))</f>
        <v>3.5</v>
      </c>
      <c r="K216" s="151">
        <f>IF(J216=0,0,IF(B216="F",VLOOKUP(I216,Barem!$G$2:$H$11,2,1),VLOOKUP(I216,Barem!$G$12:$H$21,2,1)))</f>
        <v>1</v>
      </c>
      <c r="L216" s="2">
        <v>4.5</v>
      </c>
      <c r="M216" s="155" t="s">
        <v>170</v>
      </c>
      <c r="N216" s="152">
        <f t="shared" si="46"/>
        <v>0.5</v>
      </c>
      <c r="O216" s="152">
        <f t="shared" si="43"/>
        <v>0.25</v>
      </c>
      <c r="P216" s="152">
        <f t="shared" si="43"/>
        <v>0.25</v>
      </c>
      <c r="Q216" s="32">
        <f t="shared" si="40"/>
        <v>0</v>
      </c>
      <c r="R216" s="32">
        <f>IF(D216&gt;21,VLOOKUP(D216,Barem!$T$1:$U$39,2,1),0)</f>
        <v>0</v>
      </c>
      <c r="S216" s="32">
        <f>IF(D216&lt;1.609,0,IF(B216="F",VLOOKUP(I216,Barem!$X$2:$Z$13,2,1),VLOOKUP(I216,Barem!$X$14:$Z$25,2,1)))</f>
        <v>0</v>
      </c>
      <c r="T216" s="32">
        <f>VLOOKUP(A216,Participanti!A:C,3,0)</f>
        <v>0</v>
      </c>
      <c r="U216" s="25">
        <f t="shared" si="49"/>
        <v>3.125</v>
      </c>
      <c r="V216" s="159">
        <v>44123</v>
      </c>
      <c r="W216" s="151">
        <f t="shared" si="47"/>
        <v>1</v>
      </c>
      <c r="X216" s="154">
        <f t="shared" si="45"/>
        <v>0.20833333333333334</v>
      </c>
      <c r="Y216" s="151" t="str">
        <f>VLOOKUP(A216,Data_echipe!A:R,18,0)</f>
        <v>Let it RUN</v>
      </c>
      <c r="Z216" s="151">
        <f t="shared" si="50"/>
        <v>1</v>
      </c>
    </row>
    <row r="217" spans="1:26" x14ac:dyDescent="0.25">
      <c r="A217" s="156" t="s">
        <v>56</v>
      </c>
      <c r="B217" s="151" t="str">
        <f>VLOOKUP(A217,Participanti!A:B,2,0)</f>
        <v>M</v>
      </c>
      <c r="C217" s="156">
        <v>6</v>
      </c>
      <c r="D217" s="156">
        <v>15.12</v>
      </c>
      <c r="E217" s="157"/>
      <c r="F217" s="157">
        <v>5.6967592592592597E-2</v>
      </c>
      <c r="G217" s="157">
        <f t="shared" si="37"/>
        <v>5.6967592592592597E-2</v>
      </c>
      <c r="H217" s="108">
        <v>52</v>
      </c>
      <c r="I217" s="153">
        <f t="shared" si="38"/>
        <v>3.7676979227905158E-3</v>
      </c>
      <c r="J217" s="151">
        <f>IF(B217="F",IF(I217&gt;Barem!$AC$2,0,IF(B217="F",VLOOKUP(D217,Barem!$B$2:$C$11,2,1))),IF(I217&gt;Barem!$AC$3,0,VLOOKUP(D217,Barem!$B$12:$C$21,2,1)))</f>
        <v>3.5</v>
      </c>
      <c r="K217" s="156">
        <f>IF(J217=0,0,IF(B217="F",VLOOKUP(I217,Barem!$G$2:$H$11,2,1),VLOOKUP(I217,Barem!$G$12:$H$21,2,1)))</f>
        <v>2</v>
      </c>
      <c r="L217" s="2">
        <v>1.5</v>
      </c>
      <c r="M217" s="155" t="s">
        <v>171</v>
      </c>
      <c r="N217" s="152">
        <f t="shared" si="46"/>
        <v>0.25</v>
      </c>
      <c r="O217" s="152">
        <f t="shared" si="43"/>
        <v>0.5</v>
      </c>
      <c r="P217" s="152">
        <f t="shared" si="43"/>
        <v>0.25</v>
      </c>
      <c r="Q217" s="32">
        <f t="shared" si="40"/>
        <v>0</v>
      </c>
      <c r="R217" s="32">
        <f>IF(D217&gt;21,VLOOKUP(D217,Barem!$T$1:$U$39,2,1),0)</f>
        <v>0</v>
      </c>
      <c r="S217" s="32">
        <f>IF(D217&lt;1.609,0,IF(B217="F",VLOOKUP(I217,Barem!$X$2:$Z$13,2,1),VLOOKUP(I217,Barem!$X$14:$Z$25,2,1)))</f>
        <v>0</v>
      </c>
      <c r="T217" s="32">
        <f>VLOOKUP(A217,Participanti!A:C,3,0)</f>
        <v>0</v>
      </c>
      <c r="U217" s="25">
        <f t="shared" si="49"/>
        <v>2.25</v>
      </c>
      <c r="V217" s="159">
        <v>44123</v>
      </c>
      <c r="W217" s="151">
        <f t="shared" si="47"/>
        <v>1</v>
      </c>
      <c r="X217" s="154">
        <f t="shared" si="45"/>
        <v>0.14880952380952381</v>
      </c>
      <c r="Y217" s="151" t="str">
        <f>VLOOKUP(A217,Data_echipe!A:R,18,0)</f>
        <v>TSP</v>
      </c>
      <c r="Z217" s="151">
        <f t="shared" si="50"/>
        <v>1</v>
      </c>
    </row>
    <row r="218" spans="1:26" x14ac:dyDescent="0.25">
      <c r="A218" s="156" t="s">
        <v>82</v>
      </c>
      <c r="B218" s="151" t="str">
        <f>VLOOKUP(A218,Participanti!A:B,2,0)</f>
        <v>M</v>
      </c>
      <c r="C218" s="156">
        <v>6</v>
      </c>
      <c r="D218" s="156">
        <v>42.28</v>
      </c>
      <c r="E218" s="157">
        <v>0.23356481481481484</v>
      </c>
      <c r="F218" s="157">
        <v>0.24880787037037036</v>
      </c>
      <c r="G218" s="157">
        <f t="shared" si="37"/>
        <v>0.24118634259259258</v>
      </c>
      <c r="H218" s="108">
        <v>1912</v>
      </c>
      <c r="I218" s="153">
        <f t="shared" si="38"/>
        <v>5.7045019534671853E-3</v>
      </c>
      <c r="J218" s="151">
        <f>IF(B218="F",IF(I218&gt;Barem!$AC$2,0,IF(B218="F",VLOOKUP(D218,Barem!$B$2:$C$11,2,1))),IF(I218&gt;Barem!$AC$3,0,VLOOKUP(D218,Barem!$B$12:$C$21,2,1)))</f>
        <v>5</v>
      </c>
      <c r="K218" s="151">
        <f>IF(J218=0,0,IF(B218="F",VLOOKUP(I218,Barem!$G$2:$H$11,2,1),VLOOKUP(I218,Barem!$G$12:$H$21,2,1)))</f>
        <v>0</v>
      </c>
      <c r="L218" s="156">
        <v>4</v>
      </c>
      <c r="M218" s="155" t="s">
        <v>172</v>
      </c>
      <c r="N218" s="152">
        <f t="shared" si="46"/>
        <v>0.25</v>
      </c>
      <c r="O218" s="152">
        <f t="shared" si="43"/>
        <v>0.25</v>
      </c>
      <c r="P218" s="152">
        <f t="shared" si="43"/>
        <v>0.5</v>
      </c>
      <c r="Q218" s="32">
        <f t="shared" si="40"/>
        <v>1.2746666666666666</v>
      </c>
      <c r="R218" s="32">
        <f>IF(D218&gt;21,VLOOKUP(D218,Barem!$T$1:$U$39,2,1),0)</f>
        <v>1</v>
      </c>
      <c r="S218" s="32">
        <f>IF(D218&lt;1.609,0,IF(B218="F",VLOOKUP(I218,Barem!$X$2:$Z$13,2,1),VLOOKUP(I218,Barem!$X$14:$Z$25,2,1)))</f>
        <v>0</v>
      </c>
      <c r="T218" s="32">
        <f>VLOOKUP(A218,Participanti!A:C,3,0)</f>
        <v>0</v>
      </c>
      <c r="U218" s="25">
        <f t="shared" si="49"/>
        <v>5.5246666666666666</v>
      </c>
      <c r="V218" s="159">
        <v>44123</v>
      </c>
      <c r="W218" s="151">
        <f t="shared" si="47"/>
        <v>1</v>
      </c>
      <c r="X218" s="154">
        <f t="shared" si="45"/>
        <v>0.13066855881425418</v>
      </c>
      <c r="Y218" s="151" t="str">
        <f>VLOOKUP(A218,Data_echipe!A:R,18,0)</f>
        <v>Simply the BEST</v>
      </c>
      <c r="Z218" s="151">
        <f t="shared" si="50"/>
        <v>0</v>
      </c>
    </row>
    <row r="219" spans="1:26" x14ac:dyDescent="0.25">
      <c r="A219" s="156" t="s">
        <v>178</v>
      </c>
      <c r="B219" s="151" t="str">
        <f>VLOOKUP(A219,Participanti!A:B,2,0)</f>
        <v>M</v>
      </c>
      <c r="C219" s="156">
        <v>6</v>
      </c>
      <c r="D219" s="156">
        <v>33.299999999999997</v>
      </c>
      <c r="E219" s="157">
        <v>0.13702546296296295</v>
      </c>
      <c r="F219" s="157">
        <v>0.14204861111111111</v>
      </c>
      <c r="G219" s="157">
        <f t="shared" si="37"/>
        <v>0.13953703703703701</v>
      </c>
      <c r="H219" s="108">
        <v>847</v>
      </c>
      <c r="I219" s="153">
        <f t="shared" si="38"/>
        <v>4.1903014125236346E-3</v>
      </c>
      <c r="J219" s="156">
        <f>IF(B219="F",IF(I219&gt;Barem!$AC$2,0,IF(B219="F",VLOOKUP(D219,Barem!$B$2:$C$11,2,1))),IF(I219&gt;Barem!$AC$3,0,VLOOKUP(D219,Barem!$B$12:$C$21,2,1)))</f>
        <v>5</v>
      </c>
      <c r="K219" s="151">
        <f>IF(J219=0,0,IF(B219="F",VLOOKUP(I219,Barem!$G$2:$H$11,2,1),VLOOKUP(I219,Barem!$G$12:$H$21,2,1)))</f>
        <v>1</v>
      </c>
      <c r="L219" s="2">
        <v>3</v>
      </c>
      <c r="M219" s="155" t="s">
        <v>170</v>
      </c>
      <c r="N219" s="152">
        <f t="shared" si="46"/>
        <v>0.5</v>
      </c>
      <c r="O219" s="152">
        <f t="shared" si="43"/>
        <v>0.25</v>
      </c>
      <c r="P219" s="152">
        <f t="shared" si="43"/>
        <v>0.25</v>
      </c>
      <c r="Q219" s="32">
        <f t="shared" si="40"/>
        <v>0.56466666666666665</v>
      </c>
      <c r="R219" s="32">
        <f>IF(D219&gt;21,VLOOKUP(D219,Barem!$T$1:$U$39,2,1),0)</f>
        <v>0.6</v>
      </c>
      <c r="S219" s="32">
        <f>IF(D219&lt;1.609,0,IF(B219="F",VLOOKUP(I219,Barem!$X$2:$Z$13,2,1),VLOOKUP(I219,Barem!$X$14:$Z$25,2,1)))</f>
        <v>0</v>
      </c>
      <c r="T219" s="32">
        <f>VLOOKUP(A219,Participanti!A:C,3,0)</f>
        <v>0</v>
      </c>
      <c r="U219" s="25">
        <f t="shared" ref="U219:U284" si="51">J219*N219+K219*O219+L219*P219+Q219+R219+S219+T219</f>
        <v>4.6646666666666663</v>
      </c>
      <c r="V219" s="159">
        <v>44123</v>
      </c>
      <c r="W219" s="151">
        <f t="shared" si="47"/>
        <v>1</v>
      </c>
      <c r="X219" s="154">
        <f t="shared" si="45"/>
        <v>0.14008008008008008</v>
      </c>
      <c r="Y219" s="151" t="str">
        <f>VLOOKUP(A219,Data_echipe!A:R,18,0)</f>
        <v>Tenchei</v>
      </c>
      <c r="Z219" s="151">
        <f t="shared" si="50"/>
        <v>1</v>
      </c>
    </row>
    <row r="220" spans="1:26" x14ac:dyDescent="0.25">
      <c r="A220" s="156" t="s">
        <v>57</v>
      </c>
      <c r="B220" s="151" t="str">
        <f>VLOOKUP(A220,Participanti!A:B,2,0)</f>
        <v>M</v>
      </c>
      <c r="C220" s="156">
        <v>6</v>
      </c>
      <c r="D220" s="156">
        <v>33.01</v>
      </c>
      <c r="E220" s="157">
        <v>0.12898148148148147</v>
      </c>
      <c r="F220" s="157">
        <v>0.14063657407407407</v>
      </c>
      <c r="G220" s="157">
        <f t="shared" si="37"/>
        <v>0.13480902777777776</v>
      </c>
      <c r="H220" s="108">
        <v>877</v>
      </c>
      <c r="I220" s="153">
        <f t="shared" si="38"/>
        <v>4.0838845131105049E-3</v>
      </c>
      <c r="J220" s="156">
        <f>IF(B220="F",IF(I220&gt;Barem!$AC$2,0,IF(B220="F",VLOOKUP(D220,Barem!$B$2:$C$11,2,1))),IF(I220&gt;Barem!$AC$3,0,VLOOKUP(D220,Barem!$B$12:$C$21,2,1)))</f>
        <v>5</v>
      </c>
      <c r="K220" s="151">
        <f>IF(J220=0,0,IF(B220="F",VLOOKUP(I220,Barem!$G$2:$H$11,2,1),VLOOKUP(I220,Barem!$G$12:$H$21,2,1)))</f>
        <v>1.5</v>
      </c>
      <c r="L220" s="2">
        <v>3.5</v>
      </c>
      <c r="M220" s="155" t="s">
        <v>170</v>
      </c>
      <c r="N220" s="152">
        <f t="shared" si="46"/>
        <v>0.5</v>
      </c>
      <c r="O220" s="152">
        <f t="shared" si="43"/>
        <v>0.25</v>
      </c>
      <c r="P220" s="152">
        <f t="shared" si="43"/>
        <v>0.25</v>
      </c>
      <c r="Q220" s="32">
        <f t="shared" si="40"/>
        <v>0.58466666666666667</v>
      </c>
      <c r="R220" s="32">
        <f>IF(D220&gt;21,VLOOKUP(D220,Barem!$T$1:$U$39,2,1),0)</f>
        <v>0.6</v>
      </c>
      <c r="S220" s="32">
        <f>IF(D220&lt;1.609,0,IF(B220="F",VLOOKUP(I220,Barem!$X$2:$Z$13,2,1),VLOOKUP(I220,Barem!$X$14:$Z$25,2,1)))</f>
        <v>0</v>
      </c>
      <c r="T220" s="32">
        <f>VLOOKUP(A220,Participanti!A:C,3,0)</f>
        <v>0</v>
      </c>
      <c r="U220" s="25">
        <f t="shared" si="51"/>
        <v>4.9346666666666668</v>
      </c>
      <c r="V220" s="159">
        <v>44123</v>
      </c>
      <c r="W220" s="151">
        <f t="shared" si="47"/>
        <v>1</v>
      </c>
      <c r="X220" s="154">
        <f t="shared" si="45"/>
        <v>0.14949005351913563</v>
      </c>
      <c r="Y220" s="151" t="str">
        <f>VLOOKUP(A220,Data_echipe!A:R,18,0)</f>
        <v>Tenchei</v>
      </c>
      <c r="Z220" s="151">
        <f t="shared" si="50"/>
        <v>1</v>
      </c>
    </row>
    <row r="221" spans="1:26" x14ac:dyDescent="0.25">
      <c r="A221" s="156" t="s">
        <v>50</v>
      </c>
      <c r="B221" s="151" t="str">
        <f>VLOOKUP(A221,Participanti!A:B,2,0)</f>
        <v>F</v>
      </c>
      <c r="C221" s="156">
        <v>6</v>
      </c>
      <c r="D221" s="156">
        <v>10.07</v>
      </c>
      <c r="E221" s="157">
        <v>4.5960648148148146E-2</v>
      </c>
      <c r="F221" s="157">
        <v>5.2789351851851851E-2</v>
      </c>
      <c r="G221" s="157">
        <f t="shared" si="37"/>
        <v>4.9375000000000002E-2</v>
      </c>
      <c r="H221" s="108">
        <v>71</v>
      </c>
      <c r="I221" s="153">
        <f t="shared" si="38"/>
        <v>4.90317775571003E-3</v>
      </c>
      <c r="J221" s="151">
        <f>IF(B221="F",IF(I221&gt;Barem!$AC$2,0,IF(B221="F",VLOOKUP(D221,Barem!$B$2:$C$11,2,1))),IF(I221&gt;Barem!$AC$3,0,VLOOKUP(D221,Barem!$B$12:$C$21,2,1)))</f>
        <v>2.5</v>
      </c>
      <c r="K221" s="151">
        <f>IF(J221=0,0,IF(B221="F",VLOOKUP(I221,Barem!$G$2:$H$11,2,1),VLOOKUP(I221,Barem!$G$12:$H$21,2,1)))</f>
        <v>1</v>
      </c>
      <c r="L221" s="156">
        <v>5</v>
      </c>
      <c r="M221" s="155" t="s">
        <v>172</v>
      </c>
      <c r="N221" s="152">
        <f t="shared" si="46"/>
        <v>0.25</v>
      </c>
      <c r="O221" s="152">
        <f t="shared" si="43"/>
        <v>0.25</v>
      </c>
      <c r="P221" s="152">
        <f t="shared" si="43"/>
        <v>0.5</v>
      </c>
      <c r="Q221" s="32">
        <f t="shared" si="40"/>
        <v>0</v>
      </c>
      <c r="R221" s="32">
        <f>IF(D221&gt;21,VLOOKUP(D221,Barem!$T$1:$U$39,2,1),0)</f>
        <v>0</v>
      </c>
      <c r="S221" s="32">
        <f>IF(D221&lt;1.609,0,IF(B221="F",VLOOKUP(I221,Barem!$X$2:$Z$13,2,1),VLOOKUP(I221,Barem!$X$14:$Z$25,2,1)))</f>
        <v>0</v>
      </c>
      <c r="T221" s="32">
        <f>VLOOKUP(A221,Participanti!A:C,3,0)</f>
        <v>0</v>
      </c>
      <c r="U221" s="25">
        <f t="shared" si="51"/>
        <v>3.375</v>
      </c>
      <c r="V221" s="159">
        <v>44123</v>
      </c>
      <c r="W221" s="151">
        <f t="shared" si="47"/>
        <v>1</v>
      </c>
      <c r="X221" s="154">
        <f t="shared" si="45"/>
        <v>0.33515392254220455</v>
      </c>
      <c r="Y221" s="151" t="str">
        <f>VLOOKUP(A221,Data_echipe!A:R,18,0)</f>
        <v>Tenchei</v>
      </c>
      <c r="Z221" s="151">
        <f t="shared" si="50"/>
        <v>1</v>
      </c>
    </row>
    <row r="222" spans="1:26" x14ac:dyDescent="0.25">
      <c r="A222" s="156" t="s">
        <v>67</v>
      </c>
      <c r="B222" s="151" t="str">
        <f>VLOOKUP(A222,Participanti!A:B,2,0)</f>
        <v>F</v>
      </c>
      <c r="C222" s="156">
        <v>6</v>
      </c>
      <c r="D222" s="156">
        <v>15.02</v>
      </c>
      <c r="E222" s="157">
        <v>5.8553240740740746E-2</v>
      </c>
      <c r="F222" s="157">
        <v>7.2245370370370363E-2</v>
      </c>
      <c r="G222" s="157">
        <f t="shared" si="37"/>
        <v>6.5399305555555551E-2</v>
      </c>
      <c r="H222" s="108">
        <v>29</v>
      </c>
      <c r="I222" s="153">
        <f t="shared" si="38"/>
        <v>4.3541481728066279E-3</v>
      </c>
      <c r="J222" s="156">
        <f>IF(B222="F",IF(I222&gt;Barem!$AC$2,0,IF(B222="F",VLOOKUP(D222,Barem!$B$2:$C$11,2,1))),IF(I222&gt;Barem!$AC$3,0,VLOOKUP(D222,Barem!$B$12:$C$21,2,1)))</f>
        <v>3.5</v>
      </c>
      <c r="K222" s="151">
        <f>IF(J222=0,0,IF(B222="F",VLOOKUP(I222,Barem!$G$2:$H$11,2,1),VLOOKUP(I222,Barem!$G$12:$H$21,2,1)))</f>
        <v>1.5</v>
      </c>
      <c r="L222" s="2">
        <v>1.5</v>
      </c>
      <c r="M222" s="155" t="s">
        <v>170</v>
      </c>
      <c r="N222" s="152">
        <f t="shared" si="46"/>
        <v>0.5</v>
      </c>
      <c r="O222" s="152">
        <f t="shared" si="43"/>
        <v>0.25</v>
      </c>
      <c r="P222" s="152">
        <f t="shared" si="43"/>
        <v>0.25</v>
      </c>
      <c r="Q222" s="32">
        <f t="shared" si="40"/>
        <v>0</v>
      </c>
      <c r="R222" s="32">
        <f>IF(D222&gt;21,VLOOKUP(D222,Barem!$T$1:$U$39,2,1),0)</f>
        <v>0</v>
      </c>
      <c r="S222" s="32">
        <f>IF(D222&lt;1.609,0,IF(B222="F",VLOOKUP(I222,Barem!$X$2:$Z$13,2,1),VLOOKUP(I222,Barem!$X$14:$Z$25,2,1)))</f>
        <v>0</v>
      </c>
      <c r="T222" s="32">
        <f>VLOOKUP(A222,Participanti!A:C,3,0)</f>
        <v>0</v>
      </c>
      <c r="U222" s="25">
        <f t="shared" si="51"/>
        <v>2.5</v>
      </c>
      <c r="V222" s="159">
        <v>44119</v>
      </c>
      <c r="W222" s="151">
        <f t="shared" si="47"/>
        <v>1</v>
      </c>
      <c r="X222" s="154">
        <f t="shared" si="45"/>
        <v>0.16644474034620507</v>
      </c>
      <c r="Y222" s="151" t="e">
        <f>VLOOKUP(A222,Data_echipe!A:R,18,0)</f>
        <v>#N/A</v>
      </c>
      <c r="Z222" s="151">
        <f t="shared" si="50"/>
        <v>1</v>
      </c>
    </row>
    <row r="223" spans="1:26" x14ac:dyDescent="0.25">
      <c r="A223" s="156" t="s">
        <v>84</v>
      </c>
      <c r="B223" s="151" t="str">
        <f>VLOOKUP(A223,Participanti!A:B,2,0)</f>
        <v>M</v>
      </c>
      <c r="C223" s="156">
        <v>7</v>
      </c>
      <c r="D223" s="156">
        <v>15.01</v>
      </c>
      <c r="E223" s="157">
        <v>5.7094907407407407E-2</v>
      </c>
      <c r="F223" s="157">
        <v>6.6041666666666665E-2</v>
      </c>
      <c r="G223" s="157">
        <f t="shared" si="37"/>
        <v>6.1568287037037039E-2</v>
      </c>
      <c r="H223" s="108">
        <v>44</v>
      </c>
      <c r="I223" s="153">
        <f t="shared" si="38"/>
        <v>4.1018179238532342E-3</v>
      </c>
      <c r="J223" s="151">
        <f>IF(B223="F",IF(I223&gt;Barem!$AC$2,0,IF(B223="F",VLOOKUP(D223,Barem!$B$2:$C$11,2,1))),IF(I223&gt;Barem!$AC$3,0,VLOOKUP(D223,Barem!$B$12:$C$21,2,1)))</f>
        <v>3.5</v>
      </c>
      <c r="K223" s="151">
        <f>IF(J223=0,0,IF(B223="F",VLOOKUP(I223,Barem!$G$2:$H$11,2,1),VLOOKUP(I223,Barem!$G$12:$H$21,2,1)))</f>
        <v>1.5</v>
      </c>
      <c r="L223" s="156">
        <v>3</v>
      </c>
      <c r="M223" s="155" t="s">
        <v>172</v>
      </c>
      <c r="N223" s="152">
        <f t="shared" si="46"/>
        <v>0.25</v>
      </c>
      <c r="O223" s="152">
        <f t="shared" si="43"/>
        <v>0.25</v>
      </c>
      <c r="P223" s="152">
        <f t="shared" si="43"/>
        <v>0.5</v>
      </c>
      <c r="Q223" s="32">
        <f t="shared" si="40"/>
        <v>0</v>
      </c>
      <c r="R223" s="32">
        <f>IF(D223&gt;21,VLOOKUP(D223,Barem!$T$1:$U$39,2,1),0)</f>
        <v>0</v>
      </c>
      <c r="S223" s="32">
        <f>IF(D223&lt;1.609,0,IF(B223="F",VLOOKUP(I223,Barem!$X$2:$Z$13,2,1),VLOOKUP(I223,Barem!$X$14:$Z$25,2,1)))</f>
        <v>0</v>
      </c>
      <c r="T223" s="32">
        <f>VLOOKUP(A223,Participanti!A:C,3,0)</f>
        <v>0</v>
      </c>
      <c r="U223" s="25">
        <f t="shared" si="51"/>
        <v>2.75</v>
      </c>
      <c r="V223" s="159">
        <v>44126</v>
      </c>
      <c r="W223" s="2">
        <f t="shared" si="47"/>
        <v>1</v>
      </c>
      <c r="X223" s="154">
        <f t="shared" si="45"/>
        <v>0.18321119253830781</v>
      </c>
      <c r="Y223" s="151" t="str">
        <f>VLOOKUP(A223,Data_echipe!A:R,18,0)</f>
        <v>Tenchei</v>
      </c>
      <c r="Z223" s="151">
        <f t="shared" si="50"/>
        <v>1</v>
      </c>
    </row>
    <row r="224" spans="1:26" x14ac:dyDescent="0.25">
      <c r="A224" s="156" t="s">
        <v>252</v>
      </c>
      <c r="B224" s="151" t="str">
        <f>VLOOKUP(A224,Participanti!A:B,2,0)</f>
        <v>M</v>
      </c>
      <c r="C224" s="156">
        <v>7</v>
      </c>
      <c r="D224" s="156">
        <v>21.34</v>
      </c>
      <c r="E224" s="157">
        <v>7.4513888888888893E-2</v>
      </c>
      <c r="F224" s="157">
        <v>7.4618055555555562E-2</v>
      </c>
      <c r="G224" s="157">
        <f t="shared" si="37"/>
        <v>7.4565972222222221E-2</v>
      </c>
      <c r="H224" s="108">
        <v>57</v>
      </c>
      <c r="I224" s="153">
        <f t="shared" si="38"/>
        <v>3.4941880141622409E-3</v>
      </c>
      <c r="J224" s="156">
        <f>IF(B224="F",IF(I224&gt;Barem!$AC$2,0,IF(B224="F",VLOOKUP(D224,Barem!$B$2:$C$11,2,1))),IF(I224&gt;Barem!$AC$3,0,VLOOKUP(D224,Barem!$B$12:$C$21,2,1)))</f>
        <v>5</v>
      </c>
      <c r="K224" s="151">
        <f>IF(J224=0,0,IF(B224="F",VLOOKUP(I224,Barem!$G$2:$H$11,2,1),VLOOKUP(I224,Barem!$G$12:$H$21,2,1)))</f>
        <v>2.5</v>
      </c>
      <c r="L224" s="2">
        <v>3</v>
      </c>
      <c r="M224" s="155" t="s">
        <v>170</v>
      </c>
      <c r="N224" s="152">
        <f t="shared" si="46"/>
        <v>0.5</v>
      </c>
      <c r="O224" s="152">
        <f t="shared" si="43"/>
        <v>0.25</v>
      </c>
      <c r="P224" s="152">
        <f t="shared" si="43"/>
        <v>0.25</v>
      </c>
      <c r="Q224" s="32">
        <f t="shared" si="40"/>
        <v>0</v>
      </c>
      <c r="R224" s="32">
        <f>IF(D224&gt;21,VLOOKUP(D224,Barem!$T$1:$U$39,2,1),0)</f>
        <v>0</v>
      </c>
      <c r="S224" s="32">
        <f>IF(D224&lt;1.609,0,IF(B224="F",VLOOKUP(I224,Barem!$X$2:$Z$13,2,1),VLOOKUP(I224,Barem!$X$14:$Z$25,2,1)))</f>
        <v>0</v>
      </c>
      <c r="T224" s="32">
        <f>VLOOKUP(A224,Participanti!A:C,3,0)</f>
        <v>0</v>
      </c>
      <c r="U224" s="25">
        <f t="shared" si="51"/>
        <v>3.875</v>
      </c>
      <c r="V224" s="159">
        <v>44125</v>
      </c>
      <c r="W224" s="151">
        <f t="shared" si="47"/>
        <v>1</v>
      </c>
      <c r="X224" s="154">
        <f t="shared" si="45"/>
        <v>0.18158388003748829</v>
      </c>
      <c r="Y224" s="151" t="str">
        <f>VLOOKUP(A224,Data_echipe!A:R,18,0)</f>
        <v>Tenchei</v>
      </c>
      <c r="Z224" s="151">
        <f t="shared" si="50"/>
        <v>1</v>
      </c>
    </row>
    <row r="225" spans="1:26" x14ac:dyDescent="0.25">
      <c r="A225" s="156" t="s">
        <v>224</v>
      </c>
      <c r="B225" s="151" t="str">
        <f>VLOOKUP(A225,Participanti!A:B,2,0)</f>
        <v>M</v>
      </c>
      <c r="C225" s="156">
        <v>7</v>
      </c>
      <c r="D225" s="156">
        <v>17</v>
      </c>
      <c r="E225" s="157">
        <v>5.319444444444444E-2</v>
      </c>
      <c r="F225" s="157">
        <v>5.319444444444444E-2</v>
      </c>
      <c r="G225" s="157">
        <f t="shared" si="37"/>
        <v>5.319444444444444E-2</v>
      </c>
      <c r="H225" s="108">
        <v>21</v>
      </c>
      <c r="I225" s="153">
        <f t="shared" si="38"/>
        <v>3.1290849673202611E-3</v>
      </c>
      <c r="J225" s="151">
        <f>IF(B225="F",IF(I225&gt;Barem!$AC$2,0,IF(B225="F",VLOOKUP(D225,Barem!$B$2:$C$11,2,1))),IF(I225&gt;Barem!$AC$3,0,VLOOKUP(D225,Barem!$B$12:$C$21,2,1)))</f>
        <v>4</v>
      </c>
      <c r="K225" s="151">
        <f>IF(J225=0,0,IF(B225="F",VLOOKUP(I225,Barem!$G$2:$H$11,2,1),VLOOKUP(I225,Barem!$G$12:$H$21,2,1)))</f>
        <v>4</v>
      </c>
      <c r="L225" s="156">
        <v>2</v>
      </c>
      <c r="M225" s="155" t="s">
        <v>172</v>
      </c>
      <c r="N225" s="152">
        <f t="shared" si="46"/>
        <v>0.25</v>
      </c>
      <c r="O225" s="152">
        <f t="shared" si="43"/>
        <v>0.25</v>
      </c>
      <c r="P225" s="152">
        <f t="shared" si="43"/>
        <v>0.5</v>
      </c>
      <c r="Q225" s="32">
        <f t="shared" si="40"/>
        <v>0</v>
      </c>
      <c r="R225" s="32">
        <f>IF(D225&gt;21,VLOOKUP(D225,Barem!$T$1:$U$39,2,1),0)</f>
        <v>0</v>
      </c>
      <c r="S225" s="32">
        <f>IF(D225&lt;1.609,0,IF(B225="F",VLOOKUP(I225,Barem!$X$2:$Z$13,2,1),VLOOKUP(I225,Barem!$X$14:$Z$25,2,1)))</f>
        <v>0</v>
      </c>
      <c r="T225" s="32">
        <f>VLOOKUP(A225,Participanti!A:C,3,0)</f>
        <v>0</v>
      </c>
      <c r="U225" s="25">
        <f t="shared" si="51"/>
        <v>3</v>
      </c>
      <c r="V225" s="159">
        <v>44125</v>
      </c>
      <c r="W225" s="151">
        <f t="shared" si="47"/>
        <v>1</v>
      </c>
      <c r="X225" s="154">
        <f t="shared" si="45"/>
        <v>0.17647058823529413</v>
      </c>
      <c r="Y225" s="151" t="str">
        <f>VLOOKUP(A225,Data_echipe!A:R,18,0)</f>
        <v>Serioranistii</v>
      </c>
      <c r="Z225" s="151">
        <f t="shared" si="50"/>
        <v>1</v>
      </c>
    </row>
    <row r="226" spans="1:26" x14ac:dyDescent="0.25">
      <c r="A226" s="156" t="s">
        <v>251</v>
      </c>
      <c r="B226" s="151" t="str">
        <f>VLOOKUP(A226,Participanti!A:B,2,0)</f>
        <v>M</v>
      </c>
      <c r="C226" s="156">
        <v>7</v>
      </c>
      <c r="D226" s="156">
        <v>31.14</v>
      </c>
      <c r="E226" s="157">
        <v>0.12541666666666665</v>
      </c>
      <c r="F226" s="157">
        <v>0.12541666666666665</v>
      </c>
      <c r="G226" s="157">
        <f t="shared" si="37"/>
        <v>0.12541666666666665</v>
      </c>
      <c r="H226" s="108">
        <v>45</v>
      </c>
      <c r="I226" s="153">
        <f t="shared" si="38"/>
        <v>4.0275101691286657E-3</v>
      </c>
      <c r="J226" s="156">
        <f>IF(B226="F",IF(I226&gt;Barem!$AC$2,0,IF(B226="F",VLOOKUP(D226,Barem!$B$2:$C$11,2,1))),IF(I226&gt;Barem!$AC$3,0,VLOOKUP(D226,Barem!$B$12:$C$21,2,1)))</f>
        <v>5</v>
      </c>
      <c r="K226" s="151">
        <f>IF(J226=0,0,IF(B226="F",VLOOKUP(I226,Barem!$G$2:$H$11,2,1),VLOOKUP(I226,Barem!$G$12:$H$21,2,1)))</f>
        <v>1.5</v>
      </c>
      <c r="L226" s="2">
        <v>2</v>
      </c>
      <c r="M226" s="155" t="s">
        <v>170</v>
      </c>
      <c r="N226" s="152">
        <f t="shared" si="46"/>
        <v>0.5</v>
      </c>
      <c r="O226" s="152">
        <f t="shared" si="43"/>
        <v>0.25</v>
      </c>
      <c r="P226" s="152">
        <f t="shared" si="43"/>
        <v>0.25</v>
      </c>
      <c r="Q226" s="32">
        <f t="shared" si="40"/>
        <v>0</v>
      </c>
      <c r="R226" s="32">
        <f>IF(D226&gt;21,VLOOKUP(D226,Barem!$T$1:$U$39,2,1),0)</f>
        <v>0.5</v>
      </c>
      <c r="S226" s="32">
        <f>IF(D226&lt;1.609,0,IF(B226="F",VLOOKUP(I226,Barem!$X$2:$Z$13,2,1),VLOOKUP(I226,Barem!$X$14:$Z$25,2,1)))</f>
        <v>0</v>
      </c>
      <c r="T226" s="32">
        <f>VLOOKUP(A226,Participanti!A:C,3,0)</f>
        <v>0</v>
      </c>
      <c r="U226" s="25">
        <f t="shared" si="51"/>
        <v>3.875</v>
      </c>
      <c r="V226" s="159">
        <v>44124</v>
      </c>
      <c r="W226" s="151">
        <f t="shared" si="47"/>
        <v>1</v>
      </c>
      <c r="X226" s="154">
        <f t="shared" si="45"/>
        <v>0.12443802183686577</v>
      </c>
      <c r="Y226" s="151" t="str">
        <f>VLOOKUP(A226,Data_echipe!A:R,18,0)</f>
        <v>TSP</v>
      </c>
      <c r="Z226" s="151">
        <f t="shared" si="50"/>
        <v>1</v>
      </c>
    </row>
    <row r="227" spans="1:26" x14ac:dyDescent="0.25">
      <c r="A227" s="156" t="s">
        <v>59</v>
      </c>
      <c r="B227" s="151" t="str">
        <f>VLOOKUP(A227,Participanti!A:B,2,0)</f>
        <v>M</v>
      </c>
      <c r="C227" s="156">
        <v>7</v>
      </c>
      <c r="D227" s="156">
        <v>17.04</v>
      </c>
      <c r="E227" s="157">
        <v>0.10605324074074074</v>
      </c>
      <c r="F227" s="157">
        <v>0.20200231481481482</v>
      </c>
      <c r="G227" s="157">
        <f t="shared" si="37"/>
        <v>0.15402777777777776</v>
      </c>
      <c r="H227" s="108">
        <v>0</v>
      </c>
      <c r="I227" s="153">
        <f t="shared" si="38"/>
        <v>9.0391888367240478E-3</v>
      </c>
      <c r="J227" s="151">
        <f>IF(B227="F",IF(I227&gt;Barem!$AC$2,0,IF(B227="F",VLOOKUP(D227,Barem!$B$2:$C$11,2,1))),IF(I227&gt;Barem!$AC$3,0,VLOOKUP(D227,Barem!$B$12:$C$21,2,1)))</f>
        <v>0</v>
      </c>
      <c r="K227" s="151">
        <f>IF(J227=0,0,IF(B227="F",VLOOKUP(I227,Barem!$G$2:$H$11,2,1),VLOOKUP(I227,Barem!$G$12:$H$21,2,1)))</f>
        <v>0</v>
      </c>
      <c r="L227" s="162">
        <v>3</v>
      </c>
      <c r="M227" s="155" t="s">
        <v>172</v>
      </c>
      <c r="N227" s="152">
        <f t="shared" si="46"/>
        <v>0.25</v>
      </c>
      <c r="O227" s="152">
        <f t="shared" si="43"/>
        <v>0.25</v>
      </c>
      <c r="P227" s="152">
        <f t="shared" si="43"/>
        <v>0.5</v>
      </c>
      <c r="Q227" s="32">
        <f t="shared" si="40"/>
        <v>0</v>
      </c>
      <c r="R227" s="32">
        <f>IF(D227&gt;21,VLOOKUP(D227,Barem!$T$1:$U$39,2,1),0)</f>
        <v>0</v>
      </c>
      <c r="S227" s="32">
        <f>IF(D227&lt;1.609,0,IF(B227="F",VLOOKUP(I227,Barem!$X$2:$Z$13,2,1),VLOOKUP(I227,Barem!$X$14:$Z$25,2,1)))</f>
        <v>0</v>
      </c>
      <c r="T227" s="32">
        <f>VLOOKUP(A227,Participanti!A:C,3,0)</f>
        <v>0</v>
      </c>
      <c r="U227" s="25">
        <f t="shared" si="51"/>
        <v>1.5</v>
      </c>
      <c r="V227" s="163">
        <v>44129</v>
      </c>
      <c r="W227" s="151">
        <f t="shared" si="47"/>
        <v>1</v>
      </c>
      <c r="X227" s="154">
        <f t="shared" si="45"/>
        <v>8.8028169014084515E-2</v>
      </c>
      <c r="Y227" s="151" t="str">
        <f>VLOOKUP(A227,Data_echipe!A:R,18,0)</f>
        <v>Let it RUN</v>
      </c>
      <c r="Z227" s="151">
        <f t="shared" si="50"/>
        <v>0</v>
      </c>
    </row>
    <row r="228" spans="1:26" x14ac:dyDescent="0.25">
      <c r="A228" s="156" t="s">
        <v>83</v>
      </c>
      <c r="B228" s="151" t="str">
        <f>VLOOKUP(A228,Participanti!A:B,2,0)</f>
        <v>F</v>
      </c>
      <c r="C228" s="156">
        <v>7</v>
      </c>
      <c r="D228" s="156">
        <v>10.01</v>
      </c>
      <c r="E228" s="157">
        <v>4.777777777777778E-2</v>
      </c>
      <c r="F228" s="157">
        <v>4.8113425925925928E-2</v>
      </c>
      <c r="G228" s="157">
        <f t="shared" si="37"/>
        <v>4.7945601851851857E-2</v>
      </c>
      <c r="H228" s="108">
        <v>0</v>
      </c>
      <c r="I228" s="153">
        <f t="shared" si="38"/>
        <v>4.7897704147704155E-3</v>
      </c>
      <c r="J228" s="162">
        <f>IF(B228="F",IF(I228&gt;Barem!$AC$2,0,IF(B228="F",VLOOKUP(D228,Barem!$B$2:$C$11,2,1))),IF(I228&gt;Barem!$AC$3,0,VLOOKUP(D228,Barem!$B$12:$C$21,2,1)))</f>
        <v>2.5</v>
      </c>
      <c r="K228" s="151">
        <f>IF(J228=0,0,IF(B228="F",VLOOKUP(I228,Barem!$G$2:$H$11,2,1),VLOOKUP(I228,Barem!$G$12:$H$21,2,1)))</f>
        <v>1</v>
      </c>
      <c r="L228" s="2">
        <v>2.5</v>
      </c>
      <c r="M228" s="155" t="s">
        <v>170</v>
      </c>
      <c r="N228" s="152">
        <f t="shared" si="46"/>
        <v>0.5</v>
      </c>
      <c r="O228" s="152">
        <f t="shared" si="43"/>
        <v>0.25</v>
      </c>
      <c r="P228" s="152">
        <f t="shared" si="43"/>
        <v>0.25</v>
      </c>
      <c r="Q228" s="32">
        <f t="shared" si="40"/>
        <v>0</v>
      </c>
      <c r="R228" s="32">
        <f>IF(D228&gt;21,VLOOKUP(D228,Barem!$T$1:$U$39,2,1),0)</f>
        <v>0</v>
      </c>
      <c r="S228" s="32">
        <f>IF(D228&lt;1.609,0,IF(B228="F",VLOOKUP(I228,Barem!$X$2:$Z$13,2,1),VLOOKUP(I228,Barem!$X$14:$Z$25,2,1)))</f>
        <v>0</v>
      </c>
      <c r="T228" s="32">
        <f>VLOOKUP(A228,Participanti!A:C,3,0)</f>
        <v>0.75</v>
      </c>
      <c r="U228" s="25">
        <f t="shared" si="51"/>
        <v>2.875</v>
      </c>
      <c r="V228" s="163">
        <v>44129</v>
      </c>
      <c r="W228" s="151">
        <f t="shared" si="47"/>
        <v>1</v>
      </c>
      <c r="X228" s="154">
        <f t="shared" si="45"/>
        <v>0.2872127872127872</v>
      </c>
      <c r="Y228" s="151" t="str">
        <f>VLOOKUP(A228,Data_echipe!A:R,18,0)</f>
        <v>Serioranistii</v>
      </c>
      <c r="Z228" s="151">
        <f t="shared" si="50"/>
        <v>1</v>
      </c>
    </row>
    <row r="229" spans="1:26" x14ac:dyDescent="0.25">
      <c r="A229" s="156" t="s">
        <v>183</v>
      </c>
      <c r="B229" s="151" t="str">
        <f>VLOOKUP(A229,Participanti!A:B,2,0)</f>
        <v>M</v>
      </c>
      <c r="C229" s="156">
        <v>7</v>
      </c>
      <c r="D229" s="156">
        <v>30.21</v>
      </c>
      <c r="E229" s="157">
        <v>0.10494212962962964</v>
      </c>
      <c r="F229" s="157">
        <v>0.1137962962962963</v>
      </c>
      <c r="G229" s="157">
        <f t="shared" si="37"/>
        <v>0.10936921296296297</v>
      </c>
      <c r="H229" s="108">
        <v>78</v>
      </c>
      <c r="I229" s="153">
        <f t="shared" si="38"/>
        <v>3.6202983436929149E-3</v>
      </c>
      <c r="J229" s="162">
        <f>IF(B229="F",IF(I229&gt;Barem!$AC$2,0,IF(B229="F",VLOOKUP(D229,Barem!$B$2:$C$11,2,1))),IF(I229&gt;Barem!$AC$3,0,VLOOKUP(D229,Barem!$B$12:$C$21,2,1)))</f>
        <v>5</v>
      </c>
      <c r="K229" s="151">
        <f>IF(J229=0,0,IF(B229="F",VLOOKUP(I229,Barem!$G$2:$H$11,2,1),VLOOKUP(I229,Barem!$G$12:$H$21,2,1)))</f>
        <v>2.5</v>
      </c>
      <c r="L229" s="2">
        <v>3</v>
      </c>
      <c r="M229" s="155" t="s">
        <v>170</v>
      </c>
      <c r="N229" s="152">
        <f t="shared" si="46"/>
        <v>0.5</v>
      </c>
      <c r="O229" s="152">
        <f t="shared" si="43"/>
        <v>0.25</v>
      </c>
      <c r="P229" s="152">
        <f t="shared" si="43"/>
        <v>0.25</v>
      </c>
      <c r="Q229" s="32">
        <f t="shared" si="40"/>
        <v>0</v>
      </c>
      <c r="R229" s="32">
        <f>IF(D229&gt;21,VLOOKUP(D229,Barem!$T$1:$U$39,2,1),0)</f>
        <v>0.4</v>
      </c>
      <c r="S229" s="32">
        <f>IF(D229&lt;1.609,0,IF(B229="F",VLOOKUP(I229,Barem!$X$2:$Z$13,2,1),VLOOKUP(I229,Barem!$X$14:$Z$25,2,1)))</f>
        <v>0</v>
      </c>
      <c r="T229" s="32">
        <f>VLOOKUP(A229,Participanti!A:C,3,0)</f>
        <v>0</v>
      </c>
      <c r="U229" s="25">
        <f t="shared" si="51"/>
        <v>4.2750000000000004</v>
      </c>
      <c r="V229" s="163">
        <v>44129</v>
      </c>
      <c r="W229" s="151">
        <f t="shared" si="47"/>
        <v>1</v>
      </c>
      <c r="X229" s="154">
        <f t="shared" si="45"/>
        <v>0.14150943396226415</v>
      </c>
      <c r="Y229" s="151" t="str">
        <f>VLOOKUP(A229,Data_echipe!A:R,18,0)</f>
        <v>TSP</v>
      </c>
      <c r="Z229" s="151">
        <f t="shared" si="50"/>
        <v>1</v>
      </c>
    </row>
    <row r="230" spans="1:26" x14ac:dyDescent="0.25">
      <c r="A230" s="156" t="s">
        <v>160</v>
      </c>
      <c r="B230" s="151" t="str">
        <f>VLOOKUP(A230,Participanti!A:B,2,0)</f>
        <v>F</v>
      </c>
      <c r="C230" s="156">
        <v>7</v>
      </c>
      <c r="D230" s="156">
        <v>10.01</v>
      </c>
      <c r="E230" s="157">
        <v>3.5393518518518519E-2</v>
      </c>
      <c r="F230" s="157">
        <v>3.6712962962962961E-2</v>
      </c>
      <c r="G230" s="157">
        <f t="shared" si="37"/>
        <v>3.605324074074074E-2</v>
      </c>
      <c r="H230" s="108">
        <v>0</v>
      </c>
      <c r="I230" s="153">
        <f t="shared" si="38"/>
        <v>3.6017223517223517E-3</v>
      </c>
      <c r="J230" s="151">
        <f>IF(B230="F",IF(I230&gt;Barem!$AC$2,0,IF(B230="F",VLOOKUP(D230,Barem!$B$2:$C$11,2,1))),IF(I230&gt;Barem!$AC$3,0,VLOOKUP(D230,Barem!$B$12:$C$21,2,1)))</f>
        <v>2.5</v>
      </c>
      <c r="K230" s="151">
        <f>IF(J230=0,0,IF(B230="F",VLOOKUP(I230,Barem!$G$2:$H$11,2,1),VLOOKUP(I230,Barem!$G$12:$H$21,2,1)))</f>
        <v>3.5</v>
      </c>
      <c r="L230" s="162">
        <v>3</v>
      </c>
      <c r="M230" s="155" t="s">
        <v>172</v>
      </c>
      <c r="N230" s="152">
        <f t="shared" si="46"/>
        <v>0.25</v>
      </c>
      <c r="O230" s="152">
        <f t="shared" si="43"/>
        <v>0.25</v>
      </c>
      <c r="P230" s="152">
        <f t="shared" si="43"/>
        <v>0.5</v>
      </c>
      <c r="Q230" s="32">
        <f t="shared" si="40"/>
        <v>0</v>
      </c>
      <c r="R230" s="32">
        <f>IF(D230&gt;21,VLOOKUP(D230,Barem!$T$1:$U$39,2,1),0)</f>
        <v>0</v>
      </c>
      <c r="S230" s="32">
        <f>IF(D230&lt;1.609,0,IF(B230="F",VLOOKUP(I230,Barem!$X$2:$Z$13,2,1),VLOOKUP(I230,Barem!$X$14:$Z$25,2,1)))</f>
        <v>0</v>
      </c>
      <c r="T230" s="32">
        <f>VLOOKUP(A230,Participanti!A:C,3,0)</f>
        <v>0</v>
      </c>
      <c r="U230" s="25">
        <f t="shared" si="51"/>
        <v>3</v>
      </c>
      <c r="V230" s="163">
        <v>44128</v>
      </c>
      <c r="W230" s="151">
        <f t="shared" si="47"/>
        <v>1</v>
      </c>
      <c r="X230" s="154">
        <f t="shared" si="45"/>
        <v>0.29970029970029971</v>
      </c>
      <c r="Y230" s="151" t="str">
        <f>VLOOKUP(A230,Data_echipe!A:R,18,0)</f>
        <v>Serioranistii</v>
      </c>
      <c r="Z230" s="151">
        <f t="shared" si="50"/>
        <v>1</v>
      </c>
    </row>
    <row r="231" spans="1:26" x14ac:dyDescent="0.25">
      <c r="A231" s="156" t="s">
        <v>66</v>
      </c>
      <c r="B231" s="151" t="str">
        <f>VLOOKUP(A231,Participanti!A:B,2,0)</f>
        <v>M</v>
      </c>
      <c r="C231" s="156">
        <v>7</v>
      </c>
      <c r="D231" s="156">
        <v>7.89</v>
      </c>
      <c r="E231" s="157">
        <v>3.1331018518518515E-2</v>
      </c>
      <c r="F231" s="157">
        <v>3.1481481481481485E-2</v>
      </c>
      <c r="G231" s="157">
        <f t="shared" si="37"/>
        <v>3.1406249999999997E-2</v>
      </c>
      <c r="H231" s="108">
        <v>0</v>
      </c>
      <c r="I231" s="153">
        <f t="shared" si="38"/>
        <v>3.9805133079847902E-3</v>
      </c>
      <c r="J231" s="151">
        <f>IF(B231="F",IF(I231&gt;Barem!$AC$2,0,IF(B231="F",VLOOKUP(D231,Barem!$B$2:$C$11,2,1))),IF(I231&gt;Barem!$AC$3,0,VLOOKUP(D231,Barem!$B$12:$C$21,2,1)))</f>
        <v>2</v>
      </c>
      <c r="K231" s="151">
        <f>IF(J231=0,0,IF(B231="F",VLOOKUP(I231,Barem!$G$2:$H$11,2,1),VLOOKUP(I231,Barem!$G$12:$H$21,2,1)))</f>
        <v>1.5</v>
      </c>
      <c r="L231" s="162">
        <v>3</v>
      </c>
      <c r="M231" s="155" t="s">
        <v>172</v>
      </c>
      <c r="N231" s="152">
        <f t="shared" si="46"/>
        <v>0.25</v>
      </c>
      <c r="O231" s="152">
        <f t="shared" si="43"/>
        <v>0.25</v>
      </c>
      <c r="P231" s="152">
        <f t="shared" si="43"/>
        <v>0.5</v>
      </c>
      <c r="Q231" s="32">
        <f t="shared" si="40"/>
        <v>0</v>
      </c>
      <c r="R231" s="32">
        <f>IF(D231&gt;21,VLOOKUP(D231,Barem!$T$1:$U$39,2,1),0)</f>
        <v>0</v>
      </c>
      <c r="S231" s="32">
        <f>IF(D231&lt;1.609,0,IF(B231="F",VLOOKUP(I231,Barem!$X$2:$Z$13,2,1),VLOOKUP(I231,Barem!$X$14:$Z$25,2,1)))</f>
        <v>0</v>
      </c>
      <c r="T231" s="32">
        <f>VLOOKUP(A231,Participanti!A:C,3,0)</f>
        <v>0</v>
      </c>
      <c r="U231" s="25">
        <f t="shared" si="51"/>
        <v>2.375</v>
      </c>
      <c r="V231" s="163">
        <v>44127</v>
      </c>
      <c r="W231" s="151">
        <f t="shared" si="47"/>
        <v>1</v>
      </c>
      <c r="X231" s="154">
        <f t="shared" si="45"/>
        <v>0.30101394169835238</v>
      </c>
      <c r="Y231" s="151" t="str">
        <f>VLOOKUP(A231,Data_echipe!A:R,18,0)</f>
        <v>Serioranistii</v>
      </c>
      <c r="Z231" s="151">
        <f t="shared" si="50"/>
        <v>1</v>
      </c>
    </row>
    <row r="232" spans="1:26" x14ac:dyDescent="0.25">
      <c r="A232" s="156" t="s">
        <v>220</v>
      </c>
      <c r="B232" s="151" t="str">
        <f>VLOOKUP(A232,Participanti!A:B,2,0)</f>
        <v>M</v>
      </c>
      <c r="C232" s="156">
        <v>7</v>
      </c>
      <c r="D232" s="156">
        <v>12</v>
      </c>
      <c r="E232" s="157">
        <v>4.5416666666666668E-2</v>
      </c>
      <c r="F232" s="157">
        <v>5.2395833333333336E-2</v>
      </c>
      <c r="G232" s="157">
        <f t="shared" si="37"/>
        <v>4.8906249999999998E-2</v>
      </c>
      <c r="H232" s="108">
        <v>40</v>
      </c>
      <c r="I232" s="153">
        <f t="shared" si="38"/>
        <v>4.0755208333333329E-3</v>
      </c>
      <c r="J232" s="151">
        <f>IF(B232="F",IF(I232&gt;Barem!$AC$2,0,IF(B232="F",VLOOKUP(D232,Barem!$B$2:$C$11,2,1))),IF(I232&gt;Barem!$AC$3,0,VLOOKUP(D232,Barem!$B$12:$C$21,2,1)))</f>
        <v>3</v>
      </c>
      <c r="K232" s="151">
        <f>IF(J232=0,0,IF(B232="F",VLOOKUP(I232,Barem!$G$2:$H$11,2,1),VLOOKUP(I232,Barem!$G$12:$H$21,2,1)))</f>
        <v>1.5</v>
      </c>
      <c r="L232" s="162">
        <v>4</v>
      </c>
      <c r="M232" s="155" t="s">
        <v>172</v>
      </c>
      <c r="N232" s="152">
        <f t="shared" si="46"/>
        <v>0.25</v>
      </c>
      <c r="O232" s="152">
        <f t="shared" si="43"/>
        <v>0.25</v>
      </c>
      <c r="P232" s="152">
        <f t="shared" si="43"/>
        <v>0.5</v>
      </c>
      <c r="Q232" s="32">
        <f t="shared" si="40"/>
        <v>0</v>
      </c>
      <c r="R232" s="32">
        <f>IF(D232&gt;21,VLOOKUP(D232,Barem!$T$1:$U$39,2,1),0)</f>
        <v>0</v>
      </c>
      <c r="S232" s="32">
        <f>IF(D232&lt;1.609,0,IF(B232="F",VLOOKUP(I232,Barem!$X$2:$Z$13,2,1),VLOOKUP(I232,Barem!$X$14:$Z$25,2,1)))</f>
        <v>0</v>
      </c>
      <c r="T232" s="32">
        <f>VLOOKUP(A232,Participanti!A:C,3,0)</f>
        <v>0</v>
      </c>
      <c r="U232" s="25">
        <f t="shared" si="51"/>
        <v>3.125</v>
      </c>
      <c r="V232" s="163">
        <v>44129</v>
      </c>
      <c r="W232" s="151">
        <f t="shared" si="47"/>
        <v>1</v>
      </c>
      <c r="X232" s="154">
        <f t="shared" si="45"/>
        <v>0.26041666666666669</v>
      </c>
      <c r="Y232" s="151" t="str">
        <f>VLOOKUP(A232,Data_echipe!A:R,18,0)</f>
        <v>Serioranistii</v>
      </c>
      <c r="Z232" s="151">
        <f t="shared" si="50"/>
        <v>1</v>
      </c>
    </row>
    <row r="233" spans="1:26" x14ac:dyDescent="0.25">
      <c r="A233" s="156" t="s">
        <v>159</v>
      </c>
      <c r="B233" s="151" t="str">
        <f>VLOOKUP(A233,Participanti!A:B,2,0)</f>
        <v>M</v>
      </c>
      <c r="C233" s="156">
        <v>7</v>
      </c>
      <c r="D233" s="156">
        <v>18.010000000000002</v>
      </c>
      <c r="E233" s="157">
        <v>5.9895833333333336E-2</v>
      </c>
      <c r="F233" s="157">
        <v>5.9895833333333336E-2</v>
      </c>
      <c r="G233" s="157">
        <f t="shared" si="37"/>
        <v>5.9895833333333336E-2</v>
      </c>
      <c r="H233" s="108">
        <v>22</v>
      </c>
      <c r="I233" s="153">
        <f t="shared" si="38"/>
        <v>3.3256986859152319E-3</v>
      </c>
      <c r="J233" s="156">
        <f>IF(B233="F",IF(I233&gt;Barem!$AC$2,0,IF(B233="F",VLOOKUP(D233,Barem!$B$2:$C$11,2,1))),IF(I233&gt;Barem!$AC$3,0,VLOOKUP(D233,Barem!$B$12:$C$21,2,1)))</f>
        <v>4</v>
      </c>
      <c r="K233" s="151">
        <f>IF(J233=0,0,IF(B233="F",VLOOKUP(I233,Barem!$G$2:$H$11,2,1),VLOOKUP(I233,Barem!$G$12:$H$21,2,1)))</f>
        <v>3</v>
      </c>
      <c r="L233" s="2">
        <v>3.5</v>
      </c>
      <c r="M233" s="155" t="s">
        <v>170</v>
      </c>
      <c r="N233" s="152">
        <f t="shared" si="46"/>
        <v>0.5</v>
      </c>
      <c r="O233" s="152">
        <f t="shared" si="43"/>
        <v>0.25</v>
      </c>
      <c r="P233" s="152">
        <f t="shared" si="43"/>
        <v>0.25</v>
      </c>
      <c r="Q233" s="32">
        <f t="shared" si="40"/>
        <v>0</v>
      </c>
      <c r="R233" s="32">
        <f>IF(D233&gt;21,VLOOKUP(D233,Barem!$T$1:$U$39,2,1),0)</f>
        <v>0</v>
      </c>
      <c r="S233" s="32">
        <f>IF(D233&lt;1.609,0,IF(B233="F",VLOOKUP(I233,Barem!$X$2:$Z$13,2,1),VLOOKUP(I233,Barem!$X$14:$Z$25,2,1)))</f>
        <v>0</v>
      </c>
      <c r="T233" s="32">
        <f>VLOOKUP(A233,Participanti!A:C,3,0)</f>
        <v>0</v>
      </c>
      <c r="U233" s="25">
        <f t="shared" si="51"/>
        <v>3.625</v>
      </c>
      <c r="V233" s="159">
        <v>44130</v>
      </c>
      <c r="W233" s="151">
        <f t="shared" si="47"/>
        <v>1</v>
      </c>
      <c r="X233" s="154">
        <f t="shared" si="45"/>
        <v>0.20127706829539144</v>
      </c>
      <c r="Y233" s="151" t="str">
        <f>VLOOKUP(A233,Data_echipe!A:R,18,0)</f>
        <v>Simply the BEST</v>
      </c>
      <c r="Z233" s="151">
        <f t="shared" si="50"/>
        <v>1</v>
      </c>
    </row>
    <row r="234" spans="1:26" x14ac:dyDescent="0.25">
      <c r="A234" s="156" t="s">
        <v>65</v>
      </c>
      <c r="B234" s="151" t="str">
        <f>VLOOKUP(A234,Participanti!A:B,2,0)</f>
        <v>M</v>
      </c>
      <c r="C234" s="156">
        <v>7</v>
      </c>
      <c r="D234" s="156">
        <v>42.56</v>
      </c>
      <c r="E234" s="157">
        <v>0.13665509259259259</v>
      </c>
      <c r="F234" s="157">
        <v>0.13675925925925927</v>
      </c>
      <c r="G234" s="157">
        <f t="shared" si="37"/>
        <v>0.13670717592592593</v>
      </c>
      <c r="H234" s="108">
        <v>41</v>
      </c>
      <c r="I234" s="153">
        <f t="shared" si="38"/>
        <v>3.2121046975076579E-3</v>
      </c>
      <c r="J234" s="156">
        <f>IF(B234="F",IF(I234&gt;Barem!$AC$2,0,IF(B234="F",VLOOKUP(D234,Barem!$B$2:$C$11,2,1))),IF(I234&gt;Barem!$AC$3,0,VLOOKUP(D234,Barem!$B$12:$C$21,2,1)))</f>
        <v>5</v>
      </c>
      <c r="K234" s="151">
        <f>IF(J234=0,0,IF(B234="F",VLOOKUP(I234,Barem!$G$2:$H$11,2,1),VLOOKUP(I234,Barem!$G$12:$H$21,2,1)))</f>
        <v>3.5</v>
      </c>
      <c r="L234" s="2">
        <v>3</v>
      </c>
      <c r="M234" s="155" t="s">
        <v>170</v>
      </c>
      <c r="N234" s="152">
        <f t="shared" si="46"/>
        <v>0.5</v>
      </c>
      <c r="O234" s="152">
        <f t="shared" si="43"/>
        <v>0.25</v>
      </c>
      <c r="P234" s="152">
        <f t="shared" si="43"/>
        <v>0.25</v>
      </c>
      <c r="Q234" s="32">
        <f t="shared" si="40"/>
        <v>0</v>
      </c>
      <c r="R234" s="32">
        <f>IF(D234&gt;21,VLOOKUP(D234,Barem!$T$1:$U$39,2,1),0)</f>
        <v>1</v>
      </c>
      <c r="S234" s="32">
        <f>IF(D234&lt;1.609,0,IF(B234="F",VLOOKUP(I234,Barem!$X$2:$Z$13,2,1),VLOOKUP(I234,Barem!$X$14:$Z$25,2,1)))</f>
        <v>0</v>
      </c>
      <c r="T234" s="32">
        <f>VLOOKUP(A234,Participanti!A:C,3,0)</f>
        <v>0</v>
      </c>
      <c r="U234" s="25">
        <f t="shared" si="51"/>
        <v>5.125</v>
      </c>
      <c r="V234" s="159">
        <v>44130</v>
      </c>
      <c r="W234" s="151">
        <f t="shared" si="47"/>
        <v>1</v>
      </c>
      <c r="X234" s="154">
        <f t="shared" si="45"/>
        <v>0.12041823308270676</v>
      </c>
      <c r="Y234" s="151" t="str">
        <f>VLOOKUP(A234,Data_echipe!A:R,18,0)</f>
        <v>Tenchei</v>
      </c>
      <c r="Z234" s="151">
        <f t="shared" si="50"/>
        <v>1</v>
      </c>
    </row>
    <row r="235" spans="1:26" x14ac:dyDescent="0.25">
      <c r="A235" s="156" t="s">
        <v>62</v>
      </c>
      <c r="B235" s="151" t="str">
        <f>VLOOKUP(A235,Participanti!A:B,2,0)</f>
        <v>M</v>
      </c>
      <c r="C235" s="156">
        <v>7</v>
      </c>
      <c r="D235" s="156">
        <v>10.27</v>
      </c>
      <c r="E235" s="157">
        <v>4.4606481481481476E-2</v>
      </c>
      <c r="F235" s="157">
        <v>4.6817129629629632E-2</v>
      </c>
      <c r="G235" s="157">
        <f t="shared" si="37"/>
        <v>4.5711805555555554E-2</v>
      </c>
      <c r="H235" s="108">
        <v>58</v>
      </c>
      <c r="I235" s="153">
        <f t="shared" si="38"/>
        <v>4.4510034620794114E-3</v>
      </c>
      <c r="J235" s="132">
        <f>IF(B235="F",IF(I235&gt;Barem!$AC$2,0,IF(B235="F",VLOOKUP(D235,Barem!$B$2:$C$11,2,1))),IF(I235&gt;Barem!$AC$3,0,VLOOKUP(D235,Barem!$B$12:$C$21,2,1)))</f>
        <v>2.5</v>
      </c>
      <c r="K235" s="151">
        <f>IF(J235=0,0,IF(B235="F",VLOOKUP(I235,Barem!$G$2:$H$11,2,1),VLOOKUP(I235,Barem!$G$12:$H$21,2,1)))</f>
        <v>1</v>
      </c>
      <c r="L235" s="156">
        <v>2.5</v>
      </c>
      <c r="M235" s="155" t="s">
        <v>172</v>
      </c>
      <c r="N235" s="152">
        <f t="shared" si="46"/>
        <v>0.25</v>
      </c>
      <c r="O235" s="152">
        <f t="shared" si="43"/>
        <v>0.25</v>
      </c>
      <c r="P235" s="152">
        <f t="shared" si="43"/>
        <v>0.5</v>
      </c>
      <c r="Q235" s="32">
        <f t="shared" si="40"/>
        <v>0</v>
      </c>
      <c r="R235" s="32">
        <f>IF(D235&gt;21,VLOOKUP(D235,Barem!$T$1:$U$39,2,1),0)</f>
        <v>0</v>
      </c>
      <c r="S235" s="32">
        <f>IF(D235&lt;1.609,0,IF(B235="F",VLOOKUP(I235,Barem!$X$2:$Z$13,2,1),VLOOKUP(I235,Barem!$X$14:$Z$25,2,1)))</f>
        <v>0</v>
      </c>
      <c r="T235" s="32">
        <f>VLOOKUP(A235,Participanti!A:C,3,0)</f>
        <v>0</v>
      </c>
      <c r="U235" s="25">
        <f t="shared" si="51"/>
        <v>2.125</v>
      </c>
      <c r="V235" s="159">
        <v>44129</v>
      </c>
      <c r="W235" s="151">
        <f t="shared" si="47"/>
        <v>1</v>
      </c>
      <c r="X235" s="154">
        <f t="shared" si="45"/>
        <v>0.20691333982473223</v>
      </c>
      <c r="Y235" s="151" t="str">
        <f>VLOOKUP(A235,Data_echipe!A:R,18,0)</f>
        <v>Serioranistii</v>
      </c>
      <c r="Z235" s="151">
        <f t="shared" si="50"/>
        <v>1</v>
      </c>
    </row>
    <row r="236" spans="1:26" x14ac:dyDescent="0.25">
      <c r="A236" s="156" t="s">
        <v>8</v>
      </c>
      <c r="B236" s="151" t="str">
        <f>VLOOKUP(A236,Participanti!A:B,2,0)</f>
        <v>M</v>
      </c>
      <c r="C236" s="156">
        <v>7</v>
      </c>
      <c r="D236" s="156">
        <v>15.14</v>
      </c>
      <c r="E236" s="157">
        <v>5.903935185185185E-2</v>
      </c>
      <c r="F236" s="157">
        <v>5.9282407407407402E-2</v>
      </c>
      <c r="G236" s="157">
        <f t="shared" si="37"/>
        <v>5.9160879629629626E-2</v>
      </c>
      <c r="H236" s="108">
        <v>26</v>
      </c>
      <c r="I236" s="153">
        <f t="shared" si="38"/>
        <v>3.9075878223005034E-3</v>
      </c>
      <c r="J236" s="156">
        <f>IF(B236="F",IF(I236&gt;Barem!$AC$2,0,IF(B236="F",VLOOKUP(D236,Barem!$B$2:$C$11,2,1))),IF(I236&gt;Barem!$AC$3,0,VLOOKUP(D236,Barem!$B$12:$C$21,2,1)))</f>
        <v>3.5</v>
      </c>
      <c r="K236" s="151">
        <f>IF(J236=0,0,IF(B236="F",VLOOKUP(I236,Barem!$G$2:$H$11,2,1),VLOOKUP(I236,Barem!$G$12:$H$21,2,1)))</f>
        <v>1.5</v>
      </c>
      <c r="L236" s="2">
        <v>3.5</v>
      </c>
      <c r="M236" s="155" t="s">
        <v>170</v>
      </c>
      <c r="N236" s="152">
        <f t="shared" si="46"/>
        <v>0.5</v>
      </c>
      <c r="O236" s="152">
        <f t="shared" si="43"/>
        <v>0.25</v>
      </c>
      <c r="P236" s="152">
        <f t="shared" si="43"/>
        <v>0.25</v>
      </c>
      <c r="Q236" s="32">
        <f t="shared" si="40"/>
        <v>0</v>
      </c>
      <c r="R236" s="32">
        <f>IF(D236&gt;21,VLOOKUP(D236,Barem!$T$1:$U$39,2,1),0)</f>
        <v>0</v>
      </c>
      <c r="S236" s="32">
        <f>IF(D236&lt;1.609,0,IF(B236="F",VLOOKUP(I236,Barem!$X$2:$Z$13,2,1),VLOOKUP(I236,Barem!$X$14:$Z$25,2,1)))</f>
        <v>0</v>
      </c>
      <c r="T236" s="32">
        <f>VLOOKUP(A236,Participanti!A:C,3,0)</f>
        <v>0</v>
      </c>
      <c r="U236" s="25">
        <f t="shared" si="51"/>
        <v>3</v>
      </c>
      <c r="V236" s="159">
        <v>44130</v>
      </c>
      <c r="W236" s="151">
        <f t="shared" si="47"/>
        <v>1</v>
      </c>
      <c r="X236" s="154">
        <f t="shared" si="45"/>
        <v>0.19815059445178335</v>
      </c>
      <c r="Y236" s="151" t="str">
        <f>VLOOKUP(A236,Data_echipe!A:R,18,0)</f>
        <v>TSP</v>
      </c>
      <c r="Z236" s="151">
        <f t="shared" si="50"/>
        <v>1</v>
      </c>
    </row>
    <row r="237" spans="1:26" x14ac:dyDescent="0.25">
      <c r="A237" s="156" t="s">
        <v>211</v>
      </c>
      <c r="B237" s="151" t="str">
        <f>VLOOKUP(A237,Participanti!A:B,2,0)</f>
        <v>F</v>
      </c>
      <c r="C237" s="156">
        <v>7</v>
      </c>
      <c r="D237" s="156">
        <v>12.01</v>
      </c>
      <c r="E237" s="157">
        <v>5.512731481481481E-2</v>
      </c>
      <c r="F237" s="157">
        <v>6.0208333333333336E-2</v>
      </c>
      <c r="G237" s="157">
        <f t="shared" si="37"/>
        <v>5.7667824074074073E-2</v>
      </c>
      <c r="H237" s="108">
        <v>39</v>
      </c>
      <c r="I237" s="153">
        <f t="shared" si="38"/>
        <v>4.8016506306473002E-3</v>
      </c>
      <c r="J237" s="160">
        <f>IF(B237="F",IF(I237&gt;Barem!$AC$2,0,IF(B237="F",VLOOKUP(D237,Barem!$B$2:$C$11,2,1))),IF(I237&gt;Barem!$AC$3,0,VLOOKUP(D237,Barem!$B$12:$C$21,2,1)))</f>
        <v>3</v>
      </c>
      <c r="K237" s="151">
        <f>IF(J237=0,0,IF(B237="F",VLOOKUP(I237,Barem!$G$2:$H$11,2,1),VLOOKUP(I237,Barem!$G$12:$H$21,2,1)))</f>
        <v>1</v>
      </c>
      <c r="L237" s="156">
        <v>3</v>
      </c>
      <c r="M237" s="155" t="s">
        <v>172</v>
      </c>
      <c r="N237" s="152">
        <f t="shared" si="46"/>
        <v>0.25</v>
      </c>
      <c r="O237" s="152">
        <f t="shared" si="43"/>
        <v>0.25</v>
      </c>
      <c r="P237" s="152">
        <f t="shared" si="43"/>
        <v>0.5</v>
      </c>
      <c r="Q237" s="32">
        <f t="shared" si="40"/>
        <v>0</v>
      </c>
      <c r="R237" s="32">
        <f>IF(D237&gt;21,VLOOKUP(D237,Barem!$T$1:$U$39,2,1),0)</f>
        <v>0</v>
      </c>
      <c r="S237" s="32">
        <f>IF(D237&lt;1.609,0,IF(B237="F",VLOOKUP(I237,Barem!$X$2:$Z$13,2,1),VLOOKUP(I237,Barem!$X$14:$Z$25,2,1)))</f>
        <v>0</v>
      </c>
      <c r="T237" s="32">
        <f>VLOOKUP(A237,Participanti!A:C,3,0)</f>
        <v>0</v>
      </c>
      <c r="U237" s="25">
        <f t="shared" si="51"/>
        <v>2.5</v>
      </c>
      <c r="V237" s="159">
        <v>44130</v>
      </c>
      <c r="W237" s="151">
        <f t="shared" si="47"/>
        <v>1</v>
      </c>
      <c r="X237" s="154">
        <f t="shared" si="45"/>
        <v>0.20815986677768528</v>
      </c>
      <c r="Y237" s="151" t="str">
        <f>VLOOKUP(A237,Data_echipe!A:R,18,0)</f>
        <v>Tenchei</v>
      </c>
      <c r="Z237" s="151">
        <f t="shared" si="50"/>
        <v>1</v>
      </c>
    </row>
    <row r="238" spans="1:26" x14ac:dyDescent="0.25">
      <c r="A238" s="156" t="s">
        <v>47</v>
      </c>
      <c r="B238" s="151" t="str">
        <f>VLOOKUP(A238,Participanti!A:B,2,0)</f>
        <v>M</v>
      </c>
      <c r="C238" s="156">
        <v>7</v>
      </c>
      <c r="D238" s="156">
        <v>32.01</v>
      </c>
      <c r="E238" s="157">
        <v>0.12015046296296296</v>
      </c>
      <c r="F238" s="157">
        <v>0.12587962962962965</v>
      </c>
      <c r="G238" s="157">
        <f t="shared" si="37"/>
        <v>0.12301504629629631</v>
      </c>
      <c r="H238" s="108">
        <v>45</v>
      </c>
      <c r="I238" s="153">
        <f t="shared" si="38"/>
        <v>3.8430192532426218E-3</v>
      </c>
      <c r="J238" s="156">
        <f>IF(B238="F",IF(I238&gt;Barem!$AC$2,0,IF(B238="F",VLOOKUP(D238,Barem!$B$2:$C$11,2,1))),IF(I238&gt;Barem!$AC$3,0,VLOOKUP(D238,Barem!$B$12:$C$21,2,1)))</f>
        <v>5</v>
      </c>
      <c r="K238" s="151">
        <f>IF(J238=0,0,IF(B238="F",VLOOKUP(I238,Barem!$G$2:$H$11,2,1),VLOOKUP(I238,Barem!$G$12:$H$21,2,1)))</f>
        <v>1.5</v>
      </c>
      <c r="L238" s="2">
        <v>3</v>
      </c>
      <c r="M238" s="155" t="s">
        <v>170</v>
      </c>
      <c r="N238" s="152">
        <f t="shared" si="46"/>
        <v>0.5</v>
      </c>
      <c r="O238" s="152">
        <f t="shared" si="43"/>
        <v>0.25</v>
      </c>
      <c r="P238" s="152">
        <f t="shared" si="43"/>
        <v>0.25</v>
      </c>
      <c r="Q238" s="32">
        <f t="shared" si="40"/>
        <v>0</v>
      </c>
      <c r="R238" s="32">
        <f>IF(D238&gt;21,VLOOKUP(D238,Barem!$T$1:$U$39,2,1),0)</f>
        <v>0.5</v>
      </c>
      <c r="S238" s="32">
        <f>IF(D238&lt;1.609,0,IF(B238="F",VLOOKUP(I238,Barem!$X$2:$Z$13,2,1),VLOOKUP(I238,Barem!$X$14:$Z$25,2,1)))</f>
        <v>0</v>
      </c>
      <c r="T238" s="32">
        <f>VLOOKUP(A238,Participanti!A:C,3,0)</f>
        <v>0</v>
      </c>
      <c r="U238" s="25">
        <f t="shared" si="51"/>
        <v>4.125</v>
      </c>
      <c r="V238" s="159">
        <v>44129</v>
      </c>
      <c r="W238" s="151">
        <f t="shared" si="47"/>
        <v>1</v>
      </c>
      <c r="X238" s="154">
        <f t="shared" si="45"/>
        <v>0.12886597938144331</v>
      </c>
      <c r="Y238" s="151" t="str">
        <f>VLOOKUP(A238,Data_echipe!A:R,18,0)</f>
        <v>Tenchei</v>
      </c>
      <c r="Z238" s="151">
        <f t="shared" si="50"/>
        <v>1</v>
      </c>
    </row>
    <row r="239" spans="1:26" x14ac:dyDescent="0.25">
      <c r="A239" s="156" t="s">
        <v>52</v>
      </c>
      <c r="B239" s="151" t="str">
        <f>VLOOKUP(A239,Participanti!A:B,2,0)</f>
        <v>M</v>
      </c>
      <c r="C239" s="156">
        <v>7</v>
      </c>
      <c r="D239" s="156">
        <v>19.04</v>
      </c>
      <c r="E239" s="157">
        <v>6.7175925925925931E-2</v>
      </c>
      <c r="F239" s="157">
        <v>6.8472222222222226E-2</v>
      </c>
      <c r="G239" s="157">
        <f t="shared" si="37"/>
        <v>6.7824074074074078E-2</v>
      </c>
      <c r="H239" s="108">
        <v>341</v>
      </c>
      <c r="I239" s="153">
        <f t="shared" si="38"/>
        <v>3.562188764394647E-3</v>
      </c>
      <c r="J239" s="132">
        <f>IF(B239="F",IF(I239&gt;Barem!$AC$2,0,IF(B239="F",VLOOKUP(D239,Barem!$B$2:$C$11,2,1))),IF(I239&gt;Barem!$AC$3,0,VLOOKUP(D239,Barem!$B$12:$C$21,2,1)))</f>
        <v>4.5</v>
      </c>
      <c r="K239" s="151">
        <f>IF(J239=0,0,IF(B239="F",VLOOKUP(I239,Barem!$G$2:$H$11,2,1),VLOOKUP(I239,Barem!$G$12:$H$21,2,1)))</f>
        <v>2.5</v>
      </c>
      <c r="L239" s="156">
        <v>1.5</v>
      </c>
      <c r="M239" s="155" t="s">
        <v>172</v>
      </c>
      <c r="N239" s="152">
        <f t="shared" si="46"/>
        <v>0.25</v>
      </c>
      <c r="O239" s="152">
        <f t="shared" si="43"/>
        <v>0.25</v>
      </c>
      <c r="P239" s="152">
        <f t="shared" si="43"/>
        <v>0.5</v>
      </c>
      <c r="Q239" s="32">
        <f t="shared" si="40"/>
        <v>0.22733333333333333</v>
      </c>
      <c r="R239" s="32">
        <f>IF(D239&gt;21,VLOOKUP(D239,Barem!$T$1:$U$39,2,1),0)</f>
        <v>0</v>
      </c>
      <c r="S239" s="32">
        <f>IF(D239&lt;1.609,0,IF(B239="F",VLOOKUP(I239,Barem!$X$2:$Z$13,2,1),VLOOKUP(I239,Barem!$X$14:$Z$25,2,1)))</f>
        <v>0</v>
      </c>
      <c r="T239" s="32">
        <f>VLOOKUP(A239,Participanti!A:C,3,0)</f>
        <v>0</v>
      </c>
      <c r="U239" s="25">
        <f t="shared" si="51"/>
        <v>2.7273333333333332</v>
      </c>
      <c r="V239" s="159">
        <v>44129</v>
      </c>
      <c r="W239" s="151">
        <f t="shared" si="47"/>
        <v>1</v>
      </c>
      <c r="X239" s="154">
        <f t="shared" si="45"/>
        <v>0.1432422969187675</v>
      </c>
      <c r="Y239" s="151" t="str">
        <f>VLOOKUP(A239,Data_echipe!A:R,18,0)</f>
        <v>Simply the BEST</v>
      </c>
      <c r="Z239" s="151">
        <f t="shared" si="50"/>
        <v>1</v>
      </c>
    </row>
    <row r="240" spans="1:26" x14ac:dyDescent="0.25">
      <c r="A240" s="156" t="s">
        <v>218</v>
      </c>
      <c r="B240" s="151" t="str">
        <f>VLOOKUP(A240,Participanti!A:B,2,0)</f>
        <v>M</v>
      </c>
      <c r="C240" s="156">
        <v>7</v>
      </c>
      <c r="D240" s="156">
        <v>24.01</v>
      </c>
      <c r="E240" s="157">
        <v>7.1921296296296303E-2</v>
      </c>
      <c r="F240" s="157">
        <v>7.2048611111111105E-2</v>
      </c>
      <c r="G240" s="157">
        <f t="shared" si="37"/>
        <v>7.1984953703703697E-2</v>
      </c>
      <c r="H240" s="108">
        <v>53</v>
      </c>
      <c r="I240" s="153">
        <f t="shared" si="38"/>
        <v>2.998123852715689E-3</v>
      </c>
      <c r="J240" s="132">
        <f>IF(B240="F",IF(I240&gt;Barem!$AC$2,0,IF(B240="F",VLOOKUP(D240,Barem!$B$2:$C$11,2,1))),IF(I240&gt;Barem!$AC$3,0,VLOOKUP(D240,Barem!$B$12:$C$21,2,1)))</f>
        <v>5</v>
      </c>
      <c r="K240" s="151">
        <f>IF(J240=0,0,IF(B240="F",VLOOKUP(I240,Barem!$G$2:$H$11,2,1),VLOOKUP(I240,Barem!$G$12:$H$21,2,1)))</f>
        <v>4</v>
      </c>
      <c r="L240" s="156">
        <v>1</v>
      </c>
      <c r="M240" s="155" t="s">
        <v>172</v>
      </c>
      <c r="N240" s="152">
        <f t="shared" si="46"/>
        <v>0.25</v>
      </c>
      <c r="O240" s="152">
        <f t="shared" si="43"/>
        <v>0.25</v>
      </c>
      <c r="P240" s="152">
        <f t="shared" si="43"/>
        <v>0.5</v>
      </c>
      <c r="Q240" s="32">
        <f t="shared" si="40"/>
        <v>0</v>
      </c>
      <c r="R240" s="32">
        <f>IF(D240&gt;21,VLOOKUP(D240,Barem!$T$1:$U$39,2,1),0)</f>
        <v>0.1</v>
      </c>
      <c r="S240" s="32">
        <f>IF(D240&lt;1.609,0,IF(B240="F",VLOOKUP(I240,Barem!$X$2:$Z$13,2,1),VLOOKUP(I240,Barem!$X$14:$Z$25,2,1)))</f>
        <v>0</v>
      </c>
      <c r="T240" s="32">
        <f>VLOOKUP(A240,Participanti!A:C,3,0)</f>
        <v>0</v>
      </c>
      <c r="U240" s="25">
        <f t="shared" si="51"/>
        <v>2.85</v>
      </c>
      <c r="V240" s="159">
        <v>44129</v>
      </c>
      <c r="W240" s="151">
        <f t="shared" si="47"/>
        <v>1</v>
      </c>
      <c r="X240" s="154">
        <f t="shared" si="45"/>
        <v>0.11870054144106622</v>
      </c>
      <c r="Y240" s="151" t="str">
        <f>VLOOKUP(A240,Data_echipe!A:R,18,0)</f>
        <v>Simply the BEST</v>
      </c>
      <c r="Z240" s="151">
        <f t="shared" si="50"/>
        <v>1</v>
      </c>
    </row>
    <row r="241" spans="1:26" x14ac:dyDescent="0.25">
      <c r="A241" s="156" t="s">
        <v>184</v>
      </c>
      <c r="B241" s="151" t="str">
        <f>VLOOKUP(A241,Participanti!A:B,2,0)</f>
        <v>F</v>
      </c>
      <c r="C241" s="156">
        <v>7</v>
      </c>
      <c r="D241" s="156">
        <v>10</v>
      </c>
      <c r="E241" s="157">
        <v>4.4502314814814814E-2</v>
      </c>
      <c r="F241" s="157">
        <v>4.6712962962962963E-2</v>
      </c>
      <c r="G241" s="157">
        <f t="shared" si="37"/>
        <v>4.5607638888888885E-2</v>
      </c>
      <c r="H241" s="108">
        <v>59</v>
      </c>
      <c r="I241" s="153">
        <f t="shared" si="38"/>
        <v>4.5607638888888885E-3</v>
      </c>
      <c r="J241" s="156">
        <f>IF(B241="F",IF(I241&gt;Barem!$AC$2,0,IF(B241="F",VLOOKUP(D241,Barem!$B$2:$C$11,2,1))),IF(I241&gt;Barem!$AC$3,0,VLOOKUP(D241,Barem!$B$12:$C$21,2,1)))</f>
        <v>2.5</v>
      </c>
      <c r="K241" s="151">
        <f>IF(J241=0,0,IF(B241="F",VLOOKUP(I241,Barem!$G$2:$H$11,2,1),VLOOKUP(I241,Barem!$G$12:$H$21,2,1)))</f>
        <v>1</v>
      </c>
      <c r="L241" s="2">
        <v>2.5</v>
      </c>
      <c r="M241" s="155" t="s">
        <v>170</v>
      </c>
      <c r="N241" s="152">
        <f t="shared" si="46"/>
        <v>0.5</v>
      </c>
      <c r="O241" s="152">
        <f t="shared" si="43"/>
        <v>0.25</v>
      </c>
      <c r="P241" s="152">
        <f t="shared" si="43"/>
        <v>0.25</v>
      </c>
      <c r="Q241" s="32">
        <f t="shared" si="40"/>
        <v>0</v>
      </c>
      <c r="R241" s="32">
        <f>IF(D241&gt;21,VLOOKUP(D241,Barem!$T$1:$U$39,2,1),0)</f>
        <v>0</v>
      </c>
      <c r="S241" s="32">
        <f>IF(D241&lt;1.609,0,IF(B241="F",VLOOKUP(I241,Barem!$X$2:$Z$13,2,1),VLOOKUP(I241,Barem!$X$14:$Z$25,2,1)))</f>
        <v>0</v>
      </c>
      <c r="T241" s="32">
        <f>VLOOKUP(A241,Participanti!A:C,3,0)</f>
        <v>0</v>
      </c>
      <c r="U241" s="25">
        <f t="shared" si="51"/>
        <v>2.125</v>
      </c>
      <c r="V241" s="159">
        <v>44129</v>
      </c>
      <c r="W241" s="151">
        <f t="shared" si="47"/>
        <v>1</v>
      </c>
      <c r="X241" s="154">
        <f t="shared" si="45"/>
        <v>0.21249999999999999</v>
      </c>
      <c r="Y241" s="151" t="str">
        <f>VLOOKUP(A241,Data_echipe!A:R,18,0)</f>
        <v>Simply the BEST</v>
      </c>
      <c r="Z241" s="151">
        <f t="shared" si="50"/>
        <v>1</v>
      </c>
    </row>
    <row r="242" spans="1:26" x14ac:dyDescent="0.25">
      <c r="A242" s="156" t="s">
        <v>155</v>
      </c>
      <c r="B242" s="151" t="str">
        <f>VLOOKUP(A242,Participanti!A:B,2,0)</f>
        <v>F</v>
      </c>
      <c r="C242" s="156">
        <v>7</v>
      </c>
      <c r="D242" s="156">
        <v>20.38</v>
      </c>
      <c r="E242" s="157">
        <v>8.5231481481481478E-2</v>
      </c>
      <c r="F242" s="157">
        <v>9.7615740740740739E-2</v>
      </c>
      <c r="G242" s="157">
        <f t="shared" si="37"/>
        <v>9.1423611111111108E-2</v>
      </c>
      <c r="H242" s="108">
        <v>39</v>
      </c>
      <c r="I242" s="153">
        <f t="shared" si="38"/>
        <v>4.485947552066296E-3</v>
      </c>
      <c r="J242" s="156">
        <f>IF(B242="F",IF(I242&gt;Barem!$AC$2,0,IF(B242="F",VLOOKUP(D242,Barem!$B$2:$C$11,2,1))),IF(I242&gt;Barem!$AC$3,0,VLOOKUP(D242,Barem!$B$12:$C$21,2,1)))</f>
        <v>5</v>
      </c>
      <c r="K242" s="151">
        <f>IF(J242=0,0,IF(B242="F",VLOOKUP(I242,Barem!$G$2:$H$11,2,1),VLOOKUP(I242,Barem!$G$12:$H$21,2,1)))</f>
        <v>1.5</v>
      </c>
      <c r="L242" s="2">
        <v>1.5</v>
      </c>
      <c r="M242" s="155" t="s">
        <v>170</v>
      </c>
      <c r="N242" s="152">
        <f t="shared" si="46"/>
        <v>0.5</v>
      </c>
      <c r="O242" s="152">
        <f t="shared" si="43"/>
        <v>0.25</v>
      </c>
      <c r="P242" s="152">
        <f t="shared" si="43"/>
        <v>0.25</v>
      </c>
      <c r="Q242" s="32">
        <f t="shared" si="40"/>
        <v>0</v>
      </c>
      <c r="R242" s="32">
        <f>IF(D242&gt;21,VLOOKUP(D242,Barem!$T$1:$U$39,2,1),0)</f>
        <v>0</v>
      </c>
      <c r="S242" s="32">
        <f>IF(D242&lt;1.609,0,IF(B242="F",VLOOKUP(I242,Barem!$X$2:$Z$13,2,1),VLOOKUP(I242,Barem!$X$14:$Z$25,2,1)))</f>
        <v>0</v>
      </c>
      <c r="T242" s="32">
        <f>VLOOKUP(A242,Participanti!A:C,3,0)</f>
        <v>0</v>
      </c>
      <c r="U242" s="25">
        <f t="shared" si="51"/>
        <v>3.25</v>
      </c>
      <c r="V242" s="159">
        <v>44129</v>
      </c>
      <c r="W242" s="151">
        <f t="shared" si="47"/>
        <v>1</v>
      </c>
      <c r="X242" s="154">
        <f t="shared" si="45"/>
        <v>0.15947006869479882</v>
      </c>
      <c r="Y242" s="151" t="str">
        <f>VLOOKUP(A242,Data_echipe!A:R,18,0)</f>
        <v>TSP</v>
      </c>
      <c r="Z242" s="151">
        <f t="shared" si="50"/>
        <v>1</v>
      </c>
    </row>
    <row r="243" spans="1:26" x14ac:dyDescent="0.25">
      <c r="A243" s="156" t="s">
        <v>58</v>
      </c>
      <c r="B243" s="151" t="str">
        <f>VLOOKUP(A243,Participanti!A:B,2,0)</f>
        <v>F</v>
      </c>
      <c r="C243" s="156">
        <v>7</v>
      </c>
      <c r="D243" s="156">
        <v>17.02</v>
      </c>
      <c r="E243" s="157">
        <v>7.0706018518518529E-2</v>
      </c>
      <c r="F243" s="157">
        <v>7.1967592592592597E-2</v>
      </c>
      <c r="G243" s="157">
        <f t="shared" si="37"/>
        <v>7.1336805555555563E-2</v>
      </c>
      <c r="H243" s="108">
        <v>15</v>
      </c>
      <c r="I243" s="153">
        <f t="shared" si="38"/>
        <v>4.1913516777647214E-3</v>
      </c>
      <c r="J243" s="160">
        <f>IF(B243="F",IF(I243&gt;Barem!$AC$2,0,IF(B243="F",VLOOKUP(D243,Barem!$B$2:$C$11,2,1))),IF(I243&gt;Barem!$AC$3,0,VLOOKUP(D243,Barem!$B$12:$C$21,2,1)))</f>
        <v>4</v>
      </c>
      <c r="K243" s="151">
        <f>IF(J243=0,0,IF(B243="F",VLOOKUP(I243,Barem!$G$2:$H$11,2,1),VLOOKUP(I243,Barem!$G$12:$H$21,2,1)))</f>
        <v>1.5</v>
      </c>
      <c r="L243" s="156">
        <v>3.5</v>
      </c>
      <c r="M243" s="155" t="s">
        <v>172</v>
      </c>
      <c r="N243" s="152">
        <f t="shared" si="46"/>
        <v>0.25</v>
      </c>
      <c r="O243" s="152">
        <f t="shared" si="43"/>
        <v>0.25</v>
      </c>
      <c r="P243" s="152">
        <f t="shared" si="43"/>
        <v>0.5</v>
      </c>
      <c r="Q243" s="32">
        <f t="shared" si="40"/>
        <v>0</v>
      </c>
      <c r="R243" s="32">
        <f>IF(D243&gt;21,VLOOKUP(D243,Barem!$T$1:$U$39,2,1),0)</f>
        <v>0</v>
      </c>
      <c r="S243" s="32">
        <f>IF(D243&lt;1.609,0,IF(B243="F",VLOOKUP(I243,Barem!$X$2:$Z$13,2,1),VLOOKUP(I243,Barem!$X$14:$Z$25,2,1)))</f>
        <v>0</v>
      </c>
      <c r="T243" s="32">
        <f>VLOOKUP(A243,Participanti!A:C,3,0)</f>
        <v>0</v>
      </c>
      <c r="U243" s="25">
        <f t="shared" si="51"/>
        <v>3.125</v>
      </c>
      <c r="V243" s="159">
        <v>44128</v>
      </c>
      <c r="W243" s="151">
        <f t="shared" si="47"/>
        <v>1</v>
      </c>
      <c r="X243" s="154">
        <f t="shared" si="45"/>
        <v>0.18360752056404231</v>
      </c>
      <c r="Y243" s="151" t="str">
        <f>VLOOKUP(A243,Data_echipe!A:R,18,0)</f>
        <v>Let it RUN</v>
      </c>
      <c r="Z243" s="151">
        <f t="shared" si="50"/>
        <v>1</v>
      </c>
    </row>
    <row r="244" spans="1:26" x14ac:dyDescent="0.25">
      <c r="A244" s="156" t="s">
        <v>60</v>
      </c>
      <c r="B244" s="151" t="str">
        <f>VLOOKUP(A244,Participanti!A:B,2,0)</f>
        <v>M</v>
      </c>
      <c r="C244" s="156">
        <v>7</v>
      </c>
      <c r="D244" s="156">
        <v>30.04</v>
      </c>
      <c r="E244" s="157">
        <v>0.11846064814814815</v>
      </c>
      <c r="F244" s="157">
        <v>0.12913194444444445</v>
      </c>
      <c r="G244" s="157">
        <f t="shared" si="37"/>
        <v>0.12379629629629629</v>
      </c>
      <c r="H244" s="108">
        <v>62</v>
      </c>
      <c r="I244" s="153">
        <f t="shared" si="38"/>
        <v>4.1210484785717807E-3</v>
      </c>
      <c r="J244" s="160">
        <f>IF(B244="F",IF(I244&gt;Barem!$AC$2,0,IF(B244="F",VLOOKUP(D244,Barem!$B$2:$C$11,2,1))),IF(I244&gt;Barem!$AC$3,0,VLOOKUP(D244,Barem!$B$12:$C$21,2,1)))</f>
        <v>5</v>
      </c>
      <c r="K244" s="151">
        <f>IF(J244=0,0,IF(B244="F",VLOOKUP(I244,Barem!$G$2:$H$11,2,1),VLOOKUP(I244,Barem!$G$12:$H$21,2,1)))</f>
        <v>1.5</v>
      </c>
      <c r="L244" s="156">
        <v>2.5</v>
      </c>
      <c r="M244" s="155" t="s">
        <v>172</v>
      </c>
      <c r="N244" s="152">
        <f t="shared" si="46"/>
        <v>0.25</v>
      </c>
      <c r="O244" s="152">
        <f t="shared" si="43"/>
        <v>0.25</v>
      </c>
      <c r="P244" s="152">
        <f t="shared" si="43"/>
        <v>0.5</v>
      </c>
      <c r="Q244" s="32">
        <f t="shared" si="40"/>
        <v>0</v>
      </c>
      <c r="R244" s="32">
        <f>IF(D244&gt;21,VLOOKUP(D244,Barem!$T$1:$U$39,2,1),0)</f>
        <v>0.4</v>
      </c>
      <c r="S244" s="32">
        <f>IF(D244&lt;1.609,0,IF(B244="F",VLOOKUP(I244,Barem!$X$2:$Z$13,2,1),VLOOKUP(I244,Barem!$X$14:$Z$25,2,1)))</f>
        <v>0</v>
      </c>
      <c r="T244" s="32">
        <f>VLOOKUP(A244,Participanti!A:C,3,0)</f>
        <v>0</v>
      </c>
      <c r="U244" s="25">
        <f t="shared" si="51"/>
        <v>3.2749999999999999</v>
      </c>
      <c r="V244" s="159">
        <v>44129</v>
      </c>
      <c r="W244" s="151">
        <f t="shared" si="47"/>
        <v>1</v>
      </c>
      <c r="X244" s="154">
        <f t="shared" si="45"/>
        <v>0.10902130492676432</v>
      </c>
      <c r="Y244" s="151" t="str">
        <f>VLOOKUP(A244,Data_echipe!A:R,18,0)</f>
        <v>TSP</v>
      </c>
      <c r="Z244" s="151">
        <f t="shared" si="50"/>
        <v>1</v>
      </c>
    </row>
    <row r="245" spans="1:26" x14ac:dyDescent="0.25">
      <c r="A245" s="156" t="s">
        <v>223</v>
      </c>
      <c r="B245" s="151" t="str">
        <f>VLOOKUP(A245,Participanti!A:B,2,0)</f>
        <v>M</v>
      </c>
      <c r="C245" s="156">
        <v>7</v>
      </c>
      <c r="D245" s="156">
        <v>24.18</v>
      </c>
      <c r="E245" s="157">
        <v>7.2245370370370363E-2</v>
      </c>
      <c r="F245" s="157">
        <v>8.7650462962962972E-2</v>
      </c>
      <c r="G245" s="157">
        <f t="shared" si="37"/>
        <v>7.9947916666666674E-2</v>
      </c>
      <c r="H245" s="108">
        <v>425</v>
      </c>
      <c r="I245" s="153">
        <f t="shared" si="38"/>
        <v>3.3063654535428733E-3</v>
      </c>
      <c r="J245" s="160">
        <f>IF(B245="F",IF(I245&gt;Barem!$AC$2,0,IF(B245="F",VLOOKUP(D245,Barem!$B$2:$C$11,2,1))),IF(I245&gt;Barem!$AC$3,0,VLOOKUP(D245,Barem!$B$12:$C$21,2,1)))</f>
        <v>5</v>
      </c>
      <c r="K245" s="151">
        <f>IF(J245=0,0,IF(B245="F",VLOOKUP(I245,Barem!$G$2:$H$11,2,1),VLOOKUP(I245,Barem!$G$12:$H$21,2,1)))</f>
        <v>3.5</v>
      </c>
      <c r="L245" s="156">
        <v>4.5</v>
      </c>
      <c r="M245" s="155" t="s">
        <v>172</v>
      </c>
      <c r="N245" s="152">
        <f t="shared" si="46"/>
        <v>0.25</v>
      </c>
      <c r="O245" s="152">
        <f t="shared" si="43"/>
        <v>0.25</v>
      </c>
      <c r="P245" s="152">
        <f t="shared" si="43"/>
        <v>0.5</v>
      </c>
      <c r="Q245" s="32">
        <f t="shared" si="40"/>
        <v>0.28333333333333333</v>
      </c>
      <c r="R245" s="32">
        <f>IF(D245&gt;21,VLOOKUP(D245,Barem!$T$1:$U$39,2,1),0)</f>
        <v>0.1</v>
      </c>
      <c r="S245" s="32">
        <f>IF(D245&lt;1.609,0,IF(B245="F",VLOOKUP(I245,Barem!$X$2:$Z$13,2,1),VLOOKUP(I245,Barem!$X$14:$Z$25,2,1)))</f>
        <v>0</v>
      </c>
      <c r="T245" s="32">
        <f>VLOOKUP(A245,Participanti!A:C,3,0)</f>
        <v>0</v>
      </c>
      <c r="U245" s="25">
        <f t="shared" si="51"/>
        <v>4.7583333333333329</v>
      </c>
      <c r="V245" s="159">
        <v>44127</v>
      </c>
      <c r="W245" s="151">
        <f t="shared" si="47"/>
        <v>1</v>
      </c>
      <c r="X245" s="154">
        <f t="shared" si="45"/>
        <v>0.19678797904604353</v>
      </c>
      <c r="Y245" s="151" t="str">
        <f>VLOOKUP(A245,Data_echipe!A:R,18,0)</f>
        <v>Simply the BEST</v>
      </c>
      <c r="Z245" s="151">
        <f t="shared" si="50"/>
        <v>1</v>
      </c>
    </row>
    <row r="246" spans="1:26" x14ac:dyDescent="0.25">
      <c r="A246" s="156" t="s">
        <v>175</v>
      </c>
      <c r="B246" s="151" t="str">
        <f>VLOOKUP(A246,Participanti!A:B,2,0)</f>
        <v>M</v>
      </c>
      <c r="C246" s="156">
        <v>7</v>
      </c>
      <c r="D246" s="156">
        <v>21.1</v>
      </c>
      <c r="E246" s="157">
        <v>9.2789351851851845E-2</v>
      </c>
      <c r="F246" s="157">
        <v>9.9895833333333336E-2</v>
      </c>
      <c r="G246" s="157">
        <f t="shared" si="37"/>
        <v>9.6342592592592591E-2</v>
      </c>
      <c r="H246" s="108">
        <v>437</v>
      </c>
      <c r="I246" s="153">
        <f t="shared" si="38"/>
        <v>4.5659996489380373E-3</v>
      </c>
      <c r="J246" s="160">
        <f>IF(B246="F",IF(I246&gt;Barem!$AC$2,0,IF(B246="F",VLOOKUP(D246,Barem!$B$2:$C$11,2,1))),IF(I246&gt;Barem!$AC$3,0,VLOOKUP(D246,Barem!$B$12:$C$21,2,1)))</f>
        <v>5</v>
      </c>
      <c r="K246" s="151">
        <f>IF(J246=0,0,IF(B246="F",VLOOKUP(I246,Barem!$G$2:$H$11,2,1),VLOOKUP(I246,Barem!$G$12:$H$21,2,1)))</f>
        <v>1</v>
      </c>
      <c r="L246" s="156">
        <v>4</v>
      </c>
      <c r="M246" s="155" t="s">
        <v>172</v>
      </c>
      <c r="N246" s="152">
        <f t="shared" si="46"/>
        <v>0.25</v>
      </c>
      <c r="O246" s="152">
        <f t="shared" si="43"/>
        <v>0.25</v>
      </c>
      <c r="P246" s="152">
        <f t="shared" si="43"/>
        <v>0.5</v>
      </c>
      <c r="Q246" s="32">
        <f t="shared" si="40"/>
        <v>0.29133333333333333</v>
      </c>
      <c r="R246" s="32">
        <f>IF(D246&gt;21,VLOOKUP(D246,Barem!$T$1:$U$39,2,1),0)</f>
        <v>0</v>
      </c>
      <c r="S246" s="32">
        <f>IF(D246&lt;1.609,0,IF(B246="F",VLOOKUP(I246,Barem!$X$2:$Z$13,2,1),VLOOKUP(I246,Barem!$X$14:$Z$25,2,1)))</f>
        <v>0</v>
      </c>
      <c r="T246" s="32">
        <f>VLOOKUP(A246,Participanti!A:C,3,0)</f>
        <v>0</v>
      </c>
      <c r="U246" s="25">
        <f t="shared" si="51"/>
        <v>3.7913333333333332</v>
      </c>
      <c r="V246" s="159">
        <v>44128</v>
      </c>
      <c r="W246" s="151">
        <f t="shared" si="47"/>
        <v>1</v>
      </c>
      <c r="X246" s="154">
        <f t="shared" si="45"/>
        <v>0.17968404423380724</v>
      </c>
      <c r="Y246" s="151" t="str">
        <f>VLOOKUP(A246,Data_echipe!A:R,18,0)</f>
        <v>Let it RUN</v>
      </c>
      <c r="Z246" s="151">
        <f t="shared" si="50"/>
        <v>1</v>
      </c>
    </row>
    <row r="247" spans="1:26" x14ac:dyDescent="0.25">
      <c r="A247" s="156" t="s">
        <v>49</v>
      </c>
      <c r="B247" s="151" t="str">
        <f>VLOOKUP(A247,Participanti!A:B,2,0)</f>
        <v>M</v>
      </c>
      <c r="C247" s="156">
        <v>7</v>
      </c>
      <c r="D247" s="156">
        <v>14.45</v>
      </c>
      <c r="E247" s="157">
        <v>5.8287037037037033E-2</v>
      </c>
      <c r="F247" s="157">
        <v>7.0497685185185191E-2</v>
      </c>
      <c r="G247" s="157">
        <f t="shared" si="37"/>
        <v>6.4392361111111115E-2</v>
      </c>
      <c r="H247" s="108">
        <v>277</v>
      </c>
      <c r="I247" s="153">
        <f t="shared" si="38"/>
        <v>4.4562187620146099E-3</v>
      </c>
      <c r="J247" s="160">
        <f>IF(B247="F",IF(I247&gt;Barem!$AC$2,0,IF(B247="F",VLOOKUP(D247,Barem!$B$2:$C$11,2,1))),IF(I247&gt;Barem!$AC$3,0,VLOOKUP(D247,Barem!$B$12:$C$21,2,1)))</f>
        <v>3</v>
      </c>
      <c r="K247" s="151">
        <f>IF(J247=0,0,IF(B247="F",VLOOKUP(I247,Barem!$G$2:$H$11,2,1),VLOOKUP(I247,Barem!$G$12:$H$21,2,1)))</f>
        <v>1</v>
      </c>
      <c r="L247" s="156">
        <v>3.5</v>
      </c>
      <c r="M247" s="155" t="s">
        <v>172</v>
      </c>
      <c r="N247" s="152">
        <f t="shared" si="46"/>
        <v>0.25</v>
      </c>
      <c r="O247" s="152">
        <f t="shared" si="43"/>
        <v>0.25</v>
      </c>
      <c r="P247" s="152">
        <f t="shared" si="43"/>
        <v>0.5</v>
      </c>
      <c r="Q247" s="32">
        <f t="shared" si="40"/>
        <v>0.18466666666666667</v>
      </c>
      <c r="R247" s="32">
        <f>IF(D247&gt;21,VLOOKUP(D247,Barem!$T$1:$U$39,2,1),0)</f>
        <v>0</v>
      </c>
      <c r="S247" s="32">
        <f>IF(D247&lt;1.609,0,IF(B247="F",VLOOKUP(I247,Barem!$X$2:$Z$13,2,1),VLOOKUP(I247,Barem!$X$14:$Z$25,2,1)))</f>
        <v>0</v>
      </c>
      <c r="T247" s="32">
        <f>VLOOKUP(A247,Participanti!A:C,3,0)</f>
        <v>0</v>
      </c>
      <c r="U247" s="25">
        <f t="shared" si="51"/>
        <v>2.9346666666666668</v>
      </c>
      <c r="V247" s="159">
        <v>44127</v>
      </c>
      <c r="W247" s="151">
        <f t="shared" si="47"/>
        <v>1</v>
      </c>
      <c r="X247" s="154">
        <f t="shared" si="45"/>
        <v>0.20309111880046138</v>
      </c>
      <c r="Y247" s="151" t="e">
        <f>VLOOKUP(A247,Data_echipe!A:R,18,0)</f>
        <v>#N/A</v>
      </c>
      <c r="Z247" s="151">
        <f t="shared" si="50"/>
        <v>1</v>
      </c>
    </row>
    <row r="248" spans="1:26" ht="11.4" customHeight="1" x14ac:dyDescent="0.25">
      <c r="A248" s="156" t="s">
        <v>50</v>
      </c>
      <c r="B248" s="151" t="str">
        <f>VLOOKUP(A248,Participanti!A:B,2,0)</f>
        <v>F</v>
      </c>
      <c r="C248" s="156">
        <v>7</v>
      </c>
      <c r="D248" s="156">
        <v>8.01</v>
      </c>
      <c r="E248" s="157"/>
      <c r="F248" s="157">
        <v>3.4247685185185187E-2</v>
      </c>
      <c r="G248" s="157">
        <f t="shared" si="37"/>
        <v>3.4247685185185187E-2</v>
      </c>
      <c r="H248" s="108">
        <v>37</v>
      </c>
      <c r="I248" s="153">
        <f t="shared" si="38"/>
        <v>4.2756161279881629E-3</v>
      </c>
      <c r="J248" s="160">
        <f>IF(B248="F",IF(I248&gt;Barem!$AC$2,0,IF(B248="F",VLOOKUP(D248,Barem!$B$2:$C$11,2,1))),IF(I248&gt;Barem!$AC$3,0,VLOOKUP(D248,Barem!$B$12:$C$21,2,1)))</f>
        <v>2</v>
      </c>
      <c r="K248" s="156">
        <f>IF(J248=0,0,IF(B248="F",VLOOKUP(I248,Barem!$G$2:$H$11,2,1),VLOOKUP(I248,Barem!$G$12:$H$21,2,1)))</f>
        <v>1.5</v>
      </c>
      <c r="L248" s="151">
        <v>3</v>
      </c>
      <c r="M248" s="155" t="s">
        <v>171</v>
      </c>
      <c r="N248" s="152">
        <f t="shared" si="46"/>
        <v>0.25</v>
      </c>
      <c r="O248" s="152">
        <f t="shared" si="43"/>
        <v>0.5</v>
      </c>
      <c r="P248" s="152">
        <f t="shared" si="43"/>
        <v>0.25</v>
      </c>
      <c r="Q248" s="32">
        <f t="shared" si="40"/>
        <v>0</v>
      </c>
      <c r="R248" s="32">
        <f>IF(D248&gt;21,VLOOKUP(D248,Barem!$T$1:$U$39,2,1),0)</f>
        <v>0</v>
      </c>
      <c r="S248" s="32">
        <f>IF(D248&lt;1.609,0,IF(B248="F",VLOOKUP(I248,Barem!$X$2:$Z$13,2,1),VLOOKUP(I248,Barem!$X$14:$Z$25,2,1)))</f>
        <v>0</v>
      </c>
      <c r="T248" s="32">
        <f>VLOOKUP(A248,Participanti!A:C,3,0)</f>
        <v>0</v>
      </c>
      <c r="U248" s="25">
        <f t="shared" si="51"/>
        <v>2</v>
      </c>
      <c r="V248" s="159">
        <v>44130</v>
      </c>
      <c r="W248" s="151">
        <f t="shared" si="47"/>
        <v>1</v>
      </c>
      <c r="X248" s="154">
        <f t="shared" si="45"/>
        <v>0.24968789013732834</v>
      </c>
      <c r="Y248" s="151" t="str">
        <f>VLOOKUP(A248,Data_echipe!A:R,18,0)</f>
        <v>Tenchei</v>
      </c>
      <c r="Z248" s="151">
        <f t="shared" si="50"/>
        <v>1</v>
      </c>
    </row>
    <row r="249" spans="1:26" x14ac:dyDescent="0.25">
      <c r="A249" s="156" t="s">
        <v>178</v>
      </c>
      <c r="B249" s="151" t="str">
        <f>VLOOKUP(A249,Participanti!A:B,2,0)</f>
        <v>M</v>
      </c>
      <c r="C249" s="156">
        <v>7</v>
      </c>
      <c r="D249" s="156">
        <v>4</v>
      </c>
      <c r="E249" s="157"/>
      <c r="F249" s="157">
        <v>1.1388888888888888E-2</v>
      </c>
      <c r="G249" s="157">
        <f t="shared" si="37"/>
        <v>1.1388888888888888E-2</v>
      </c>
      <c r="H249" s="108">
        <v>0</v>
      </c>
      <c r="I249" s="153">
        <f t="shared" si="38"/>
        <v>2.8472222222222219E-3</v>
      </c>
      <c r="J249" s="160">
        <f>IF(B249="F",IF(I249&gt;Barem!$AC$2,0,IF(B249="F",VLOOKUP(D249,Barem!$B$2:$C$11,2,1))),IF(I249&gt;Barem!$AC$3,0,VLOOKUP(D249,Barem!$B$12:$C$21,2,1)))</f>
        <v>1</v>
      </c>
      <c r="K249" s="156">
        <f>IF(J249=0,0,IF(B249="F",VLOOKUP(I249,Barem!$G$2:$H$11,2,1),VLOOKUP(I249,Barem!$G$12:$H$21,2,1)))</f>
        <v>4.5</v>
      </c>
      <c r="L249" s="2">
        <v>2.5</v>
      </c>
      <c r="M249" s="155" t="s">
        <v>171</v>
      </c>
      <c r="N249" s="152">
        <f t="shared" si="46"/>
        <v>0.25</v>
      </c>
      <c r="O249" s="152">
        <f t="shared" si="43"/>
        <v>0.5</v>
      </c>
      <c r="P249" s="152">
        <f t="shared" si="43"/>
        <v>0.25</v>
      </c>
      <c r="Q249" s="32">
        <f t="shared" si="40"/>
        <v>0</v>
      </c>
      <c r="R249" s="32">
        <f>IF(D249&gt;21,VLOOKUP(D249,Barem!$T$1:$U$39,2,1),0)</f>
        <v>0</v>
      </c>
      <c r="S249" s="32">
        <f>IF(D249&lt;1.609,0,IF(B249="F",VLOOKUP(I249,Barem!$X$2:$Z$13,2,1),VLOOKUP(I249,Barem!$X$14:$Z$25,2,1)))</f>
        <v>0</v>
      </c>
      <c r="T249" s="32">
        <f>VLOOKUP(A249,Participanti!A:C,3,0)</f>
        <v>0</v>
      </c>
      <c r="U249" s="25">
        <f t="shared" si="51"/>
        <v>3.125</v>
      </c>
      <c r="V249" s="159">
        <v>44130</v>
      </c>
      <c r="W249" s="151">
        <f t="shared" si="47"/>
        <v>1</v>
      </c>
      <c r="X249" s="154">
        <f t="shared" si="45"/>
        <v>0.78125</v>
      </c>
      <c r="Y249" s="151" t="str">
        <f>VLOOKUP(A249,Data_echipe!A:R,18,0)</f>
        <v>Tenchei</v>
      </c>
      <c r="Z249" s="151">
        <f t="shared" si="50"/>
        <v>1</v>
      </c>
    </row>
    <row r="250" spans="1:26" x14ac:dyDescent="0.25">
      <c r="A250" s="156" t="s">
        <v>111</v>
      </c>
      <c r="B250" s="151" t="str">
        <f>VLOOKUP(A250,Participanti!A:B,2,0)</f>
        <v>M</v>
      </c>
      <c r="C250" s="156">
        <v>7</v>
      </c>
      <c r="D250" s="156">
        <v>56.62</v>
      </c>
      <c r="E250" s="157">
        <v>0.43861111111111112</v>
      </c>
      <c r="F250" s="157">
        <v>0.49206018518518518</v>
      </c>
      <c r="G250" s="157">
        <f t="shared" si="37"/>
        <v>0.46533564814814815</v>
      </c>
      <c r="H250" s="108">
        <v>1956</v>
      </c>
      <c r="I250" s="153">
        <f t="shared" si="38"/>
        <v>8.2185737927966823E-3</v>
      </c>
      <c r="J250" s="160">
        <f>IF(B250="F",IF(I250&gt;Barem!$AC$2,0,IF(B250="F",VLOOKUP(D250,Barem!$B$2:$C$11,2,1))),IF(I250&gt;Barem!$AC$3,0,VLOOKUP(D250,Barem!$B$12:$C$21,2,1)))</f>
        <v>5</v>
      </c>
      <c r="K250" s="132">
        <f>IF(J250=0,0,IF(B250="F",VLOOKUP(I250,Barem!$G$2:$H$11,2,1),VLOOKUP(I250,Barem!$G$12:$H$21,2,1)))</f>
        <v>0</v>
      </c>
      <c r="L250" s="156">
        <v>4.5</v>
      </c>
      <c r="M250" s="155" t="s">
        <v>172</v>
      </c>
      <c r="N250" s="152">
        <f t="shared" si="46"/>
        <v>0.25</v>
      </c>
      <c r="O250" s="152">
        <f t="shared" si="43"/>
        <v>0.25</v>
      </c>
      <c r="P250" s="152">
        <f t="shared" si="43"/>
        <v>0.5</v>
      </c>
      <c r="Q250" s="32">
        <f t="shared" si="40"/>
        <v>1.304</v>
      </c>
      <c r="R250" s="32">
        <f>IF(D250&gt;21,VLOOKUP(D250,Barem!$T$1:$U$39,2,1),0)</f>
        <v>1.7</v>
      </c>
      <c r="S250" s="32">
        <f>IF(D250&lt;1.609,0,IF(B250="F",VLOOKUP(I250,Barem!$X$2:$Z$13,2,1),VLOOKUP(I250,Barem!$X$14:$Z$25,2,1)))</f>
        <v>0</v>
      </c>
      <c r="T250" s="32">
        <f>VLOOKUP(A250,Participanti!A:C,3,0)</f>
        <v>0.5</v>
      </c>
      <c r="U250" s="25">
        <f t="shared" si="51"/>
        <v>7.0040000000000004</v>
      </c>
      <c r="V250" s="159">
        <v>44130</v>
      </c>
      <c r="W250" s="151">
        <f t="shared" si="47"/>
        <v>1</v>
      </c>
      <c r="X250" s="154">
        <f t="shared" si="45"/>
        <v>0.12370187212998941</v>
      </c>
      <c r="Y250" s="151" t="str">
        <f>VLOOKUP(A250,Data_echipe!A:R,18,0)</f>
        <v>Let it RUN</v>
      </c>
      <c r="Z250" s="151">
        <f t="shared" si="50"/>
        <v>0</v>
      </c>
    </row>
    <row r="251" spans="1:26" x14ac:dyDescent="0.25">
      <c r="A251" s="156" t="s">
        <v>57</v>
      </c>
      <c r="B251" s="151" t="str">
        <f>VLOOKUP(A251,Participanti!A:B,2,0)</f>
        <v>M</v>
      </c>
      <c r="C251" s="156">
        <v>7</v>
      </c>
      <c r="D251" s="156">
        <v>5</v>
      </c>
      <c r="E251" s="157"/>
      <c r="F251" s="157">
        <v>1.3449074074074073E-2</v>
      </c>
      <c r="G251" s="157">
        <f t="shared" si="37"/>
        <v>1.3449074074074073E-2</v>
      </c>
      <c r="H251" s="108">
        <v>5</v>
      </c>
      <c r="I251" s="153">
        <f t="shared" si="38"/>
        <v>2.6898148148148146E-3</v>
      </c>
      <c r="J251" s="160">
        <f>IF(B251="F",IF(I251&gt;Barem!$AC$2,0,IF(B251="F",VLOOKUP(D251,Barem!$B$2:$C$11,2,1))),IF(I251&gt;Barem!$AC$3,0,VLOOKUP(D251,Barem!$B$12:$C$21,2,1)))</f>
        <v>1.5</v>
      </c>
      <c r="K251" s="156">
        <f>IF(J251=0,0,IF(B251="F",VLOOKUP(I251,Barem!$G$2:$H$11,2,1),VLOOKUP(I251,Barem!$G$12:$H$21,2,1)))</f>
        <v>5</v>
      </c>
      <c r="L251" s="2">
        <v>4</v>
      </c>
      <c r="M251" s="155" t="s">
        <v>171</v>
      </c>
      <c r="N251" s="152">
        <f t="shared" si="46"/>
        <v>0.25</v>
      </c>
      <c r="O251" s="152">
        <f t="shared" si="43"/>
        <v>0.5</v>
      </c>
      <c r="P251" s="152">
        <f t="shared" si="43"/>
        <v>0.25</v>
      </c>
      <c r="Q251" s="32">
        <f t="shared" si="40"/>
        <v>0</v>
      </c>
      <c r="R251" s="32">
        <f>IF(D251&gt;21,VLOOKUP(D251,Barem!$T$1:$U$39,2,1),0)</f>
        <v>0</v>
      </c>
      <c r="S251" s="32">
        <f>IF(D251&lt;1.609,0,IF(B251="F",VLOOKUP(I251,Barem!$X$2:$Z$13,2,1),VLOOKUP(I251,Barem!$X$14:$Z$25,2,1)))</f>
        <v>0.30000000000000004</v>
      </c>
      <c r="T251" s="32">
        <f>VLOOKUP(A251,Participanti!A:C,3,0)</f>
        <v>0</v>
      </c>
      <c r="U251" s="25">
        <f t="shared" si="51"/>
        <v>4.1749999999999998</v>
      </c>
      <c r="V251" s="159">
        <v>44130</v>
      </c>
      <c r="W251" s="151">
        <f t="shared" si="47"/>
        <v>1</v>
      </c>
      <c r="X251" s="154">
        <f t="shared" si="45"/>
        <v>0.83499999999999996</v>
      </c>
      <c r="Y251" s="151" t="str">
        <f>VLOOKUP(A251,Data_echipe!A:R,18,0)</f>
        <v>Tenchei</v>
      </c>
      <c r="Z251" s="151">
        <f t="shared" si="50"/>
        <v>1</v>
      </c>
    </row>
    <row r="252" spans="1:26" x14ac:dyDescent="0.25">
      <c r="A252" s="156" t="s">
        <v>53</v>
      </c>
      <c r="B252" s="151" t="str">
        <f>VLOOKUP(A252,Participanti!A:B,2,0)</f>
        <v>M</v>
      </c>
      <c r="C252" s="156">
        <v>7</v>
      </c>
      <c r="D252" s="156">
        <v>15.56</v>
      </c>
      <c r="E252" s="157">
        <v>5.1354166666666666E-2</v>
      </c>
      <c r="F252" s="157">
        <v>5.1354166666666666E-2</v>
      </c>
      <c r="G252" s="157">
        <f t="shared" si="37"/>
        <v>5.1354166666666666E-2</v>
      </c>
      <c r="H252" s="108">
        <v>220</v>
      </c>
      <c r="I252" s="153">
        <f t="shared" si="38"/>
        <v>3.3003963153384747E-3</v>
      </c>
      <c r="J252" s="160">
        <f>IF(B252="F",IF(I252&gt;Barem!$AC$2,0,IF(B252="F",VLOOKUP(D252,Barem!$B$2:$C$11,2,1))),IF(I252&gt;Barem!$AC$3,0,VLOOKUP(D252,Barem!$B$12:$C$21,2,1)))</f>
        <v>3.5</v>
      </c>
      <c r="K252" s="132">
        <f>IF(J252=0,0,IF(B252="F",VLOOKUP(I252,Barem!$G$2:$H$11,2,1),VLOOKUP(I252,Barem!$G$12:$H$21,2,1)))</f>
        <v>3.5</v>
      </c>
      <c r="L252" s="156">
        <v>1.5</v>
      </c>
      <c r="M252" s="155" t="s">
        <v>172</v>
      </c>
      <c r="N252" s="152">
        <f t="shared" si="46"/>
        <v>0.25</v>
      </c>
      <c r="O252" s="152">
        <f t="shared" si="43"/>
        <v>0.25</v>
      </c>
      <c r="P252" s="152">
        <f t="shared" si="43"/>
        <v>0.5</v>
      </c>
      <c r="Q252" s="32">
        <f t="shared" si="40"/>
        <v>0.14666666666666667</v>
      </c>
      <c r="R252" s="32">
        <f>IF(D252&gt;21,VLOOKUP(D252,Barem!$T$1:$U$39,2,1),0)</f>
        <v>0</v>
      </c>
      <c r="S252" s="32">
        <f>IF(D252&lt;1.609,0,IF(B252="F",VLOOKUP(I252,Barem!$X$2:$Z$13,2,1),VLOOKUP(I252,Barem!$X$14:$Z$25,2,1)))</f>
        <v>0</v>
      </c>
      <c r="T252" s="32">
        <f>VLOOKUP(A252,Participanti!A:C,3,0)</f>
        <v>0</v>
      </c>
      <c r="U252" s="25">
        <f t="shared" si="51"/>
        <v>2.6466666666666665</v>
      </c>
      <c r="V252" s="159">
        <v>44128</v>
      </c>
      <c r="W252" s="151">
        <f t="shared" si="47"/>
        <v>1</v>
      </c>
      <c r="X252" s="154">
        <f t="shared" si="45"/>
        <v>0.17009425878320478</v>
      </c>
      <c r="Y252" s="151" t="str">
        <f>VLOOKUP(A252,Data_echipe!A:R,18,0)</f>
        <v>Let it RUN</v>
      </c>
      <c r="Z252" s="151">
        <f t="shared" si="50"/>
        <v>1</v>
      </c>
    </row>
    <row r="253" spans="1:26" x14ac:dyDescent="0.25">
      <c r="A253" s="156" t="s">
        <v>56</v>
      </c>
      <c r="B253" s="151" t="str">
        <f>VLOOKUP(A253,Participanti!A:B,2,0)</f>
        <v>M</v>
      </c>
      <c r="C253" s="156">
        <v>7</v>
      </c>
      <c r="D253" s="156">
        <v>17.03</v>
      </c>
      <c r="E253" s="157">
        <v>6.4421296296296296E-2</v>
      </c>
      <c r="F253" s="157">
        <v>6.5902777777777768E-2</v>
      </c>
      <c r="G253" s="157">
        <f t="shared" si="37"/>
        <v>6.5162037037037032E-2</v>
      </c>
      <c r="H253" s="108">
        <v>45</v>
      </c>
      <c r="I253" s="153">
        <f t="shared" si="38"/>
        <v>3.8263086927209059E-3</v>
      </c>
      <c r="J253" s="160">
        <f>IF(B253="F",IF(I253&gt;Barem!$AC$2,0,IF(B253="F",VLOOKUP(D253,Barem!$B$2:$C$11,2,1))),IF(I253&gt;Barem!$AC$3,0,VLOOKUP(D253,Barem!$B$12:$C$21,2,1)))</f>
        <v>4</v>
      </c>
      <c r="K253" s="132">
        <f>IF(J253=0,0,IF(B253="F",VLOOKUP(I253,Barem!$G$2:$H$11,2,1),VLOOKUP(I253,Barem!$G$12:$H$21,2,1)))</f>
        <v>2</v>
      </c>
      <c r="L253" s="156">
        <v>1.5</v>
      </c>
      <c r="M253" s="155" t="s">
        <v>172</v>
      </c>
      <c r="N253" s="152">
        <f t="shared" si="46"/>
        <v>0.25</v>
      </c>
      <c r="O253" s="152">
        <f t="shared" si="43"/>
        <v>0.25</v>
      </c>
      <c r="P253" s="152">
        <f t="shared" si="43"/>
        <v>0.5</v>
      </c>
      <c r="Q253" s="32">
        <f t="shared" si="40"/>
        <v>0</v>
      </c>
      <c r="R253" s="32">
        <f>IF(D253&gt;21,VLOOKUP(D253,Barem!$T$1:$U$39,2,1),0)</f>
        <v>0</v>
      </c>
      <c r="S253" s="32">
        <f>IF(D253&lt;1.609,0,IF(B253="F",VLOOKUP(I253,Barem!$X$2:$Z$13,2,1),VLOOKUP(I253,Barem!$X$14:$Z$25,2,1)))</f>
        <v>0</v>
      </c>
      <c r="T253" s="32">
        <f>VLOOKUP(A253,Participanti!A:C,3,0)</f>
        <v>0</v>
      </c>
      <c r="U253" s="25">
        <f t="shared" si="51"/>
        <v>2.25</v>
      </c>
      <c r="V253" s="159">
        <v>44130</v>
      </c>
      <c r="W253" s="151">
        <f t="shared" si="47"/>
        <v>1</v>
      </c>
      <c r="X253" s="154">
        <f t="shared" si="45"/>
        <v>0.13211978860833823</v>
      </c>
      <c r="Y253" s="151" t="str">
        <f>VLOOKUP(A253,Data_echipe!A:R,18,0)</f>
        <v>TSP</v>
      </c>
      <c r="Z253" s="151">
        <f t="shared" si="50"/>
        <v>1</v>
      </c>
    </row>
    <row r="254" spans="1:26" ht="11.4" customHeight="1" x14ac:dyDescent="0.25">
      <c r="A254" s="156" t="s">
        <v>64</v>
      </c>
      <c r="B254" s="151" t="str">
        <f>VLOOKUP(A254,Participanti!A:B,2,0)</f>
        <v>M</v>
      </c>
      <c r="C254" s="156">
        <v>7</v>
      </c>
      <c r="D254" s="156">
        <v>15.23</v>
      </c>
      <c r="E254" s="157">
        <v>7.0069444444444448E-2</v>
      </c>
      <c r="F254" s="157">
        <v>7.3807870370370371E-2</v>
      </c>
      <c r="G254" s="157">
        <f t="shared" si="37"/>
        <v>7.1938657407407403E-2</v>
      </c>
      <c r="H254" s="108">
        <v>0</v>
      </c>
      <c r="I254" s="153">
        <f t="shared" si="38"/>
        <v>4.7234837430996327E-3</v>
      </c>
      <c r="J254" s="156">
        <f>IF(B254="F",IF(I254&gt;Barem!$AC$2,0,IF(B254="F",VLOOKUP(D254,Barem!$B$2:$C$11,2,1))),IF(I254&gt;Barem!$AC$3,0,VLOOKUP(D254,Barem!$B$12:$C$21,2,1)))</f>
        <v>3.5</v>
      </c>
      <c r="K254" s="132">
        <f>IF(J254=0,0,IF(B254="F",VLOOKUP(I254,Barem!$G$2:$H$11,2,1),VLOOKUP(I254,Barem!$G$12:$H$21,2,1)))</f>
        <v>1</v>
      </c>
      <c r="L254" s="2">
        <v>2.5</v>
      </c>
      <c r="M254" s="155" t="s">
        <v>170</v>
      </c>
      <c r="N254" s="152">
        <f t="shared" si="46"/>
        <v>0.5</v>
      </c>
      <c r="O254" s="152">
        <f t="shared" si="43"/>
        <v>0.25</v>
      </c>
      <c r="P254" s="152">
        <f t="shared" si="43"/>
        <v>0.25</v>
      </c>
      <c r="Q254" s="32">
        <f t="shared" si="40"/>
        <v>0</v>
      </c>
      <c r="R254" s="32">
        <f>IF(D254&gt;21,VLOOKUP(D254,Barem!$T$1:$U$39,2,1),0)</f>
        <v>0</v>
      </c>
      <c r="S254" s="32">
        <f>IF(D254&lt;1.609,0,IF(B254="F",VLOOKUP(I254,Barem!$X$2:$Z$13,2,1),VLOOKUP(I254,Barem!$X$14:$Z$25,2,1)))</f>
        <v>0</v>
      </c>
      <c r="T254" s="32">
        <f>VLOOKUP(A254,Participanti!A:C,3,0)</f>
        <v>0</v>
      </c>
      <c r="U254" s="25">
        <f t="shared" si="51"/>
        <v>2.625</v>
      </c>
      <c r="V254" s="159">
        <v>44130</v>
      </c>
      <c r="W254" s="151">
        <f t="shared" si="47"/>
        <v>1</v>
      </c>
      <c r="X254" s="154">
        <f t="shared" si="45"/>
        <v>0.17235718975705844</v>
      </c>
      <c r="Y254" s="151" t="str">
        <f>VLOOKUP(A254,Data_echipe!A:R,18,0)</f>
        <v>Simply the BEST</v>
      </c>
      <c r="Z254" s="151">
        <f t="shared" si="50"/>
        <v>1</v>
      </c>
    </row>
    <row r="255" spans="1:26" x14ac:dyDescent="0.25">
      <c r="A255" s="156" t="s">
        <v>82</v>
      </c>
      <c r="B255" s="151" t="str">
        <f>VLOOKUP(A255,Participanti!A:B,2,0)</f>
        <v>M</v>
      </c>
      <c r="C255" s="156">
        <v>7</v>
      </c>
      <c r="D255" s="156">
        <v>10.02</v>
      </c>
      <c r="E255" s="157"/>
      <c r="F255" s="157">
        <v>3.2835648148148149E-2</v>
      </c>
      <c r="G255" s="157">
        <f t="shared" si="37"/>
        <v>3.2835648148148149E-2</v>
      </c>
      <c r="H255" s="108">
        <v>31</v>
      </c>
      <c r="I255" s="153">
        <f t="shared" si="38"/>
        <v>3.2770107932283583E-3</v>
      </c>
      <c r="J255" s="160">
        <f>IF(B255="F",IF(I255&gt;Barem!$AC$2,0,IF(B255="F",VLOOKUP(D255,Barem!$B$2:$C$11,2,1))),IF(I255&gt;Barem!$AC$3,0,VLOOKUP(D255,Barem!$B$12:$C$21,2,1)))</f>
        <v>2.5</v>
      </c>
      <c r="K255" s="156">
        <f>IF(J255=0,0,IF(B255="F",VLOOKUP(I255,Barem!$G$2:$H$11,2,1),VLOOKUP(I255,Barem!$G$12:$H$21,2,1)))</f>
        <v>3.5</v>
      </c>
      <c r="L255" s="151">
        <v>3</v>
      </c>
      <c r="M255" s="155" t="s">
        <v>171</v>
      </c>
      <c r="N255" s="152">
        <f t="shared" si="46"/>
        <v>0.25</v>
      </c>
      <c r="O255" s="152">
        <f t="shared" si="43"/>
        <v>0.5</v>
      </c>
      <c r="P255" s="152">
        <f t="shared" si="43"/>
        <v>0.25</v>
      </c>
      <c r="Q255" s="32">
        <f t="shared" si="40"/>
        <v>0</v>
      </c>
      <c r="R255" s="32">
        <f>IF(D255&gt;21,VLOOKUP(D255,Barem!$T$1:$U$39,2,1),0)</f>
        <v>0</v>
      </c>
      <c r="S255" s="32">
        <f>IF(D255&lt;1.609,0,IF(B255="F",VLOOKUP(I255,Barem!$X$2:$Z$13,2,1),VLOOKUP(I255,Barem!$X$14:$Z$25,2,1)))</f>
        <v>0</v>
      </c>
      <c r="T255" s="32">
        <f>VLOOKUP(A255,Participanti!A:C,3,0)</f>
        <v>0</v>
      </c>
      <c r="U255" s="25">
        <f t="shared" si="51"/>
        <v>3.125</v>
      </c>
      <c r="V255" s="159">
        <v>44130</v>
      </c>
      <c r="W255" s="151">
        <f t="shared" si="47"/>
        <v>1</v>
      </c>
      <c r="X255" s="154">
        <f t="shared" si="45"/>
        <v>0.31187624750499005</v>
      </c>
      <c r="Y255" s="151" t="str">
        <f>VLOOKUP(A255,Data_echipe!A:R,18,0)</f>
        <v>Simply the BEST</v>
      </c>
      <c r="Z255" s="151">
        <f t="shared" si="50"/>
        <v>1</v>
      </c>
    </row>
    <row r="256" spans="1:26" x14ac:dyDescent="0.25">
      <c r="A256" s="156" t="s">
        <v>55</v>
      </c>
      <c r="B256" s="151" t="str">
        <f>VLOOKUP(A256,Participanti!A:B,2,0)</f>
        <v>M</v>
      </c>
      <c r="C256" s="156">
        <v>7</v>
      </c>
      <c r="D256" s="156">
        <v>21.48</v>
      </c>
      <c r="E256" s="157">
        <v>8.9502314814814812E-2</v>
      </c>
      <c r="F256" s="157">
        <v>0.10453703703703704</v>
      </c>
      <c r="G256" s="157">
        <f t="shared" si="37"/>
        <v>9.7019675925925919E-2</v>
      </c>
      <c r="H256" s="108">
        <v>93</v>
      </c>
      <c r="I256" s="153">
        <f t="shared" si="38"/>
        <v>4.5167446892889164E-3</v>
      </c>
      <c r="J256" s="160">
        <f>IF(B256="F",IF(I256&gt;Barem!$AC$2,0,IF(B256="F",VLOOKUP(D256,Barem!$B$2:$C$11,2,1))),IF(I256&gt;Barem!$AC$3,0,VLOOKUP(D256,Barem!$B$12:$C$21,2,1)))</f>
        <v>5</v>
      </c>
      <c r="K256" s="132">
        <f>IF(J256=0,0,IF(B256="F",VLOOKUP(I256,Barem!$G$2:$H$11,2,1),VLOOKUP(I256,Barem!$G$12:$H$21,2,1)))</f>
        <v>1</v>
      </c>
      <c r="L256" s="156">
        <v>4</v>
      </c>
      <c r="M256" s="155" t="s">
        <v>172</v>
      </c>
      <c r="N256" s="152">
        <f t="shared" si="46"/>
        <v>0.25</v>
      </c>
      <c r="O256" s="152">
        <f t="shared" si="43"/>
        <v>0.25</v>
      </c>
      <c r="P256" s="152">
        <f t="shared" si="43"/>
        <v>0.5</v>
      </c>
      <c r="Q256" s="32">
        <f t="shared" si="40"/>
        <v>0</v>
      </c>
      <c r="R256" s="32">
        <f>IF(D256&gt;21,VLOOKUP(D256,Barem!$T$1:$U$39,2,1),0)</f>
        <v>0</v>
      </c>
      <c r="S256" s="32">
        <f>IF(D256&lt;1.609,0,IF(B256="F",VLOOKUP(I256,Barem!$X$2:$Z$13,2,1),VLOOKUP(I256,Barem!$X$14:$Z$25,2,1)))</f>
        <v>0</v>
      </c>
      <c r="T256" s="32">
        <f>VLOOKUP(A256,Participanti!A:C,3,0)</f>
        <v>0</v>
      </c>
      <c r="U256" s="25">
        <f t="shared" si="51"/>
        <v>3.5</v>
      </c>
      <c r="V256" s="159">
        <v>44129</v>
      </c>
      <c r="W256" s="151">
        <f t="shared" si="47"/>
        <v>1</v>
      </c>
      <c r="X256" s="154">
        <f t="shared" si="45"/>
        <v>0.16294227188081936</v>
      </c>
      <c r="Y256" s="151" t="str">
        <f>VLOOKUP(A256,Data_echipe!A:R,18,0)</f>
        <v>Serioranistii</v>
      </c>
      <c r="Z256" s="151">
        <f t="shared" si="50"/>
        <v>1</v>
      </c>
    </row>
    <row r="257" spans="1:26" x14ac:dyDescent="0.25">
      <c r="A257" s="156" t="s">
        <v>182</v>
      </c>
      <c r="B257" s="151" t="str">
        <f>VLOOKUP(A257,Participanti!A:B,2,0)</f>
        <v>M</v>
      </c>
      <c r="C257" s="156">
        <v>7</v>
      </c>
      <c r="D257" s="156">
        <v>14</v>
      </c>
      <c r="E257" s="157"/>
      <c r="F257" s="157">
        <v>5.5844907407407406E-2</v>
      </c>
      <c r="G257" s="157">
        <f t="shared" si="37"/>
        <v>5.5844907407407406E-2</v>
      </c>
      <c r="H257" s="108">
        <v>79</v>
      </c>
      <c r="I257" s="153">
        <f t="shared" si="38"/>
        <v>3.9889219576719577E-3</v>
      </c>
      <c r="J257" s="160">
        <f>IF(B257="F",IF(I257&gt;Barem!$AC$2,0,IF(B257="F",VLOOKUP(D257,Barem!$B$2:$C$11,2,1))),IF(I257&gt;Barem!$AC$3,0,VLOOKUP(D257,Barem!$B$12:$C$21,2,1)))</f>
        <v>3</v>
      </c>
      <c r="K257" s="156">
        <f>IF(J257=0,0,IF(B257="F",VLOOKUP(I257,Barem!$G$2:$H$11,2,1),VLOOKUP(I257,Barem!$G$12:$H$21,2,1)))</f>
        <v>1.5</v>
      </c>
      <c r="L257" s="2">
        <v>2.5</v>
      </c>
      <c r="M257" s="155" t="s">
        <v>171</v>
      </c>
      <c r="N257" s="152">
        <f t="shared" si="46"/>
        <v>0.25</v>
      </c>
      <c r="O257" s="152">
        <f t="shared" si="43"/>
        <v>0.5</v>
      </c>
      <c r="P257" s="152">
        <f t="shared" si="43"/>
        <v>0.25</v>
      </c>
      <c r="Q257" s="32">
        <f t="shared" si="40"/>
        <v>0</v>
      </c>
      <c r="R257" s="32">
        <f>IF(D257&gt;21,VLOOKUP(D257,Barem!$T$1:$U$39,2,1),0)</f>
        <v>0</v>
      </c>
      <c r="S257" s="32">
        <f>IF(D257&lt;1.609,0,IF(B257="F",VLOOKUP(I257,Barem!$X$2:$Z$13,2,1),VLOOKUP(I257,Barem!$X$14:$Z$25,2,1)))</f>
        <v>0</v>
      </c>
      <c r="T257" s="32">
        <f>VLOOKUP(A257,Participanti!A:C,3,0)</f>
        <v>0</v>
      </c>
      <c r="U257" s="25">
        <f t="shared" si="51"/>
        <v>2.125</v>
      </c>
      <c r="V257" s="159">
        <v>44130</v>
      </c>
      <c r="W257" s="151">
        <f t="shared" si="47"/>
        <v>1</v>
      </c>
      <c r="X257" s="154">
        <f t="shared" si="45"/>
        <v>0.15178571428571427</v>
      </c>
      <c r="Y257" s="151" t="str">
        <f>VLOOKUP(A257,Data_echipe!A:R,18,0)</f>
        <v>Serioranistii</v>
      </c>
      <c r="Z257" s="151">
        <f t="shared" si="50"/>
        <v>1</v>
      </c>
    </row>
    <row r="258" spans="1:26" x14ac:dyDescent="0.25">
      <c r="A258" s="156" t="s">
        <v>181</v>
      </c>
      <c r="B258" s="151" t="str">
        <f>VLOOKUP(A258,Participanti!A:B,2,0)</f>
        <v>M</v>
      </c>
      <c r="C258" s="156">
        <v>7</v>
      </c>
      <c r="G258" s="157"/>
      <c r="I258" s="153"/>
      <c r="J258" s="160"/>
      <c r="K258" s="132"/>
      <c r="L258" s="151"/>
      <c r="M258" s="155"/>
      <c r="N258" s="152">
        <f t="shared" si="46"/>
        <v>0.25</v>
      </c>
      <c r="O258" s="152">
        <f t="shared" si="43"/>
        <v>0.25</v>
      </c>
      <c r="P258" s="152">
        <f t="shared" si="43"/>
        <v>0.25</v>
      </c>
      <c r="Q258" s="32">
        <f>IF(H258&lt;-49,H258/1500,IF(H258&gt;99,H258/1500,0))</f>
        <v>0</v>
      </c>
      <c r="R258" s="32">
        <f>IF(D258&gt;21,VLOOKUP(D258,Barem!$T$1:$U$39,2,1),0)</f>
        <v>0</v>
      </c>
      <c r="S258" s="32">
        <f>IF(D258&lt;1.609,0,IF(B258="F",VLOOKUP(I258,Barem!$X$2:$Z$13,2,1),VLOOKUP(I258,Barem!$X$14:$Z$25,2,1)))</f>
        <v>0</v>
      </c>
      <c r="T258" s="32">
        <f>VLOOKUP(A258,Participanti!A:C,3,0)</f>
        <v>0</v>
      </c>
      <c r="U258" s="25">
        <v>1.5</v>
      </c>
      <c r="V258" s="159">
        <v>44130</v>
      </c>
      <c r="W258" s="151">
        <f t="shared" ref="W258:W321" si="52">COUNTIFS(A:A,A258,C:C,C258)</f>
        <v>1</v>
      </c>
      <c r="X258" s="154" t="e">
        <f t="shared" si="45"/>
        <v>#DIV/0!</v>
      </c>
      <c r="Y258" s="151" t="str">
        <f>VLOOKUP(A258,Data_echipe!A:R,18,0)</f>
        <v>Let it RUN</v>
      </c>
      <c r="Z258" s="151">
        <f t="shared" si="50"/>
        <v>0</v>
      </c>
    </row>
    <row r="259" spans="1:26" x14ac:dyDescent="0.25">
      <c r="A259" s="156" t="s">
        <v>67</v>
      </c>
      <c r="B259" s="151" t="str">
        <f>VLOOKUP(A259,Participanti!A:B,2,0)</f>
        <v>F</v>
      </c>
      <c r="C259" s="156">
        <v>7</v>
      </c>
      <c r="D259" s="156">
        <v>10.01</v>
      </c>
      <c r="E259" s="157">
        <v>4.0752314814814811E-2</v>
      </c>
      <c r="F259" s="157">
        <v>4.0949074074074075E-2</v>
      </c>
      <c r="G259" s="157">
        <f t="shared" ref="G259:G365" si="53">AVERAGE(E259:F259)</f>
        <v>4.0850694444444446E-2</v>
      </c>
      <c r="H259" s="108">
        <v>16</v>
      </c>
      <c r="I259" s="153">
        <f t="shared" ref="I259:I296" si="54">G259/D259</f>
        <v>4.080988455988456E-3</v>
      </c>
      <c r="J259" s="160">
        <f>IF(B259="F",IF(I259&gt;Barem!$AC$2,0,IF(B259="F",VLOOKUP(D259,Barem!$B$2:$C$11,2,1))),IF(I259&gt;Barem!$AC$3,0,VLOOKUP(D259,Barem!$B$12:$C$21,2,1)))</f>
        <v>2.5</v>
      </c>
      <c r="K259" s="132">
        <f>IF(J259=0,0,IF(B259="F",VLOOKUP(I259,Barem!$G$2:$H$11,2,1),VLOOKUP(I259,Barem!$G$12:$H$21,2,1)))</f>
        <v>2</v>
      </c>
      <c r="L259" s="156">
        <v>2.5</v>
      </c>
      <c r="M259" s="155" t="s">
        <v>172</v>
      </c>
      <c r="N259" s="152">
        <f t="shared" ref="N259:P280" si="55">IF($M259=N$1,50%,25%)</f>
        <v>0.25</v>
      </c>
      <c r="O259" s="152">
        <f t="shared" si="55"/>
        <v>0.25</v>
      </c>
      <c r="P259" s="152">
        <f t="shared" si="55"/>
        <v>0.5</v>
      </c>
      <c r="Q259" s="32">
        <f t="shared" ref="Q259:Q366" si="56">IF(H259&lt;-49,H259/1500,IF(H259&gt;99,H259/1500,0))</f>
        <v>0</v>
      </c>
      <c r="R259" s="32">
        <f>IF(D259&gt;21,VLOOKUP(D259,Barem!$T$1:$U$39,2,1),0)</f>
        <v>0</v>
      </c>
      <c r="S259" s="32">
        <f>IF(D259&lt;1.609,0,IF(B259="F",VLOOKUP(I259,Barem!$X$2:$Z$13,2,1),VLOOKUP(I259,Barem!$X$14:$Z$25,2,1)))</f>
        <v>0</v>
      </c>
      <c r="T259" s="32">
        <f>VLOOKUP(A259,Participanti!A:C,3,0)</f>
        <v>0</v>
      </c>
      <c r="U259" s="25">
        <f t="shared" si="51"/>
        <v>2.375</v>
      </c>
      <c r="V259" s="159">
        <v>44127</v>
      </c>
      <c r="W259" s="151">
        <f t="shared" si="52"/>
        <v>1</v>
      </c>
      <c r="X259" s="154">
        <f t="shared" si="45"/>
        <v>0.23726273726273728</v>
      </c>
      <c r="Y259" s="151" t="e">
        <f>VLOOKUP(A259,Data_echipe!A:R,18,0)</f>
        <v>#N/A</v>
      </c>
      <c r="Z259" s="151">
        <f t="shared" si="50"/>
        <v>1</v>
      </c>
    </row>
    <row r="260" spans="1:26" x14ac:dyDescent="0.25">
      <c r="A260" s="150" t="s">
        <v>223</v>
      </c>
      <c r="B260" s="151" t="str">
        <f>VLOOKUP(A260,Participanti!A:B,2,0)</f>
        <v>M</v>
      </c>
      <c r="C260" s="150">
        <v>8</v>
      </c>
      <c r="D260" s="150">
        <v>33.270000000000003</v>
      </c>
      <c r="E260" s="164">
        <v>9.5752314814814818E-2</v>
      </c>
      <c r="F260" s="164">
        <v>9.5752314814814818E-2</v>
      </c>
      <c r="G260" s="134">
        <f t="shared" si="53"/>
        <v>9.5752314814814818E-2</v>
      </c>
      <c r="H260" s="114">
        <v>185</v>
      </c>
      <c r="I260" s="153">
        <f t="shared" si="54"/>
        <v>2.8780377161050437E-3</v>
      </c>
      <c r="J260" s="160">
        <f>IF(B260="F",IF(I260&gt;Barem!$AC$2,0,IF(B260="F",VLOOKUP(D260,Barem!$B$2:$C$11,2,1))),IF(I260&gt;Barem!$AC$3,0,VLOOKUP(D260,Barem!$B$12:$C$21,2,1)))</f>
        <v>5</v>
      </c>
      <c r="K260" s="132">
        <f>IF(J260=0,0,IF(B260="F",VLOOKUP(I260,Barem!$G$2:$H$11,2,1),VLOOKUP(I260,Barem!$G$12:$H$21,2,1)))</f>
        <v>4.5</v>
      </c>
      <c r="L260" s="150">
        <v>4</v>
      </c>
      <c r="M260" s="155" t="s">
        <v>172</v>
      </c>
      <c r="N260" s="152">
        <f t="shared" si="55"/>
        <v>0.25</v>
      </c>
      <c r="O260" s="152">
        <f t="shared" si="55"/>
        <v>0.25</v>
      </c>
      <c r="P260" s="152">
        <f t="shared" si="55"/>
        <v>0.5</v>
      </c>
      <c r="Q260" s="32">
        <f t="shared" si="56"/>
        <v>0.12333333333333334</v>
      </c>
      <c r="R260" s="32">
        <f>IF(D260&gt;21,VLOOKUP(D260,Barem!$T$1:$U$39,2,1),0)</f>
        <v>0.6</v>
      </c>
      <c r="S260" s="32">
        <f>IF(D260&lt;1.609,0,IF(B260="F",VLOOKUP(I260,Barem!$X$2:$Z$13,2,1),VLOOKUP(I260,Barem!$X$14:$Z$25,2,1)))</f>
        <v>0</v>
      </c>
      <c r="T260" s="32">
        <f>VLOOKUP(A260,Participanti!A:C,3,0)</f>
        <v>0</v>
      </c>
      <c r="U260" s="25">
        <f t="shared" si="51"/>
        <v>5.0983333333333327</v>
      </c>
      <c r="V260" s="159">
        <v>44136</v>
      </c>
      <c r="W260" s="2">
        <f t="shared" si="52"/>
        <v>1</v>
      </c>
      <c r="X260" s="154">
        <f t="shared" si="45"/>
        <v>0.15324115820058107</v>
      </c>
      <c r="Y260" s="151" t="str">
        <f>VLOOKUP(A260,Data_echipe!A:R,18,0)</f>
        <v>Simply the BEST</v>
      </c>
      <c r="Z260" s="151">
        <f t="shared" si="50"/>
        <v>1</v>
      </c>
    </row>
    <row r="261" spans="1:26" x14ac:dyDescent="0.25">
      <c r="A261" s="150" t="s">
        <v>183</v>
      </c>
      <c r="B261" s="151" t="str">
        <f>VLOOKUP(A261,Participanti!A:B,2,0)</f>
        <v>M</v>
      </c>
      <c r="C261" s="150">
        <v>8</v>
      </c>
      <c r="D261" s="150">
        <v>15.06</v>
      </c>
      <c r="E261" s="150"/>
      <c r="F261" s="134">
        <v>4.3738425925925924E-2</v>
      </c>
      <c r="G261" s="134">
        <f t="shared" si="53"/>
        <v>4.3738425925925924E-2</v>
      </c>
      <c r="H261" s="114">
        <v>0</v>
      </c>
      <c r="I261" s="153">
        <f t="shared" si="54"/>
        <v>2.9042779499286802E-3</v>
      </c>
      <c r="J261" s="160">
        <f>IF(B261="F",IF(I261&gt;Barem!$AC$2,0,IF(B261="F",VLOOKUP(D261,Barem!$B$2:$C$11,2,1))),IF(I261&gt;Barem!$AC$3,0,VLOOKUP(D261,Barem!$B$12:$C$21,2,1)))</f>
        <v>3.5</v>
      </c>
      <c r="K261" s="150">
        <f>IF(J261=0,0,IF(B261="F",VLOOKUP(I261,Barem!$G$2:$H$11,2,1),VLOOKUP(I261,Barem!$G$12:$H$21,2,1)))</f>
        <v>4.5</v>
      </c>
      <c r="L261" s="2">
        <v>1.5</v>
      </c>
      <c r="M261" s="155" t="s">
        <v>171</v>
      </c>
      <c r="N261" s="152">
        <f t="shared" si="55"/>
        <v>0.25</v>
      </c>
      <c r="O261" s="152">
        <f t="shared" si="55"/>
        <v>0.5</v>
      </c>
      <c r="P261" s="152">
        <f t="shared" si="55"/>
        <v>0.25</v>
      </c>
      <c r="Q261" s="32">
        <f t="shared" si="56"/>
        <v>0</v>
      </c>
      <c r="R261" s="32">
        <f>IF(D261&gt;21,VLOOKUP(D261,Barem!$T$1:$U$39,2,1),0)</f>
        <v>0</v>
      </c>
      <c r="S261" s="32">
        <f>IF(D261&lt;1.609,0,IF(B261="F",VLOOKUP(I261,Barem!$X$2:$Z$13,2,1),VLOOKUP(I261,Barem!$X$14:$Z$25,2,1)))</f>
        <v>0</v>
      </c>
      <c r="T261" s="32">
        <f>VLOOKUP(A261,Participanti!A:C,3,0)</f>
        <v>0</v>
      </c>
      <c r="U261" s="25">
        <f t="shared" si="51"/>
        <v>3.5</v>
      </c>
      <c r="V261" s="159">
        <v>44136</v>
      </c>
      <c r="W261" s="151">
        <f t="shared" si="52"/>
        <v>1</v>
      </c>
      <c r="X261" s="154">
        <f t="shared" ref="X261:X262" si="57">U261/D261</f>
        <v>0.23240371845949534</v>
      </c>
      <c r="Y261" s="151" t="str">
        <f>VLOOKUP(A261,Data_echipe!A:R,18,0)</f>
        <v>TSP</v>
      </c>
      <c r="Z261" s="151">
        <f t="shared" ref="Z261:Z262" si="58">IF(K261&gt;0,1,0)</f>
        <v>1</v>
      </c>
    </row>
    <row r="262" spans="1:26" x14ac:dyDescent="0.25">
      <c r="A262" s="150" t="s">
        <v>59</v>
      </c>
      <c r="B262" s="151" t="str">
        <f>VLOOKUP(A262,Participanti!A:B,2,0)</f>
        <v>M</v>
      </c>
      <c r="C262" s="150">
        <v>8</v>
      </c>
      <c r="D262" s="150">
        <v>23.18</v>
      </c>
      <c r="E262" s="134">
        <v>0.10114583333333334</v>
      </c>
      <c r="F262" s="134">
        <v>0.11668981481481482</v>
      </c>
      <c r="G262" s="134">
        <f t="shared" si="53"/>
        <v>0.10891782407407408</v>
      </c>
      <c r="H262" s="114">
        <v>27</v>
      </c>
      <c r="I262" s="153">
        <f t="shared" si="54"/>
        <v>4.6987844725657497E-3</v>
      </c>
      <c r="J262" s="150">
        <f>IF(B262="F",IF(I262&gt;Barem!$AC$2,0,IF(B262="F",VLOOKUP(D262,Barem!$B$2:$C$11,2,1))),IF(I262&gt;Barem!$AC$3,0,VLOOKUP(D262,Barem!$B$12:$C$21,2,1)))</f>
        <v>5</v>
      </c>
      <c r="K262" s="151">
        <f>IF(J262=0,0,IF(B262="F",VLOOKUP(I262,Barem!$G$2:$H$11,2,1),VLOOKUP(I262,Barem!$G$12:$H$21,2,1)))</f>
        <v>1</v>
      </c>
      <c r="L262" s="2">
        <v>2.5</v>
      </c>
      <c r="M262" s="155" t="s">
        <v>170</v>
      </c>
      <c r="N262" s="152">
        <f t="shared" si="55"/>
        <v>0.5</v>
      </c>
      <c r="O262" s="152">
        <f t="shared" si="55"/>
        <v>0.25</v>
      </c>
      <c r="P262" s="152">
        <f t="shared" si="55"/>
        <v>0.25</v>
      </c>
      <c r="Q262" s="32">
        <f t="shared" si="56"/>
        <v>0</v>
      </c>
      <c r="R262" s="32">
        <f>IF(D262&gt;21,VLOOKUP(D262,Barem!$T$1:$U$39,2,1),0)</f>
        <v>0.1</v>
      </c>
      <c r="S262" s="32">
        <f>IF(D262&lt;1.609,0,IF(B262="F",VLOOKUP(I262,Barem!$X$2:$Z$13,2,1),VLOOKUP(I262,Barem!$X$14:$Z$25,2,1)))</f>
        <v>0</v>
      </c>
      <c r="T262" s="32">
        <f>VLOOKUP(A262,Participanti!A:C,3,0)</f>
        <v>0</v>
      </c>
      <c r="U262" s="25">
        <f t="shared" si="51"/>
        <v>3.4750000000000001</v>
      </c>
      <c r="V262" s="159">
        <v>44136</v>
      </c>
      <c r="W262" s="151">
        <f t="shared" si="52"/>
        <v>1</v>
      </c>
      <c r="X262" s="154">
        <f t="shared" si="57"/>
        <v>0.1499137187230371</v>
      </c>
      <c r="Y262" s="151" t="str">
        <f>VLOOKUP(A262,Data_echipe!A:R,18,0)</f>
        <v>Let it RUN</v>
      </c>
      <c r="Z262" s="151">
        <f t="shared" si="58"/>
        <v>1</v>
      </c>
    </row>
    <row r="263" spans="1:26" x14ac:dyDescent="0.25">
      <c r="A263" s="150" t="s">
        <v>50</v>
      </c>
      <c r="B263" s="151" t="str">
        <f>VLOOKUP(A263,Participanti!A:B,2,0)</f>
        <v>F</v>
      </c>
      <c r="C263" s="150">
        <v>8</v>
      </c>
      <c r="D263" s="150">
        <v>6.01</v>
      </c>
      <c r="E263" s="150"/>
      <c r="F263" s="134">
        <v>2.3368055555555555E-2</v>
      </c>
      <c r="G263" s="134">
        <f t="shared" si="53"/>
        <v>2.3368055555555555E-2</v>
      </c>
      <c r="H263" s="114">
        <v>30</v>
      </c>
      <c r="I263" s="153">
        <f t="shared" si="54"/>
        <v>3.888195599926049E-3</v>
      </c>
      <c r="J263" s="151">
        <f>IF(B263="F",IF(I263&gt;Barem!$AC$2,0,IF(B263="F",VLOOKUP(D263,Barem!$B$2:$C$11,2,1))),IF(I263&gt;Barem!$AC$3,0,VLOOKUP(D263,Barem!$B$12:$C$21,2,1)))</f>
        <v>1.5</v>
      </c>
      <c r="K263" s="150">
        <f>IF(J263=0,0,IF(B263="F",VLOOKUP(I263,Barem!$G$2:$H$11,2,1),VLOOKUP(I263,Barem!$G$12:$H$21,2,1)))</f>
        <v>2.5</v>
      </c>
      <c r="L263" s="2">
        <v>2.5</v>
      </c>
      <c r="M263" s="155" t="s">
        <v>171</v>
      </c>
      <c r="N263" s="152">
        <f t="shared" si="55"/>
        <v>0.25</v>
      </c>
      <c r="O263" s="152">
        <f t="shared" si="55"/>
        <v>0.5</v>
      </c>
      <c r="P263" s="152">
        <f t="shared" si="55"/>
        <v>0.25</v>
      </c>
      <c r="Q263" s="32">
        <f t="shared" si="56"/>
        <v>0</v>
      </c>
      <c r="R263" s="32">
        <f>IF(D263&gt;21,VLOOKUP(D263,Barem!$T$1:$U$39,2,1),0)</f>
        <v>0</v>
      </c>
      <c r="S263" s="32">
        <f>IF(D263&lt;1.609,0,IF(B263="F",VLOOKUP(I263,Barem!$X$2:$Z$13,2,1),VLOOKUP(I263,Barem!$X$14:$Z$25,2,1)))</f>
        <v>0</v>
      </c>
      <c r="T263" s="32">
        <f>VLOOKUP(A263,Participanti!A:C,3,0)</f>
        <v>0</v>
      </c>
      <c r="U263" s="25">
        <f t="shared" si="51"/>
        <v>2.25</v>
      </c>
      <c r="V263" s="159">
        <v>44136</v>
      </c>
      <c r="W263" s="151">
        <f t="shared" si="52"/>
        <v>1</v>
      </c>
      <c r="X263" s="154">
        <f t="shared" ref="X263:X325" si="59">U263/D263</f>
        <v>0.37437603993344426</v>
      </c>
      <c r="Y263" s="151" t="str">
        <f>VLOOKUP(A263,Data_echipe!A:R,18,0)</f>
        <v>Tenchei</v>
      </c>
      <c r="Z263" s="151">
        <f t="shared" ref="Z263:Z325" si="60">IF(K263&gt;0,1,0)</f>
        <v>1</v>
      </c>
    </row>
    <row r="264" spans="1:26" x14ac:dyDescent="0.25">
      <c r="A264" s="150" t="s">
        <v>65</v>
      </c>
      <c r="B264" s="151" t="str">
        <f>VLOOKUP(A264,Participanti!A:B,2,0)</f>
        <v>M</v>
      </c>
      <c r="C264" s="150">
        <v>8</v>
      </c>
      <c r="D264" s="150">
        <v>11.7</v>
      </c>
      <c r="E264" s="134">
        <v>4.3796296296296298E-2</v>
      </c>
      <c r="F264" s="134">
        <v>4.7407407407407405E-2</v>
      </c>
      <c r="G264" s="134">
        <f t="shared" si="53"/>
        <v>4.5601851851851852E-2</v>
      </c>
      <c r="H264" s="114">
        <v>0</v>
      </c>
      <c r="I264" s="153">
        <f t="shared" si="54"/>
        <v>3.8975941753719534E-3</v>
      </c>
      <c r="J264" s="151">
        <f>IF(B264="F",IF(I264&gt;Barem!$AC$2,0,IF(B264="F",VLOOKUP(D264,Barem!$B$2:$C$11,2,1))),IF(I264&gt;Barem!$AC$3,0,VLOOKUP(D264,Barem!$B$12:$C$21,2,1)))</f>
        <v>2.5</v>
      </c>
      <c r="K264" s="151">
        <f>IF(J264=0,0,IF(B264="F",VLOOKUP(I264,Barem!$G$2:$H$11,2,1),VLOOKUP(I264,Barem!$G$12:$H$21,2,1)))</f>
        <v>1.5</v>
      </c>
      <c r="L264" s="150">
        <v>1.5</v>
      </c>
      <c r="M264" s="155" t="s">
        <v>172</v>
      </c>
      <c r="N264" s="152">
        <f t="shared" si="55"/>
        <v>0.25</v>
      </c>
      <c r="O264" s="152">
        <f t="shared" si="55"/>
        <v>0.25</v>
      </c>
      <c r="P264" s="152">
        <f t="shared" si="55"/>
        <v>0.5</v>
      </c>
      <c r="Q264" s="32">
        <f t="shared" si="56"/>
        <v>0</v>
      </c>
      <c r="R264" s="32">
        <f>IF(D264&gt;21,VLOOKUP(D264,Barem!$T$1:$U$39,2,1),0)</f>
        <v>0</v>
      </c>
      <c r="S264" s="32">
        <f>IF(D264&lt;1.609,0,IF(B264="F",VLOOKUP(I264,Barem!$X$2:$Z$13,2,1),VLOOKUP(I264,Barem!$X$14:$Z$25,2,1)))</f>
        <v>0</v>
      </c>
      <c r="T264" s="32">
        <f>VLOOKUP(A264,Participanti!A:C,3,0)</f>
        <v>0</v>
      </c>
      <c r="U264" s="25">
        <f t="shared" si="51"/>
        <v>1.75</v>
      </c>
      <c r="V264" s="159">
        <v>44136</v>
      </c>
      <c r="W264" s="151">
        <f t="shared" si="52"/>
        <v>1</v>
      </c>
      <c r="X264" s="154">
        <f t="shared" si="59"/>
        <v>0.14957264957264957</v>
      </c>
      <c r="Y264" s="151" t="str">
        <f>VLOOKUP(A264,Data_echipe!A:R,18,0)</f>
        <v>Tenchei</v>
      </c>
      <c r="Z264" s="151">
        <f t="shared" si="60"/>
        <v>1</v>
      </c>
    </row>
    <row r="265" spans="1:26" x14ac:dyDescent="0.25">
      <c r="A265" s="150" t="s">
        <v>52</v>
      </c>
      <c r="B265" s="151" t="str">
        <f>VLOOKUP(A265,Participanti!A:B,2,0)</f>
        <v>M</v>
      </c>
      <c r="C265" s="150">
        <v>8</v>
      </c>
      <c r="D265" s="150">
        <v>24.01</v>
      </c>
      <c r="E265" s="134">
        <v>7.8148148148148147E-2</v>
      </c>
      <c r="F265" s="134">
        <v>8.0798611111111113E-2</v>
      </c>
      <c r="G265" s="134">
        <f t="shared" si="53"/>
        <v>7.9473379629629637E-2</v>
      </c>
      <c r="H265" s="114">
        <v>67</v>
      </c>
      <c r="I265" s="153">
        <f t="shared" si="54"/>
        <v>3.3100116463819088E-3</v>
      </c>
      <c r="J265" s="150">
        <f>IF(B265="F",IF(I265&gt;Barem!$AC$2,0,IF(B265="F",VLOOKUP(D265,Barem!$B$2:$C$11,2,1))),IF(I265&gt;Barem!$AC$3,0,VLOOKUP(D265,Barem!$B$12:$C$21,2,1)))</f>
        <v>5</v>
      </c>
      <c r="K265" s="151">
        <f>IF(J265=0,0,IF(B265="F",VLOOKUP(I265,Barem!$G$2:$H$11,2,1),VLOOKUP(I265,Barem!$G$12:$H$21,2,1)))</f>
        <v>3.5</v>
      </c>
      <c r="L265" s="2">
        <v>1.5</v>
      </c>
      <c r="M265" s="155" t="s">
        <v>170</v>
      </c>
      <c r="N265" s="152">
        <f t="shared" si="55"/>
        <v>0.5</v>
      </c>
      <c r="O265" s="152">
        <f t="shared" si="55"/>
        <v>0.25</v>
      </c>
      <c r="P265" s="152">
        <f t="shared" si="55"/>
        <v>0.25</v>
      </c>
      <c r="Q265" s="32">
        <f t="shared" si="56"/>
        <v>0</v>
      </c>
      <c r="R265" s="32">
        <f>IF(D265&gt;21,VLOOKUP(D265,Barem!$T$1:$U$39,2,1),0)</f>
        <v>0.1</v>
      </c>
      <c r="S265" s="32">
        <f>IF(D265&lt;1.609,0,IF(B265="F",VLOOKUP(I265,Barem!$X$2:$Z$13,2,1),VLOOKUP(I265,Barem!$X$14:$Z$25,2,1)))</f>
        <v>0</v>
      </c>
      <c r="T265" s="32">
        <f>VLOOKUP(A265,Participanti!A:C,3,0)</f>
        <v>0</v>
      </c>
      <c r="U265" s="25">
        <f t="shared" si="51"/>
        <v>3.85</v>
      </c>
      <c r="V265" s="159">
        <v>44136</v>
      </c>
      <c r="W265" s="151">
        <f t="shared" si="52"/>
        <v>1</v>
      </c>
      <c r="X265" s="154">
        <f t="shared" si="59"/>
        <v>0.16034985422740525</v>
      </c>
      <c r="Y265" s="151" t="str">
        <f>VLOOKUP(A265,Data_echipe!A:R,18,0)</f>
        <v>Simply the BEST</v>
      </c>
      <c r="Z265" s="151">
        <f t="shared" si="60"/>
        <v>1</v>
      </c>
    </row>
    <row r="266" spans="1:26" x14ac:dyDescent="0.25">
      <c r="A266" s="156" t="s">
        <v>54</v>
      </c>
      <c r="B266" s="151" t="str">
        <f>VLOOKUP(A266,Participanti!A:B,2,0)</f>
        <v>M</v>
      </c>
      <c r="C266" s="150">
        <v>8</v>
      </c>
      <c r="D266" s="156">
        <v>10.94</v>
      </c>
      <c r="E266" s="157">
        <v>5.0567129629629635E-2</v>
      </c>
      <c r="F266" s="157">
        <v>5.0856481481481482E-2</v>
      </c>
      <c r="G266" s="157">
        <f t="shared" si="53"/>
        <v>5.0711805555555559E-2</v>
      </c>
      <c r="H266" s="108">
        <v>243</v>
      </c>
      <c r="I266" s="153">
        <f t="shared" si="54"/>
        <v>4.635448405443836E-3</v>
      </c>
      <c r="J266" s="150">
        <f>IF(B266="F",IF(I266&gt;Barem!$AC$2,0,IF(B266="F",VLOOKUP(D266,Barem!$B$2:$C$11,2,1))),IF(I266&gt;Barem!$AC$3,0,VLOOKUP(D266,Barem!$B$12:$C$21,2,1)))</f>
        <v>2.5</v>
      </c>
      <c r="K266" s="151">
        <f>IF(J266=0,0,IF(B266="F",VLOOKUP(I266,Barem!$G$2:$H$11,2,1),VLOOKUP(I266,Barem!$G$12:$H$21,2,1)))</f>
        <v>1</v>
      </c>
      <c r="L266" s="2">
        <v>2</v>
      </c>
      <c r="M266" s="155" t="s">
        <v>170</v>
      </c>
      <c r="N266" s="152">
        <f t="shared" si="55"/>
        <v>0.5</v>
      </c>
      <c r="O266" s="152">
        <f t="shared" si="55"/>
        <v>0.25</v>
      </c>
      <c r="P266" s="152">
        <f t="shared" si="55"/>
        <v>0.25</v>
      </c>
      <c r="Q266" s="32">
        <f t="shared" si="56"/>
        <v>0.16200000000000001</v>
      </c>
      <c r="R266" s="32">
        <f>IF(D266&gt;21,VLOOKUP(D266,Barem!$T$1:$U$39,2,1),0)</f>
        <v>0</v>
      </c>
      <c r="S266" s="32">
        <f>IF(D266&lt;1.609,0,IF(B266="F",VLOOKUP(I266,Barem!$X$2:$Z$13,2,1),VLOOKUP(I266,Barem!$X$14:$Z$25,2,1)))</f>
        <v>0</v>
      </c>
      <c r="T266" s="32">
        <f>VLOOKUP(A266,Participanti!A:C,3,0)</f>
        <v>0.5</v>
      </c>
      <c r="U266" s="25">
        <f t="shared" si="51"/>
        <v>2.6619999999999999</v>
      </c>
      <c r="V266" s="159">
        <v>44136</v>
      </c>
      <c r="W266" s="2">
        <f t="shared" si="52"/>
        <v>1</v>
      </c>
      <c r="X266" s="154">
        <f t="shared" si="59"/>
        <v>0.24332723948811699</v>
      </c>
      <c r="Y266" s="151" t="str">
        <f>VLOOKUP(A266,Data_echipe!A:R,18,0)</f>
        <v>Let it RUN</v>
      </c>
      <c r="Z266" s="151">
        <f t="shared" si="60"/>
        <v>1</v>
      </c>
    </row>
    <row r="267" spans="1:26" x14ac:dyDescent="0.25">
      <c r="A267" s="156" t="s">
        <v>84</v>
      </c>
      <c r="B267" s="151" t="str">
        <f>VLOOKUP(A267,Participanti!A:B,2,0)</f>
        <v>M</v>
      </c>
      <c r="C267" s="150">
        <v>8</v>
      </c>
      <c r="D267" s="156">
        <v>3.01</v>
      </c>
      <c r="E267" s="157"/>
      <c r="F267" s="157">
        <v>8.2754629629629619E-3</v>
      </c>
      <c r="G267" s="157">
        <f t="shared" si="53"/>
        <v>8.2754629629629619E-3</v>
      </c>
      <c r="H267" s="108">
        <v>5</v>
      </c>
      <c r="I267" s="153">
        <f t="shared" si="54"/>
        <v>2.7493232435092897E-3</v>
      </c>
      <c r="J267" s="151">
        <f>IF(B267="F",IF(I267&gt;Barem!$AC$2,0,IF(B267="F",VLOOKUP(D267,Barem!$B$2:$C$11,2,1))),IF(I267&gt;Barem!$AC$3,0,VLOOKUP(D267,Barem!$B$12:$C$21,2,1)))</f>
        <v>1</v>
      </c>
      <c r="K267" s="165">
        <f>IF(J267=0,0,IF(B267="F",VLOOKUP(I267,Barem!$G$2:$H$11,2,1),VLOOKUP(I267,Barem!$G$12:$H$21,2,1)))</f>
        <v>5</v>
      </c>
      <c r="L267" s="2">
        <v>2.5</v>
      </c>
      <c r="M267" s="155" t="s">
        <v>171</v>
      </c>
      <c r="N267" s="152">
        <f t="shared" si="55"/>
        <v>0.25</v>
      </c>
      <c r="O267" s="152">
        <f t="shared" si="55"/>
        <v>0.5</v>
      </c>
      <c r="P267" s="152">
        <f t="shared" si="55"/>
        <v>0.25</v>
      </c>
      <c r="Q267" s="32">
        <f t="shared" si="56"/>
        <v>0</v>
      </c>
      <c r="R267" s="32">
        <f>IF(D267&gt;21,VLOOKUP(D267,Barem!$T$1:$U$39,2,1),0)</f>
        <v>0</v>
      </c>
      <c r="S267" s="32">
        <f>IF(D267&lt;1.609,0,IF(B267="F",VLOOKUP(I267,Barem!$X$2:$Z$13,2,1),VLOOKUP(I267,Barem!$X$14:$Z$25,2,1)))</f>
        <v>0.1</v>
      </c>
      <c r="T267" s="32">
        <f>VLOOKUP(A267,Participanti!A:C,3,0)</f>
        <v>0</v>
      </c>
      <c r="U267" s="25">
        <f t="shared" si="51"/>
        <v>3.4750000000000001</v>
      </c>
      <c r="V267" s="159">
        <v>44136</v>
      </c>
      <c r="W267" s="2">
        <f t="shared" si="52"/>
        <v>1</v>
      </c>
      <c r="X267" s="154">
        <f t="shared" si="59"/>
        <v>1.1544850498338872</v>
      </c>
      <c r="Y267" s="151" t="str">
        <f>VLOOKUP(A267,Data_echipe!A:R,18,0)</f>
        <v>Tenchei</v>
      </c>
      <c r="Z267" s="151">
        <f t="shared" si="60"/>
        <v>1</v>
      </c>
    </row>
    <row r="268" spans="1:26" x14ac:dyDescent="0.25">
      <c r="A268" s="156" t="s">
        <v>218</v>
      </c>
      <c r="B268" s="151" t="str">
        <f>VLOOKUP(A268,Participanti!A:B,2,0)</f>
        <v>M</v>
      </c>
      <c r="C268" s="150">
        <v>8</v>
      </c>
      <c r="D268" s="156">
        <v>25.01</v>
      </c>
      <c r="E268" s="157">
        <v>7.9108796296296288E-2</v>
      </c>
      <c r="F268" s="157">
        <v>7.9282407407407399E-2</v>
      </c>
      <c r="G268" s="157">
        <f t="shared" si="53"/>
        <v>7.9195601851851843E-2</v>
      </c>
      <c r="H268" s="108">
        <v>65</v>
      </c>
      <c r="I268" s="153">
        <f t="shared" si="54"/>
        <v>3.1665574510936359E-3</v>
      </c>
      <c r="J268" s="156">
        <f>IF(B268="F",IF(I268&gt;Barem!$AC$2,0,IF(B268="F",VLOOKUP(D268,Barem!$B$2:$C$11,2,1))),IF(I268&gt;Barem!$AC$3,0,VLOOKUP(D268,Barem!$B$12:$C$21,2,1)))</f>
        <v>5</v>
      </c>
      <c r="K268" s="151">
        <f>IF(J268=0,0,IF(B268="F",VLOOKUP(I268,Barem!$G$2:$H$11,2,1),VLOOKUP(I268,Barem!$G$12:$H$21,2,1)))</f>
        <v>3.5</v>
      </c>
      <c r="L268" s="2">
        <v>1</v>
      </c>
      <c r="M268" s="155" t="s">
        <v>170</v>
      </c>
      <c r="N268" s="152">
        <f t="shared" si="55"/>
        <v>0.5</v>
      </c>
      <c r="O268" s="152">
        <f t="shared" si="55"/>
        <v>0.25</v>
      </c>
      <c r="P268" s="152">
        <f t="shared" si="55"/>
        <v>0.25</v>
      </c>
      <c r="Q268" s="32">
        <f t="shared" si="56"/>
        <v>0</v>
      </c>
      <c r="R268" s="32">
        <f>IF(D268&gt;21,VLOOKUP(D268,Barem!$T$1:$U$39,2,1),0)</f>
        <v>0.2</v>
      </c>
      <c r="S268" s="32">
        <f>IF(D268&lt;1.609,0,IF(B268="F",VLOOKUP(I268,Barem!$X$2:$Z$13,2,1),VLOOKUP(I268,Barem!$X$14:$Z$25,2,1)))</f>
        <v>0</v>
      </c>
      <c r="T268" s="32">
        <f>VLOOKUP(A268,Participanti!A:C,3,0)</f>
        <v>0</v>
      </c>
      <c r="U268" s="25">
        <f t="shared" si="51"/>
        <v>3.8250000000000002</v>
      </c>
      <c r="V268" s="159">
        <v>44136</v>
      </c>
      <c r="W268" s="2">
        <f t="shared" si="52"/>
        <v>1</v>
      </c>
      <c r="X268" s="154">
        <f t="shared" si="59"/>
        <v>0.15293882447021193</v>
      </c>
      <c r="Y268" s="151" t="str">
        <f>VLOOKUP(A268,Data_echipe!A:R,18,0)</f>
        <v>Simply the BEST</v>
      </c>
      <c r="Z268" s="151">
        <f t="shared" si="60"/>
        <v>1</v>
      </c>
    </row>
    <row r="269" spans="1:26" x14ac:dyDescent="0.25">
      <c r="A269" s="156" t="s">
        <v>58</v>
      </c>
      <c r="B269" s="151" t="str">
        <f>VLOOKUP(A269,Participanti!A:B,2,0)</f>
        <v>F</v>
      </c>
      <c r="C269" s="150">
        <v>8</v>
      </c>
      <c r="D269" s="156">
        <v>19.420000000000002</v>
      </c>
      <c r="E269" s="157">
        <v>6.9780092592592588E-2</v>
      </c>
      <c r="F269" s="157">
        <v>6.9780092592592588E-2</v>
      </c>
      <c r="G269" s="157">
        <f t="shared" si="53"/>
        <v>6.9780092592592588E-2</v>
      </c>
      <c r="H269" s="108">
        <v>0</v>
      </c>
      <c r="I269" s="153">
        <f t="shared" si="54"/>
        <v>3.5932076515238199E-3</v>
      </c>
      <c r="J269" s="156">
        <f>IF(B269="F",IF(I269&gt;Barem!$AC$2,0,IF(B269="F",VLOOKUP(D269,Barem!$B$2:$C$11,2,1))),IF(I269&gt;Barem!$AC$3,0,VLOOKUP(D269,Barem!$B$12:$C$21,2,1)))</f>
        <v>4.5</v>
      </c>
      <c r="K269" s="151">
        <f>IF(J269=0,0,IF(B269="F",VLOOKUP(I269,Barem!$G$2:$H$11,2,1),VLOOKUP(I269,Barem!$G$12:$H$21,2,1)))</f>
        <v>3.5</v>
      </c>
      <c r="L269" s="151">
        <v>2.5</v>
      </c>
      <c r="M269" s="155" t="s">
        <v>170</v>
      </c>
      <c r="N269" s="152">
        <f t="shared" si="55"/>
        <v>0.5</v>
      </c>
      <c r="O269" s="152">
        <f t="shared" si="55"/>
        <v>0.25</v>
      </c>
      <c r="P269" s="152">
        <f t="shared" si="55"/>
        <v>0.25</v>
      </c>
      <c r="Q269" s="32">
        <f t="shared" si="56"/>
        <v>0</v>
      </c>
      <c r="R269" s="32">
        <f>IF(D269&gt;21,VLOOKUP(D269,Barem!$T$1:$U$39,2,1),0)</f>
        <v>0</v>
      </c>
      <c r="S269" s="32">
        <f>IF(D269&lt;1.609,0,IF(B269="F",VLOOKUP(I269,Barem!$X$2:$Z$13,2,1),VLOOKUP(I269,Barem!$X$14:$Z$25,2,1)))</f>
        <v>0</v>
      </c>
      <c r="T269" s="32">
        <f>VLOOKUP(A269,Participanti!A:C,3,0)</f>
        <v>0</v>
      </c>
      <c r="U269" s="25">
        <f t="shared" si="51"/>
        <v>3.75</v>
      </c>
      <c r="V269" s="159">
        <v>44136</v>
      </c>
      <c r="W269" s="2">
        <f t="shared" si="52"/>
        <v>1</v>
      </c>
      <c r="X269" s="154">
        <f t="shared" si="59"/>
        <v>0.19309989701338826</v>
      </c>
      <c r="Y269" s="151" t="str">
        <f>VLOOKUP(A269,Data_echipe!A:R,18,0)</f>
        <v>Let it RUN</v>
      </c>
      <c r="Z269" s="151">
        <f t="shared" si="60"/>
        <v>1</v>
      </c>
    </row>
    <row r="270" spans="1:26" x14ac:dyDescent="0.25">
      <c r="A270" s="156" t="s">
        <v>175</v>
      </c>
      <c r="B270" s="151" t="str">
        <f>VLOOKUP(A270,Participanti!A:B,2,0)</f>
        <v>M</v>
      </c>
      <c r="C270" s="150">
        <v>8</v>
      </c>
      <c r="D270" s="156">
        <v>21.13</v>
      </c>
      <c r="E270" s="157">
        <v>0.10201388888888889</v>
      </c>
      <c r="F270" s="157">
        <v>0.11535879629629631</v>
      </c>
      <c r="G270" s="157">
        <f t="shared" si="53"/>
        <v>0.10868634259259261</v>
      </c>
      <c r="H270" s="108">
        <v>617</v>
      </c>
      <c r="I270" s="153">
        <f t="shared" si="54"/>
        <v>5.1436981823280931E-3</v>
      </c>
      <c r="J270" s="156">
        <f>IF(B270="F",IF(I270&gt;Barem!$AC$2,0,IF(B270="F",VLOOKUP(D270,Barem!$B$2:$C$11,2,1))),IF(I270&gt;Barem!$AC$3,0,VLOOKUP(D270,Barem!$B$12:$C$21,2,1)))</f>
        <v>5</v>
      </c>
      <c r="K270" s="151">
        <f>IF(J270=0,0,IF(B270="F",VLOOKUP(I270,Barem!$G$2:$H$11,2,1),VLOOKUP(I270,Barem!$G$12:$H$21,2,1)))</f>
        <v>1</v>
      </c>
      <c r="L270" s="2">
        <v>3.5</v>
      </c>
      <c r="M270" s="155" t="s">
        <v>170</v>
      </c>
      <c r="N270" s="152">
        <f t="shared" si="55"/>
        <v>0.5</v>
      </c>
      <c r="O270" s="152">
        <f t="shared" si="55"/>
        <v>0.25</v>
      </c>
      <c r="P270" s="152">
        <f t="shared" si="55"/>
        <v>0.25</v>
      </c>
      <c r="Q270" s="32">
        <f t="shared" si="56"/>
        <v>0.41133333333333333</v>
      </c>
      <c r="R270" s="32">
        <f>IF(D270&gt;21,VLOOKUP(D270,Barem!$T$1:$U$39,2,1),0)</f>
        <v>0</v>
      </c>
      <c r="S270" s="32">
        <f>IF(D270&lt;1.609,0,IF(B270="F",VLOOKUP(I270,Barem!$X$2:$Z$13,2,1),VLOOKUP(I270,Barem!$X$14:$Z$25,2,1)))</f>
        <v>0</v>
      </c>
      <c r="T270" s="32">
        <f>VLOOKUP(A270,Participanti!A:C,3,0)</f>
        <v>0</v>
      </c>
      <c r="U270" s="25">
        <f t="shared" si="51"/>
        <v>4.0363333333333333</v>
      </c>
      <c r="V270" s="159">
        <v>44136</v>
      </c>
      <c r="W270" s="2">
        <f t="shared" si="52"/>
        <v>1</v>
      </c>
      <c r="X270" s="154">
        <f t="shared" si="59"/>
        <v>0.19102382079192304</v>
      </c>
      <c r="Y270" s="151" t="str">
        <f>VLOOKUP(A270,Data_echipe!A:R,18,0)</f>
        <v>Let it RUN</v>
      </c>
      <c r="Z270" s="151">
        <f t="shared" si="60"/>
        <v>1</v>
      </c>
    </row>
    <row r="271" spans="1:26" x14ac:dyDescent="0.25">
      <c r="A271" s="156" t="s">
        <v>83</v>
      </c>
      <c r="B271" s="151" t="str">
        <f>VLOOKUP(A271,Participanti!A:B,2,0)</f>
        <v>F</v>
      </c>
      <c r="C271" s="150">
        <v>8</v>
      </c>
      <c r="D271" s="156">
        <v>10.01</v>
      </c>
      <c r="E271" s="157">
        <v>4.6909722222222221E-2</v>
      </c>
      <c r="F271" s="157">
        <v>5.0821759259259254E-2</v>
      </c>
      <c r="G271" s="157">
        <f t="shared" si="53"/>
        <v>4.8865740740740737E-2</v>
      </c>
      <c r="H271" s="108">
        <v>0</v>
      </c>
      <c r="I271" s="153">
        <f t="shared" si="54"/>
        <v>4.8816923816923817E-3</v>
      </c>
      <c r="J271" s="156">
        <f>IF(B271="F",IF(I271&gt;Barem!$AC$2,0,IF(B271="F",VLOOKUP(D271,Barem!$B$2:$C$11,2,1))),IF(I271&gt;Barem!$AC$3,0,VLOOKUP(D271,Barem!$B$12:$C$21,2,1)))</f>
        <v>2.5</v>
      </c>
      <c r="K271" s="151">
        <f>IF(J271=0,0,IF(B271="F",VLOOKUP(I271,Barem!$G$2:$H$11,2,1),VLOOKUP(I271,Barem!$G$12:$H$21,2,1)))</f>
        <v>1</v>
      </c>
      <c r="L271" s="2">
        <v>3</v>
      </c>
      <c r="M271" s="155" t="s">
        <v>170</v>
      </c>
      <c r="N271" s="152">
        <f t="shared" si="55"/>
        <v>0.5</v>
      </c>
      <c r="O271" s="152">
        <f t="shared" si="55"/>
        <v>0.25</v>
      </c>
      <c r="P271" s="152">
        <f t="shared" si="55"/>
        <v>0.25</v>
      </c>
      <c r="Q271" s="32">
        <f t="shared" si="56"/>
        <v>0</v>
      </c>
      <c r="R271" s="32">
        <f>IF(D271&gt;21,VLOOKUP(D271,Barem!$T$1:$U$39,2,1),0)</f>
        <v>0</v>
      </c>
      <c r="S271" s="32">
        <f>IF(D271&lt;1.609,0,IF(B271="F",VLOOKUP(I271,Barem!$X$2:$Z$13,2,1),VLOOKUP(I271,Barem!$X$14:$Z$25,2,1)))</f>
        <v>0</v>
      </c>
      <c r="T271" s="32">
        <f>VLOOKUP(A271,Participanti!A:C,3,0)</f>
        <v>0.75</v>
      </c>
      <c r="U271" s="25">
        <f t="shared" si="51"/>
        <v>3</v>
      </c>
      <c r="V271" s="159">
        <v>44135</v>
      </c>
      <c r="W271" s="2">
        <f t="shared" si="52"/>
        <v>1</v>
      </c>
      <c r="X271" s="154">
        <f t="shared" si="59"/>
        <v>0.29970029970029971</v>
      </c>
      <c r="Y271" s="151" t="str">
        <f>VLOOKUP(A271,Data_echipe!A:R,18,0)</f>
        <v>Serioranistii</v>
      </c>
      <c r="Z271" s="151">
        <f t="shared" si="60"/>
        <v>1</v>
      </c>
    </row>
    <row r="272" spans="1:26" x14ac:dyDescent="0.25">
      <c r="A272" s="156" t="s">
        <v>182</v>
      </c>
      <c r="B272" s="151" t="str">
        <f>VLOOKUP(A272,Participanti!A:B,2,0)</f>
        <v>M</v>
      </c>
      <c r="C272" s="150">
        <v>8</v>
      </c>
      <c r="D272" s="156">
        <v>21.2</v>
      </c>
      <c r="E272" s="157">
        <v>8.0196759259259259E-2</v>
      </c>
      <c r="F272" s="157">
        <v>8.8738425925925915E-2</v>
      </c>
      <c r="G272" s="157">
        <f t="shared" si="53"/>
        <v>8.4467592592592594E-2</v>
      </c>
      <c r="H272" s="108">
        <v>69</v>
      </c>
      <c r="I272" s="153">
        <f t="shared" si="54"/>
        <v>3.9843204053109718E-3</v>
      </c>
      <c r="J272" s="156">
        <f>IF(B272="F",IF(I272&gt;Barem!$AC$2,0,IF(B272="F",VLOOKUP(D272,Barem!$B$2:$C$11,2,1))),IF(I272&gt;Barem!$AC$3,0,VLOOKUP(D272,Barem!$B$12:$C$21,2,1)))</f>
        <v>5</v>
      </c>
      <c r="K272" s="151">
        <f>IF(J272=0,0,IF(B272="F",VLOOKUP(I272,Barem!$G$2:$H$11,2,1),VLOOKUP(I272,Barem!$G$12:$H$21,2,1)))</f>
        <v>1.5</v>
      </c>
      <c r="L272" s="2">
        <v>3</v>
      </c>
      <c r="M272" s="155" t="s">
        <v>170</v>
      </c>
      <c r="N272" s="152">
        <f t="shared" si="55"/>
        <v>0.5</v>
      </c>
      <c r="O272" s="152">
        <f t="shared" si="55"/>
        <v>0.25</v>
      </c>
      <c r="P272" s="152">
        <f t="shared" si="55"/>
        <v>0.25</v>
      </c>
      <c r="Q272" s="32">
        <f t="shared" si="56"/>
        <v>0</v>
      </c>
      <c r="R272" s="32">
        <f>IF(D272&gt;21,VLOOKUP(D272,Barem!$T$1:$U$39,2,1),0)</f>
        <v>0</v>
      </c>
      <c r="S272" s="32">
        <f>IF(D272&lt;1.609,0,IF(B272="F",VLOOKUP(I272,Barem!$X$2:$Z$13,2,1),VLOOKUP(I272,Barem!$X$14:$Z$25,2,1)))</f>
        <v>0</v>
      </c>
      <c r="T272" s="32">
        <f>VLOOKUP(A272,Participanti!A:C,3,0)</f>
        <v>0</v>
      </c>
      <c r="U272" s="25">
        <f t="shared" si="51"/>
        <v>3.625</v>
      </c>
      <c r="V272" s="159">
        <v>44135</v>
      </c>
      <c r="W272" s="151">
        <f t="shared" si="52"/>
        <v>1</v>
      </c>
      <c r="X272" s="154">
        <f t="shared" si="59"/>
        <v>0.17099056603773585</v>
      </c>
      <c r="Y272" s="151" t="str">
        <f>VLOOKUP(A272,Data_echipe!A:R,18,0)</f>
        <v>Serioranistii</v>
      </c>
      <c r="Z272" s="151">
        <f t="shared" si="60"/>
        <v>1</v>
      </c>
    </row>
    <row r="273" spans="1:26" x14ac:dyDescent="0.25">
      <c r="A273" s="156" t="s">
        <v>66</v>
      </c>
      <c r="B273" s="151" t="str">
        <f>VLOOKUP(A273,Participanti!A:B,2,0)</f>
        <v>M</v>
      </c>
      <c r="C273" s="150">
        <v>8</v>
      </c>
      <c r="D273" s="156">
        <v>8.92</v>
      </c>
      <c r="E273" s="157">
        <v>3.4803240740740739E-2</v>
      </c>
      <c r="F273" s="157">
        <v>3.4861111111111114E-2</v>
      </c>
      <c r="G273" s="157">
        <f t="shared" si="53"/>
        <v>3.4832175925925926E-2</v>
      </c>
      <c r="H273" s="108">
        <v>0</v>
      </c>
      <c r="I273" s="153">
        <f t="shared" si="54"/>
        <v>3.9049524580634445E-3</v>
      </c>
      <c r="J273" s="156">
        <f>IF(B273="F",IF(I273&gt;Barem!$AC$2,0,IF(B273="F",VLOOKUP(D273,Barem!$B$2:$C$11,2,1))),IF(I273&gt;Barem!$AC$3,0,VLOOKUP(D273,Barem!$B$12:$C$21,2,1)))</f>
        <v>2</v>
      </c>
      <c r="K273" s="151">
        <f>IF(J273=0,0,IF(B273="F",VLOOKUP(I273,Barem!$G$2:$H$11,2,1),VLOOKUP(I273,Barem!$G$12:$H$21,2,1)))</f>
        <v>1.5</v>
      </c>
      <c r="L273" s="2">
        <v>1</v>
      </c>
      <c r="M273" s="155" t="s">
        <v>170</v>
      </c>
      <c r="N273" s="152">
        <f t="shared" si="55"/>
        <v>0.5</v>
      </c>
      <c r="O273" s="152">
        <f t="shared" si="55"/>
        <v>0.25</v>
      </c>
      <c r="P273" s="152">
        <f t="shared" si="55"/>
        <v>0.25</v>
      </c>
      <c r="Q273" s="32">
        <f t="shared" si="56"/>
        <v>0</v>
      </c>
      <c r="R273" s="32">
        <f>IF(D273&gt;21,VLOOKUP(D273,Barem!$T$1:$U$39,2,1),0)</f>
        <v>0</v>
      </c>
      <c r="S273" s="32">
        <f>IF(D273&lt;1.609,0,IF(B273="F",VLOOKUP(I273,Barem!$X$2:$Z$13,2,1),VLOOKUP(I273,Barem!$X$14:$Z$25,2,1)))</f>
        <v>0</v>
      </c>
      <c r="T273" s="32">
        <f>VLOOKUP(A273,Participanti!A:C,3,0)</f>
        <v>0</v>
      </c>
      <c r="U273" s="25">
        <f t="shared" si="51"/>
        <v>1.625</v>
      </c>
      <c r="V273" s="159">
        <v>44135</v>
      </c>
      <c r="W273" s="151">
        <f t="shared" si="52"/>
        <v>1</v>
      </c>
      <c r="X273" s="154">
        <f t="shared" si="59"/>
        <v>0.18217488789237668</v>
      </c>
      <c r="Y273" s="151" t="str">
        <f>VLOOKUP(A273,Data_echipe!A:R,18,0)</f>
        <v>Serioranistii</v>
      </c>
      <c r="Z273" s="151">
        <f t="shared" si="60"/>
        <v>1</v>
      </c>
    </row>
    <row r="274" spans="1:26" x14ac:dyDescent="0.25">
      <c r="A274" s="156" t="s">
        <v>224</v>
      </c>
      <c r="B274" s="151" t="str">
        <f>VLOOKUP(A274,Participanti!A:B,2,0)</f>
        <v>M</v>
      </c>
      <c r="C274" s="150">
        <v>8</v>
      </c>
      <c r="D274" s="156">
        <v>12.01</v>
      </c>
      <c r="E274" s="157">
        <v>3.8252314814814815E-2</v>
      </c>
      <c r="F274" s="157">
        <v>4.7303240740740743E-2</v>
      </c>
      <c r="G274" s="157">
        <f t="shared" si="53"/>
        <v>4.2777777777777776E-2</v>
      </c>
      <c r="H274" s="108">
        <v>137</v>
      </c>
      <c r="I274" s="153">
        <f t="shared" si="54"/>
        <v>3.5618466093070588E-3</v>
      </c>
      <c r="J274" s="156">
        <f>IF(B274="F",IF(I274&gt;Barem!$AC$2,0,IF(B274="F",VLOOKUP(D274,Barem!$B$2:$C$11,2,1))),IF(I274&gt;Barem!$AC$3,0,VLOOKUP(D274,Barem!$B$12:$C$21,2,1)))</f>
        <v>3</v>
      </c>
      <c r="K274" s="151">
        <f>IF(J274=0,0,IF(B274="F",VLOOKUP(I274,Barem!$G$2:$H$11,2,1),VLOOKUP(I274,Barem!$G$12:$H$21,2,1)))</f>
        <v>2.5</v>
      </c>
      <c r="L274" s="2">
        <v>1.5</v>
      </c>
      <c r="M274" s="155" t="s">
        <v>170</v>
      </c>
      <c r="N274" s="152">
        <f t="shared" si="55"/>
        <v>0.5</v>
      </c>
      <c r="O274" s="152">
        <f t="shared" si="55"/>
        <v>0.25</v>
      </c>
      <c r="P274" s="152">
        <f t="shared" si="55"/>
        <v>0.25</v>
      </c>
      <c r="Q274" s="32">
        <f t="shared" si="56"/>
        <v>9.1333333333333336E-2</v>
      </c>
      <c r="R274" s="32">
        <f>IF(D274&gt;21,VLOOKUP(D274,Barem!$T$1:$U$39,2,1),0)</f>
        <v>0</v>
      </c>
      <c r="S274" s="32">
        <f>IF(D274&lt;1.609,0,IF(B274="F",VLOOKUP(I274,Barem!$X$2:$Z$13,2,1),VLOOKUP(I274,Barem!$X$14:$Z$25,2,1)))</f>
        <v>0</v>
      </c>
      <c r="T274" s="32">
        <f>VLOOKUP(A274,Participanti!A:C,3,0)</f>
        <v>0</v>
      </c>
      <c r="U274" s="25">
        <f t="shared" si="51"/>
        <v>2.5913333333333335</v>
      </c>
      <c r="V274" s="159">
        <v>44133</v>
      </c>
      <c r="W274" s="151">
        <f t="shared" si="52"/>
        <v>1</v>
      </c>
      <c r="X274" s="154">
        <f t="shared" si="59"/>
        <v>0.21576464057729672</v>
      </c>
      <c r="Y274" s="151" t="str">
        <f>VLOOKUP(A274,Data_echipe!A:R,18,0)</f>
        <v>Serioranistii</v>
      </c>
      <c r="Z274" s="151">
        <f t="shared" si="60"/>
        <v>1</v>
      </c>
    </row>
    <row r="275" spans="1:26" x14ac:dyDescent="0.25">
      <c r="A275" s="156" t="s">
        <v>62</v>
      </c>
      <c r="B275" s="151" t="str">
        <f>VLOOKUP(A275,Participanti!A:B,2,0)</f>
        <v>M</v>
      </c>
      <c r="C275" s="150">
        <v>8</v>
      </c>
      <c r="D275" s="156">
        <v>3.01</v>
      </c>
      <c r="E275" s="156"/>
      <c r="F275" s="157">
        <v>1.0532407407407407E-2</v>
      </c>
      <c r="G275" s="157">
        <f t="shared" si="53"/>
        <v>1.0532407407407407E-2</v>
      </c>
      <c r="H275" s="108">
        <v>10</v>
      </c>
      <c r="I275" s="153">
        <f t="shared" si="54"/>
        <v>3.4991386735572783E-3</v>
      </c>
      <c r="J275" s="151">
        <f>IF(B275="F",IF(I275&gt;Barem!$AC$2,0,IF(B275="F",VLOOKUP(D275,Barem!$B$2:$C$11,2,1))),IF(I275&gt;Barem!$AC$3,0,VLOOKUP(D275,Barem!$B$12:$C$21,2,1)))</f>
        <v>1</v>
      </c>
      <c r="K275" s="156">
        <f>IF(J275=0,0,IF(B275="F",VLOOKUP(I275,Barem!$G$2:$H$11,2,1),VLOOKUP(I275,Barem!$G$12:$H$21,2,1)))</f>
        <v>2.5</v>
      </c>
      <c r="L275" s="2">
        <v>2.5</v>
      </c>
      <c r="M275" s="155" t="s">
        <v>171</v>
      </c>
      <c r="N275" s="152">
        <f t="shared" si="55"/>
        <v>0.25</v>
      </c>
      <c r="O275" s="152">
        <f t="shared" si="55"/>
        <v>0.5</v>
      </c>
      <c r="P275" s="152">
        <f t="shared" si="55"/>
        <v>0.25</v>
      </c>
      <c r="Q275" s="32">
        <f t="shared" si="56"/>
        <v>0</v>
      </c>
      <c r="R275" s="32">
        <f>IF(D275&gt;21,VLOOKUP(D275,Barem!$T$1:$U$39,2,1),0)</f>
        <v>0</v>
      </c>
      <c r="S275" s="32">
        <f>IF(D275&lt;1.609,0,IF(B275="F",VLOOKUP(I275,Barem!$X$2:$Z$13,2,1),VLOOKUP(I275,Barem!$X$14:$Z$25,2,1)))</f>
        <v>0</v>
      </c>
      <c r="T275" s="32">
        <f>VLOOKUP(A275,Participanti!A:C,3,0)</f>
        <v>0</v>
      </c>
      <c r="U275" s="25">
        <f t="shared" si="51"/>
        <v>2.125</v>
      </c>
      <c r="V275" s="159">
        <v>44137</v>
      </c>
      <c r="W275" s="151">
        <f t="shared" si="52"/>
        <v>1</v>
      </c>
      <c r="X275" s="154">
        <f t="shared" si="59"/>
        <v>0.70598006644518274</v>
      </c>
      <c r="Y275" s="151" t="str">
        <f>VLOOKUP(A275,Data_echipe!A:R,18,0)</f>
        <v>Serioranistii</v>
      </c>
      <c r="Z275" s="151">
        <f t="shared" si="60"/>
        <v>1</v>
      </c>
    </row>
    <row r="276" spans="1:26" x14ac:dyDescent="0.25">
      <c r="A276" s="156" t="s">
        <v>8</v>
      </c>
      <c r="B276" s="151" t="str">
        <f>VLOOKUP(A276,Participanti!A:B,2,0)</f>
        <v>M</v>
      </c>
      <c r="C276" s="150">
        <v>8</v>
      </c>
      <c r="D276" s="156">
        <v>10</v>
      </c>
      <c r="E276" s="156"/>
      <c r="F276" s="157">
        <v>3.3518518518518517E-2</v>
      </c>
      <c r="G276" s="157">
        <f t="shared" si="53"/>
        <v>3.3518518518518517E-2</v>
      </c>
      <c r="H276" s="108">
        <v>24</v>
      </c>
      <c r="I276" s="153">
        <f t="shared" si="54"/>
        <v>3.3518518518518515E-3</v>
      </c>
      <c r="J276" s="151">
        <f>IF(B276="F",IF(I276&gt;Barem!$AC$2,0,IF(B276="F",VLOOKUP(D276,Barem!$B$2:$C$11,2,1))),IF(I276&gt;Barem!$AC$3,0,VLOOKUP(D276,Barem!$B$12:$C$21,2,1)))</f>
        <v>2.5</v>
      </c>
      <c r="K276" s="156">
        <f>IF(J276=0,0,IF(B276="F",VLOOKUP(I276,Barem!$G$2:$H$11,2,1),VLOOKUP(I276,Barem!$G$12:$H$21,2,1)))</f>
        <v>3</v>
      </c>
      <c r="L276" s="2">
        <v>3</v>
      </c>
      <c r="M276" s="155" t="s">
        <v>171</v>
      </c>
      <c r="N276" s="152">
        <f t="shared" si="55"/>
        <v>0.25</v>
      </c>
      <c r="O276" s="152">
        <f t="shared" si="55"/>
        <v>0.5</v>
      </c>
      <c r="P276" s="152">
        <f t="shared" si="55"/>
        <v>0.25</v>
      </c>
      <c r="Q276" s="32">
        <f t="shared" si="56"/>
        <v>0</v>
      </c>
      <c r="R276" s="32">
        <f>IF(D276&gt;21,VLOOKUP(D276,Barem!$T$1:$U$39,2,1),0)</f>
        <v>0</v>
      </c>
      <c r="S276" s="32">
        <f>IF(D276&lt;1.609,0,IF(B276="F",VLOOKUP(I276,Barem!$X$2:$Z$13,2,1),VLOOKUP(I276,Barem!$X$14:$Z$25,2,1)))</f>
        <v>0</v>
      </c>
      <c r="T276" s="32">
        <f>VLOOKUP(A276,Participanti!A:C,3,0)</f>
        <v>0</v>
      </c>
      <c r="U276" s="25">
        <f t="shared" si="51"/>
        <v>2.875</v>
      </c>
      <c r="V276" s="159">
        <v>44137</v>
      </c>
      <c r="W276" s="151">
        <f t="shared" si="52"/>
        <v>1</v>
      </c>
      <c r="X276" s="154">
        <f t="shared" si="59"/>
        <v>0.28749999999999998</v>
      </c>
      <c r="Y276" s="151" t="str">
        <f>VLOOKUP(A276,Data_echipe!A:R,18,0)</f>
        <v>TSP</v>
      </c>
      <c r="Z276" s="151">
        <f t="shared" si="60"/>
        <v>1</v>
      </c>
    </row>
    <row r="277" spans="1:26" x14ac:dyDescent="0.25">
      <c r="A277" s="156" t="s">
        <v>111</v>
      </c>
      <c r="B277" s="151" t="str">
        <f>VLOOKUP(A277,Participanti!A:B,2,0)</f>
        <v>M</v>
      </c>
      <c r="C277" s="150">
        <v>8</v>
      </c>
      <c r="D277" s="156">
        <v>32.5</v>
      </c>
      <c r="E277" s="157">
        <v>0.25747685185185182</v>
      </c>
      <c r="F277" s="157">
        <v>0.27552083333333333</v>
      </c>
      <c r="G277" s="157">
        <f t="shared" si="53"/>
        <v>0.2664988425925926</v>
      </c>
      <c r="H277" s="108">
        <v>1612</v>
      </c>
      <c r="I277" s="153">
        <f t="shared" si="54"/>
        <v>8.1999643874643875E-3</v>
      </c>
      <c r="J277" s="156">
        <f>IF(B277="F",IF(I277&gt;Barem!$AC$2,0,IF(B277="F",VLOOKUP(D277,Barem!$B$2:$C$11,2,1))),IF(I277&gt;Barem!$AC$3,0,VLOOKUP(D277,Barem!$B$12:$C$21,2,1)))</f>
        <v>5</v>
      </c>
      <c r="K277" s="151">
        <f>IF(J277=0,0,IF(B277="F",VLOOKUP(I277,Barem!$G$2:$H$11,2,1),VLOOKUP(I277,Barem!$G$12:$H$21,2,1)))</f>
        <v>0</v>
      </c>
      <c r="L277" s="2">
        <v>3.5</v>
      </c>
      <c r="M277" s="155" t="s">
        <v>170</v>
      </c>
      <c r="N277" s="152">
        <f t="shared" si="55"/>
        <v>0.5</v>
      </c>
      <c r="O277" s="152">
        <f t="shared" si="55"/>
        <v>0.25</v>
      </c>
      <c r="P277" s="152">
        <f t="shared" si="55"/>
        <v>0.25</v>
      </c>
      <c r="Q277" s="32">
        <f t="shared" si="56"/>
        <v>1.0746666666666667</v>
      </c>
      <c r="R277" s="32">
        <f>IF(D277&gt;21,VLOOKUP(D277,Barem!$T$1:$U$39,2,1),0)</f>
        <v>0.5</v>
      </c>
      <c r="S277" s="32">
        <f>IF(D277&lt;1.609,0,IF(B277="F",VLOOKUP(I277,Barem!$X$2:$Z$13,2,1),VLOOKUP(I277,Barem!$X$14:$Z$25,2,1)))</f>
        <v>0</v>
      </c>
      <c r="T277" s="32">
        <f>VLOOKUP(A277,Participanti!A:C,3,0)</f>
        <v>0.5</v>
      </c>
      <c r="U277" s="25">
        <f t="shared" si="51"/>
        <v>5.4496666666666664</v>
      </c>
      <c r="V277" s="159">
        <v>44137</v>
      </c>
      <c r="W277" s="151">
        <f t="shared" si="52"/>
        <v>1</v>
      </c>
      <c r="X277" s="154">
        <f t="shared" si="59"/>
        <v>0.16768205128205127</v>
      </c>
      <c r="Y277" s="151" t="str">
        <f>VLOOKUP(A277,Data_echipe!A:R,18,0)</f>
        <v>Let it RUN</v>
      </c>
      <c r="Z277" s="151">
        <f t="shared" si="60"/>
        <v>0</v>
      </c>
    </row>
    <row r="278" spans="1:26" x14ac:dyDescent="0.25">
      <c r="A278" s="156" t="s">
        <v>252</v>
      </c>
      <c r="B278" s="151" t="str">
        <f>VLOOKUP(A278,Participanti!A:B,2,0)</f>
        <v>M</v>
      </c>
      <c r="C278" s="150">
        <v>8</v>
      </c>
      <c r="D278" s="156">
        <v>16.309999999999999</v>
      </c>
      <c r="E278" s="157">
        <v>5.8854166666666673E-2</v>
      </c>
      <c r="F278" s="157">
        <v>0.11098379629629629</v>
      </c>
      <c r="G278" s="157">
        <f t="shared" si="53"/>
        <v>8.4918981481481484E-2</v>
      </c>
      <c r="H278" s="108">
        <v>59</v>
      </c>
      <c r="I278" s="153">
        <f t="shared" si="54"/>
        <v>5.2065592569884422E-3</v>
      </c>
      <c r="J278" s="156">
        <f>IF(B278="F",IF(I278&gt;Barem!$AC$2,0,IF(B278="F",VLOOKUP(D278,Barem!$B$2:$C$11,2,1))),IF(I278&gt;Barem!$AC$3,0,VLOOKUP(D278,Barem!$B$12:$C$21,2,1)))</f>
        <v>3.5</v>
      </c>
      <c r="K278" s="151">
        <f>IF(J278=0,0,IF(B278="F",VLOOKUP(I278,Barem!$G$2:$H$11,2,1),VLOOKUP(I278,Barem!$G$12:$H$21,2,1)))</f>
        <v>1</v>
      </c>
      <c r="L278" s="2">
        <v>2</v>
      </c>
      <c r="M278" s="155" t="s">
        <v>170</v>
      </c>
      <c r="N278" s="152">
        <f t="shared" si="55"/>
        <v>0.5</v>
      </c>
      <c r="O278" s="152">
        <f t="shared" si="55"/>
        <v>0.25</v>
      </c>
      <c r="P278" s="152">
        <f t="shared" si="55"/>
        <v>0.25</v>
      </c>
      <c r="Q278" s="32">
        <f t="shared" si="56"/>
        <v>0</v>
      </c>
      <c r="R278" s="32">
        <f>IF(D278&gt;21,VLOOKUP(D278,Barem!$T$1:$U$39,2,1),0)</f>
        <v>0</v>
      </c>
      <c r="S278" s="32">
        <f>IF(D278&lt;1.609,0,IF(B278="F",VLOOKUP(I278,Barem!$X$2:$Z$13,2,1),VLOOKUP(I278,Barem!$X$14:$Z$25,2,1)))</f>
        <v>0</v>
      </c>
      <c r="T278" s="32">
        <f>VLOOKUP(A278,Participanti!A:C,3,0)</f>
        <v>0</v>
      </c>
      <c r="U278" s="25">
        <f t="shared" si="51"/>
        <v>2.5</v>
      </c>
      <c r="V278" s="159">
        <v>44135</v>
      </c>
      <c r="W278" s="151">
        <f t="shared" si="52"/>
        <v>1</v>
      </c>
      <c r="X278" s="154">
        <f t="shared" si="59"/>
        <v>0.15328019619865116</v>
      </c>
      <c r="Y278" s="151" t="str">
        <f>VLOOKUP(A278,Data_echipe!A:R,18,0)</f>
        <v>Tenchei</v>
      </c>
      <c r="Z278" s="151">
        <f t="shared" si="60"/>
        <v>1</v>
      </c>
    </row>
    <row r="279" spans="1:26" x14ac:dyDescent="0.25">
      <c r="A279" s="156" t="s">
        <v>60</v>
      </c>
      <c r="B279" s="151" t="str">
        <f>VLOOKUP(A279,Participanti!A:B,2,0)</f>
        <v>M</v>
      </c>
      <c r="C279" s="150">
        <v>8</v>
      </c>
      <c r="D279" s="156">
        <v>42.22</v>
      </c>
      <c r="E279" s="157">
        <v>0.16747685185185188</v>
      </c>
      <c r="F279" s="157">
        <v>0.19962962962962963</v>
      </c>
      <c r="G279" s="157">
        <f t="shared" si="53"/>
        <v>0.18355324074074075</v>
      </c>
      <c r="H279" s="108">
        <v>75</v>
      </c>
      <c r="I279" s="153">
        <f t="shared" si="54"/>
        <v>4.3475424145130448E-3</v>
      </c>
      <c r="J279" s="156">
        <f>IF(B279="F",IF(I279&gt;Barem!$AC$2,0,IF(B279="F",VLOOKUP(D279,Barem!$B$2:$C$11,2,1))),IF(I279&gt;Barem!$AC$3,0,VLOOKUP(D279,Barem!$B$12:$C$21,2,1)))</f>
        <v>5</v>
      </c>
      <c r="K279" s="151">
        <f>IF(J279=0,0,IF(B279="F",VLOOKUP(I279,Barem!$G$2:$H$11,2,1),VLOOKUP(I279,Barem!$G$12:$H$21,2,1)))</f>
        <v>1</v>
      </c>
      <c r="L279" s="2">
        <v>3</v>
      </c>
      <c r="M279" s="155" t="s">
        <v>170</v>
      </c>
      <c r="N279" s="152">
        <f t="shared" si="55"/>
        <v>0.5</v>
      </c>
      <c r="O279" s="152">
        <f t="shared" si="55"/>
        <v>0.25</v>
      </c>
      <c r="P279" s="152">
        <f t="shared" si="55"/>
        <v>0.25</v>
      </c>
      <c r="Q279" s="32">
        <f t="shared" si="56"/>
        <v>0</v>
      </c>
      <c r="R279" s="32">
        <f>IF(D279&gt;21,VLOOKUP(D279,Barem!$T$1:$U$39,2,1),0)</f>
        <v>1</v>
      </c>
      <c r="S279" s="32">
        <f>IF(D279&lt;1.609,0,IF(B279="F",VLOOKUP(I279,Barem!$X$2:$Z$13,2,1),VLOOKUP(I279,Barem!$X$14:$Z$25,2,1)))</f>
        <v>0</v>
      </c>
      <c r="T279" s="32">
        <f>VLOOKUP(A279,Participanti!A:C,3,0)</f>
        <v>0</v>
      </c>
      <c r="U279" s="25">
        <f t="shared" si="51"/>
        <v>4.5</v>
      </c>
      <c r="V279" s="159">
        <v>44135</v>
      </c>
      <c r="W279" s="2">
        <f t="shared" si="52"/>
        <v>1</v>
      </c>
      <c r="X279" s="154">
        <f t="shared" si="59"/>
        <v>0.10658455708195168</v>
      </c>
      <c r="Y279" s="151" t="str">
        <f>VLOOKUP(A279,Data_echipe!A:R,18,0)</f>
        <v>TSP</v>
      </c>
      <c r="Z279" s="151">
        <f t="shared" si="60"/>
        <v>1</v>
      </c>
    </row>
    <row r="280" spans="1:26" x14ac:dyDescent="0.25">
      <c r="A280" s="156" t="s">
        <v>155</v>
      </c>
      <c r="B280" s="151" t="str">
        <f>VLOOKUP(A280,Participanti!A:B,2,0)</f>
        <v>F</v>
      </c>
      <c r="C280" s="150">
        <v>8</v>
      </c>
      <c r="D280" s="156">
        <v>15.3</v>
      </c>
      <c r="E280" s="157">
        <v>6.9085648148148146E-2</v>
      </c>
      <c r="F280" s="157">
        <v>8.2592592592592592E-2</v>
      </c>
      <c r="G280" s="157">
        <f t="shared" si="53"/>
        <v>7.5839120370370369E-2</v>
      </c>
      <c r="H280" s="108">
        <v>30</v>
      </c>
      <c r="I280" s="153">
        <f t="shared" si="54"/>
        <v>4.9568052529653838E-3</v>
      </c>
      <c r="J280" s="151">
        <f>IF(B280="F",IF(I280&gt;Barem!$AC$2,0,IF(B280="F",VLOOKUP(D280,Barem!$B$2:$C$11,2,1))),IF(I280&gt;Barem!$AC$3,0,VLOOKUP(D280,Barem!$B$12:$C$21,2,1)))</f>
        <v>3.5</v>
      </c>
      <c r="K280" s="151">
        <f>IF(J280=0,0,IF(B280="F",VLOOKUP(I280,Barem!$G$2:$H$11,2,1),VLOOKUP(I280,Barem!$G$12:$H$21,2,1)))</f>
        <v>1</v>
      </c>
      <c r="L280" s="156">
        <v>2.5</v>
      </c>
      <c r="M280" s="155" t="s">
        <v>172</v>
      </c>
      <c r="N280" s="152">
        <f t="shared" si="55"/>
        <v>0.25</v>
      </c>
      <c r="O280" s="152">
        <f t="shared" si="55"/>
        <v>0.25</v>
      </c>
      <c r="P280" s="152">
        <f t="shared" si="55"/>
        <v>0.5</v>
      </c>
      <c r="Q280" s="32">
        <f t="shared" si="56"/>
        <v>0</v>
      </c>
      <c r="R280" s="32">
        <f>IF(D280&gt;21,VLOOKUP(D280,Barem!$T$1:$U$39,2,1),0)</f>
        <v>0</v>
      </c>
      <c r="S280" s="32">
        <f>IF(D280&lt;1.609,0,IF(B280="F",VLOOKUP(I280,Barem!$X$2:$Z$13,2,1),VLOOKUP(I280,Barem!$X$14:$Z$25,2,1)))</f>
        <v>0</v>
      </c>
      <c r="T280" s="32">
        <f>VLOOKUP(A280,Participanti!A:C,3,0)</f>
        <v>0</v>
      </c>
      <c r="U280" s="25">
        <f t="shared" si="51"/>
        <v>2.375</v>
      </c>
      <c r="V280" s="159">
        <v>44135</v>
      </c>
      <c r="W280" s="2">
        <f t="shared" si="52"/>
        <v>1</v>
      </c>
      <c r="X280" s="154">
        <f t="shared" si="59"/>
        <v>0.15522875816993464</v>
      </c>
      <c r="Y280" s="151" t="str">
        <f>VLOOKUP(A280,Data_echipe!A:R,18,0)</f>
        <v>TSP</v>
      </c>
      <c r="Z280" s="151">
        <f t="shared" si="60"/>
        <v>1</v>
      </c>
    </row>
    <row r="281" spans="1:26" x14ac:dyDescent="0.25">
      <c r="A281" s="156" t="s">
        <v>251</v>
      </c>
      <c r="B281" s="151" t="str">
        <f>VLOOKUP(A281,Participanti!A:B,2,0)</f>
        <v>M</v>
      </c>
      <c r="C281" s="150">
        <v>8</v>
      </c>
      <c r="D281" s="156">
        <v>21.11</v>
      </c>
      <c r="E281" s="157"/>
      <c r="F281" s="157">
        <v>7.6400462962962962E-2</v>
      </c>
      <c r="G281" s="157">
        <f t="shared" si="53"/>
        <v>7.6400462962962962E-2</v>
      </c>
      <c r="H281" s="108">
        <v>44</v>
      </c>
      <c r="I281" s="153">
        <f t="shared" si="54"/>
        <v>3.619159780339316E-3</v>
      </c>
      <c r="J281" s="151">
        <f>IF(B281="F",IF(I281&gt;Barem!$AC$2,0,IF(B281="F",VLOOKUP(D281,Barem!$B$2:$C$11,2,1))),IF(I281&gt;Barem!$AC$3,0,VLOOKUP(D281,Barem!$B$12:$C$21,2,1)))</f>
        <v>5</v>
      </c>
      <c r="K281" s="156">
        <f>IF(J281=0,0,IF(B281="F",VLOOKUP(I281,Barem!$G$2:$H$11,2,1),VLOOKUP(I281,Barem!$G$12:$H$21,2,1)))</f>
        <v>2.5</v>
      </c>
      <c r="L281" s="151">
        <v>2</v>
      </c>
      <c r="M281" s="155" t="s">
        <v>171</v>
      </c>
      <c r="N281" s="152">
        <f t="shared" ref="N281:P366" si="61">IF($M281=N$1,50%,25%)</f>
        <v>0.25</v>
      </c>
      <c r="O281" s="152">
        <f t="shared" si="61"/>
        <v>0.5</v>
      </c>
      <c r="P281" s="152">
        <f t="shared" si="61"/>
        <v>0.25</v>
      </c>
      <c r="Q281" s="32">
        <f t="shared" si="56"/>
        <v>0</v>
      </c>
      <c r="R281" s="32">
        <f>IF(D281&gt;21,VLOOKUP(D281,Barem!$T$1:$U$39,2,1),0)</f>
        <v>0</v>
      </c>
      <c r="S281" s="32">
        <f>IF(D281&lt;1.609,0,IF(B281="F",VLOOKUP(I281,Barem!$X$2:$Z$13,2,1),VLOOKUP(I281,Barem!$X$14:$Z$25,2,1)))</f>
        <v>0</v>
      </c>
      <c r="T281" s="32">
        <f>VLOOKUP(A281,Participanti!A:C,3,0)</f>
        <v>0</v>
      </c>
      <c r="U281" s="25">
        <f t="shared" si="51"/>
        <v>3</v>
      </c>
      <c r="V281" s="159">
        <v>44132</v>
      </c>
      <c r="W281" s="151">
        <f t="shared" si="52"/>
        <v>1</v>
      </c>
      <c r="X281" s="154">
        <f t="shared" si="59"/>
        <v>0.14211274277593558</v>
      </c>
      <c r="Y281" s="151" t="str">
        <f>VLOOKUP(A281,Data_echipe!A:R,18,0)</f>
        <v>TSP</v>
      </c>
      <c r="Z281" s="151">
        <f t="shared" si="60"/>
        <v>1</v>
      </c>
    </row>
    <row r="282" spans="1:26" x14ac:dyDescent="0.25">
      <c r="A282" s="156" t="s">
        <v>47</v>
      </c>
      <c r="B282" s="151" t="str">
        <f>VLOOKUP(A282,Participanti!A:B,2,0)</f>
        <v>M</v>
      </c>
      <c r="C282" s="150">
        <v>8</v>
      </c>
      <c r="D282" s="156">
        <v>35.03</v>
      </c>
      <c r="E282" s="157">
        <v>0.13035879629629629</v>
      </c>
      <c r="F282" s="157">
        <v>0.1363425925925926</v>
      </c>
      <c r="G282" s="157">
        <f t="shared" si="53"/>
        <v>0.13335069444444445</v>
      </c>
      <c r="H282" s="108">
        <v>73</v>
      </c>
      <c r="I282" s="153">
        <f t="shared" si="54"/>
        <v>3.806756906778317E-3</v>
      </c>
      <c r="J282" s="156">
        <f>IF(B282="F",IF(I282&gt;Barem!$AC$2,0,IF(B282="F",VLOOKUP(D282,Barem!$B$2:$C$11,2,1))),IF(I282&gt;Barem!$AC$3,0,VLOOKUP(D282,Barem!$B$12:$C$21,2,1)))</f>
        <v>5</v>
      </c>
      <c r="K282" s="151">
        <f>IF(J282=0,0,IF(B282="F",VLOOKUP(I282,Barem!$G$2:$H$11,2,1),VLOOKUP(I282,Barem!$G$12:$H$21,2,1)))</f>
        <v>2</v>
      </c>
      <c r="L282" s="2">
        <v>2.5</v>
      </c>
      <c r="M282" s="155" t="s">
        <v>170</v>
      </c>
      <c r="N282" s="152">
        <f t="shared" si="61"/>
        <v>0.5</v>
      </c>
      <c r="O282" s="152">
        <f t="shared" si="61"/>
        <v>0.25</v>
      </c>
      <c r="P282" s="152">
        <f t="shared" si="61"/>
        <v>0.25</v>
      </c>
      <c r="Q282" s="32">
        <f t="shared" si="56"/>
        <v>0</v>
      </c>
      <c r="R282" s="32">
        <f>IF(D282&gt;21,VLOOKUP(D282,Barem!$T$1:$U$39,2,1),0)</f>
        <v>0.7</v>
      </c>
      <c r="S282" s="32">
        <f>IF(D282&lt;1.609,0,IF(B282="F",VLOOKUP(I282,Barem!$X$2:$Z$13,2,1),VLOOKUP(I282,Barem!$X$14:$Z$25,2,1)))</f>
        <v>0</v>
      </c>
      <c r="T282" s="32">
        <f>VLOOKUP(A282,Participanti!A:C,3,0)</f>
        <v>0</v>
      </c>
      <c r="U282" s="25">
        <f t="shared" si="51"/>
        <v>4.3250000000000002</v>
      </c>
      <c r="V282" s="159">
        <v>44137</v>
      </c>
      <c r="W282" s="151">
        <f t="shared" si="52"/>
        <v>1</v>
      </c>
      <c r="X282" s="154">
        <f t="shared" si="59"/>
        <v>0.12346560091350271</v>
      </c>
      <c r="Y282" s="151" t="str">
        <f>VLOOKUP(A282,Data_echipe!A:R,18,0)</f>
        <v>Tenchei</v>
      </c>
      <c r="Z282" s="151">
        <f t="shared" si="60"/>
        <v>1</v>
      </c>
    </row>
    <row r="283" spans="1:26" x14ac:dyDescent="0.25">
      <c r="A283" s="156" t="s">
        <v>57</v>
      </c>
      <c r="B283" s="151" t="str">
        <f>VLOOKUP(A283,Participanti!A:B,2,0)</f>
        <v>M</v>
      </c>
      <c r="C283" s="150">
        <v>8</v>
      </c>
      <c r="D283" s="156">
        <v>5</v>
      </c>
      <c r="E283" s="157"/>
      <c r="F283" s="157">
        <v>1.3379629629629628E-2</v>
      </c>
      <c r="G283" s="157">
        <f t="shared" si="53"/>
        <v>1.3379629629629628E-2</v>
      </c>
      <c r="H283" s="108">
        <v>13</v>
      </c>
      <c r="I283" s="153">
        <f t="shared" si="54"/>
        <v>2.6759259259259258E-3</v>
      </c>
      <c r="J283" s="166">
        <f>IF(B283="F",IF(I283&gt;Barem!$AC$2,0,IF(B283="F",VLOOKUP(D283,Barem!$B$2:$C$11,2,1))),IF(I283&gt;Barem!$AC$3,0,VLOOKUP(D283,Barem!$B$12:$C$21,2,1)))</f>
        <v>1.5</v>
      </c>
      <c r="K283" s="156">
        <f>IF(J283=0,0,IF(B283="F",VLOOKUP(I283,Barem!$G$2:$H$11,2,1),VLOOKUP(I283,Barem!$G$12:$H$21,2,1)))</f>
        <v>5</v>
      </c>
      <c r="L283" s="2">
        <v>4</v>
      </c>
      <c r="M283" s="155" t="s">
        <v>171</v>
      </c>
      <c r="N283" s="152">
        <f t="shared" si="61"/>
        <v>0.25</v>
      </c>
      <c r="O283" s="152">
        <f t="shared" si="61"/>
        <v>0.5</v>
      </c>
      <c r="P283" s="152">
        <f t="shared" si="61"/>
        <v>0.25</v>
      </c>
      <c r="Q283" s="32">
        <f t="shared" si="56"/>
        <v>0</v>
      </c>
      <c r="R283" s="32">
        <f>IF(D283&gt;21,VLOOKUP(D283,Barem!$T$1:$U$39,2,1),0)</f>
        <v>0</v>
      </c>
      <c r="S283" s="32">
        <f>IF(D283&lt;1.609,0,IF(B283="F",VLOOKUP(I283,Barem!$X$2:$Z$13,2,1),VLOOKUP(I283,Barem!$X$14:$Z$25,2,1)))</f>
        <v>0.30000000000000004</v>
      </c>
      <c r="T283" s="32">
        <f>VLOOKUP(A283,Participanti!A:C,3,0)</f>
        <v>0</v>
      </c>
      <c r="U283" s="25">
        <f t="shared" si="51"/>
        <v>4.1749999999999998</v>
      </c>
      <c r="V283" s="159">
        <v>44137</v>
      </c>
      <c r="W283" s="151">
        <f t="shared" si="52"/>
        <v>1</v>
      </c>
      <c r="X283" s="154">
        <f t="shared" si="59"/>
        <v>0.83499999999999996</v>
      </c>
      <c r="Y283" s="151" t="str">
        <f>VLOOKUP(A283,Data_echipe!A:R,18,0)</f>
        <v>Tenchei</v>
      </c>
      <c r="Z283" s="151">
        <f t="shared" si="60"/>
        <v>1</v>
      </c>
    </row>
    <row r="284" spans="1:26" x14ac:dyDescent="0.25">
      <c r="A284" s="156" t="s">
        <v>49</v>
      </c>
      <c r="B284" s="151" t="str">
        <f>VLOOKUP(A284,Participanti!A:B,2,0)</f>
        <v>M</v>
      </c>
      <c r="C284" s="150">
        <v>8</v>
      </c>
      <c r="D284" s="156">
        <v>21.08</v>
      </c>
      <c r="E284" s="157">
        <v>0.13304398148148147</v>
      </c>
      <c r="F284" s="157">
        <v>0.13836805555555556</v>
      </c>
      <c r="G284" s="157">
        <f t="shared" si="53"/>
        <v>0.13570601851851852</v>
      </c>
      <c r="H284" s="108">
        <v>630</v>
      </c>
      <c r="I284" s="153">
        <f t="shared" si="54"/>
        <v>6.4376669126431935E-3</v>
      </c>
      <c r="J284" s="156">
        <f>IF(B284="F",IF(I284&gt;Barem!$AC$2,0,IF(B284="F",VLOOKUP(D284,Barem!$B$2:$C$11,2,1))),IF(I284&gt;Barem!$AC$3,0,VLOOKUP(D284,Barem!$B$12:$C$21,2,1)))</f>
        <v>5</v>
      </c>
      <c r="K284" s="132">
        <f>IF(J284=0,0,IF(B284="F",VLOOKUP(I284,Barem!$G$2:$H$11,2,1),VLOOKUP(I284,Barem!$G$12:$H$21,2,1)))</f>
        <v>0</v>
      </c>
      <c r="L284" s="2">
        <v>3.5</v>
      </c>
      <c r="M284" s="155" t="s">
        <v>170</v>
      </c>
      <c r="N284" s="152">
        <f t="shared" si="61"/>
        <v>0.5</v>
      </c>
      <c r="O284" s="152">
        <f t="shared" si="61"/>
        <v>0.25</v>
      </c>
      <c r="P284" s="152">
        <f t="shared" si="61"/>
        <v>0.25</v>
      </c>
      <c r="Q284" s="32">
        <f t="shared" si="56"/>
        <v>0.42</v>
      </c>
      <c r="R284" s="32">
        <f>IF(D284&gt;21,VLOOKUP(D284,Barem!$T$1:$U$39,2,1),0)</f>
        <v>0</v>
      </c>
      <c r="S284" s="32">
        <f>IF(D284&lt;1.609,0,IF(B284="F",VLOOKUP(I284,Barem!$X$2:$Z$13,2,1),VLOOKUP(I284,Barem!$X$14:$Z$25,2,1)))</f>
        <v>0</v>
      </c>
      <c r="T284" s="32">
        <f>VLOOKUP(A284,Participanti!A:C,3,0)</f>
        <v>0</v>
      </c>
      <c r="U284" s="25">
        <f t="shared" si="51"/>
        <v>3.7949999999999999</v>
      </c>
      <c r="V284" s="159">
        <v>44137</v>
      </c>
      <c r="W284" s="151">
        <f t="shared" si="52"/>
        <v>1</v>
      </c>
      <c r="X284" s="154">
        <f t="shared" si="59"/>
        <v>0.18002846299810249</v>
      </c>
      <c r="Y284" s="151" t="e">
        <f>VLOOKUP(A284,Data_echipe!A:R,18,0)</f>
        <v>#N/A</v>
      </c>
      <c r="Z284" s="151">
        <f t="shared" si="60"/>
        <v>0</v>
      </c>
    </row>
    <row r="285" spans="1:26" x14ac:dyDescent="0.25">
      <c r="A285" s="156" t="s">
        <v>82</v>
      </c>
      <c r="B285" s="151" t="str">
        <f>VLOOKUP(A285,Participanti!A:B,2,0)</f>
        <v>M</v>
      </c>
      <c r="C285" s="150">
        <v>8</v>
      </c>
      <c r="D285" s="156">
        <v>13.09</v>
      </c>
      <c r="E285" s="157"/>
      <c r="F285" s="157">
        <v>4.4409722222222225E-2</v>
      </c>
      <c r="G285" s="157">
        <f t="shared" si="53"/>
        <v>4.4409722222222225E-2</v>
      </c>
      <c r="H285" s="108">
        <v>35</v>
      </c>
      <c r="I285" s="153">
        <f t="shared" si="54"/>
        <v>3.392644936762584E-3</v>
      </c>
      <c r="J285" s="160">
        <f>IF(B285="F",IF(I285&gt;Barem!$AC$2,0,IF(B285="F",VLOOKUP(D285,Barem!$B$2:$C$11,2,1))),IF(I285&gt;Barem!$AC$3,0,VLOOKUP(D285,Barem!$B$12:$C$21,2,1)))</f>
        <v>3</v>
      </c>
      <c r="K285" s="156">
        <f>IF(J285=0,0,IF(B285="F",VLOOKUP(I285,Barem!$G$2:$H$11,2,1),VLOOKUP(I285,Barem!$G$12:$H$21,2,1)))</f>
        <v>3</v>
      </c>
      <c r="L285" s="2">
        <v>3</v>
      </c>
      <c r="M285" s="155" t="s">
        <v>171</v>
      </c>
      <c r="N285" s="152">
        <f t="shared" si="61"/>
        <v>0.25</v>
      </c>
      <c r="O285" s="152">
        <f t="shared" si="61"/>
        <v>0.5</v>
      </c>
      <c r="P285" s="152">
        <f t="shared" si="61"/>
        <v>0.25</v>
      </c>
      <c r="Q285" s="32">
        <f t="shared" si="56"/>
        <v>0</v>
      </c>
      <c r="R285" s="32">
        <f>IF(D285&gt;21,VLOOKUP(D285,Barem!$T$1:$U$39,2,1),0)</f>
        <v>0</v>
      </c>
      <c r="S285" s="32">
        <f>IF(D285&lt;1.609,0,IF(B285="F",VLOOKUP(I285,Barem!$X$2:$Z$13,2,1),VLOOKUP(I285,Barem!$X$14:$Z$25,2,1)))</f>
        <v>0</v>
      </c>
      <c r="T285" s="32">
        <f>VLOOKUP(A285,Participanti!A:C,3,0)</f>
        <v>0</v>
      </c>
      <c r="U285" s="25">
        <f t="shared" ref="U285:U307" si="62">J285*N285+K285*O285+L285*P285+Q285+R285+S285+T285</f>
        <v>3</v>
      </c>
      <c r="V285" s="159">
        <v>44137</v>
      </c>
      <c r="W285" s="151">
        <f t="shared" si="52"/>
        <v>1</v>
      </c>
      <c r="X285" s="154">
        <f t="shared" si="59"/>
        <v>0.22918258212375861</v>
      </c>
      <c r="Y285" s="151" t="str">
        <f>VLOOKUP(A285,Data_echipe!A:R,18,0)</f>
        <v>Simply the BEST</v>
      </c>
      <c r="Z285" s="151">
        <f t="shared" si="60"/>
        <v>1</v>
      </c>
    </row>
    <row r="286" spans="1:26" x14ac:dyDescent="0.25">
      <c r="A286" s="156" t="s">
        <v>56</v>
      </c>
      <c r="B286" s="151" t="str">
        <f>VLOOKUP(A286,Participanti!A:B,2,0)</f>
        <v>M</v>
      </c>
      <c r="C286" s="150">
        <v>8</v>
      </c>
      <c r="D286" s="156">
        <v>20.010000000000002</v>
      </c>
      <c r="E286" s="157">
        <v>7.440972222222221E-2</v>
      </c>
      <c r="F286" s="157">
        <v>7.8506944444444449E-2</v>
      </c>
      <c r="G286" s="157">
        <f t="shared" si="53"/>
        <v>7.6458333333333323E-2</v>
      </c>
      <c r="H286" s="108">
        <v>57</v>
      </c>
      <c r="I286" s="153">
        <f t="shared" si="54"/>
        <v>3.8210061635848736E-3</v>
      </c>
      <c r="J286" s="156">
        <f>IF(B286="F",IF(I286&gt;Barem!$AC$2,0,IF(B286="F",VLOOKUP(D286,Barem!$B$2:$C$11,2,1))),IF(I286&gt;Barem!$AC$3,0,VLOOKUP(D286,Barem!$B$12:$C$21,2,1)))</f>
        <v>4.5</v>
      </c>
      <c r="K286" s="160">
        <f>IF(J286=0,0,IF(B286="F",VLOOKUP(I286,Barem!$G$2:$H$11,2,1),VLOOKUP(I286,Barem!$G$12:$H$21,2,1)))</f>
        <v>2</v>
      </c>
      <c r="L286" s="2">
        <v>2</v>
      </c>
      <c r="M286" s="155" t="s">
        <v>170</v>
      </c>
      <c r="N286" s="152">
        <f t="shared" si="61"/>
        <v>0.5</v>
      </c>
      <c r="O286" s="152">
        <f t="shared" si="61"/>
        <v>0.25</v>
      </c>
      <c r="P286" s="152">
        <f t="shared" si="61"/>
        <v>0.25</v>
      </c>
      <c r="Q286" s="32">
        <f t="shared" si="56"/>
        <v>0</v>
      </c>
      <c r="R286" s="32">
        <f>IF(D286&gt;21,VLOOKUP(D286,Barem!$T$1:$U$39,2,1),0)</f>
        <v>0</v>
      </c>
      <c r="S286" s="32">
        <f>IF(D286&lt;1.609,0,IF(B286="F",VLOOKUP(I286,Barem!$X$2:$Z$13,2,1),VLOOKUP(I286,Barem!$X$14:$Z$25,2,1)))</f>
        <v>0</v>
      </c>
      <c r="T286" s="32">
        <f>VLOOKUP(A286,Participanti!A:C,3,0)</f>
        <v>0</v>
      </c>
      <c r="U286" s="25">
        <f t="shared" si="62"/>
        <v>3.25</v>
      </c>
      <c r="V286" s="159">
        <v>44137</v>
      </c>
      <c r="W286" s="151">
        <f t="shared" si="52"/>
        <v>1</v>
      </c>
      <c r="X286" s="154">
        <f t="shared" si="59"/>
        <v>0.16241879060469763</v>
      </c>
      <c r="Y286" s="151" t="str">
        <f>VLOOKUP(A286,Data_echipe!A:R,18,0)</f>
        <v>TSP</v>
      </c>
      <c r="Z286" s="151">
        <f t="shared" si="60"/>
        <v>1</v>
      </c>
    </row>
    <row r="287" spans="1:26" x14ac:dyDescent="0.25">
      <c r="A287" s="156" t="s">
        <v>159</v>
      </c>
      <c r="B287" s="151" t="str">
        <f>VLOOKUP(A287,Participanti!A:B,2,0)</f>
        <v>M</v>
      </c>
      <c r="C287" s="150">
        <v>8</v>
      </c>
      <c r="D287" s="156">
        <v>18.02</v>
      </c>
      <c r="E287" s="157">
        <v>6.1793981481481484E-2</v>
      </c>
      <c r="F287" s="157">
        <v>6.2118055555555551E-2</v>
      </c>
      <c r="G287" s="157">
        <f t="shared" si="53"/>
        <v>6.1956018518518521E-2</v>
      </c>
      <c r="H287" s="108">
        <v>33</v>
      </c>
      <c r="I287" s="153">
        <f t="shared" si="54"/>
        <v>3.4381808278867105E-3</v>
      </c>
      <c r="J287" s="132">
        <f>IF(B287="F",IF(I287&gt;Barem!$AC$2,0,IF(B287="F",VLOOKUP(D287,Barem!$B$2:$C$11,2,1))),IF(I287&gt;Barem!$AC$3,0,VLOOKUP(D287,Barem!$B$12:$C$21,2,1)))</f>
        <v>4</v>
      </c>
      <c r="K287" s="160">
        <f>IF(J287=0,0,IF(B287="F",VLOOKUP(I287,Barem!$G$2:$H$11,2,1),VLOOKUP(I287,Barem!$G$12:$H$21,2,1)))</f>
        <v>3</v>
      </c>
      <c r="L287" s="156">
        <v>3</v>
      </c>
      <c r="M287" s="155" t="s">
        <v>172</v>
      </c>
      <c r="N287" s="152">
        <f t="shared" si="61"/>
        <v>0.25</v>
      </c>
      <c r="O287" s="152">
        <f t="shared" si="61"/>
        <v>0.25</v>
      </c>
      <c r="P287" s="152">
        <f t="shared" si="61"/>
        <v>0.5</v>
      </c>
      <c r="Q287" s="32">
        <f t="shared" si="56"/>
        <v>0</v>
      </c>
      <c r="R287" s="32">
        <f>IF(D287&gt;21,VLOOKUP(D287,Barem!$T$1:$U$39,2,1),0)</f>
        <v>0</v>
      </c>
      <c r="S287" s="32">
        <f>IF(D287&lt;1.609,0,IF(B287="F",VLOOKUP(I287,Barem!$X$2:$Z$13,2,1),VLOOKUP(I287,Barem!$X$14:$Z$25,2,1)))</f>
        <v>0</v>
      </c>
      <c r="T287" s="32">
        <f>VLOOKUP(A287,Participanti!A:C,3,0)</f>
        <v>0</v>
      </c>
      <c r="U287" s="25">
        <f t="shared" si="62"/>
        <v>3.25</v>
      </c>
      <c r="V287" s="159">
        <v>44137</v>
      </c>
      <c r="W287" s="151">
        <f t="shared" si="52"/>
        <v>1</v>
      </c>
      <c r="X287" s="154">
        <f t="shared" si="59"/>
        <v>0.18035516093229745</v>
      </c>
      <c r="Y287" s="151" t="str">
        <f>VLOOKUP(A287,Data_echipe!A:R,18,0)</f>
        <v>Simply the BEST</v>
      </c>
      <c r="Z287" s="151">
        <f t="shared" si="60"/>
        <v>1</v>
      </c>
    </row>
    <row r="288" spans="1:26" x14ac:dyDescent="0.25">
      <c r="A288" s="156" t="s">
        <v>178</v>
      </c>
      <c r="B288" s="151" t="str">
        <f>VLOOKUP(A288,Participanti!A:B,2,0)</f>
        <v>M</v>
      </c>
      <c r="C288" s="150">
        <v>8</v>
      </c>
      <c r="D288" s="156">
        <v>10.01</v>
      </c>
      <c r="E288" s="157"/>
      <c r="F288" s="157">
        <v>2.8101851851851854E-2</v>
      </c>
      <c r="G288" s="157">
        <f t="shared" si="53"/>
        <v>2.8101851851851854E-2</v>
      </c>
      <c r="H288" s="108">
        <v>62</v>
      </c>
      <c r="I288" s="153">
        <f t="shared" si="54"/>
        <v>2.8073778073778076E-3</v>
      </c>
      <c r="J288" s="132">
        <f>IF(B288="F",IF(I288&gt;Barem!$AC$2,0,IF(B288="F",VLOOKUP(D288,Barem!$B$2:$C$11,2,1))),IF(I288&gt;Barem!$AC$3,0,VLOOKUP(D288,Barem!$B$12:$C$21,2,1)))</f>
        <v>2.5</v>
      </c>
      <c r="K288" s="156">
        <f>IF(J288=0,0,IF(B288="F",VLOOKUP(I288,Barem!$G$2:$H$11,2,1),VLOOKUP(I288,Barem!$G$12:$H$21,2,1)))</f>
        <v>4.5</v>
      </c>
      <c r="L288" s="2">
        <v>3.5</v>
      </c>
      <c r="M288" s="155" t="s">
        <v>171</v>
      </c>
      <c r="N288" s="152">
        <f t="shared" si="61"/>
        <v>0.25</v>
      </c>
      <c r="O288" s="152">
        <f t="shared" si="61"/>
        <v>0.5</v>
      </c>
      <c r="P288" s="152">
        <f t="shared" si="61"/>
        <v>0.25</v>
      </c>
      <c r="Q288" s="32">
        <f t="shared" si="56"/>
        <v>0</v>
      </c>
      <c r="R288" s="32">
        <f>IF(D288&gt;21,VLOOKUP(D288,Barem!$T$1:$U$39,2,1),0)</f>
        <v>0</v>
      </c>
      <c r="S288" s="32">
        <f>IF(D288&lt;1.609,0,IF(B288="F",VLOOKUP(I288,Barem!$X$2:$Z$13,2,1),VLOOKUP(I288,Barem!$X$14:$Z$25,2,1)))</f>
        <v>0</v>
      </c>
      <c r="T288" s="32">
        <f>VLOOKUP(A288,Participanti!A:C,3,0)</f>
        <v>0</v>
      </c>
      <c r="U288" s="25">
        <f t="shared" si="62"/>
        <v>3.75</v>
      </c>
      <c r="V288" s="159">
        <v>44137</v>
      </c>
      <c r="W288" s="151">
        <f t="shared" si="52"/>
        <v>1</v>
      </c>
      <c r="X288" s="154">
        <f t="shared" si="59"/>
        <v>0.37462537462537465</v>
      </c>
      <c r="Y288" s="151" t="str">
        <f>VLOOKUP(A288,Data_echipe!A:R,18,0)</f>
        <v>Tenchei</v>
      </c>
      <c r="Z288" s="151">
        <f t="shared" si="60"/>
        <v>1</v>
      </c>
    </row>
    <row r="289" spans="1:26" x14ac:dyDescent="0.25">
      <c r="A289" s="156" t="s">
        <v>220</v>
      </c>
      <c r="B289" s="151" t="str">
        <f>VLOOKUP(A289,Participanti!A:B,2,0)</f>
        <v>M</v>
      </c>
      <c r="C289" s="150">
        <v>8</v>
      </c>
      <c r="D289" s="156">
        <v>21.3</v>
      </c>
      <c r="E289" s="157">
        <v>7.6666666666666661E-2</v>
      </c>
      <c r="F289" s="157">
        <v>8.0289351851851862E-2</v>
      </c>
      <c r="G289" s="157">
        <f t="shared" si="53"/>
        <v>7.8478009259259268E-2</v>
      </c>
      <c r="H289" s="108">
        <v>106</v>
      </c>
      <c r="I289" s="153">
        <f t="shared" si="54"/>
        <v>3.684413580246914E-3</v>
      </c>
      <c r="J289" s="156">
        <f>IF(B289="F",IF(I289&gt;Barem!$AC$2,0,IF(B289="F",VLOOKUP(D289,Barem!$B$2:$C$11,2,1))),IF(I289&gt;Barem!$AC$3,0,VLOOKUP(D289,Barem!$B$12:$C$21,2,1)))</f>
        <v>5</v>
      </c>
      <c r="K289" s="160">
        <f>IF(J289=0,0,IF(B289="F",VLOOKUP(I289,Barem!$G$2:$H$11,2,1),VLOOKUP(I289,Barem!$G$12:$H$21,2,1)))</f>
        <v>2</v>
      </c>
      <c r="L289" s="2">
        <v>3</v>
      </c>
      <c r="M289" s="155" t="s">
        <v>170</v>
      </c>
      <c r="N289" s="152">
        <f t="shared" si="61"/>
        <v>0.5</v>
      </c>
      <c r="O289" s="152">
        <f t="shared" si="61"/>
        <v>0.25</v>
      </c>
      <c r="P289" s="152">
        <f t="shared" si="61"/>
        <v>0.25</v>
      </c>
      <c r="Q289" s="32">
        <f t="shared" si="56"/>
        <v>7.0666666666666669E-2</v>
      </c>
      <c r="R289" s="32">
        <f>IF(D289&gt;21,VLOOKUP(D289,Barem!$T$1:$U$39,2,1),0)</f>
        <v>0</v>
      </c>
      <c r="S289" s="32">
        <f>IF(D289&lt;1.609,0,IF(B289="F",VLOOKUP(I289,Barem!$X$2:$Z$13,2,1),VLOOKUP(I289,Barem!$X$14:$Z$25,2,1)))</f>
        <v>0</v>
      </c>
      <c r="T289" s="32">
        <f>VLOOKUP(A289,Participanti!A:C,3,0)</f>
        <v>0</v>
      </c>
      <c r="U289" s="25">
        <f t="shared" si="62"/>
        <v>3.8206666666666669</v>
      </c>
      <c r="V289" s="159">
        <v>44136</v>
      </c>
      <c r="W289" s="151">
        <f t="shared" si="52"/>
        <v>1</v>
      </c>
      <c r="X289" s="154">
        <f t="shared" si="59"/>
        <v>0.17937402190923318</v>
      </c>
      <c r="Y289" s="151" t="str">
        <f>VLOOKUP(A289,Data_echipe!A:R,18,0)</f>
        <v>Serioranistii</v>
      </c>
      <c r="Z289" s="151">
        <f t="shared" si="60"/>
        <v>1</v>
      </c>
    </row>
    <row r="290" spans="1:26" x14ac:dyDescent="0.25">
      <c r="A290" s="156" t="s">
        <v>53</v>
      </c>
      <c r="B290" s="151" t="str">
        <f>VLOOKUP(A290,Participanti!A:B,2,0)</f>
        <v>M</v>
      </c>
      <c r="C290" s="150">
        <v>8</v>
      </c>
      <c r="D290" s="156">
        <v>13.02</v>
      </c>
      <c r="E290" s="157">
        <v>4.3576388888888894E-2</v>
      </c>
      <c r="F290" s="157">
        <v>4.3576388888888894E-2</v>
      </c>
      <c r="G290" s="157">
        <f t="shared" si="53"/>
        <v>4.3576388888888894E-2</v>
      </c>
      <c r="H290" s="108">
        <v>180</v>
      </c>
      <c r="I290" s="153">
        <f t="shared" si="54"/>
        <v>3.3468808670421577E-3</v>
      </c>
      <c r="J290" s="156">
        <f>IF(B290="F",IF(I290&gt;Barem!$AC$2,0,IF(B290="F",VLOOKUP(D290,Barem!$B$2:$C$11,2,1))),IF(I290&gt;Barem!$AC$3,0,VLOOKUP(D290,Barem!$B$12:$C$21,2,1)))</f>
        <v>3</v>
      </c>
      <c r="K290" s="160">
        <f>IF(J290=0,0,IF(B290="F",VLOOKUP(I290,Barem!$G$2:$H$11,2,1),VLOOKUP(I290,Barem!$G$12:$H$21,2,1)))</f>
        <v>3</v>
      </c>
      <c r="L290" s="2">
        <v>2</v>
      </c>
      <c r="M290" s="155" t="s">
        <v>170</v>
      </c>
      <c r="N290" s="152">
        <f t="shared" si="61"/>
        <v>0.5</v>
      </c>
      <c r="O290" s="152">
        <f t="shared" si="61"/>
        <v>0.25</v>
      </c>
      <c r="P290" s="152">
        <f t="shared" si="61"/>
        <v>0.25</v>
      </c>
      <c r="Q290" s="32">
        <f t="shared" si="56"/>
        <v>0.12</v>
      </c>
      <c r="R290" s="32">
        <f>IF(D290&gt;21,VLOOKUP(D290,Barem!$T$1:$U$39,2,1),0)</f>
        <v>0</v>
      </c>
      <c r="S290" s="32">
        <f>IF(D290&lt;1.609,0,IF(B290="F",VLOOKUP(I290,Barem!$X$2:$Z$13,2,1),VLOOKUP(I290,Barem!$X$14:$Z$25,2,1)))</f>
        <v>0</v>
      </c>
      <c r="T290" s="32">
        <f>VLOOKUP(A290,Participanti!A:C,3,0)</f>
        <v>0</v>
      </c>
      <c r="U290" s="25">
        <f t="shared" si="62"/>
        <v>2.87</v>
      </c>
      <c r="V290" s="159">
        <v>44132</v>
      </c>
      <c r="W290" s="151">
        <f t="shared" si="52"/>
        <v>1</v>
      </c>
      <c r="X290" s="154">
        <f t="shared" si="59"/>
        <v>0.22043010752688175</v>
      </c>
      <c r="Y290" s="151" t="str">
        <f>VLOOKUP(A290,Data_echipe!A:R,18,0)</f>
        <v>Let it RUN</v>
      </c>
      <c r="Z290" s="151">
        <f t="shared" si="60"/>
        <v>1</v>
      </c>
    </row>
    <row r="291" spans="1:26" x14ac:dyDescent="0.25">
      <c r="A291" s="156" t="s">
        <v>64</v>
      </c>
      <c r="B291" s="151" t="str">
        <f>VLOOKUP(A291,Participanti!A:B,2,0)</f>
        <v>M</v>
      </c>
      <c r="C291" s="150">
        <v>8</v>
      </c>
      <c r="D291" s="156">
        <v>14.38</v>
      </c>
      <c r="E291" s="157">
        <v>8.9861111111111114E-2</v>
      </c>
      <c r="F291" s="157">
        <v>9.2083333333333336E-2</v>
      </c>
      <c r="G291" s="157">
        <f t="shared" si="53"/>
        <v>9.0972222222222232E-2</v>
      </c>
      <c r="H291" s="108">
        <v>390</v>
      </c>
      <c r="I291" s="153">
        <f t="shared" si="54"/>
        <v>6.3263019626023801E-3</v>
      </c>
      <c r="J291" s="156">
        <f>IF(B291="F",IF(I291&gt;Barem!$AC$2,0,IF(B291="F",VLOOKUP(D291,Barem!$B$2:$C$11,2,1))),IF(I291&gt;Barem!$AC$3,0,VLOOKUP(D291,Barem!$B$12:$C$21,2,1)))</f>
        <v>3</v>
      </c>
      <c r="K291" s="160">
        <f>IF(J291=0,0,IF(B291="F",VLOOKUP(I291,Barem!$G$2:$H$11,2,1),VLOOKUP(I291,Barem!$G$12:$H$21,2,1)))</f>
        <v>0</v>
      </c>
      <c r="L291" s="2">
        <v>2</v>
      </c>
      <c r="M291" s="155" t="s">
        <v>170</v>
      </c>
      <c r="N291" s="152">
        <f t="shared" si="61"/>
        <v>0.5</v>
      </c>
      <c r="O291" s="152">
        <f t="shared" si="61"/>
        <v>0.25</v>
      </c>
      <c r="P291" s="152">
        <f t="shared" si="61"/>
        <v>0.25</v>
      </c>
      <c r="Q291" s="32">
        <f t="shared" si="56"/>
        <v>0.26</v>
      </c>
      <c r="R291" s="32">
        <f>IF(D291&gt;21,VLOOKUP(D291,Barem!$T$1:$U$39,2,1),0)</f>
        <v>0</v>
      </c>
      <c r="S291" s="32">
        <f>IF(D291&lt;1.609,0,IF(B291="F",VLOOKUP(I291,Barem!$X$2:$Z$13,2,1),VLOOKUP(I291,Barem!$X$14:$Z$25,2,1)))</f>
        <v>0</v>
      </c>
      <c r="T291" s="32">
        <f>VLOOKUP(A291,Participanti!A:C,3,0)</f>
        <v>0</v>
      </c>
      <c r="U291" s="25">
        <f t="shared" si="62"/>
        <v>2.2599999999999998</v>
      </c>
      <c r="V291" s="159">
        <v>44137</v>
      </c>
      <c r="W291" s="151">
        <f t="shared" si="52"/>
        <v>1</v>
      </c>
      <c r="X291" s="154">
        <f t="shared" si="59"/>
        <v>0.15716272600834491</v>
      </c>
      <c r="Y291" s="151" t="str">
        <f>VLOOKUP(A291,Data_echipe!A:R,18,0)</f>
        <v>Simply the BEST</v>
      </c>
      <c r="Z291" s="151">
        <f t="shared" si="60"/>
        <v>0</v>
      </c>
    </row>
    <row r="292" spans="1:26" x14ac:dyDescent="0.25">
      <c r="A292" s="156" t="s">
        <v>160</v>
      </c>
      <c r="B292" s="151" t="str">
        <f>VLOOKUP(A292,Participanti!A:B,2,0)</f>
        <v>F</v>
      </c>
      <c r="C292" s="150">
        <v>8</v>
      </c>
      <c r="D292" s="156">
        <v>31</v>
      </c>
      <c r="E292" s="157">
        <v>0.13064814814814815</v>
      </c>
      <c r="F292" s="157">
        <v>0.13743055555555556</v>
      </c>
      <c r="G292" s="157">
        <f t="shared" si="53"/>
        <v>0.13403935185185184</v>
      </c>
      <c r="H292" s="108">
        <v>5</v>
      </c>
      <c r="I292" s="153">
        <f t="shared" si="54"/>
        <v>4.3238500597371559E-3</v>
      </c>
      <c r="J292" s="156">
        <f>IF(B292="F",IF(I292&gt;Barem!$AC$2,0,IF(B292="F",VLOOKUP(D292,Barem!$B$2:$C$11,2,1))),IF(I292&gt;Barem!$AC$3,0,VLOOKUP(D292,Barem!$B$12:$C$21,2,1)))</f>
        <v>5</v>
      </c>
      <c r="K292" s="160">
        <f>IF(J292=0,0,IF(B292="F",VLOOKUP(I292,Barem!$G$2:$H$11,2,1),VLOOKUP(I292,Barem!$G$12:$H$21,2,1)))</f>
        <v>1.5</v>
      </c>
      <c r="L292" s="2">
        <v>3</v>
      </c>
      <c r="M292" s="155" t="s">
        <v>170</v>
      </c>
      <c r="N292" s="152">
        <f t="shared" si="61"/>
        <v>0.5</v>
      </c>
      <c r="O292" s="152">
        <f t="shared" si="61"/>
        <v>0.25</v>
      </c>
      <c r="P292" s="152">
        <f t="shared" si="61"/>
        <v>0.25</v>
      </c>
      <c r="Q292" s="32">
        <f t="shared" si="56"/>
        <v>0</v>
      </c>
      <c r="R292" s="32">
        <f>IF(D292&gt;21,VLOOKUP(D292,Barem!$T$1:$U$39,2,1),0)</f>
        <v>0.5</v>
      </c>
      <c r="S292" s="32">
        <f>IF(D292&lt;1.609,0,IF(B292="F",VLOOKUP(I292,Barem!$X$2:$Z$13,2,1),VLOOKUP(I292,Barem!$X$14:$Z$25,2,1)))</f>
        <v>0</v>
      </c>
      <c r="T292" s="32">
        <f>VLOOKUP(A292,Participanti!A:C,3,0)</f>
        <v>0</v>
      </c>
      <c r="U292" s="25">
        <f t="shared" si="62"/>
        <v>4.125</v>
      </c>
      <c r="V292" s="159">
        <v>44135</v>
      </c>
      <c r="W292" s="151">
        <f t="shared" si="52"/>
        <v>1</v>
      </c>
      <c r="X292" s="154">
        <f t="shared" si="59"/>
        <v>0.13306451612903225</v>
      </c>
      <c r="Y292" s="151" t="str">
        <f>VLOOKUP(A292,Data_echipe!A:R,18,0)</f>
        <v>Serioranistii</v>
      </c>
      <c r="Z292" s="151">
        <f t="shared" si="60"/>
        <v>1</v>
      </c>
    </row>
    <row r="293" spans="1:26" x14ac:dyDescent="0.25">
      <c r="A293" s="156" t="s">
        <v>181</v>
      </c>
      <c r="B293" s="151" t="str">
        <f>VLOOKUP(A293,Participanti!A:B,2,0)</f>
        <v>M</v>
      </c>
      <c r="C293" s="150">
        <v>8</v>
      </c>
      <c r="D293" s="156">
        <v>8</v>
      </c>
      <c r="E293" s="157">
        <v>3.9016203703703699E-2</v>
      </c>
      <c r="F293" s="157">
        <v>3.9016203703703699E-2</v>
      </c>
      <c r="G293" s="157">
        <f t="shared" si="53"/>
        <v>3.9016203703703699E-2</v>
      </c>
      <c r="H293" s="108">
        <v>9</v>
      </c>
      <c r="I293" s="153">
        <f t="shared" si="54"/>
        <v>4.8770254629629623E-3</v>
      </c>
      <c r="J293" s="156">
        <f>IF(B293="F",IF(I293&gt;Barem!$AC$2,0,IF(B293="F",VLOOKUP(D293,Barem!$B$2:$C$11,2,1))),IF(I293&gt;Barem!$AC$3,0,VLOOKUP(D293,Barem!$B$12:$C$21,2,1)))</f>
        <v>2</v>
      </c>
      <c r="K293" s="160">
        <f>IF(J293=0,0,IF(B293="F",VLOOKUP(I293,Barem!$G$2:$H$11,2,1),VLOOKUP(I293,Barem!$G$12:$H$21,2,1)))</f>
        <v>1</v>
      </c>
      <c r="L293" s="151">
        <v>2.5</v>
      </c>
      <c r="M293" s="155" t="s">
        <v>170</v>
      </c>
      <c r="N293" s="152">
        <f t="shared" si="61"/>
        <v>0.5</v>
      </c>
      <c r="O293" s="152">
        <f t="shared" si="61"/>
        <v>0.25</v>
      </c>
      <c r="P293" s="152">
        <f t="shared" si="61"/>
        <v>0.25</v>
      </c>
      <c r="Q293" s="32">
        <f t="shared" si="56"/>
        <v>0</v>
      </c>
      <c r="R293" s="32">
        <f>IF(D293&gt;21,VLOOKUP(D293,Barem!$T$1:$U$39,2,1),0)</f>
        <v>0</v>
      </c>
      <c r="S293" s="32">
        <f>IF(D293&lt;1.609,0,IF(B293="F",VLOOKUP(I293,Barem!$X$2:$Z$13,2,1),VLOOKUP(I293,Barem!$X$14:$Z$25,2,1)))</f>
        <v>0</v>
      </c>
      <c r="T293" s="32">
        <f>VLOOKUP(A293,Participanti!A:C,3,0)</f>
        <v>0</v>
      </c>
      <c r="U293" s="25">
        <f t="shared" si="62"/>
        <v>1.875</v>
      </c>
      <c r="V293" s="159">
        <v>44137</v>
      </c>
      <c r="W293" s="151">
        <f t="shared" si="52"/>
        <v>1</v>
      </c>
      <c r="X293" s="154">
        <f t="shared" si="59"/>
        <v>0.234375</v>
      </c>
      <c r="Y293" s="151" t="str">
        <f>VLOOKUP(A293,Data_echipe!A:R,18,0)</f>
        <v>Let it RUN</v>
      </c>
      <c r="Z293" s="151">
        <f t="shared" si="60"/>
        <v>1</v>
      </c>
    </row>
    <row r="294" spans="1:26" x14ac:dyDescent="0.25">
      <c r="A294" s="156" t="s">
        <v>55</v>
      </c>
      <c r="B294" s="151" t="str">
        <f>VLOOKUP(A294,Participanti!A:B,2,0)</f>
        <v>M</v>
      </c>
      <c r="C294" s="150">
        <v>8</v>
      </c>
      <c r="D294" s="156">
        <v>10.65</v>
      </c>
      <c r="E294" s="157"/>
      <c r="F294" s="157">
        <v>3.1898148148148148E-2</v>
      </c>
      <c r="G294" s="157">
        <f t="shared" si="53"/>
        <v>3.1898148148148148E-2</v>
      </c>
      <c r="H294" s="108">
        <v>38</v>
      </c>
      <c r="I294" s="153">
        <f t="shared" si="54"/>
        <v>2.9951312815162581E-3</v>
      </c>
      <c r="J294" s="160">
        <f>IF(B294="F",IF(I294&gt;Barem!$AC$2,0,IF(B294="F",VLOOKUP(D294,Barem!$B$2:$C$11,2,1))),IF(I294&gt;Barem!$AC$3,0,VLOOKUP(D294,Barem!$B$12:$C$21,2,1)))</f>
        <v>2.5</v>
      </c>
      <c r="K294" s="156">
        <f>IF(J294=0,0,IF(B294="F",VLOOKUP(I294,Barem!$G$2:$H$11,2,1),VLOOKUP(I294,Barem!$G$12:$H$21,2,1)))</f>
        <v>4</v>
      </c>
      <c r="L294" s="2">
        <v>4</v>
      </c>
      <c r="M294" s="155" t="s">
        <v>171</v>
      </c>
      <c r="N294" s="152">
        <f t="shared" si="61"/>
        <v>0.25</v>
      </c>
      <c r="O294" s="152">
        <f t="shared" si="61"/>
        <v>0.5</v>
      </c>
      <c r="P294" s="152">
        <f t="shared" si="61"/>
        <v>0.25</v>
      </c>
      <c r="Q294" s="32">
        <f t="shared" si="56"/>
        <v>0</v>
      </c>
      <c r="R294" s="32">
        <f>IF(D294&gt;21,VLOOKUP(D294,Barem!$T$1:$U$39,2,1),0)</f>
        <v>0</v>
      </c>
      <c r="S294" s="32">
        <f>IF(D294&lt;1.609,0,IF(B294="F",VLOOKUP(I294,Barem!$X$2:$Z$13,2,1),VLOOKUP(I294,Barem!$X$14:$Z$25,2,1)))</f>
        <v>0</v>
      </c>
      <c r="T294" s="32">
        <f>VLOOKUP(A294,Participanti!A:C,3,0)</f>
        <v>0</v>
      </c>
      <c r="U294" s="25">
        <f t="shared" si="62"/>
        <v>3.625</v>
      </c>
      <c r="V294" s="159">
        <v>44136</v>
      </c>
      <c r="W294" s="151">
        <f t="shared" si="52"/>
        <v>1</v>
      </c>
      <c r="X294" s="154">
        <f t="shared" si="59"/>
        <v>0.34037558685446007</v>
      </c>
      <c r="Y294" s="151" t="str">
        <f>VLOOKUP(A294,Data_echipe!A:R,18,0)</f>
        <v>Serioranistii</v>
      </c>
      <c r="Z294" s="151">
        <f t="shared" si="60"/>
        <v>1</v>
      </c>
    </row>
    <row r="295" spans="1:26" x14ac:dyDescent="0.25">
      <c r="A295" s="156" t="s">
        <v>211</v>
      </c>
      <c r="B295" s="151" t="str">
        <f>VLOOKUP(A295,Participanti!A:B,2,0)</f>
        <v>F</v>
      </c>
      <c r="C295" s="150">
        <v>8</v>
      </c>
      <c r="D295" s="156">
        <v>4.03</v>
      </c>
      <c r="E295" s="157"/>
      <c r="F295" s="157">
        <v>1.8067129629629631E-2</v>
      </c>
      <c r="G295" s="157">
        <f t="shared" si="53"/>
        <v>1.8067129629629631E-2</v>
      </c>
      <c r="H295" s="108">
        <v>4</v>
      </c>
      <c r="I295" s="153">
        <f t="shared" si="54"/>
        <v>4.4831587170296849E-3</v>
      </c>
      <c r="J295" s="160">
        <f>IF(B295="F",IF(I295&gt;Barem!$AC$2,0,IF(B295="F",VLOOKUP(D295,Barem!$B$2:$C$11,2,1))),IF(I295&gt;Barem!$AC$3,0,VLOOKUP(D295,Barem!$B$12:$C$21,2,1)))</f>
        <v>1</v>
      </c>
      <c r="K295" s="156">
        <f>IF(J295=0,0,IF(B295="F",VLOOKUP(I295,Barem!$G$2:$H$11,2,1),VLOOKUP(I295,Barem!$G$12:$H$21,2,1)))</f>
        <v>1.5</v>
      </c>
      <c r="L295" s="2">
        <v>2.5</v>
      </c>
      <c r="M295" s="155" t="s">
        <v>171</v>
      </c>
      <c r="N295" s="152">
        <f t="shared" si="61"/>
        <v>0.25</v>
      </c>
      <c r="O295" s="152">
        <f t="shared" si="61"/>
        <v>0.5</v>
      </c>
      <c r="P295" s="152">
        <f t="shared" si="61"/>
        <v>0.25</v>
      </c>
      <c r="Q295" s="32">
        <f t="shared" si="56"/>
        <v>0</v>
      </c>
      <c r="R295" s="32">
        <f>IF(D295&gt;21,VLOOKUP(D295,Barem!$T$1:$U$39,2,1),0)</f>
        <v>0</v>
      </c>
      <c r="S295" s="32">
        <f>IF(D295&lt;1.609,0,IF(B295="F",VLOOKUP(I295,Barem!$X$2:$Z$13,2,1),VLOOKUP(I295,Barem!$X$14:$Z$25,2,1)))</f>
        <v>0</v>
      </c>
      <c r="T295" s="32">
        <f>VLOOKUP(A295,Participanti!A:C,3,0)</f>
        <v>0</v>
      </c>
      <c r="U295" s="25">
        <f t="shared" si="62"/>
        <v>1.625</v>
      </c>
      <c r="V295" s="159">
        <v>44137</v>
      </c>
      <c r="W295" s="151">
        <f t="shared" si="52"/>
        <v>1</v>
      </c>
      <c r="X295" s="154">
        <f t="shared" si="59"/>
        <v>0.40322580645161288</v>
      </c>
      <c r="Y295" s="151" t="str">
        <f>VLOOKUP(A295,Data_echipe!A:R,18,0)</f>
        <v>Tenchei</v>
      </c>
      <c r="Z295" s="151">
        <f t="shared" si="60"/>
        <v>1</v>
      </c>
    </row>
    <row r="296" spans="1:26" x14ac:dyDescent="0.25">
      <c r="A296" s="156" t="s">
        <v>67</v>
      </c>
      <c r="B296" s="151" t="str">
        <f>VLOOKUP(A296,Participanti!A:B,2,0)</f>
        <v>F</v>
      </c>
      <c r="C296" s="150">
        <v>8</v>
      </c>
      <c r="D296" s="156">
        <v>21.01</v>
      </c>
      <c r="E296" s="157">
        <v>9.0092592592592599E-2</v>
      </c>
      <c r="F296" s="157">
        <v>9.5671296296296296E-2</v>
      </c>
      <c r="G296" s="157">
        <f t="shared" si="53"/>
        <v>9.2881944444444448E-2</v>
      </c>
      <c r="H296" s="108">
        <v>23</v>
      </c>
      <c r="I296" s="153">
        <f t="shared" si="54"/>
        <v>4.4208445713681318E-3</v>
      </c>
      <c r="J296" s="156">
        <f>IF(B296="F",IF(I296&gt;Barem!$AC$2,0,IF(B296="F",VLOOKUP(D296,Barem!$B$2:$C$11,2,1))),IF(I296&gt;Barem!$AC$3,0,VLOOKUP(D296,Barem!$B$12:$C$21,2,1)))</f>
        <v>5</v>
      </c>
      <c r="K296" s="151">
        <f>IF(J296=0,0,IF(B296="F",VLOOKUP(I296,Barem!$G$2:$H$11,2,1),VLOOKUP(I296,Barem!$G$12:$H$21,2,1)))</f>
        <v>1.5</v>
      </c>
      <c r="L296" s="2">
        <v>2.5</v>
      </c>
      <c r="M296" s="155" t="s">
        <v>170</v>
      </c>
      <c r="N296" s="152">
        <f t="shared" si="61"/>
        <v>0.5</v>
      </c>
      <c r="O296" s="152">
        <f t="shared" si="61"/>
        <v>0.25</v>
      </c>
      <c r="P296" s="152">
        <f t="shared" si="61"/>
        <v>0.25</v>
      </c>
      <c r="Q296" s="32">
        <f t="shared" si="56"/>
        <v>0</v>
      </c>
      <c r="R296" s="32">
        <f>IF(D296&gt;21,VLOOKUP(D296,Barem!$T$1:$U$39,2,1),0)</f>
        <v>0</v>
      </c>
      <c r="S296" s="32">
        <f>IF(D296&lt;1.609,0,IF(B296="F",VLOOKUP(I296,Barem!$X$2:$Z$13,2,1),VLOOKUP(I296,Barem!$X$14:$Z$25,2,1)))</f>
        <v>0</v>
      </c>
      <c r="T296" s="32">
        <f>VLOOKUP(A296,Participanti!A:C,3,0)</f>
        <v>0</v>
      </c>
      <c r="U296" s="25">
        <f t="shared" si="62"/>
        <v>3.5</v>
      </c>
      <c r="V296" s="159">
        <v>44135</v>
      </c>
      <c r="W296" s="151">
        <f t="shared" si="52"/>
        <v>1</v>
      </c>
      <c r="X296" s="154">
        <f t="shared" si="59"/>
        <v>0.16658733936220846</v>
      </c>
      <c r="Y296" s="151" t="e">
        <f>VLOOKUP(A296,Data_echipe!A:R,18,0)</f>
        <v>#N/A</v>
      </c>
      <c r="Z296" s="151">
        <f t="shared" si="60"/>
        <v>1</v>
      </c>
    </row>
    <row r="297" spans="1:26" x14ac:dyDescent="0.25">
      <c r="A297" s="156" t="s">
        <v>182</v>
      </c>
      <c r="B297" s="151" t="str">
        <f>VLOOKUP(A297,Participanti!A:B,2,0)</f>
        <v>M</v>
      </c>
      <c r="C297" s="156">
        <v>9</v>
      </c>
      <c r="D297" s="156">
        <v>10.33</v>
      </c>
      <c r="E297" s="156"/>
      <c r="F297" s="157">
        <v>3.4236111111111113E-2</v>
      </c>
      <c r="G297" s="157">
        <f t="shared" si="53"/>
        <v>3.4236111111111113E-2</v>
      </c>
      <c r="H297" s="108">
        <v>106</v>
      </c>
      <c r="I297" s="153">
        <f>G297/D297</f>
        <v>3.314241153060127E-3</v>
      </c>
      <c r="J297" s="151">
        <f>IF(B297="F",IF(I297&gt;Barem!$AC$2,0,IF(B297="F",VLOOKUP(D297,Barem!$B$2:$C$11,2,1))),IF(I297&gt;Barem!$AC$3,0,VLOOKUP(D297,Barem!$B$12:$C$21,2,1)))</f>
        <v>2.5</v>
      </c>
      <c r="K297" s="156">
        <f>IF(J297=0,0,IF(B297="F",VLOOKUP(I297,Barem!$G$2:$H$11,2,1),VLOOKUP(I297,Barem!$G$12:$H$21,2,1)))</f>
        <v>3</v>
      </c>
      <c r="L297" s="2">
        <v>2.5</v>
      </c>
      <c r="M297" s="155" t="s">
        <v>171</v>
      </c>
      <c r="N297" s="152">
        <f t="shared" si="61"/>
        <v>0.25</v>
      </c>
      <c r="O297" s="152">
        <f t="shared" si="61"/>
        <v>0.5</v>
      </c>
      <c r="P297" s="152">
        <f t="shared" si="61"/>
        <v>0.25</v>
      </c>
      <c r="Q297" s="32">
        <f t="shared" si="56"/>
        <v>7.0666666666666669E-2</v>
      </c>
      <c r="R297" s="32">
        <f>IF(D297&gt;21,VLOOKUP(D297,Barem!$T$1:$U$39,2,1),0)</f>
        <v>0</v>
      </c>
      <c r="S297" s="32">
        <f>IF(D297&lt;1.609,0,IF(B297="F",VLOOKUP(I297,Barem!$X$2:$Z$13,2,1),VLOOKUP(I297,Barem!$X$14:$Z$25,2,1)))</f>
        <v>0</v>
      </c>
      <c r="T297" s="32">
        <f>VLOOKUP(A297,Participanti!A:C,3,0)</f>
        <v>0</v>
      </c>
      <c r="U297" s="25">
        <f t="shared" si="62"/>
        <v>2.8206666666666669</v>
      </c>
      <c r="V297" s="159">
        <v>44140</v>
      </c>
      <c r="W297" s="2">
        <f t="shared" si="52"/>
        <v>1</v>
      </c>
      <c r="X297" s="154">
        <f t="shared" si="59"/>
        <v>0.2730558244595031</v>
      </c>
      <c r="Y297" s="151" t="str">
        <f>VLOOKUP(A297,Data_echipe!A:R,18,0)</f>
        <v>Serioranistii</v>
      </c>
      <c r="Z297" s="151">
        <f t="shared" si="60"/>
        <v>1</v>
      </c>
    </row>
    <row r="298" spans="1:26" x14ac:dyDescent="0.25">
      <c r="A298" s="156" t="s">
        <v>82</v>
      </c>
      <c r="B298" s="151" t="str">
        <f>VLOOKUP(A298,Participanti!A:B,2,0)</f>
        <v>M</v>
      </c>
      <c r="C298" s="156">
        <v>9</v>
      </c>
      <c r="D298" s="156">
        <v>17.93</v>
      </c>
      <c r="E298" s="157">
        <v>9.3923611111111097E-2</v>
      </c>
      <c r="F298" s="157">
        <v>9.9085648148148145E-2</v>
      </c>
      <c r="G298" s="157">
        <f t="shared" si="53"/>
        <v>9.6504629629629621E-2</v>
      </c>
      <c r="H298" s="108">
        <v>971</v>
      </c>
      <c r="I298" s="153">
        <f>G298/D298</f>
        <v>5.3822994773915014E-3</v>
      </c>
      <c r="J298" s="151">
        <f>IF(B298="F",IF(I298&gt;Barem!$AC$2,0,IF(B298="F",VLOOKUP(D298,Barem!$B$2:$C$11,2,1))),IF(I298&gt;Barem!$AC$3,0,VLOOKUP(D298,Barem!$B$12:$C$21,2,1)))</f>
        <v>4</v>
      </c>
      <c r="K298" s="151">
        <f>IF(J298=0,0,IF(B298="F",VLOOKUP(I298,Barem!$G$2:$H$11,2,1),VLOOKUP(I298,Barem!$G$12:$H$21,2,1)))</f>
        <v>1</v>
      </c>
      <c r="L298" s="156">
        <v>3.5</v>
      </c>
      <c r="M298" s="155" t="s">
        <v>172</v>
      </c>
      <c r="N298" s="152">
        <f t="shared" si="61"/>
        <v>0.25</v>
      </c>
      <c r="O298" s="152">
        <f t="shared" si="61"/>
        <v>0.25</v>
      </c>
      <c r="P298" s="152">
        <f t="shared" si="61"/>
        <v>0.5</v>
      </c>
      <c r="Q298" s="32">
        <f t="shared" si="56"/>
        <v>0.64733333333333332</v>
      </c>
      <c r="R298" s="32">
        <f>IF(D298&gt;21,VLOOKUP(D298,Barem!$T$1:$U$39,2,1),0)</f>
        <v>0</v>
      </c>
      <c r="S298" s="32">
        <f>IF(D298&lt;1.609,0,IF(B298="F",VLOOKUP(I298,Barem!$X$2:$Z$13,2,1),VLOOKUP(I298,Barem!$X$14:$Z$25,2,1)))</f>
        <v>0</v>
      </c>
      <c r="T298" s="32">
        <f>VLOOKUP(A298,Participanti!A:C,3,0)</f>
        <v>0</v>
      </c>
      <c r="U298" s="25">
        <f t="shared" si="62"/>
        <v>3.6473333333333331</v>
      </c>
      <c r="V298" s="159">
        <v>44144</v>
      </c>
      <c r="W298" s="151">
        <f t="shared" si="52"/>
        <v>1</v>
      </c>
      <c r="X298" s="154">
        <f t="shared" si="59"/>
        <v>0.20342071016917643</v>
      </c>
      <c r="Y298" s="151" t="str">
        <f>VLOOKUP(A298,Data_echipe!A:R,18,0)</f>
        <v>Simply the BEST</v>
      </c>
      <c r="Z298" s="151">
        <f t="shared" si="60"/>
        <v>1</v>
      </c>
    </row>
    <row r="299" spans="1:26" x14ac:dyDescent="0.25">
      <c r="A299" s="156" t="s">
        <v>59</v>
      </c>
      <c r="B299" s="151" t="str">
        <f>VLOOKUP(A299,Participanti!A:B,2,0)</f>
        <v>M</v>
      </c>
      <c r="C299" s="156">
        <v>9</v>
      </c>
      <c r="D299" s="156">
        <v>26.55</v>
      </c>
      <c r="E299" s="157"/>
      <c r="F299" s="157">
        <v>0.13490740740740739</v>
      </c>
      <c r="G299" s="157">
        <f t="shared" si="53"/>
        <v>0.13490740740740739</v>
      </c>
      <c r="H299" s="108">
        <v>36</v>
      </c>
      <c r="I299" s="153">
        <f>G299/D299</f>
        <v>5.0812582827648731E-3</v>
      </c>
      <c r="J299" s="151">
        <f>IF(B299="F",IF(I299&gt;Barem!$AC$2,0,IF(B299="F",VLOOKUP(D299,Barem!$B$2:$C$11,2,1))),IF(I299&gt;Barem!$AC$3,0,VLOOKUP(D299,Barem!$B$12:$C$21,2,1)))</f>
        <v>5</v>
      </c>
      <c r="K299" s="156">
        <f>IF(J299=0,0,IF(B299="F",VLOOKUP(I299,Barem!$G$2:$H$11,2,1),VLOOKUP(I299,Barem!$G$12:$H$21,2,1)))</f>
        <v>1</v>
      </c>
      <c r="L299" s="2">
        <v>2.5</v>
      </c>
      <c r="M299" s="155" t="s">
        <v>171</v>
      </c>
      <c r="N299" s="152">
        <f t="shared" si="61"/>
        <v>0.25</v>
      </c>
      <c r="O299" s="152">
        <f t="shared" si="61"/>
        <v>0.5</v>
      </c>
      <c r="P299" s="152">
        <f t="shared" si="61"/>
        <v>0.25</v>
      </c>
      <c r="Q299" s="32">
        <f t="shared" si="56"/>
        <v>0</v>
      </c>
      <c r="R299" s="32">
        <f>IF(D299&gt;21,VLOOKUP(D299,Barem!$T$1:$U$39,2,1),0)</f>
        <v>0.2</v>
      </c>
      <c r="S299" s="32">
        <f>IF(D299&lt;1.609,0,IF(B299="F",VLOOKUP(I299,Barem!$X$2:$Z$13,2,1),VLOOKUP(I299,Barem!$X$14:$Z$25,2,1)))</f>
        <v>0</v>
      </c>
      <c r="T299" s="32">
        <f>VLOOKUP(A299,Participanti!A:C,3,0)</f>
        <v>0</v>
      </c>
      <c r="U299" s="25">
        <f t="shared" si="62"/>
        <v>2.5750000000000002</v>
      </c>
      <c r="V299" s="159">
        <v>44143</v>
      </c>
      <c r="W299" s="151">
        <f t="shared" si="52"/>
        <v>1</v>
      </c>
      <c r="X299" s="154">
        <f t="shared" si="59"/>
        <v>9.6986817325800376E-2</v>
      </c>
      <c r="Y299" s="151" t="str">
        <f>VLOOKUP(A299,Data_echipe!A:R,18,0)</f>
        <v>Let it RUN</v>
      </c>
      <c r="Z299" s="151">
        <f t="shared" si="60"/>
        <v>1</v>
      </c>
    </row>
    <row r="300" spans="1:26" x14ac:dyDescent="0.25">
      <c r="A300" s="156" t="s">
        <v>62</v>
      </c>
      <c r="B300" s="151" t="str">
        <f>VLOOKUP(A300,Participanti!A:B,2,0)</f>
        <v>M</v>
      </c>
      <c r="C300" s="156">
        <v>9</v>
      </c>
      <c r="D300" s="156">
        <v>17</v>
      </c>
      <c r="E300" s="157">
        <v>9.0613425925925917E-2</v>
      </c>
      <c r="F300" s="157">
        <v>9.8055555555555562E-2</v>
      </c>
      <c r="G300" s="157">
        <f t="shared" si="53"/>
        <v>9.433449074074074E-2</v>
      </c>
      <c r="H300" s="108">
        <v>188</v>
      </c>
      <c r="I300" s="153">
        <f>G300/D300</f>
        <v>5.5490876906318081E-3</v>
      </c>
      <c r="J300" s="156">
        <f>IF(B300="F",IF(I300&gt;Barem!$AC$2,0,IF(B300="F",VLOOKUP(D300,Barem!$B$2:$C$11,2,1))),IF(I300&gt;Barem!$AC$3,0,VLOOKUP(D300,Barem!$B$12:$C$21,2,1)))</f>
        <v>4</v>
      </c>
      <c r="K300" s="151">
        <f>IF(J300=0,0,IF(B300="F",VLOOKUP(I300,Barem!$G$2:$H$11,2,1),VLOOKUP(I300,Barem!$G$12:$H$21,2,1)))</f>
        <v>1</v>
      </c>
      <c r="L300" s="2">
        <v>2.5</v>
      </c>
      <c r="M300" s="155" t="s">
        <v>170</v>
      </c>
      <c r="N300" s="152">
        <f t="shared" si="61"/>
        <v>0.5</v>
      </c>
      <c r="O300" s="152">
        <f t="shared" si="61"/>
        <v>0.25</v>
      </c>
      <c r="P300" s="152">
        <f t="shared" si="61"/>
        <v>0.25</v>
      </c>
      <c r="Q300" s="32">
        <f t="shared" si="56"/>
        <v>0.12533333333333332</v>
      </c>
      <c r="R300" s="32">
        <f>IF(D300&gt;21,VLOOKUP(D300,Barem!$T$1:$U$39,2,1),0)</f>
        <v>0</v>
      </c>
      <c r="S300" s="32">
        <f>IF(D300&lt;1.609,0,IF(B300="F",VLOOKUP(I300,Barem!$X$2:$Z$13,2,1),VLOOKUP(I300,Barem!$X$14:$Z$25,2,1)))</f>
        <v>0</v>
      </c>
      <c r="T300" s="32">
        <f>VLOOKUP(A300,Participanti!A:C,3,0)</f>
        <v>0</v>
      </c>
      <c r="U300" s="25">
        <f t="shared" si="62"/>
        <v>3.0003333333333333</v>
      </c>
      <c r="V300" s="159">
        <v>44143</v>
      </c>
      <c r="W300" s="151">
        <f t="shared" si="52"/>
        <v>1</v>
      </c>
      <c r="X300" s="154">
        <f t="shared" si="59"/>
        <v>0.17649019607843136</v>
      </c>
      <c r="Y300" s="151" t="str">
        <f>VLOOKUP(A300,Data_echipe!A:R,18,0)</f>
        <v>Serioranistii</v>
      </c>
      <c r="Z300" s="151">
        <f t="shared" si="60"/>
        <v>1</v>
      </c>
    </row>
    <row r="301" spans="1:26" x14ac:dyDescent="0.25">
      <c r="A301" s="156" t="s">
        <v>54</v>
      </c>
      <c r="B301" s="151" t="str">
        <f>VLOOKUP(A301,Participanti!A:B,2,0)</f>
        <v>M</v>
      </c>
      <c r="C301" s="156">
        <v>9</v>
      </c>
      <c r="D301" s="156">
        <v>13.18</v>
      </c>
      <c r="E301" s="157"/>
      <c r="F301" s="157">
        <v>8.5810185185185184E-2</v>
      </c>
      <c r="G301" s="157">
        <f t="shared" si="53"/>
        <v>8.5810185185185184E-2</v>
      </c>
      <c r="H301" s="108">
        <v>300</v>
      </c>
      <c r="I301" s="153">
        <f t="shared" ref="I301:I365" si="63">G301/D301</f>
        <v>6.5106362052492553E-3</v>
      </c>
      <c r="J301" s="151">
        <f>IF(B301="F",IF(I301&gt;Barem!$AC$2,0,IF(B301="F",VLOOKUP(D301,Barem!$B$2:$C$11,2,1))),IF(I301&gt;Barem!$AC$3,0,VLOOKUP(D301,Barem!$B$12:$C$21,2,1)))</f>
        <v>3</v>
      </c>
      <c r="K301" s="156">
        <f>IF(J301=0,0,IF(B301="F",VLOOKUP(I301,Barem!$G$2:$H$11,2,1),VLOOKUP(I301,Barem!$G$12:$H$21,2,1)))</f>
        <v>0</v>
      </c>
      <c r="L301" s="2">
        <v>2.5</v>
      </c>
      <c r="M301" s="155" t="s">
        <v>171</v>
      </c>
      <c r="N301" s="152">
        <f t="shared" si="61"/>
        <v>0.25</v>
      </c>
      <c r="O301" s="152">
        <f t="shared" si="61"/>
        <v>0.5</v>
      </c>
      <c r="P301" s="152">
        <f t="shared" si="61"/>
        <v>0.25</v>
      </c>
      <c r="Q301" s="32">
        <f t="shared" si="56"/>
        <v>0.2</v>
      </c>
      <c r="R301" s="32">
        <f>IF(D301&gt;21,VLOOKUP(D301,Barem!$T$1:$U$39,2,1),0)</f>
        <v>0</v>
      </c>
      <c r="S301" s="32">
        <f>IF(D301&lt;1.609,0,IF(B301="F",VLOOKUP(I301,Barem!$X$2:$Z$13,2,1),VLOOKUP(I301,Barem!$X$14:$Z$25,2,1)))</f>
        <v>0</v>
      </c>
      <c r="T301" s="32">
        <f>VLOOKUP(A301,Participanti!A:C,3,0)</f>
        <v>0.5</v>
      </c>
      <c r="U301" s="25">
        <f t="shared" si="62"/>
        <v>2.0750000000000002</v>
      </c>
      <c r="V301" s="159">
        <v>44143</v>
      </c>
      <c r="W301" s="151">
        <f t="shared" si="52"/>
        <v>1</v>
      </c>
      <c r="X301" s="154">
        <f t="shared" si="59"/>
        <v>0.15743550834597878</v>
      </c>
      <c r="Y301" s="151" t="str">
        <f>VLOOKUP(A301,Data_echipe!A:R,18,0)</f>
        <v>Let it RUN</v>
      </c>
      <c r="Z301" s="151">
        <f t="shared" si="60"/>
        <v>0</v>
      </c>
    </row>
    <row r="302" spans="1:26" ht="11.4" customHeight="1" x14ac:dyDescent="0.25">
      <c r="A302" s="156" t="s">
        <v>111</v>
      </c>
      <c r="B302" s="151" t="str">
        <f>VLOOKUP(A302,Participanti!A:B,2,0)</f>
        <v>M</v>
      </c>
      <c r="C302" s="156">
        <v>9</v>
      </c>
      <c r="D302" s="156">
        <v>32.700000000000003</v>
      </c>
      <c r="E302" s="157"/>
      <c r="F302" s="157">
        <v>0.24635416666666665</v>
      </c>
      <c r="G302" s="157">
        <f t="shared" si="53"/>
        <v>0.24635416666666665</v>
      </c>
      <c r="H302" s="108">
        <v>1448</v>
      </c>
      <c r="I302" s="153">
        <f t="shared" si="63"/>
        <v>7.5337665647298661E-3</v>
      </c>
      <c r="J302" s="151">
        <f>IF(B302="F",IF(I302&gt;Barem!$AC$2,0,IF(B302="F",VLOOKUP(D302,Barem!$B$2:$C$11,2,1))),IF(I302&gt;Barem!$AC$3,0,VLOOKUP(D302,Barem!$B$12:$C$21,2,1)))</f>
        <v>5</v>
      </c>
      <c r="K302" s="156">
        <f>IF(J302=0,0,IF(B302="F",VLOOKUP(I302,Barem!$G$2:$H$11,2,1),VLOOKUP(I302,Barem!$G$12:$H$21,2,1)))</f>
        <v>0</v>
      </c>
      <c r="L302" s="2">
        <v>3.5</v>
      </c>
      <c r="M302" s="155" t="s">
        <v>171</v>
      </c>
      <c r="N302" s="152">
        <f t="shared" si="61"/>
        <v>0.25</v>
      </c>
      <c r="O302" s="152">
        <f t="shared" si="61"/>
        <v>0.5</v>
      </c>
      <c r="P302" s="152">
        <f t="shared" si="61"/>
        <v>0.25</v>
      </c>
      <c r="Q302" s="32">
        <f t="shared" si="56"/>
        <v>0.96533333333333338</v>
      </c>
      <c r="R302" s="32">
        <f>IF(D302&gt;21,VLOOKUP(D302,Barem!$T$1:$U$39,2,1),0)</f>
        <v>0.5</v>
      </c>
      <c r="S302" s="32">
        <f>IF(D302&lt;1.609,0,IF(B302="F",VLOOKUP(I302,Barem!$X$2:$Z$13,2,1),VLOOKUP(I302,Barem!$X$14:$Z$25,2,1)))</f>
        <v>0</v>
      </c>
      <c r="T302" s="32">
        <f>VLOOKUP(A302,Participanti!A:C,3,0)</f>
        <v>0.5</v>
      </c>
      <c r="U302" s="25">
        <f t="shared" si="62"/>
        <v>4.0903333333333336</v>
      </c>
      <c r="V302" s="159">
        <v>44143</v>
      </c>
      <c r="W302" s="151">
        <f t="shared" si="52"/>
        <v>1</v>
      </c>
      <c r="X302" s="154">
        <f t="shared" si="59"/>
        <v>0.12508664627930682</v>
      </c>
      <c r="Y302" s="151" t="str">
        <f>VLOOKUP(A302,Data_echipe!A:R,18,0)</f>
        <v>Let it RUN</v>
      </c>
      <c r="Z302" s="151">
        <f t="shared" si="60"/>
        <v>0</v>
      </c>
    </row>
    <row r="303" spans="1:26" x14ac:dyDescent="0.25">
      <c r="A303" s="156" t="s">
        <v>252</v>
      </c>
      <c r="B303" s="151" t="str">
        <f>VLOOKUP(A303,Participanti!A:B,2,0)</f>
        <v>M</v>
      </c>
      <c r="C303" s="156">
        <v>9</v>
      </c>
      <c r="D303" s="156">
        <v>11.79</v>
      </c>
      <c r="E303" s="157"/>
      <c r="F303" s="157">
        <v>8.3761574074074072E-2</v>
      </c>
      <c r="G303" s="157">
        <f t="shared" si="53"/>
        <v>8.3761574074074072E-2</v>
      </c>
      <c r="H303" s="108">
        <v>830</v>
      </c>
      <c r="I303" s="153">
        <f t="shared" si="63"/>
        <v>7.104459208996953E-3</v>
      </c>
      <c r="J303" s="151">
        <f>IF(B303="F",IF(I303&gt;Barem!$AC$2,0,IF(B303="F",VLOOKUP(D303,Barem!$B$2:$C$11,2,1))),IF(I303&gt;Barem!$AC$3,0,VLOOKUP(D303,Barem!$B$12:$C$21,2,1)))</f>
        <v>2.5</v>
      </c>
      <c r="K303" s="156">
        <f>IF(J303=0,0,IF(B303="F",VLOOKUP(I303,Barem!$G$2:$H$11,2,1),VLOOKUP(I303,Barem!$G$12:$H$21,2,1)))</f>
        <v>0</v>
      </c>
      <c r="L303" s="2">
        <v>3</v>
      </c>
      <c r="M303" s="155" t="s">
        <v>171</v>
      </c>
      <c r="N303" s="152">
        <f t="shared" si="61"/>
        <v>0.25</v>
      </c>
      <c r="O303" s="152">
        <f t="shared" si="61"/>
        <v>0.5</v>
      </c>
      <c r="P303" s="152">
        <f t="shared" si="61"/>
        <v>0.25</v>
      </c>
      <c r="Q303" s="32">
        <f t="shared" si="56"/>
        <v>0.55333333333333334</v>
      </c>
      <c r="R303" s="32">
        <f>IF(D303&gt;21,VLOOKUP(D303,Barem!$T$1:$U$39,2,1),0)</f>
        <v>0</v>
      </c>
      <c r="S303" s="32">
        <f>IF(D303&lt;1.609,0,IF(B303="F",VLOOKUP(I303,Barem!$X$2:$Z$13,2,1),VLOOKUP(I303,Barem!$X$14:$Z$25,2,1)))</f>
        <v>0</v>
      </c>
      <c r="T303" s="32">
        <f>VLOOKUP(A303,Participanti!A:C,3,0)</f>
        <v>0</v>
      </c>
      <c r="U303" s="25">
        <f t="shared" si="62"/>
        <v>1.9283333333333332</v>
      </c>
      <c r="V303" s="159">
        <v>44143</v>
      </c>
      <c r="W303" s="151">
        <f t="shared" si="52"/>
        <v>1</v>
      </c>
      <c r="X303" s="154">
        <f t="shared" si="59"/>
        <v>0.16355668645744981</v>
      </c>
      <c r="Y303" s="151" t="str">
        <f>VLOOKUP(A303,Data_echipe!A:R,18,0)</f>
        <v>Tenchei</v>
      </c>
      <c r="Z303" s="151">
        <f t="shared" si="60"/>
        <v>0</v>
      </c>
    </row>
    <row r="304" spans="1:26" x14ac:dyDescent="0.25">
      <c r="A304" s="156" t="s">
        <v>155</v>
      </c>
      <c r="B304" s="151" t="str">
        <f>VLOOKUP(A304,Participanti!A:B,2,0)</f>
        <v>F</v>
      </c>
      <c r="C304" s="156">
        <v>9</v>
      </c>
      <c r="D304" s="156">
        <v>21.8</v>
      </c>
      <c r="E304" s="157">
        <v>8.7314814814814803E-2</v>
      </c>
      <c r="F304" s="157">
        <v>0.10570601851851852</v>
      </c>
      <c r="G304" s="157">
        <f t="shared" si="53"/>
        <v>9.6510416666666654E-2</v>
      </c>
      <c r="H304" s="108">
        <v>30</v>
      </c>
      <c r="I304" s="153">
        <f t="shared" si="63"/>
        <v>4.4270833333333324E-3</v>
      </c>
      <c r="J304" s="156">
        <f>IF(B304="F",IF(I304&gt;Barem!$AC$2,0,IF(B304="F",VLOOKUP(D304,Barem!$B$2:$C$11,2,1))),IF(I304&gt;Barem!$AC$3,0,VLOOKUP(D304,Barem!$B$12:$C$21,2,1)))</f>
        <v>5</v>
      </c>
      <c r="K304" s="151">
        <f>IF(J304=0,0,IF(B304="F",VLOOKUP(I304,Barem!$G$2:$H$11,2,1),VLOOKUP(I304,Barem!$G$12:$H$21,2,1)))</f>
        <v>1.5</v>
      </c>
      <c r="L304" s="2">
        <v>1.5</v>
      </c>
      <c r="M304" s="155" t="s">
        <v>170</v>
      </c>
      <c r="N304" s="152">
        <f t="shared" si="61"/>
        <v>0.5</v>
      </c>
      <c r="O304" s="152">
        <f t="shared" si="61"/>
        <v>0.25</v>
      </c>
      <c r="P304" s="152">
        <f t="shared" si="61"/>
        <v>0.25</v>
      </c>
      <c r="Q304" s="32">
        <f t="shared" si="56"/>
        <v>0</v>
      </c>
      <c r="R304" s="32">
        <f>IF(D304&gt;21,VLOOKUP(D304,Barem!$T$1:$U$39,2,1),0)</f>
        <v>0</v>
      </c>
      <c r="S304" s="32">
        <f>IF(D304&lt;1.609,0,IF(B304="F",VLOOKUP(I304,Barem!$X$2:$Z$13,2,1),VLOOKUP(I304,Barem!$X$14:$Z$25,2,1)))</f>
        <v>0</v>
      </c>
      <c r="T304" s="32">
        <f>VLOOKUP(A304,Participanti!A:C,3,0)</f>
        <v>0</v>
      </c>
      <c r="U304" s="25">
        <f t="shared" si="62"/>
        <v>3.25</v>
      </c>
      <c r="V304" s="159">
        <v>44141</v>
      </c>
      <c r="W304" s="151">
        <f t="shared" si="52"/>
        <v>1</v>
      </c>
      <c r="X304" s="154">
        <f t="shared" si="59"/>
        <v>0.14908256880733944</v>
      </c>
      <c r="Y304" s="151" t="str">
        <f>VLOOKUP(A304,Data_echipe!A:R,18,0)</f>
        <v>TSP</v>
      </c>
      <c r="Z304" s="151">
        <f t="shared" si="60"/>
        <v>1</v>
      </c>
    </row>
    <row r="305" spans="1:26" x14ac:dyDescent="0.25">
      <c r="A305" s="156" t="s">
        <v>83</v>
      </c>
      <c r="B305" s="151" t="str">
        <f>VLOOKUP(A305,Participanti!A:B,2,0)</f>
        <v>F</v>
      </c>
      <c r="C305" s="156">
        <v>9</v>
      </c>
      <c r="D305" s="156">
        <v>10.01</v>
      </c>
      <c r="E305" s="157">
        <v>4.7974537037037045E-2</v>
      </c>
      <c r="F305" s="157">
        <v>4.8067129629629633E-2</v>
      </c>
      <c r="G305" s="157">
        <f t="shared" si="53"/>
        <v>4.8020833333333339E-2</v>
      </c>
      <c r="H305" s="108">
        <v>0</v>
      </c>
      <c r="I305" s="153">
        <f t="shared" si="63"/>
        <v>4.7972860472860479E-3</v>
      </c>
      <c r="J305" s="151">
        <f>IF(B305="F",IF(I305&gt;Barem!$AC$2,0,IF(B305="F",VLOOKUP(D305,Barem!$B$2:$C$11,2,1))),IF(I305&gt;Barem!$AC$3,0,VLOOKUP(D305,Barem!$B$12:$C$21,2,1)))</f>
        <v>2.5</v>
      </c>
      <c r="K305" s="151">
        <f>IF(J305=0,0,IF(B305="F",VLOOKUP(I305,Barem!$G$2:$H$11,2,1),VLOOKUP(I305,Barem!$G$12:$H$21,2,1)))</f>
        <v>1</v>
      </c>
      <c r="L305" s="156">
        <v>2.5</v>
      </c>
      <c r="M305" s="155" t="s">
        <v>172</v>
      </c>
      <c r="N305" s="152">
        <f t="shared" si="61"/>
        <v>0.25</v>
      </c>
      <c r="O305" s="152">
        <f t="shared" si="61"/>
        <v>0.25</v>
      </c>
      <c r="P305" s="152">
        <f t="shared" si="61"/>
        <v>0.5</v>
      </c>
      <c r="Q305" s="32">
        <f t="shared" si="56"/>
        <v>0</v>
      </c>
      <c r="R305" s="32">
        <f>IF(D305&gt;21,VLOOKUP(D305,Barem!$T$1:$U$39,2,1),0)</f>
        <v>0</v>
      </c>
      <c r="S305" s="32">
        <f>IF(D305&lt;1.609,0,IF(B305="F",VLOOKUP(I305,Barem!$X$2:$Z$13,2,1),VLOOKUP(I305,Barem!$X$14:$Z$25,2,1)))</f>
        <v>0</v>
      </c>
      <c r="T305" s="32">
        <f>VLOOKUP(A305,Participanti!A:C,3,0)</f>
        <v>0.75</v>
      </c>
      <c r="U305" s="25">
        <f t="shared" si="62"/>
        <v>2.875</v>
      </c>
      <c r="V305" s="159">
        <v>44143</v>
      </c>
      <c r="W305" s="151">
        <f t="shared" si="52"/>
        <v>1</v>
      </c>
      <c r="X305" s="154">
        <f t="shared" si="59"/>
        <v>0.2872127872127872</v>
      </c>
      <c r="Y305" s="151" t="str">
        <f>VLOOKUP(A305,Data_echipe!A:R,18,0)</f>
        <v>Serioranistii</v>
      </c>
      <c r="Z305" s="151">
        <f t="shared" si="60"/>
        <v>1</v>
      </c>
    </row>
    <row r="306" spans="1:26" x14ac:dyDescent="0.25">
      <c r="A306" s="156" t="s">
        <v>159</v>
      </c>
      <c r="B306" s="151" t="str">
        <f>VLOOKUP(A306,Participanti!A:B,2,0)</f>
        <v>M</v>
      </c>
      <c r="C306" s="156">
        <v>9</v>
      </c>
      <c r="D306" s="156">
        <v>17.510000000000002</v>
      </c>
      <c r="E306" s="157">
        <v>7.9502314814814817E-2</v>
      </c>
      <c r="F306" s="157">
        <v>7.9791666666666664E-2</v>
      </c>
      <c r="G306" s="157">
        <f t="shared" si="53"/>
        <v>7.9646990740740747E-2</v>
      </c>
      <c r="H306" s="108">
        <v>910</v>
      </c>
      <c r="I306" s="153">
        <f t="shared" si="63"/>
        <v>4.5486573809674895E-3</v>
      </c>
      <c r="J306" s="156">
        <f>IF(B306="F",IF(I306&gt;Barem!$AC$2,0,IF(B306="F",VLOOKUP(D306,Barem!$B$2:$C$11,2,1))),IF(I306&gt;Barem!$AC$3,0,VLOOKUP(D306,Barem!$B$12:$C$21,2,1)))</f>
        <v>4</v>
      </c>
      <c r="K306" s="151">
        <f>IF(J306=0,0,IF(B306="F",VLOOKUP(I306,Barem!$G$2:$H$11,2,1),VLOOKUP(I306,Barem!$G$12:$H$21,2,1)))</f>
        <v>1</v>
      </c>
      <c r="L306" s="2">
        <v>3</v>
      </c>
      <c r="M306" s="155" t="s">
        <v>170</v>
      </c>
      <c r="N306" s="152">
        <f t="shared" si="61"/>
        <v>0.5</v>
      </c>
      <c r="O306" s="152">
        <f t="shared" si="61"/>
        <v>0.25</v>
      </c>
      <c r="P306" s="152">
        <f t="shared" si="61"/>
        <v>0.25</v>
      </c>
      <c r="Q306" s="32">
        <f t="shared" si="56"/>
        <v>0.60666666666666669</v>
      </c>
      <c r="R306" s="32">
        <f>IF(D306&gt;21,VLOOKUP(D306,Barem!$T$1:$U$39,2,1),0)</f>
        <v>0</v>
      </c>
      <c r="S306" s="32">
        <f>IF(D306&lt;1.609,0,IF(B306="F",VLOOKUP(I306,Barem!$X$2:$Z$13,2,1),VLOOKUP(I306,Barem!$X$14:$Z$25,2,1)))</f>
        <v>0</v>
      </c>
      <c r="T306" s="32">
        <f>VLOOKUP(A306,Participanti!A:C,3,0)</f>
        <v>0</v>
      </c>
      <c r="U306" s="25">
        <f t="shared" si="62"/>
        <v>3.6066666666666665</v>
      </c>
      <c r="V306" s="159">
        <v>44143</v>
      </c>
      <c r="W306" s="151">
        <f t="shared" si="52"/>
        <v>1</v>
      </c>
      <c r="X306" s="154">
        <f t="shared" si="59"/>
        <v>0.20597753664572621</v>
      </c>
      <c r="Y306" s="151" t="str">
        <f>VLOOKUP(A306,Data_echipe!A:R,18,0)</f>
        <v>Simply the BEST</v>
      </c>
      <c r="Z306" s="151">
        <f t="shared" si="60"/>
        <v>1</v>
      </c>
    </row>
    <row r="307" spans="1:26" x14ac:dyDescent="0.25">
      <c r="A307" s="156" t="s">
        <v>52</v>
      </c>
      <c r="B307" s="151" t="str">
        <f>VLOOKUP(A307,Participanti!A:B,2,0)</f>
        <v>M</v>
      </c>
      <c r="C307" s="156">
        <v>9</v>
      </c>
      <c r="D307" s="156">
        <v>21.3</v>
      </c>
      <c r="E307" s="157"/>
      <c r="F307" s="157">
        <v>6.2094907407407411E-2</v>
      </c>
      <c r="G307" s="157">
        <f t="shared" si="53"/>
        <v>6.2094907407407411E-2</v>
      </c>
      <c r="H307" s="108">
        <v>0</v>
      </c>
      <c r="I307" s="153">
        <f t="shared" si="63"/>
        <v>2.9152538688923665E-3</v>
      </c>
      <c r="J307" s="151">
        <f>IF(B307="F",IF(I307&gt;Barem!$AC$2,0,IF(B307="F",VLOOKUP(D307,Barem!$B$2:$C$11,2,1))),IF(I307&gt;Barem!$AC$3,0,VLOOKUP(D307,Barem!$B$12:$C$21,2,1)))</f>
        <v>5</v>
      </c>
      <c r="K307" s="156">
        <f>IF(J307=0,0,IF(B307="F",VLOOKUP(I307,Barem!$G$2:$H$11,2,1),VLOOKUP(I307,Barem!$G$12:$H$21,2,1)))</f>
        <v>4.5</v>
      </c>
      <c r="L307" s="2">
        <v>2.5</v>
      </c>
      <c r="M307" s="155" t="s">
        <v>171</v>
      </c>
      <c r="N307" s="152">
        <f t="shared" si="61"/>
        <v>0.25</v>
      </c>
      <c r="O307" s="152">
        <f t="shared" si="61"/>
        <v>0.5</v>
      </c>
      <c r="P307" s="152">
        <f t="shared" si="61"/>
        <v>0.25</v>
      </c>
      <c r="Q307" s="32">
        <f t="shared" si="56"/>
        <v>0</v>
      </c>
      <c r="R307" s="32">
        <f>IF(D307&gt;21,VLOOKUP(D307,Barem!$T$1:$U$39,2,1),0)</f>
        <v>0</v>
      </c>
      <c r="S307" s="32">
        <f>IF(D307&lt;1.609,0,IF(B307="F",VLOOKUP(I307,Barem!$X$2:$Z$13,2,1),VLOOKUP(I307,Barem!$X$14:$Z$25,2,1)))</f>
        <v>0</v>
      </c>
      <c r="T307" s="32">
        <f>VLOOKUP(A307,Participanti!A:C,3,0)</f>
        <v>0</v>
      </c>
      <c r="U307" s="25">
        <f t="shared" si="62"/>
        <v>4.125</v>
      </c>
      <c r="V307" s="159">
        <v>44143</v>
      </c>
      <c r="W307" s="151">
        <f t="shared" si="52"/>
        <v>1</v>
      </c>
      <c r="X307" s="154">
        <f t="shared" si="59"/>
        <v>0.19366197183098591</v>
      </c>
      <c r="Y307" s="151" t="str">
        <f>VLOOKUP(A307,Data_echipe!A:R,18,0)</f>
        <v>Simply the BEST</v>
      </c>
      <c r="Z307" s="151">
        <f t="shared" si="60"/>
        <v>1</v>
      </c>
    </row>
    <row r="308" spans="1:26" x14ac:dyDescent="0.25">
      <c r="A308" s="156" t="s">
        <v>60</v>
      </c>
      <c r="B308" s="151" t="str">
        <f>VLOOKUP(A308,Participanti!A:B,2,0)</f>
        <v>M</v>
      </c>
      <c r="C308" s="156">
        <v>9</v>
      </c>
      <c r="D308" s="156">
        <v>26.03</v>
      </c>
      <c r="E308" s="157"/>
      <c r="F308" s="157">
        <v>0.11140046296296297</v>
      </c>
      <c r="G308" s="157">
        <f t="shared" si="53"/>
        <v>0.11140046296296297</v>
      </c>
      <c r="H308" s="108">
        <v>64</v>
      </c>
      <c r="I308" s="153">
        <f t="shared" si="63"/>
        <v>4.2796950811741438E-3</v>
      </c>
      <c r="J308" s="151">
        <f>IF(B308="F",IF(I308&gt;Barem!$AC$2,0,IF(B308="F",VLOOKUP(D308,Barem!$B$2:$C$11,2,1))),IF(I308&gt;Barem!$AC$3,0,VLOOKUP(D308,Barem!$B$12:$C$21,2,1)))</f>
        <v>5</v>
      </c>
      <c r="K308" s="156">
        <f>IF(J308=0,0,IF(B308="F",VLOOKUP(I308,Barem!$G$2:$H$11,2,1),VLOOKUP(I308,Barem!$G$12:$H$21,2,1)))</f>
        <v>1</v>
      </c>
      <c r="L308" s="2">
        <v>2.5</v>
      </c>
      <c r="M308" s="155" t="s">
        <v>171</v>
      </c>
      <c r="N308" s="152">
        <f t="shared" si="61"/>
        <v>0.25</v>
      </c>
      <c r="O308" s="152">
        <f t="shared" si="61"/>
        <v>0.5</v>
      </c>
      <c r="P308" s="152">
        <f t="shared" si="61"/>
        <v>0.25</v>
      </c>
      <c r="Q308" s="32">
        <f t="shared" si="56"/>
        <v>0</v>
      </c>
      <c r="R308" s="32">
        <f>IF(D308&gt;21,VLOOKUP(D308,Barem!$T$1:$U$39,2,1),0)</f>
        <v>0.2</v>
      </c>
      <c r="S308" s="32">
        <f>IF(D308&lt;1.609,0,IF(B308="F",VLOOKUP(I308,Barem!$X$2:$Z$13,2,1),VLOOKUP(I308,Barem!$X$14:$Z$25,2,1)))</f>
        <v>0</v>
      </c>
      <c r="T308" s="32">
        <f>VLOOKUP(A308,Participanti!A:C,3,0)</f>
        <v>0</v>
      </c>
      <c r="U308" s="25">
        <f>J308*N308+K308*O308+L308*P308+Q308+R308+S308+T308</f>
        <v>2.5750000000000002</v>
      </c>
      <c r="V308" s="159">
        <v>44143</v>
      </c>
      <c r="W308" s="151">
        <f t="shared" si="52"/>
        <v>1</v>
      </c>
      <c r="X308" s="154">
        <f t="shared" si="59"/>
        <v>9.8924318094506344E-2</v>
      </c>
      <c r="Y308" s="151" t="str">
        <f>VLOOKUP(A308,Data_echipe!A:R,18,0)</f>
        <v>TSP</v>
      </c>
      <c r="Z308" s="151">
        <f t="shared" si="60"/>
        <v>1</v>
      </c>
    </row>
    <row r="309" spans="1:26" x14ac:dyDescent="0.25">
      <c r="A309" s="156" t="s">
        <v>58</v>
      </c>
      <c r="B309" s="151" t="str">
        <f>VLOOKUP(A309,Participanti!A:B,2,0)</f>
        <v>F</v>
      </c>
      <c r="C309" s="156">
        <v>9</v>
      </c>
      <c r="D309" s="156">
        <v>18.02</v>
      </c>
      <c r="E309" s="157">
        <v>0.11300925925925925</v>
      </c>
      <c r="F309" s="157">
        <v>0.10769675925925926</v>
      </c>
      <c r="G309" s="157">
        <f t="shared" si="53"/>
        <v>0.11035300925925925</v>
      </c>
      <c r="H309" s="108">
        <v>983</v>
      </c>
      <c r="I309" s="153">
        <f t="shared" si="63"/>
        <v>6.1239183828667738E-3</v>
      </c>
      <c r="J309" s="151">
        <f>IF(B309="F",IF(I309&gt;Barem!$AC$2,0,IF(B309="F",VLOOKUP(D309,Barem!$B$2:$C$11,2,1))),IF(I309&gt;Barem!$AC$3,0,VLOOKUP(D309,Barem!$B$12:$C$21,2,1)))</f>
        <v>4.5</v>
      </c>
      <c r="K309" s="151">
        <f>IF(J309=0,0,IF(B309="F",VLOOKUP(I309,Barem!$G$2:$H$11,2,1),VLOOKUP(I309,Barem!$G$12:$H$21,2,1)))</f>
        <v>1</v>
      </c>
      <c r="L309" s="156">
        <v>3.5</v>
      </c>
      <c r="M309" s="155" t="s">
        <v>172</v>
      </c>
      <c r="N309" s="152">
        <f t="shared" si="61"/>
        <v>0.25</v>
      </c>
      <c r="O309" s="152">
        <f t="shared" si="61"/>
        <v>0.25</v>
      </c>
      <c r="P309" s="152">
        <f t="shared" ref="P309:P372" si="64">IF($M309=P$1,50%,25%)</f>
        <v>0.5</v>
      </c>
      <c r="Q309" s="32">
        <f t="shared" si="56"/>
        <v>0.65533333333333332</v>
      </c>
      <c r="R309" s="32">
        <f>IF(D309&gt;21,VLOOKUP(D309,Barem!$T$1:$U$39,2,1),0)</f>
        <v>0</v>
      </c>
      <c r="S309" s="32">
        <f>IF(D309&lt;1.609,0,IF(B309="F",VLOOKUP(I309,Barem!$X$2:$Z$13,2,1),VLOOKUP(I309,Barem!$X$14:$Z$25,2,1)))</f>
        <v>0</v>
      </c>
      <c r="T309" s="32">
        <f>VLOOKUP(A309,Participanti!A:C,3,0)</f>
        <v>0</v>
      </c>
      <c r="U309" s="25">
        <f>J309*N309+K309*O309+L309*P309+Q309+R309+S309+T309</f>
        <v>3.7803333333333331</v>
      </c>
      <c r="V309" s="159">
        <v>44143</v>
      </c>
      <c r="W309" s="151">
        <f t="shared" si="52"/>
        <v>1</v>
      </c>
      <c r="X309" s="154">
        <f t="shared" si="59"/>
        <v>0.20978542360340363</v>
      </c>
      <c r="Y309" s="151" t="str">
        <f>VLOOKUP(A309,Data_echipe!A:R,18,0)</f>
        <v>Let it RUN</v>
      </c>
      <c r="Z309" s="151">
        <f t="shared" si="60"/>
        <v>1</v>
      </c>
    </row>
    <row r="310" spans="1:26" x14ac:dyDescent="0.25">
      <c r="A310" s="156" t="s">
        <v>66</v>
      </c>
      <c r="B310" s="151" t="str">
        <f>VLOOKUP(A310,Participanti!A:B,2,0)</f>
        <v>M</v>
      </c>
      <c r="C310" s="156">
        <v>9</v>
      </c>
      <c r="D310" s="156">
        <v>10.3</v>
      </c>
      <c r="E310" s="157"/>
      <c r="F310" s="157">
        <v>4.1828703703703701E-2</v>
      </c>
      <c r="G310" s="157">
        <f t="shared" si="53"/>
        <v>4.1828703703703701E-2</v>
      </c>
      <c r="H310" s="108">
        <v>0</v>
      </c>
      <c r="I310" s="153">
        <f t="shared" si="63"/>
        <v>4.0610391945343398E-3</v>
      </c>
      <c r="J310" s="151">
        <f>IF(B310="F",IF(I310&gt;Barem!$AC$2,0,IF(B310="F",VLOOKUP(D310,Barem!$B$2:$C$11,2,1))),IF(I310&gt;Barem!$AC$3,0,VLOOKUP(D310,Barem!$B$12:$C$21,2,1)))</f>
        <v>2.5</v>
      </c>
      <c r="K310" s="156">
        <f>IF(J310=0,0,IF(B310="F",VLOOKUP(I310,Barem!$G$2:$H$11,2,1),VLOOKUP(I310,Barem!$G$12:$H$21,2,1)))</f>
        <v>1.5</v>
      </c>
      <c r="L310" s="2">
        <v>2.5</v>
      </c>
      <c r="M310" s="155" t="s">
        <v>171</v>
      </c>
      <c r="N310" s="152">
        <f t="shared" si="61"/>
        <v>0.25</v>
      </c>
      <c r="O310" s="152">
        <f t="shared" si="61"/>
        <v>0.5</v>
      </c>
      <c r="P310" s="152">
        <f t="shared" si="64"/>
        <v>0.25</v>
      </c>
      <c r="Q310" s="32">
        <f t="shared" si="56"/>
        <v>0</v>
      </c>
      <c r="R310" s="32">
        <f>IF(D310&gt;21,VLOOKUP(D310,Barem!$T$1:$U$39,2,1),0)</f>
        <v>0</v>
      </c>
      <c r="S310" s="32">
        <f>IF(D310&lt;1.609,0,IF(B310="F",VLOOKUP(I310,Barem!$X$2:$Z$13,2,1),VLOOKUP(I310,Barem!$X$14:$Z$25,2,1)))</f>
        <v>0</v>
      </c>
      <c r="T310" s="32">
        <f>VLOOKUP(A310,Participanti!A:C,3,0)</f>
        <v>0</v>
      </c>
      <c r="U310" s="25">
        <f>J310*N310+K310*O310+L310*P310+Q310+R310+S310+T310</f>
        <v>2</v>
      </c>
      <c r="V310" s="159">
        <v>44142</v>
      </c>
      <c r="W310" s="151">
        <f t="shared" si="52"/>
        <v>1</v>
      </c>
      <c r="X310" s="154">
        <f t="shared" si="59"/>
        <v>0.1941747572815534</v>
      </c>
      <c r="Y310" s="151" t="str">
        <f>VLOOKUP(A310,Data_echipe!A:R,18,0)</f>
        <v>Serioranistii</v>
      </c>
      <c r="Z310" s="151">
        <f t="shared" si="60"/>
        <v>1</v>
      </c>
    </row>
    <row r="311" spans="1:26" x14ac:dyDescent="0.25">
      <c r="A311" s="156" t="s">
        <v>65</v>
      </c>
      <c r="B311" s="151" t="str">
        <f>VLOOKUP(A311,Participanti!A:B,2,0)</f>
        <v>M</v>
      </c>
      <c r="C311" s="156">
        <v>9</v>
      </c>
      <c r="D311" s="156">
        <v>12.4</v>
      </c>
      <c r="E311" s="157">
        <v>5.7349537037037039E-2</v>
      </c>
      <c r="F311" s="157">
        <v>5.9537037037037034E-2</v>
      </c>
      <c r="G311" s="157">
        <f t="shared" si="53"/>
        <v>5.8443287037037037E-2</v>
      </c>
      <c r="H311" s="108">
        <v>413</v>
      </c>
      <c r="I311" s="153">
        <f t="shared" si="63"/>
        <v>4.7131683094384707E-3</v>
      </c>
      <c r="J311" s="156">
        <f>IF(B311="F",IF(I311&gt;Barem!$AC$2,0,IF(B311="F",VLOOKUP(D311,Barem!$B$2:$C$11,2,1))),IF(I311&gt;Barem!$AC$3,0,VLOOKUP(D311,Barem!$B$12:$C$21,2,1)))</f>
        <v>3</v>
      </c>
      <c r="K311" s="151">
        <f>IF(J311=0,0,IF(B311="F",VLOOKUP(I311,Barem!$G$2:$H$11,2,1),VLOOKUP(I311,Barem!$G$12:$H$21,2,1)))</f>
        <v>1</v>
      </c>
      <c r="L311" s="2">
        <v>1.5</v>
      </c>
      <c r="M311" s="155" t="s">
        <v>170</v>
      </c>
      <c r="N311" s="152">
        <f t="shared" si="61"/>
        <v>0.5</v>
      </c>
      <c r="O311" s="152">
        <f t="shared" si="61"/>
        <v>0.25</v>
      </c>
      <c r="P311" s="152">
        <f t="shared" si="64"/>
        <v>0.25</v>
      </c>
      <c r="Q311" s="32">
        <f t="shared" si="56"/>
        <v>0.27533333333333332</v>
      </c>
      <c r="R311" s="32">
        <f>IF(D311&gt;21,VLOOKUP(D311,Barem!$T$1:$U$39,2,1),0)</f>
        <v>0</v>
      </c>
      <c r="S311" s="32">
        <f>IF(D311&lt;1.609,0,IF(B311="F",VLOOKUP(I311,Barem!$X$2:$Z$13,2,1),VLOOKUP(I311,Barem!$X$14:$Z$25,2,1)))</f>
        <v>0</v>
      </c>
      <c r="T311" s="32">
        <f>VLOOKUP(A311,Participanti!A:C,3,0)</f>
        <v>0</v>
      </c>
      <c r="U311" s="25">
        <f>J311*N311+K311*O311+L311*P311+Q311+R311+S311+T311</f>
        <v>2.4003333333333332</v>
      </c>
      <c r="V311" s="159">
        <v>44142</v>
      </c>
      <c r="W311" s="151">
        <f t="shared" si="52"/>
        <v>1</v>
      </c>
      <c r="X311" s="154">
        <f t="shared" si="59"/>
        <v>0.1935752688172043</v>
      </c>
      <c r="Y311" s="151" t="str">
        <f>VLOOKUP(A311,Data_echipe!A:R,18,0)</f>
        <v>Tenchei</v>
      </c>
      <c r="Z311" s="151">
        <f t="shared" si="60"/>
        <v>1</v>
      </c>
    </row>
    <row r="312" spans="1:26" x14ac:dyDescent="0.25">
      <c r="A312" s="156" t="s">
        <v>251</v>
      </c>
      <c r="B312" s="151" t="str">
        <f>VLOOKUP(A312,Participanti!A:B,2,0)</f>
        <v>M</v>
      </c>
      <c r="C312" s="156">
        <v>9</v>
      </c>
      <c r="D312" s="156">
        <v>10.02</v>
      </c>
      <c r="E312" s="157"/>
      <c r="F312" s="157">
        <v>3.7268518518518513E-2</v>
      </c>
      <c r="G312" s="157">
        <f t="shared" si="53"/>
        <v>3.7268518518518513E-2</v>
      </c>
      <c r="H312" s="108">
        <v>65</v>
      </c>
      <c r="I312" s="153">
        <f t="shared" si="63"/>
        <v>3.7194130258002508E-3</v>
      </c>
      <c r="J312" s="151">
        <f>IF(B312="F",IF(I312&gt;Barem!$AC$2,0,IF(B312="F",VLOOKUP(D312,Barem!$B$2:$C$11,2,1))),IF(I312&gt;Barem!$AC$3,0,VLOOKUP(D312,Barem!$B$12:$C$21,2,1)))</f>
        <v>2.5</v>
      </c>
      <c r="K312" s="156">
        <f>IF(J312=0,0,IF(B312="F",VLOOKUP(I312,Barem!$G$2:$H$11,2,1),VLOOKUP(I312,Barem!$G$12:$H$21,2,1)))</f>
        <v>2</v>
      </c>
      <c r="L312" s="2">
        <v>2</v>
      </c>
      <c r="M312" s="155" t="s">
        <v>171</v>
      </c>
      <c r="N312" s="152">
        <f t="shared" si="61"/>
        <v>0.25</v>
      </c>
      <c r="O312" s="152">
        <f t="shared" si="61"/>
        <v>0.5</v>
      </c>
      <c r="P312" s="152">
        <f t="shared" si="64"/>
        <v>0.25</v>
      </c>
      <c r="Q312" s="32">
        <f t="shared" si="56"/>
        <v>0</v>
      </c>
      <c r="R312" s="32">
        <f>IF(D312&gt;21,VLOOKUP(D312,Barem!$T$1:$U$39,2,1),0)</f>
        <v>0</v>
      </c>
      <c r="S312" s="32">
        <f>IF(D312&lt;1.609,0,IF(B312="F",VLOOKUP(I312,Barem!$X$2:$Z$13,2,1),VLOOKUP(I312,Barem!$X$14:$Z$25,2,1)))</f>
        <v>0</v>
      </c>
      <c r="T312" s="32">
        <f>VLOOKUP(A312,Participanti!A:C,3,0)</f>
        <v>0</v>
      </c>
      <c r="U312" s="25">
        <f t="shared" ref="U312:U322" si="65">J312*N312+K312*O312+L312*P312+Q312+R312+S312+T312</f>
        <v>2.125</v>
      </c>
      <c r="V312" s="159">
        <v>44142</v>
      </c>
      <c r="W312" s="151">
        <f t="shared" si="52"/>
        <v>1</v>
      </c>
      <c r="X312" s="154">
        <f t="shared" si="59"/>
        <v>0.21207584830339321</v>
      </c>
      <c r="Y312" s="151" t="str">
        <f>VLOOKUP(A312,Data_echipe!A:R,18,0)</f>
        <v>TSP</v>
      </c>
      <c r="Z312" s="151">
        <f t="shared" si="60"/>
        <v>1</v>
      </c>
    </row>
    <row r="313" spans="1:26" x14ac:dyDescent="0.25">
      <c r="A313" s="156" t="s">
        <v>223</v>
      </c>
      <c r="B313" s="151" t="str">
        <f>VLOOKUP(A313,Participanti!A:B,2,0)</f>
        <v>M</v>
      </c>
      <c r="C313" s="156">
        <v>9</v>
      </c>
      <c r="D313" s="156">
        <v>5.0199999999999996</v>
      </c>
      <c r="E313" s="156"/>
      <c r="F313" s="157">
        <v>1.1226851851851854E-2</v>
      </c>
      <c r="G313" s="157">
        <f t="shared" si="53"/>
        <v>1.1226851851851854E-2</v>
      </c>
      <c r="H313" s="108">
        <v>0</v>
      </c>
      <c r="I313" s="153">
        <f t="shared" si="63"/>
        <v>2.2364246716836365E-3</v>
      </c>
      <c r="J313" s="151">
        <f>IF(B313="F",IF(I313&gt;Barem!$AC$2,0,IF(B313="F",VLOOKUP(D313,Barem!$B$2:$C$11,2,1))),IF(I313&gt;Barem!$AC$3,0,VLOOKUP(D313,Barem!$B$12:$C$21,2,1)))</f>
        <v>1.5</v>
      </c>
      <c r="K313" s="156">
        <f>IF(J313=0,0,IF(B313="F",VLOOKUP(I313,Barem!$G$2:$H$11,2,1),VLOOKUP(I313,Barem!$G$12:$H$21,2,1)))</f>
        <v>5</v>
      </c>
      <c r="L313" s="2">
        <v>3</v>
      </c>
      <c r="M313" s="155" t="s">
        <v>171</v>
      </c>
      <c r="N313" s="152">
        <f t="shared" si="61"/>
        <v>0.25</v>
      </c>
      <c r="O313" s="152">
        <f t="shared" si="61"/>
        <v>0.5</v>
      </c>
      <c r="P313" s="152">
        <f t="shared" si="64"/>
        <v>0.25</v>
      </c>
      <c r="Q313" s="32">
        <f t="shared" si="56"/>
        <v>0</v>
      </c>
      <c r="R313" s="32">
        <f>IF(D313&gt;21,VLOOKUP(D313,Barem!$T$1:$U$39,2,1),0)</f>
        <v>0</v>
      </c>
      <c r="S313" s="32">
        <f>IF(D313&lt;1.609,0,IF(B313="F",VLOOKUP(I313,Barem!$X$2:$Z$13,2,1),VLOOKUP(I313,Barem!$X$14:$Z$25,2,1)))</f>
        <v>5.5</v>
      </c>
      <c r="T313" s="32">
        <f>VLOOKUP(A313,Participanti!A:C,3,0)</f>
        <v>0</v>
      </c>
      <c r="U313" s="25">
        <f t="shared" si="65"/>
        <v>9.125</v>
      </c>
      <c r="V313" s="159">
        <v>44141</v>
      </c>
      <c r="W313" s="151">
        <f t="shared" si="52"/>
        <v>1</v>
      </c>
      <c r="X313" s="154">
        <f t="shared" si="59"/>
        <v>1.8177290836653388</v>
      </c>
      <c r="Y313" s="151" t="str">
        <f>VLOOKUP(A313,Data_echipe!A:R,18,0)</f>
        <v>Simply the BEST</v>
      </c>
      <c r="Z313" s="151">
        <f t="shared" si="60"/>
        <v>1</v>
      </c>
    </row>
    <row r="314" spans="1:26" x14ac:dyDescent="0.25">
      <c r="A314" s="156" t="s">
        <v>218</v>
      </c>
      <c r="B314" s="151" t="str">
        <f>VLOOKUP(A314,Participanti!A:B,2,0)</f>
        <v>M</v>
      </c>
      <c r="C314" s="156">
        <v>9</v>
      </c>
      <c r="D314" s="156">
        <v>8.02</v>
      </c>
      <c r="E314" s="156"/>
      <c r="F314" s="157">
        <v>2.3657407407407408E-2</v>
      </c>
      <c r="G314" s="157">
        <f t="shared" si="53"/>
        <v>2.3657407407407408E-2</v>
      </c>
      <c r="H314" s="108">
        <v>0</v>
      </c>
      <c r="I314" s="153">
        <f t="shared" si="63"/>
        <v>2.9498014223700011E-3</v>
      </c>
      <c r="J314" s="151">
        <f>IF(B314="F",IF(I314&gt;Barem!$AC$2,0,IF(B314="F",VLOOKUP(D314,Barem!$B$2:$C$11,2,1))),IF(I314&gt;Barem!$AC$3,0,VLOOKUP(D314,Barem!$B$12:$C$21,2,1)))</f>
        <v>2</v>
      </c>
      <c r="K314" s="156">
        <f>IF(J314=0,0,IF(B314="F",VLOOKUP(I314,Barem!$G$2:$H$11,2,1),VLOOKUP(I314,Barem!$G$12:$H$21,2,1)))</f>
        <v>4.5</v>
      </c>
      <c r="L314" s="2">
        <v>1</v>
      </c>
      <c r="M314" s="155" t="s">
        <v>171</v>
      </c>
      <c r="N314" s="152">
        <f t="shared" si="61"/>
        <v>0.25</v>
      </c>
      <c r="O314" s="152">
        <f t="shared" si="61"/>
        <v>0.5</v>
      </c>
      <c r="P314" s="152">
        <f t="shared" si="64"/>
        <v>0.25</v>
      </c>
      <c r="Q314" s="32">
        <f t="shared" si="56"/>
        <v>0</v>
      </c>
      <c r="R314" s="32">
        <f>IF(D314&gt;21,VLOOKUP(D314,Barem!$T$1:$U$39,2,1),0)</f>
        <v>0</v>
      </c>
      <c r="S314" s="32">
        <f>IF(D314&lt;1.609,0,IF(B314="F",VLOOKUP(I314,Barem!$X$2:$Z$13,2,1),VLOOKUP(I314,Barem!$X$14:$Z$25,2,1)))</f>
        <v>0</v>
      </c>
      <c r="T314" s="32">
        <f>VLOOKUP(A314,Participanti!A:C,3,0)</f>
        <v>0</v>
      </c>
      <c r="U314" s="25">
        <f t="shared" si="65"/>
        <v>3</v>
      </c>
      <c r="V314" s="159">
        <v>44141</v>
      </c>
      <c r="W314" s="151">
        <f t="shared" si="52"/>
        <v>1</v>
      </c>
      <c r="X314" s="154">
        <f t="shared" si="59"/>
        <v>0.37406483790523692</v>
      </c>
      <c r="Y314" s="151" t="str">
        <f>VLOOKUP(A314,Data_echipe!A:R,18,0)</f>
        <v>Simply the BEST</v>
      </c>
      <c r="Z314" s="151">
        <f t="shared" si="60"/>
        <v>1</v>
      </c>
    </row>
    <row r="315" spans="1:26" x14ac:dyDescent="0.25">
      <c r="A315" s="156" t="s">
        <v>224</v>
      </c>
      <c r="B315" s="151" t="str">
        <f>VLOOKUP(A315,Participanti!A:B,2,0)</f>
        <v>M</v>
      </c>
      <c r="C315" s="156">
        <v>9</v>
      </c>
      <c r="D315" s="156">
        <v>10.55</v>
      </c>
      <c r="E315" s="156"/>
      <c r="F315" s="157">
        <v>2.6574074074074073E-2</v>
      </c>
      <c r="G315" s="157">
        <f t="shared" si="53"/>
        <v>2.6574074074074073E-2</v>
      </c>
      <c r="H315" s="108">
        <v>0</v>
      </c>
      <c r="I315" s="153">
        <f t="shared" si="63"/>
        <v>2.5188695804809545E-3</v>
      </c>
      <c r="J315" s="151">
        <f>IF(B315="F",IF(I315&gt;Barem!$AC$2,0,IF(B315="F",VLOOKUP(D315,Barem!$B$2:$C$11,2,1))),IF(I315&gt;Barem!$AC$3,0,VLOOKUP(D315,Barem!$B$12:$C$21,2,1)))</f>
        <v>2.5</v>
      </c>
      <c r="K315" s="156">
        <f>IF(J315=0,0,IF(B315="F",VLOOKUP(I315,Barem!$G$2:$H$11,2,1),VLOOKUP(I315,Barem!$G$12:$H$21,2,1)))</f>
        <v>5</v>
      </c>
      <c r="L315" s="2">
        <v>1.5</v>
      </c>
      <c r="M315" s="155" t="s">
        <v>171</v>
      </c>
      <c r="N315" s="152">
        <f t="shared" si="61"/>
        <v>0.25</v>
      </c>
      <c r="O315" s="152">
        <f t="shared" si="61"/>
        <v>0.5</v>
      </c>
      <c r="P315" s="152">
        <f t="shared" si="64"/>
        <v>0.25</v>
      </c>
      <c r="Q315" s="32">
        <f t="shared" si="56"/>
        <v>0</v>
      </c>
      <c r="R315" s="32">
        <f>IF(D315&gt;21,VLOOKUP(D315,Barem!$T$1:$U$39,2,1),0)</f>
        <v>0</v>
      </c>
      <c r="S315" s="32">
        <f>IF(D315&lt;1.609,0,IF(B315="F",VLOOKUP(I315,Barem!$X$2:$Z$13,2,1),VLOOKUP(I315,Barem!$X$14:$Z$25,2,1)))</f>
        <v>1.5</v>
      </c>
      <c r="T315" s="32">
        <f>VLOOKUP(A315,Participanti!A:C,3,0)</f>
        <v>0</v>
      </c>
      <c r="U315" s="25">
        <f t="shared" si="65"/>
        <v>5</v>
      </c>
      <c r="V315" s="159">
        <v>44138</v>
      </c>
      <c r="W315" s="151">
        <f t="shared" si="52"/>
        <v>1</v>
      </c>
      <c r="X315" s="154">
        <f t="shared" si="59"/>
        <v>0.47393364928909948</v>
      </c>
      <c r="Y315" s="151" t="str">
        <f>VLOOKUP(A315,Data_echipe!A:R,18,0)</f>
        <v>Serioranistii</v>
      </c>
      <c r="Z315" s="151">
        <f t="shared" si="60"/>
        <v>1</v>
      </c>
    </row>
    <row r="316" spans="1:26" x14ac:dyDescent="0.25">
      <c r="A316" s="156" t="s">
        <v>175</v>
      </c>
      <c r="B316" s="151" t="str">
        <f>VLOOKUP(A316,Participanti!A:B,2,0)</f>
        <v>M</v>
      </c>
      <c r="C316" s="156">
        <v>9</v>
      </c>
      <c r="D316" s="156">
        <v>3.01</v>
      </c>
      <c r="E316" s="156"/>
      <c r="F316" s="157">
        <v>7.743055555555556E-3</v>
      </c>
      <c r="G316" s="157">
        <f t="shared" si="53"/>
        <v>7.743055555555556E-3</v>
      </c>
      <c r="H316" s="108">
        <v>0</v>
      </c>
      <c r="I316" s="153">
        <f t="shared" si="63"/>
        <v>2.5724437061646365E-3</v>
      </c>
      <c r="J316" s="151">
        <f>IF(B316="F",IF(I316&gt;Barem!$AC$2,0,IF(B316="F",VLOOKUP(D316,Barem!$B$2:$C$11,2,1))),IF(I316&gt;Barem!$AC$3,0,VLOOKUP(D316,Barem!$B$12:$C$21,2,1)))</f>
        <v>1</v>
      </c>
      <c r="K316" s="156">
        <f>IF(J316=0,0,IF(B316="F",VLOOKUP(I316,Barem!$G$2:$H$11,2,1),VLOOKUP(I316,Barem!$G$12:$H$21,2,1)))</f>
        <v>5</v>
      </c>
      <c r="L316" s="151">
        <v>3</v>
      </c>
      <c r="M316" s="155" t="s">
        <v>171</v>
      </c>
      <c r="N316" s="152">
        <f t="shared" si="61"/>
        <v>0.25</v>
      </c>
      <c r="O316" s="152">
        <f t="shared" si="61"/>
        <v>0.5</v>
      </c>
      <c r="P316" s="152">
        <f t="shared" si="64"/>
        <v>0.25</v>
      </c>
      <c r="Q316" s="32">
        <f t="shared" si="56"/>
        <v>0</v>
      </c>
      <c r="R316" s="32">
        <f>IF(D316&gt;21,VLOOKUP(D316,Barem!$T$1:$U$39,2,1),0)</f>
        <v>0</v>
      </c>
      <c r="S316" s="32">
        <f>IF(D316&lt;1.609,0,IF(B316="F",VLOOKUP(I316,Barem!$X$2:$Z$13,2,1),VLOOKUP(I316,Barem!$X$14:$Z$25,2,1)))</f>
        <v>0.99999999999999989</v>
      </c>
      <c r="T316" s="32">
        <f>VLOOKUP(A316,Participanti!A:C,3,0)</f>
        <v>0</v>
      </c>
      <c r="U316" s="25">
        <f t="shared" si="65"/>
        <v>4.5</v>
      </c>
      <c r="V316" s="159">
        <v>44138</v>
      </c>
      <c r="W316" s="2">
        <f t="shared" si="52"/>
        <v>1</v>
      </c>
      <c r="X316" s="154">
        <f t="shared" si="59"/>
        <v>1.4950166112956811</v>
      </c>
      <c r="Y316" s="151" t="str">
        <f>VLOOKUP(A316,Data_echipe!A:R,18,0)</f>
        <v>Let it RUN</v>
      </c>
      <c r="Z316" s="151">
        <f t="shared" si="60"/>
        <v>1</v>
      </c>
    </row>
    <row r="317" spans="1:26" x14ac:dyDescent="0.25">
      <c r="A317" s="156" t="s">
        <v>211</v>
      </c>
      <c r="B317" s="151" t="str">
        <f>VLOOKUP(A317,Participanti!A:B,2,0)</f>
        <v>F</v>
      </c>
      <c r="C317" s="156">
        <v>9</v>
      </c>
      <c r="D317" s="156">
        <v>5.01</v>
      </c>
      <c r="E317" s="156"/>
      <c r="F317" s="157">
        <v>2.0729166666666667E-2</v>
      </c>
      <c r="G317" s="157">
        <f t="shared" si="53"/>
        <v>2.0729166666666667E-2</v>
      </c>
      <c r="H317" s="108">
        <v>6</v>
      </c>
      <c r="I317" s="153">
        <f t="shared" si="63"/>
        <v>4.1375582168995343E-3</v>
      </c>
      <c r="J317" s="151">
        <f>IF(B317="F",IF(I317&gt;Barem!$AC$2,0,IF(B317="F",VLOOKUP(D317,Barem!$B$2:$C$11,2,1))),IF(I317&gt;Barem!$AC$3,0,VLOOKUP(D317,Barem!$B$12:$C$21,2,1)))</f>
        <v>1.5</v>
      </c>
      <c r="K317" s="156">
        <f>IF(J317=0,0,IF(B317="F",VLOOKUP(I317,Barem!$G$2:$H$11,2,1),VLOOKUP(I317,Barem!$G$12:$H$21,2,1)))</f>
        <v>2</v>
      </c>
      <c r="L317" s="2">
        <v>2.5</v>
      </c>
      <c r="M317" s="155" t="s">
        <v>171</v>
      </c>
      <c r="N317" s="152">
        <f t="shared" si="61"/>
        <v>0.25</v>
      </c>
      <c r="O317" s="152">
        <f t="shared" si="61"/>
        <v>0.5</v>
      </c>
      <c r="P317" s="152">
        <f t="shared" si="64"/>
        <v>0.25</v>
      </c>
      <c r="Q317" s="32">
        <f t="shared" si="56"/>
        <v>0</v>
      </c>
      <c r="R317" s="32">
        <f>IF(D317&gt;21,VLOOKUP(D317,Barem!$T$1:$U$39,2,1),0)</f>
        <v>0</v>
      </c>
      <c r="S317" s="32">
        <f>IF(D317&lt;1.609,0,IF(B317="F",VLOOKUP(I317,Barem!$X$2:$Z$13,2,1),VLOOKUP(I317,Barem!$X$14:$Z$25,2,1)))</f>
        <v>0</v>
      </c>
      <c r="T317" s="32">
        <f>VLOOKUP(A317,Participanti!A:C,3,0)</f>
        <v>0</v>
      </c>
      <c r="U317" s="25">
        <f t="shared" si="65"/>
        <v>2</v>
      </c>
      <c r="V317" s="159">
        <v>44138</v>
      </c>
      <c r="W317" s="151">
        <f t="shared" si="52"/>
        <v>1</v>
      </c>
      <c r="X317" s="154">
        <f t="shared" si="59"/>
        <v>0.39920159680638723</v>
      </c>
      <c r="Y317" s="151" t="str">
        <f>VLOOKUP(A317,Data_echipe!A:R,18,0)</f>
        <v>Tenchei</v>
      </c>
      <c r="Z317" s="151">
        <f t="shared" si="60"/>
        <v>1</v>
      </c>
    </row>
    <row r="318" spans="1:26" x14ac:dyDescent="0.25">
      <c r="A318" s="156" t="s">
        <v>55</v>
      </c>
      <c r="B318" s="151" t="str">
        <f>VLOOKUP(A318,Participanti!A:B,2,0)</f>
        <v>M</v>
      </c>
      <c r="C318" s="156">
        <v>9</v>
      </c>
      <c r="D318" s="156">
        <v>17.55</v>
      </c>
      <c r="E318" s="157">
        <v>9.2349537037037036E-2</v>
      </c>
      <c r="F318" s="157">
        <v>9.329861111111111E-2</v>
      </c>
      <c r="G318" s="157">
        <f t="shared" si="53"/>
        <v>9.2824074074074073E-2</v>
      </c>
      <c r="H318" s="108">
        <v>937</v>
      </c>
      <c r="I318" s="153">
        <f t="shared" si="63"/>
        <v>5.2891210298617701E-3</v>
      </c>
      <c r="J318" s="151">
        <f>IF(B318="F",IF(I318&gt;Barem!$AC$2,0,IF(B318="F",VLOOKUP(D318,Barem!$B$2:$C$11,2,1))),IF(I318&gt;Barem!$AC$3,0,VLOOKUP(D318,Barem!$B$12:$C$21,2,1)))</f>
        <v>4</v>
      </c>
      <c r="K318" s="151">
        <f>IF(J318=0,0,IF(B318="F",VLOOKUP(I318,Barem!$G$2:$H$11,2,1),VLOOKUP(I318,Barem!$G$12:$H$21,2,1)))</f>
        <v>1</v>
      </c>
      <c r="L318" s="156">
        <v>4</v>
      </c>
      <c r="M318" s="155" t="s">
        <v>172</v>
      </c>
      <c r="N318" s="152">
        <f t="shared" si="61"/>
        <v>0.25</v>
      </c>
      <c r="O318" s="152">
        <f t="shared" si="61"/>
        <v>0.25</v>
      </c>
      <c r="P318" s="152">
        <f t="shared" si="64"/>
        <v>0.5</v>
      </c>
      <c r="Q318" s="32">
        <f t="shared" si="56"/>
        <v>0.6246666666666667</v>
      </c>
      <c r="R318" s="32">
        <f>IF(D318&gt;21,VLOOKUP(D318,Barem!$T$1:$U$39,2,1),0)</f>
        <v>0</v>
      </c>
      <c r="S318" s="32">
        <f>IF(D318&lt;1.609,0,IF(B318="F",VLOOKUP(I318,Barem!$X$2:$Z$13,2,1),VLOOKUP(I318,Barem!$X$14:$Z$25,2,1)))</f>
        <v>0</v>
      </c>
      <c r="T318" s="32">
        <f>VLOOKUP(A318,Participanti!A:C,3,0)</f>
        <v>0</v>
      </c>
      <c r="U318" s="25">
        <f t="shared" si="65"/>
        <v>3.8746666666666667</v>
      </c>
      <c r="V318" s="159">
        <v>44143</v>
      </c>
      <c r="W318" s="151">
        <f t="shared" si="52"/>
        <v>1</v>
      </c>
      <c r="X318" s="154">
        <f t="shared" si="59"/>
        <v>0.22077872744539412</v>
      </c>
      <c r="Y318" s="151" t="str">
        <f>VLOOKUP(A318,Data_echipe!A:R,18,0)</f>
        <v>Serioranistii</v>
      </c>
      <c r="Z318" s="151">
        <f t="shared" si="60"/>
        <v>1</v>
      </c>
    </row>
    <row r="319" spans="1:26" x14ac:dyDescent="0.25">
      <c r="A319" s="156" t="s">
        <v>183</v>
      </c>
      <c r="B319" s="151" t="str">
        <f>VLOOKUP(A319,Participanti!A:B,2,0)</f>
        <v>M</v>
      </c>
      <c r="C319" s="156">
        <v>9</v>
      </c>
      <c r="D319" s="156">
        <v>17.489999999999998</v>
      </c>
      <c r="E319" s="157">
        <v>8.6608796296296295E-2</v>
      </c>
      <c r="F319" s="157">
        <v>8.7824074074074068E-2</v>
      </c>
      <c r="G319" s="157">
        <f t="shared" si="53"/>
        <v>8.7216435185185182E-2</v>
      </c>
      <c r="H319" s="108">
        <v>930</v>
      </c>
      <c r="I319" s="153">
        <f t="shared" si="63"/>
        <v>4.9866458081866891E-3</v>
      </c>
      <c r="J319" s="151">
        <f>IF(B319="F",IF(I319&gt;Barem!$AC$2,0,IF(B319="F",VLOOKUP(D319,Barem!$B$2:$C$11,2,1))),IF(I319&gt;Barem!$AC$3,0,VLOOKUP(D319,Barem!$B$12:$C$21,2,1)))</f>
        <v>4</v>
      </c>
      <c r="K319" s="151">
        <f>IF(J319=0,0,IF(B319="F",VLOOKUP(I319,Barem!$G$2:$H$11,2,1),VLOOKUP(I319,Barem!$G$12:$H$21,2,1)))</f>
        <v>1</v>
      </c>
      <c r="L319" s="156">
        <v>3.5</v>
      </c>
      <c r="M319" s="155" t="s">
        <v>172</v>
      </c>
      <c r="N319" s="152">
        <f t="shared" si="61"/>
        <v>0.25</v>
      </c>
      <c r="O319" s="152">
        <f t="shared" si="61"/>
        <v>0.25</v>
      </c>
      <c r="P319" s="152">
        <f t="shared" si="64"/>
        <v>0.5</v>
      </c>
      <c r="Q319" s="32">
        <f t="shared" si="56"/>
        <v>0.62</v>
      </c>
      <c r="R319" s="32">
        <f>IF(D319&gt;21,VLOOKUP(D319,Barem!$T$1:$U$39,2,1),0)</f>
        <v>0</v>
      </c>
      <c r="S319" s="32">
        <f>IF(D319&lt;1.609,0,IF(B319="F",VLOOKUP(I319,Barem!$X$2:$Z$13,2,1),VLOOKUP(I319,Barem!$X$14:$Z$25,2,1)))</f>
        <v>0</v>
      </c>
      <c r="T319" s="32">
        <f>VLOOKUP(A319,Participanti!A:C,3,0)</f>
        <v>0</v>
      </c>
      <c r="U319" s="25">
        <f t="shared" si="65"/>
        <v>3.62</v>
      </c>
      <c r="V319" s="159">
        <v>44144</v>
      </c>
      <c r="W319" s="151">
        <f t="shared" si="52"/>
        <v>1</v>
      </c>
      <c r="X319" s="154">
        <f t="shared" si="59"/>
        <v>0.20697541452258436</v>
      </c>
      <c r="Y319" s="151" t="str">
        <f>VLOOKUP(A319,Data_echipe!A:R,18,0)</f>
        <v>TSP</v>
      </c>
      <c r="Z319" s="151">
        <f t="shared" si="60"/>
        <v>1</v>
      </c>
    </row>
    <row r="320" spans="1:26" x14ac:dyDescent="0.25">
      <c r="A320" s="156" t="s">
        <v>56</v>
      </c>
      <c r="B320" s="151" t="str">
        <f>VLOOKUP(A320,Participanti!A:B,2,0)</f>
        <v>M</v>
      </c>
      <c r="C320" s="156">
        <v>9</v>
      </c>
      <c r="D320" s="156">
        <v>17.5</v>
      </c>
      <c r="E320" s="157"/>
      <c r="F320" s="157">
        <v>0.12778935185185183</v>
      </c>
      <c r="G320" s="157">
        <f t="shared" si="53"/>
        <v>0.12778935185185183</v>
      </c>
      <c r="H320" s="108">
        <v>940</v>
      </c>
      <c r="I320" s="153">
        <f t="shared" si="63"/>
        <v>7.3022486772486763E-3</v>
      </c>
      <c r="J320" s="151">
        <f>IF(B320="F",IF(I320&gt;Barem!$AC$2,0,IF(B320="F",VLOOKUP(D320,Barem!$B$2:$C$11,2,1))),IF(I320&gt;Barem!$AC$3,0,VLOOKUP(D320,Barem!$B$12:$C$21,2,1)))</f>
        <v>4</v>
      </c>
      <c r="K320" s="156">
        <f>IF(J320=0,0,IF(B320="F",VLOOKUP(I320,Barem!$G$2:$H$11,2,1),VLOOKUP(I320,Barem!$G$12:$H$21,2,1)))</f>
        <v>0</v>
      </c>
      <c r="L320" s="2">
        <v>2</v>
      </c>
      <c r="M320" s="155" t="s">
        <v>171</v>
      </c>
      <c r="N320" s="152">
        <f t="shared" si="61"/>
        <v>0.25</v>
      </c>
      <c r="O320" s="152">
        <f t="shared" si="61"/>
        <v>0.5</v>
      </c>
      <c r="P320" s="152">
        <f t="shared" si="64"/>
        <v>0.25</v>
      </c>
      <c r="Q320" s="32">
        <f t="shared" si="56"/>
        <v>0.62666666666666671</v>
      </c>
      <c r="R320" s="32">
        <f>IF(D320&gt;21,VLOOKUP(D320,Barem!$T$1:$U$39,2,1),0)</f>
        <v>0</v>
      </c>
      <c r="S320" s="32">
        <f>IF(D320&lt;1.609,0,IF(B320="F",VLOOKUP(I320,Barem!$X$2:$Z$13,2,1),VLOOKUP(I320,Barem!$X$14:$Z$25,2,1)))</f>
        <v>0</v>
      </c>
      <c r="T320" s="32">
        <f>VLOOKUP(A320,Participanti!A:C,3,0)</f>
        <v>0</v>
      </c>
      <c r="U320" s="25">
        <f t="shared" si="65"/>
        <v>2.1266666666666669</v>
      </c>
      <c r="V320" s="159">
        <v>44144</v>
      </c>
      <c r="W320" s="151">
        <f t="shared" si="52"/>
        <v>1</v>
      </c>
      <c r="X320" s="154">
        <f t="shared" si="59"/>
        <v>0.12152380952380953</v>
      </c>
      <c r="Y320" s="151" t="str">
        <f>VLOOKUP(A320,Data_echipe!A:R,18,0)</f>
        <v>TSP</v>
      </c>
      <c r="Z320" s="151">
        <f t="shared" si="60"/>
        <v>0</v>
      </c>
    </row>
    <row r="321" spans="1:26" x14ac:dyDescent="0.25">
      <c r="A321" s="156" t="s">
        <v>178</v>
      </c>
      <c r="B321" s="151" t="str">
        <f>VLOOKUP(A321,Participanti!A:B,2,0)</f>
        <v>M</v>
      </c>
      <c r="C321" s="156">
        <v>9</v>
      </c>
      <c r="D321" s="156">
        <v>26.01</v>
      </c>
      <c r="E321" s="157">
        <v>9.5405092592592597E-2</v>
      </c>
      <c r="F321" s="157">
        <v>0.10202546296296296</v>
      </c>
      <c r="G321" s="157">
        <f t="shared" si="53"/>
        <v>9.8715277777777777E-2</v>
      </c>
      <c r="H321" s="108">
        <v>446</v>
      </c>
      <c r="I321" s="153">
        <f t="shared" si="63"/>
        <v>3.7952817292494336E-3</v>
      </c>
      <c r="J321" s="151">
        <f>IF(B321="F",IF(I321&gt;Barem!$AC$2,0,IF(B321="F",VLOOKUP(D321,Barem!$B$2:$C$11,2,1))),IF(I321&gt;Barem!$AC$3,0,VLOOKUP(D321,Barem!$B$12:$C$21,2,1)))</f>
        <v>5</v>
      </c>
      <c r="K321" s="151">
        <f>IF(J321=0,0,IF(B321="F",VLOOKUP(I321,Barem!$G$2:$H$11,2,1),VLOOKUP(I321,Barem!$G$12:$H$21,2,1)))</f>
        <v>2</v>
      </c>
      <c r="L321" s="156">
        <v>3</v>
      </c>
      <c r="M321" s="155" t="s">
        <v>172</v>
      </c>
      <c r="N321" s="152">
        <f t="shared" si="61"/>
        <v>0.25</v>
      </c>
      <c r="O321" s="152">
        <f t="shared" si="61"/>
        <v>0.25</v>
      </c>
      <c r="P321" s="152">
        <f t="shared" si="64"/>
        <v>0.5</v>
      </c>
      <c r="Q321" s="32">
        <f t="shared" si="56"/>
        <v>0.29733333333333334</v>
      </c>
      <c r="R321" s="32">
        <f>IF(D321&gt;21,VLOOKUP(D321,Barem!$T$1:$U$39,2,1),0)</f>
        <v>0.2</v>
      </c>
      <c r="S321" s="32">
        <f>IF(D321&lt;1.609,0,IF(B321="F",VLOOKUP(I321,Barem!$X$2:$Z$13,2,1),VLOOKUP(I321,Barem!$X$14:$Z$25,2,1)))</f>
        <v>0</v>
      </c>
      <c r="T321" s="32">
        <f>VLOOKUP(A321,Participanti!A:C,3,0)</f>
        <v>0</v>
      </c>
      <c r="U321" s="25">
        <f t="shared" si="65"/>
        <v>3.7473333333333336</v>
      </c>
      <c r="V321" s="159">
        <v>44144</v>
      </c>
      <c r="W321" s="151">
        <f t="shared" si="52"/>
        <v>1</v>
      </c>
      <c r="X321" s="154">
        <f t="shared" si="59"/>
        <v>0.1440727925156991</v>
      </c>
      <c r="Y321" s="151" t="str">
        <f>VLOOKUP(A321,Data_echipe!A:R,18,0)</f>
        <v>Tenchei</v>
      </c>
      <c r="Z321" s="151">
        <f t="shared" si="60"/>
        <v>1</v>
      </c>
    </row>
    <row r="322" spans="1:26" x14ac:dyDescent="0.25">
      <c r="A322" s="156" t="s">
        <v>57</v>
      </c>
      <c r="B322" s="151" t="str">
        <f>VLOOKUP(A322,Participanti!A:B,2,0)</f>
        <v>M</v>
      </c>
      <c r="C322" s="156">
        <v>9</v>
      </c>
      <c r="D322" s="156">
        <v>13.3</v>
      </c>
      <c r="E322" s="156"/>
      <c r="F322" s="157">
        <v>3.7696759259259256E-2</v>
      </c>
      <c r="G322" s="157">
        <f t="shared" si="53"/>
        <v>3.7696759259259256E-2</v>
      </c>
      <c r="H322" s="108">
        <v>0</v>
      </c>
      <c r="I322" s="153">
        <f t="shared" si="63"/>
        <v>2.8343428014480643E-3</v>
      </c>
      <c r="J322" s="151">
        <f>IF(B322="F",IF(I322&gt;Barem!$AC$2,0,IF(B322="F",VLOOKUP(D322,Barem!$B$2:$C$11,2,1))),IF(I322&gt;Barem!$AC$3,0,VLOOKUP(D322,Barem!$B$12:$C$21,2,1)))</f>
        <v>3</v>
      </c>
      <c r="K322" s="156">
        <f>IF(J322=0,0,IF(B322="F",VLOOKUP(I322,Barem!$G$2:$H$11,2,1),VLOOKUP(I322,Barem!$G$12:$H$21,2,1)))</f>
        <v>4.5</v>
      </c>
      <c r="L322" s="2">
        <v>3</v>
      </c>
      <c r="M322" s="155" t="s">
        <v>171</v>
      </c>
      <c r="N322" s="152">
        <f t="shared" si="61"/>
        <v>0.25</v>
      </c>
      <c r="O322" s="152">
        <f t="shared" si="61"/>
        <v>0.5</v>
      </c>
      <c r="P322" s="152">
        <f t="shared" si="64"/>
        <v>0.25</v>
      </c>
      <c r="Q322" s="32">
        <f t="shared" si="56"/>
        <v>0</v>
      </c>
      <c r="R322" s="32">
        <f>IF(D322&gt;21,VLOOKUP(D322,Barem!$T$1:$U$39,2,1),0)</f>
        <v>0</v>
      </c>
      <c r="S322" s="32">
        <f>IF(D322&lt;1.609,0,IF(B322="F",VLOOKUP(I322,Barem!$X$2:$Z$13,2,1),VLOOKUP(I322,Barem!$X$14:$Z$25,2,1)))</f>
        <v>0</v>
      </c>
      <c r="T322" s="32">
        <f>VLOOKUP(A322,Participanti!A:C,3,0)</f>
        <v>0</v>
      </c>
      <c r="U322" s="25">
        <f t="shared" si="65"/>
        <v>3.75</v>
      </c>
      <c r="V322" s="159">
        <v>44140</v>
      </c>
      <c r="W322" s="151">
        <f t="shared" ref="W322:W386" si="66">COUNTIFS(A:A,A322,C:C,C322)</f>
        <v>1</v>
      </c>
      <c r="X322" s="154">
        <f t="shared" si="59"/>
        <v>0.28195488721804512</v>
      </c>
      <c r="Y322" s="151" t="str">
        <f>VLOOKUP(A322,Data_echipe!A:R,18,0)</f>
        <v>Tenchei</v>
      </c>
      <c r="Z322" s="151">
        <f t="shared" si="60"/>
        <v>1</v>
      </c>
    </row>
    <row r="323" spans="1:26" x14ac:dyDescent="0.25">
      <c r="A323" s="156" t="s">
        <v>49</v>
      </c>
      <c r="B323" s="151" t="str">
        <f>VLOOKUP(A323,Participanti!A:B,2,0)</f>
        <v>M</v>
      </c>
      <c r="C323" s="156">
        <v>9</v>
      </c>
      <c r="D323" s="156">
        <v>15</v>
      </c>
      <c r="E323" s="156"/>
      <c r="F323" s="157">
        <v>5.5393518518518516E-2</v>
      </c>
      <c r="G323" s="157">
        <f t="shared" si="53"/>
        <v>5.5393518518518516E-2</v>
      </c>
      <c r="H323" s="108">
        <v>11</v>
      </c>
      <c r="I323" s="153">
        <f t="shared" si="63"/>
        <v>3.6929012345679009E-3</v>
      </c>
      <c r="J323" s="151">
        <f>IF(B323="F",IF(I323&gt;Barem!$AC$2,0,IF(B323="F",VLOOKUP(D323,Barem!$B$2:$C$11,2,1))),IF(I323&gt;Barem!$AC$3,0,VLOOKUP(D323,Barem!$B$12:$C$21,2,1)))</f>
        <v>3.5</v>
      </c>
      <c r="K323" s="156">
        <f>IF(J323=0,0,IF(B323="F",VLOOKUP(I323,Barem!$G$2:$H$11,2,1),VLOOKUP(I323,Barem!$G$12:$H$21,2,1)))</f>
        <v>2</v>
      </c>
      <c r="L323" s="2">
        <v>2.5</v>
      </c>
      <c r="M323" s="155" t="s">
        <v>171</v>
      </c>
      <c r="N323" s="152">
        <f t="shared" si="61"/>
        <v>0.25</v>
      </c>
      <c r="O323" s="152">
        <f t="shared" si="61"/>
        <v>0.5</v>
      </c>
      <c r="P323" s="152">
        <f t="shared" si="64"/>
        <v>0.25</v>
      </c>
      <c r="Q323" s="32">
        <f t="shared" si="56"/>
        <v>0</v>
      </c>
      <c r="R323" s="32">
        <f>IF(D323&gt;21,VLOOKUP(D323,Barem!$T$1:$U$39,2,1),0)</f>
        <v>0</v>
      </c>
      <c r="S323" s="32">
        <f>IF(D323&lt;1.609,0,IF(B323="F",VLOOKUP(I323,Barem!$X$2:$Z$13,2,1),VLOOKUP(I323,Barem!$X$14:$Z$25,2,1)))</f>
        <v>0</v>
      </c>
      <c r="T323" s="32">
        <f>VLOOKUP(A323,Participanti!A:C,3,0)</f>
        <v>0</v>
      </c>
      <c r="U323" s="25">
        <f t="shared" ref="U323:U371" si="67">J323*N323+K323*O323+L323*P323+Q323+R323+S323+T323</f>
        <v>2.5</v>
      </c>
      <c r="V323" s="159">
        <v>44144</v>
      </c>
      <c r="W323" s="151">
        <f t="shared" si="66"/>
        <v>1</v>
      </c>
      <c r="X323" s="154">
        <f t="shared" si="59"/>
        <v>0.16666666666666666</v>
      </c>
      <c r="Y323" s="151" t="e">
        <f>VLOOKUP(A323,Data_echipe!A:R,18,0)</f>
        <v>#N/A</v>
      </c>
      <c r="Z323" s="151">
        <f t="shared" si="60"/>
        <v>1</v>
      </c>
    </row>
    <row r="324" spans="1:26" x14ac:dyDescent="0.25">
      <c r="A324" s="156" t="s">
        <v>50</v>
      </c>
      <c r="B324" s="151" t="str">
        <f>VLOOKUP(A324,Participanti!A:B,2,0)</f>
        <v>F</v>
      </c>
      <c r="C324" s="156">
        <v>9</v>
      </c>
      <c r="D324" s="156">
        <v>4.82</v>
      </c>
      <c r="E324" s="157">
        <v>2.0208333333333335E-2</v>
      </c>
      <c r="F324" s="157">
        <v>2.0231481481481482E-2</v>
      </c>
      <c r="G324" s="157">
        <f t="shared" si="53"/>
        <v>2.0219907407407409E-2</v>
      </c>
      <c r="H324" s="108">
        <v>29</v>
      </c>
      <c r="I324" s="153">
        <f t="shared" si="63"/>
        <v>4.1950015368065162E-3</v>
      </c>
      <c r="J324" s="151">
        <f>IF(B324="F",IF(I324&gt;Barem!$AC$2,0,IF(B324="F",VLOOKUP(D324,Barem!$B$2:$C$11,2,1))),IF(I324&gt;Barem!$AC$3,0,VLOOKUP(D324,Barem!$B$12:$C$21,2,1)))</f>
        <v>1.5</v>
      </c>
      <c r="K324" s="151">
        <f>IF(J324=0,0,IF(B324="F",VLOOKUP(I324,Barem!$G$2:$H$11,2,1),VLOOKUP(I324,Barem!$G$12:$H$21,2,1)))</f>
        <v>1.5</v>
      </c>
      <c r="L324" s="156">
        <v>2.5</v>
      </c>
      <c r="M324" s="155" t="s">
        <v>172</v>
      </c>
      <c r="N324" s="152">
        <f t="shared" si="61"/>
        <v>0.25</v>
      </c>
      <c r="O324" s="152">
        <f t="shared" si="61"/>
        <v>0.25</v>
      </c>
      <c r="P324" s="152">
        <f t="shared" si="64"/>
        <v>0.5</v>
      </c>
      <c r="Q324" s="32">
        <f t="shared" si="56"/>
        <v>0</v>
      </c>
      <c r="R324" s="32">
        <f>IF(D324&gt;21,VLOOKUP(D324,Barem!$T$1:$U$39,2,1),0)</f>
        <v>0</v>
      </c>
      <c r="S324" s="32">
        <f>IF(D324&lt;1.609,0,IF(B324="F",VLOOKUP(I324,Barem!$X$2:$Z$13,2,1),VLOOKUP(I324,Barem!$X$14:$Z$25,2,1)))</f>
        <v>0</v>
      </c>
      <c r="T324" s="32">
        <f>VLOOKUP(A324,Participanti!A:C,3,0)</f>
        <v>0</v>
      </c>
      <c r="U324" s="25">
        <f t="shared" si="67"/>
        <v>2</v>
      </c>
      <c r="V324" s="159">
        <v>44144</v>
      </c>
      <c r="W324" s="151">
        <f t="shared" si="66"/>
        <v>1</v>
      </c>
      <c r="X324" s="154">
        <f t="shared" si="59"/>
        <v>0.41493775933609955</v>
      </c>
      <c r="Y324" s="151" t="str">
        <f>VLOOKUP(A324,Data_echipe!A:R,18,0)</f>
        <v>Tenchei</v>
      </c>
      <c r="Z324" s="151">
        <f t="shared" si="60"/>
        <v>1</v>
      </c>
    </row>
    <row r="325" spans="1:26" x14ac:dyDescent="0.25">
      <c r="A325" s="156" t="s">
        <v>64</v>
      </c>
      <c r="B325" s="151" t="str">
        <f>VLOOKUP(A325,Participanti!A:B,2,0)</f>
        <v>M</v>
      </c>
      <c r="C325" s="156">
        <v>9</v>
      </c>
      <c r="D325" s="156">
        <v>10.050000000000001</v>
      </c>
      <c r="E325" s="156"/>
      <c r="F325" s="157">
        <v>4.5162037037037035E-2</v>
      </c>
      <c r="G325" s="157">
        <f t="shared" si="53"/>
        <v>4.5162037037037035E-2</v>
      </c>
      <c r="H325" s="108">
        <v>36</v>
      </c>
      <c r="I325" s="153">
        <f t="shared" si="63"/>
        <v>4.4937350285608989E-3</v>
      </c>
      <c r="J325" s="151">
        <f>IF(B325="F",IF(I325&gt;Barem!$AC$2,0,IF(B325="F",VLOOKUP(D325,Barem!$B$2:$C$11,2,1))),IF(I325&gt;Barem!$AC$3,0,VLOOKUP(D325,Barem!$B$12:$C$21,2,1)))</f>
        <v>2.5</v>
      </c>
      <c r="K325" s="156">
        <f>IF(J325=0,0,IF(B325="F",VLOOKUP(I325,Barem!$G$2:$H$11,2,1),VLOOKUP(I325,Barem!$G$12:$H$21,2,1)))</f>
        <v>1</v>
      </c>
      <c r="L325" s="2">
        <v>2</v>
      </c>
      <c r="M325" s="155" t="s">
        <v>171</v>
      </c>
      <c r="N325" s="152">
        <f t="shared" si="61"/>
        <v>0.25</v>
      </c>
      <c r="O325" s="152">
        <f t="shared" si="61"/>
        <v>0.5</v>
      </c>
      <c r="P325" s="152">
        <f t="shared" si="64"/>
        <v>0.25</v>
      </c>
      <c r="Q325" s="32">
        <f t="shared" si="56"/>
        <v>0</v>
      </c>
      <c r="R325" s="32">
        <f>IF(D325&gt;21,VLOOKUP(D325,Barem!$T$1:$U$39,2,1),0)</f>
        <v>0</v>
      </c>
      <c r="S325" s="32">
        <f>IF(D325&lt;1.609,0,IF(B325="F",VLOOKUP(I325,Barem!$X$2:$Z$13,2,1),VLOOKUP(I325,Barem!$X$14:$Z$25,2,1)))</f>
        <v>0</v>
      </c>
      <c r="T325" s="32">
        <f>VLOOKUP(A325,Participanti!A:C,3,0)</f>
        <v>0</v>
      </c>
      <c r="U325" s="25">
        <f t="shared" si="67"/>
        <v>1.625</v>
      </c>
      <c r="V325" s="159">
        <v>44144</v>
      </c>
      <c r="W325" s="151">
        <f t="shared" si="66"/>
        <v>1</v>
      </c>
      <c r="X325" s="154">
        <f t="shared" si="59"/>
        <v>0.1616915422885572</v>
      </c>
      <c r="Y325" s="151" t="str">
        <f>VLOOKUP(A325,Data_echipe!A:R,18,0)</f>
        <v>Simply the BEST</v>
      </c>
      <c r="Z325" s="151">
        <f t="shared" si="60"/>
        <v>1</v>
      </c>
    </row>
    <row r="326" spans="1:26" x14ac:dyDescent="0.25">
      <c r="A326" s="156" t="s">
        <v>181</v>
      </c>
      <c r="B326" s="151" t="str">
        <f>VLOOKUP(A326,Participanti!A:B,2,0)</f>
        <v>M</v>
      </c>
      <c r="C326" s="156">
        <v>9</v>
      </c>
      <c r="D326" s="156">
        <v>10.36</v>
      </c>
      <c r="E326" s="157">
        <v>6.6423611111111114E-2</v>
      </c>
      <c r="F326" s="157">
        <v>6.8449074074074079E-2</v>
      </c>
      <c r="G326" s="157">
        <f t="shared" si="53"/>
        <v>6.7436342592592596E-2</v>
      </c>
      <c r="H326" s="108">
        <v>648</v>
      </c>
      <c r="I326" s="153">
        <f t="shared" si="63"/>
        <v>6.509299478049479E-3</v>
      </c>
      <c r="J326" s="156">
        <f>IF(B326="F",IF(I326&gt;Barem!$AC$2,0,IF(B326="F",VLOOKUP(D326,Barem!$B$2:$C$11,2,1))),IF(I326&gt;Barem!$AC$3,0,VLOOKUP(D326,Barem!$B$12:$C$21,2,1)))</f>
        <v>2.5</v>
      </c>
      <c r="K326" s="151">
        <f>IF(J326=0,0,IF(B326="F",VLOOKUP(I326,Barem!$G$2:$H$11,2,1),VLOOKUP(I326,Barem!$G$12:$H$21,2,1)))</f>
        <v>0</v>
      </c>
      <c r="L326" s="2">
        <v>4</v>
      </c>
      <c r="M326" s="155" t="s">
        <v>170</v>
      </c>
      <c r="N326" s="152">
        <f t="shared" si="61"/>
        <v>0.5</v>
      </c>
      <c r="O326" s="152">
        <f t="shared" si="61"/>
        <v>0.25</v>
      </c>
      <c r="P326" s="152">
        <f t="shared" si="64"/>
        <v>0.25</v>
      </c>
      <c r="Q326" s="32">
        <f t="shared" si="56"/>
        <v>0.432</v>
      </c>
      <c r="R326" s="32">
        <f>IF(D326&gt;21,VLOOKUP(D326,Barem!$T$1:$U$39,2,1),0)</f>
        <v>0</v>
      </c>
      <c r="S326" s="32">
        <f>IF(D326&lt;1.609,0,IF(B326="F",VLOOKUP(I326,Barem!$X$2:$Z$13,2,1),VLOOKUP(I326,Barem!$X$14:$Z$25,2,1)))</f>
        <v>0</v>
      </c>
      <c r="T326" s="32">
        <f>VLOOKUP(A326,Participanti!A:C,3,0)</f>
        <v>0</v>
      </c>
      <c r="U326" s="25">
        <f t="shared" si="67"/>
        <v>2.6819999999999999</v>
      </c>
      <c r="V326" s="159">
        <v>44144</v>
      </c>
      <c r="W326" s="151">
        <f t="shared" si="66"/>
        <v>1</v>
      </c>
      <c r="X326" s="154">
        <f t="shared" ref="X326:X329" si="68">U326/D326</f>
        <v>0.25888030888030888</v>
      </c>
      <c r="Y326" s="151" t="str">
        <f>VLOOKUP(A326,Data_echipe!A:R,18,0)</f>
        <v>Let it RUN</v>
      </c>
      <c r="Z326" s="151">
        <f t="shared" ref="Z326:Z333" si="69">IF(K326&gt;0,1,0)</f>
        <v>0</v>
      </c>
    </row>
    <row r="327" spans="1:26" x14ac:dyDescent="0.25">
      <c r="A327" s="156" t="s">
        <v>8</v>
      </c>
      <c r="B327" s="151" t="str">
        <f>VLOOKUP(A327,Participanti!A:B,2,0)</f>
        <v>M</v>
      </c>
      <c r="C327" s="156">
        <v>9</v>
      </c>
      <c r="D327" s="156">
        <v>6.45</v>
      </c>
      <c r="E327" s="156"/>
      <c r="F327" s="157">
        <v>2.0821759259259259E-2</v>
      </c>
      <c r="G327" s="157">
        <f t="shared" si="53"/>
        <v>2.0821759259259259E-2</v>
      </c>
      <c r="H327" s="108">
        <v>11</v>
      </c>
      <c r="I327" s="153">
        <f t="shared" si="63"/>
        <v>3.2281797301177144E-3</v>
      </c>
      <c r="J327" s="151">
        <f>IF(B327="F",IF(I327&gt;Barem!$AC$2,0,IF(B327="F",VLOOKUP(D327,Barem!$B$2:$C$11,2,1))),IF(I327&gt;Barem!$AC$3,0,VLOOKUP(D327,Barem!$B$12:$C$21,2,1)))</f>
        <v>1.5</v>
      </c>
      <c r="K327" s="156">
        <f>IF(J327=0,0,IF(B327="F",VLOOKUP(I327,Barem!$G$2:$H$11,2,1),VLOOKUP(I327,Barem!$G$12:$H$21,2,1)))</f>
        <v>3.5</v>
      </c>
      <c r="L327" s="2">
        <v>2</v>
      </c>
      <c r="M327" s="155" t="s">
        <v>171</v>
      </c>
      <c r="N327" s="152">
        <f t="shared" si="61"/>
        <v>0.25</v>
      </c>
      <c r="O327" s="152">
        <f t="shared" si="61"/>
        <v>0.5</v>
      </c>
      <c r="P327" s="152">
        <f t="shared" si="64"/>
        <v>0.25</v>
      </c>
      <c r="Q327" s="32">
        <f t="shared" si="56"/>
        <v>0</v>
      </c>
      <c r="R327" s="32">
        <f>IF(D327&gt;21,VLOOKUP(D327,Barem!$T$1:$U$39,2,1),0)</f>
        <v>0</v>
      </c>
      <c r="S327" s="32">
        <f>IF(D327&lt;1.609,0,IF(B327="F",VLOOKUP(I327,Barem!$X$2:$Z$13,2,1),VLOOKUP(I327,Barem!$X$14:$Z$25,2,1)))</f>
        <v>0</v>
      </c>
      <c r="T327" s="32">
        <f>VLOOKUP(A327,Participanti!A:C,3,0)</f>
        <v>0</v>
      </c>
      <c r="U327" s="25">
        <f t="shared" si="67"/>
        <v>2.625</v>
      </c>
      <c r="V327" s="159">
        <v>44144</v>
      </c>
      <c r="W327" s="151">
        <f t="shared" si="66"/>
        <v>1</v>
      </c>
      <c r="X327" s="154">
        <f t="shared" si="68"/>
        <v>0.40697674418604651</v>
      </c>
      <c r="Y327" s="151" t="str">
        <f>VLOOKUP(A327,Data_echipe!A:R,18,0)</f>
        <v>TSP</v>
      </c>
      <c r="Z327" s="151">
        <f t="shared" si="69"/>
        <v>1</v>
      </c>
    </row>
    <row r="328" spans="1:26" x14ac:dyDescent="0.25">
      <c r="A328" s="156" t="s">
        <v>47</v>
      </c>
      <c r="B328" s="151" t="str">
        <f>VLOOKUP(A328,Participanti!A:B,2,0)</f>
        <v>M</v>
      </c>
      <c r="C328" s="156">
        <v>9</v>
      </c>
      <c r="D328" s="156">
        <v>10.02</v>
      </c>
      <c r="E328" s="156"/>
      <c r="F328" s="157">
        <v>4.0254629629629633E-2</v>
      </c>
      <c r="G328" s="157">
        <f t="shared" si="53"/>
        <v>4.0254629629629633E-2</v>
      </c>
      <c r="H328" s="108">
        <v>17</v>
      </c>
      <c r="I328" s="153">
        <f t="shared" si="63"/>
        <v>4.0174281067494643E-3</v>
      </c>
      <c r="J328" s="151">
        <f>IF(B328="F",IF(I328&gt;Barem!$AC$2,0,IF(B328="F",VLOOKUP(D328,Barem!$B$2:$C$11,2,1))),IF(I328&gt;Barem!$AC$3,0,VLOOKUP(D328,Barem!$B$12:$C$21,2,1)))</f>
        <v>2.5</v>
      </c>
      <c r="K328" s="156">
        <f>IF(J328=0,0,IF(B328="F",VLOOKUP(I328,Barem!$G$2:$H$11,2,1),VLOOKUP(I328,Barem!$G$12:$H$21,2,1)))</f>
        <v>1.5</v>
      </c>
      <c r="L328" s="2">
        <v>3</v>
      </c>
      <c r="M328" s="155" t="s">
        <v>171</v>
      </c>
      <c r="N328" s="152">
        <f t="shared" si="61"/>
        <v>0.25</v>
      </c>
      <c r="O328" s="152">
        <f t="shared" si="61"/>
        <v>0.5</v>
      </c>
      <c r="P328" s="152">
        <f t="shared" si="64"/>
        <v>0.25</v>
      </c>
      <c r="Q328" s="32">
        <f t="shared" si="56"/>
        <v>0</v>
      </c>
      <c r="R328" s="32">
        <f>IF(D328&gt;21,VLOOKUP(D328,Barem!$T$1:$U$39,2,1),0)</f>
        <v>0</v>
      </c>
      <c r="S328" s="32">
        <f>IF(D328&lt;1.609,0,IF(B328="F",VLOOKUP(I328,Barem!$X$2:$Z$13,2,1),VLOOKUP(I328,Barem!$X$14:$Z$25,2,1)))</f>
        <v>0</v>
      </c>
      <c r="T328" s="32">
        <f>VLOOKUP(A328,Participanti!A:C,3,0)</f>
        <v>0</v>
      </c>
      <c r="U328" s="25">
        <f t="shared" si="67"/>
        <v>2.125</v>
      </c>
      <c r="V328" s="159">
        <v>44144</v>
      </c>
      <c r="W328" s="151">
        <f t="shared" si="66"/>
        <v>1</v>
      </c>
      <c r="X328" s="154">
        <f t="shared" si="68"/>
        <v>0.21207584830339321</v>
      </c>
      <c r="Y328" s="151" t="str">
        <f>VLOOKUP(A328,Data_echipe!A:R,18,0)</f>
        <v>Tenchei</v>
      </c>
      <c r="Z328" s="151">
        <f t="shared" si="69"/>
        <v>1</v>
      </c>
    </row>
    <row r="329" spans="1:26" x14ac:dyDescent="0.25">
      <c r="A329" s="156" t="s">
        <v>160</v>
      </c>
      <c r="B329" s="151" t="str">
        <f>VLOOKUP(A329,Participanti!A:B,2,0)</f>
        <v>F</v>
      </c>
      <c r="C329" s="156">
        <v>9</v>
      </c>
      <c r="D329" s="156">
        <v>5.01</v>
      </c>
      <c r="E329" s="156"/>
      <c r="F329" s="157">
        <v>1.6689814814814817E-2</v>
      </c>
      <c r="G329" s="157">
        <f t="shared" si="53"/>
        <v>1.6689814814814817E-2</v>
      </c>
      <c r="H329" s="108">
        <v>0</v>
      </c>
      <c r="I329" s="153">
        <f t="shared" si="63"/>
        <v>3.3313003622384867E-3</v>
      </c>
      <c r="J329" s="151">
        <f>IF(B329="F",IF(I329&gt;Barem!$AC$2,0,IF(B329="F",VLOOKUP(D329,Barem!$B$2:$C$11,2,1))),IF(I329&gt;Barem!$AC$3,0,VLOOKUP(D329,Barem!$B$12:$C$21,2,1)))</f>
        <v>1.5</v>
      </c>
      <c r="K329" s="156">
        <f>IF(J329=0,0,IF(B329="F",VLOOKUP(I329,Barem!$G$2:$H$11,2,1),VLOOKUP(I329,Barem!$G$12:$H$21,2,1)))</f>
        <v>4</v>
      </c>
      <c r="L329" s="2">
        <v>2</v>
      </c>
      <c r="M329" s="155" t="s">
        <v>171</v>
      </c>
      <c r="N329" s="152">
        <f t="shared" si="61"/>
        <v>0.25</v>
      </c>
      <c r="O329" s="152">
        <f t="shared" si="61"/>
        <v>0.5</v>
      </c>
      <c r="P329" s="152">
        <f t="shared" si="64"/>
        <v>0.25</v>
      </c>
      <c r="Q329" s="32">
        <f t="shared" si="56"/>
        <v>0</v>
      </c>
      <c r="R329" s="32">
        <f>IF(D329&gt;21,VLOOKUP(D329,Barem!$T$1:$U$39,2,1),0)</f>
        <v>0</v>
      </c>
      <c r="S329" s="32">
        <f>IF(D329&lt;1.609,0,IF(B329="F",VLOOKUP(I329,Barem!$X$2:$Z$13,2,1),VLOOKUP(I329,Barem!$X$14:$Z$25,2,1)))</f>
        <v>0</v>
      </c>
      <c r="T329" s="32">
        <f>VLOOKUP(A329,Participanti!A:C,3,0)</f>
        <v>0</v>
      </c>
      <c r="U329" s="25">
        <f t="shared" si="67"/>
        <v>2.875</v>
      </c>
      <c r="V329" s="159">
        <v>44142</v>
      </c>
      <c r="W329" s="151">
        <f t="shared" si="66"/>
        <v>1</v>
      </c>
      <c r="X329" s="154">
        <f t="shared" si="68"/>
        <v>0.5738522954091817</v>
      </c>
      <c r="Y329" s="151" t="str">
        <f>VLOOKUP(A329,Data_echipe!A:R,18,0)</f>
        <v>Serioranistii</v>
      </c>
      <c r="Z329" s="151">
        <f t="shared" si="69"/>
        <v>1</v>
      </c>
    </row>
    <row r="330" spans="1:26" x14ac:dyDescent="0.25">
      <c r="A330" s="156" t="s">
        <v>220</v>
      </c>
      <c r="B330" s="151" t="str">
        <f>VLOOKUP(A330,Participanti!A:B,2,0)</f>
        <v>M</v>
      </c>
      <c r="C330" s="156">
        <v>9</v>
      </c>
      <c r="D330" s="156">
        <v>18.57</v>
      </c>
      <c r="E330" s="156"/>
      <c r="F330" s="157">
        <v>0.11416666666666668</v>
      </c>
      <c r="G330" s="157">
        <f t="shared" si="53"/>
        <v>0.11416666666666668</v>
      </c>
      <c r="H330" s="108">
        <v>953</v>
      </c>
      <c r="I330" s="153">
        <f t="shared" si="63"/>
        <v>6.1479088134984749E-3</v>
      </c>
      <c r="J330" s="151">
        <f>IF(B330="F",IF(I330&gt;Barem!$AC$2,0,IF(B330="F",VLOOKUP(D330,Barem!$B$2:$C$11,2,1))),IF(I330&gt;Barem!$AC$3,0,VLOOKUP(D330,Barem!$B$12:$C$21,2,1)))</f>
        <v>4</v>
      </c>
      <c r="K330" s="156">
        <f>IF(J330=0,0,IF(B330="F",VLOOKUP(I330,Barem!$G$2:$H$11,2,1),VLOOKUP(I330,Barem!$G$12:$H$21,2,1)))</f>
        <v>0</v>
      </c>
      <c r="L330" s="2">
        <v>4</v>
      </c>
      <c r="M330" s="155" t="s">
        <v>171</v>
      </c>
      <c r="N330" s="152">
        <f t="shared" si="61"/>
        <v>0.25</v>
      </c>
      <c r="O330" s="152">
        <f t="shared" si="61"/>
        <v>0.5</v>
      </c>
      <c r="P330" s="152">
        <f t="shared" si="64"/>
        <v>0.25</v>
      </c>
      <c r="Q330" s="32">
        <f t="shared" si="56"/>
        <v>0.63533333333333331</v>
      </c>
      <c r="R330" s="32">
        <f>IF(D330&gt;21,VLOOKUP(D330,Barem!$T$1:$U$39,2,1),0)</f>
        <v>0</v>
      </c>
      <c r="S330" s="32">
        <f>IF(D330&lt;1.609,0,IF(B330="F",VLOOKUP(I330,Barem!$X$2:$Z$13,2,1),VLOOKUP(I330,Barem!$X$14:$Z$25,2,1)))</f>
        <v>0</v>
      </c>
      <c r="T330" s="32">
        <f>VLOOKUP(A330,Participanti!A:C,3,0)</f>
        <v>0</v>
      </c>
      <c r="U330" s="25">
        <f t="shared" si="67"/>
        <v>2.6353333333333335</v>
      </c>
      <c r="V330" s="159">
        <v>44142</v>
      </c>
      <c r="W330" s="151">
        <f t="shared" si="66"/>
        <v>1</v>
      </c>
      <c r="X330" s="154">
        <f>U330/D330</f>
        <v>0.1419134805241429</v>
      </c>
      <c r="Y330" s="151" t="str">
        <f>VLOOKUP(A330,Data_echipe!A:R,18,0)</f>
        <v>Serioranistii</v>
      </c>
      <c r="Z330" s="151">
        <f t="shared" si="69"/>
        <v>0</v>
      </c>
    </row>
    <row r="331" spans="1:26" x14ac:dyDescent="0.25">
      <c r="A331" s="156" t="s">
        <v>53</v>
      </c>
      <c r="B331" s="151" t="str">
        <f>VLOOKUP(A331,Participanti!A:B,2,0)</f>
        <v>M</v>
      </c>
      <c r="C331" s="156">
        <v>9</v>
      </c>
      <c r="D331" s="156">
        <v>10.01</v>
      </c>
      <c r="E331" s="156"/>
      <c r="F331" s="157">
        <v>3.8136574074074073E-2</v>
      </c>
      <c r="G331" s="157">
        <f t="shared" si="53"/>
        <v>3.8136574074074073E-2</v>
      </c>
      <c r="H331" s="108">
        <v>51</v>
      </c>
      <c r="I331" s="153">
        <f t="shared" si="63"/>
        <v>3.8098475598475597E-3</v>
      </c>
      <c r="J331" s="151">
        <f>IF(B331="F",IF(I331&gt;Barem!$AC$2,0,IF(B331="F",VLOOKUP(D331,Barem!$B$2:$C$11,2,1))),IF(I331&gt;Barem!$AC$3,0,VLOOKUP(D331,Barem!$B$12:$C$21,2,1)))</f>
        <v>2.5</v>
      </c>
      <c r="K331" s="156">
        <f>IF(J331=0,0,IF(B331="F",VLOOKUP(I331,Barem!$G$2:$H$11,2,1),VLOOKUP(I331,Barem!$G$12:$H$21,2,1)))</f>
        <v>2</v>
      </c>
      <c r="L331" s="2">
        <v>2</v>
      </c>
      <c r="M331" s="155" t="s">
        <v>171</v>
      </c>
      <c r="N331" s="152">
        <f t="shared" si="61"/>
        <v>0.25</v>
      </c>
      <c r="O331" s="152">
        <f t="shared" si="61"/>
        <v>0.5</v>
      </c>
      <c r="P331" s="152">
        <f t="shared" si="64"/>
        <v>0.25</v>
      </c>
      <c r="Q331" s="32">
        <f t="shared" si="56"/>
        <v>0</v>
      </c>
      <c r="R331" s="32">
        <f>IF(D331&gt;21,VLOOKUP(D331,Barem!$T$1:$U$39,2,1),0)</f>
        <v>0</v>
      </c>
      <c r="S331" s="32">
        <f>IF(D331&lt;1.609,0,IF(B331="F",VLOOKUP(I331,Barem!$X$2:$Z$13,2,1),VLOOKUP(I331,Barem!$X$14:$Z$25,2,1)))</f>
        <v>0</v>
      </c>
      <c r="T331" s="32">
        <f>VLOOKUP(A331,Participanti!A:C,3,0)</f>
        <v>0</v>
      </c>
      <c r="U331" s="25">
        <f t="shared" si="67"/>
        <v>2.125</v>
      </c>
      <c r="V331" s="159">
        <v>44137</v>
      </c>
      <c r="W331" s="151">
        <f t="shared" si="66"/>
        <v>1</v>
      </c>
      <c r="X331" s="154">
        <f>U331/D331</f>
        <v>0.21228771228771229</v>
      </c>
      <c r="Y331" s="151" t="str">
        <f>VLOOKUP(A331,Data_echipe!A:R,18,0)</f>
        <v>Let it RUN</v>
      </c>
      <c r="Z331" s="151">
        <f t="shared" si="69"/>
        <v>1</v>
      </c>
    </row>
    <row r="332" spans="1:26" x14ac:dyDescent="0.25">
      <c r="A332" s="156" t="s">
        <v>67</v>
      </c>
      <c r="B332" s="151" t="str">
        <f>VLOOKUP(A332,Participanti!A:B,2,0)</f>
        <v>F</v>
      </c>
      <c r="C332" s="156">
        <v>9</v>
      </c>
      <c r="D332" s="156">
        <v>3.01</v>
      </c>
      <c r="E332" s="156"/>
      <c r="F332" s="157">
        <v>1.0405092592592593E-2</v>
      </c>
      <c r="G332" s="157">
        <f t="shared" si="53"/>
        <v>1.0405092592592593E-2</v>
      </c>
      <c r="H332" s="108">
        <v>7</v>
      </c>
      <c r="I332" s="153">
        <f t="shared" si="63"/>
        <v>3.4568413928879049E-3</v>
      </c>
      <c r="J332" s="151">
        <f>IF(B332="F",IF(I332&gt;Barem!$AC$2,0,IF(B332="F",VLOOKUP(D332,Barem!$B$2:$C$11,2,1))),IF(I332&gt;Barem!$AC$3,0,VLOOKUP(D332,Barem!$B$12:$C$21,2,1)))</f>
        <v>1</v>
      </c>
      <c r="K332" s="156">
        <f>IF(J332=0,0,IF(B332="F",VLOOKUP(I332,Barem!$G$2:$H$11,2,1),VLOOKUP(I332,Barem!$G$12:$H$21,2,1)))</f>
        <v>4</v>
      </c>
      <c r="L332" s="2">
        <v>1.5</v>
      </c>
      <c r="M332" s="155" t="s">
        <v>171</v>
      </c>
      <c r="N332" s="152">
        <f t="shared" si="61"/>
        <v>0.25</v>
      </c>
      <c r="O332" s="152">
        <f t="shared" si="61"/>
        <v>0.5</v>
      </c>
      <c r="P332" s="152">
        <f t="shared" si="64"/>
        <v>0.25</v>
      </c>
      <c r="Q332" s="32">
        <f t="shared" si="56"/>
        <v>0</v>
      </c>
      <c r="R332" s="32">
        <f>IF(D332&gt;21,VLOOKUP(D332,Barem!$T$1:$U$39,2,1),0)</f>
        <v>0</v>
      </c>
      <c r="S332" s="32">
        <f>IF(D332&lt;1.609,0,IF(B332="F",VLOOKUP(I332,Barem!$X$2:$Z$13,2,1),VLOOKUP(I332,Barem!$X$14:$Z$25,2,1)))</f>
        <v>0</v>
      </c>
      <c r="T332" s="32">
        <f>VLOOKUP(A332,Participanti!A:C,3,0)</f>
        <v>0</v>
      </c>
      <c r="U332" s="25">
        <f t="shared" si="67"/>
        <v>2.625</v>
      </c>
      <c r="V332" s="159">
        <v>44140</v>
      </c>
      <c r="W332" s="151">
        <f t="shared" si="66"/>
        <v>1</v>
      </c>
      <c r="X332" s="154">
        <f>U332/D332</f>
        <v>0.87209302325581406</v>
      </c>
      <c r="Y332" s="151" t="e">
        <f>VLOOKUP(A332,Data_echipe!A:R,18,0)</f>
        <v>#N/A</v>
      </c>
      <c r="Z332" s="151">
        <f t="shared" si="69"/>
        <v>1</v>
      </c>
    </row>
    <row r="333" spans="1:26" x14ac:dyDescent="0.25">
      <c r="A333" s="156" t="s">
        <v>182</v>
      </c>
      <c r="B333" s="151" t="str">
        <f>VLOOKUP(A333,Participanti!A:B,2,0)</f>
        <v>M</v>
      </c>
      <c r="C333" s="156">
        <v>10</v>
      </c>
      <c r="D333" s="156">
        <v>21.1</v>
      </c>
      <c r="E333" s="157">
        <v>7.5949074074074072E-2</v>
      </c>
      <c r="F333" s="157">
        <v>7.9317129629629626E-2</v>
      </c>
      <c r="G333" s="157">
        <f t="shared" si="53"/>
        <v>7.7633101851851849E-2</v>
      </c>
      <c r="H333" s="108">
        <v>32</v>
      </c>
      <c r="I333" s="153">
        <f t="shared" si="63"/>
        <v>3.6792939266280496E-3</v>
      </c>
      <c r="J333" s="156">
        <f>IF(B333="F",IF(I333&gt;Barem!$AC$2,0,IF(B333="F",VLOOKUP(D333,Barem!$B$2:$C$11,2,1))),IF(I333&gt;Barem!$AC$3,0,VLOOKUP(D333,Barem!$B$12:$C$21,2,1)))</f>
        <v>5</v>
      </c>
      <c r="K333" s="151">
        <f>IF(J333=0,0,IF(B333="F",VLOOKUP(I333,Barem!$G$2:$H$11,2,1),VLOOKUP(I333,Barem!$G$12:$H$21,2,1)))</f>
        <v>2</v>
      </c>
      <c r="L333" s="2">
        <v>3.5</v>
      </c>
      <c r="M333" s="155" t="s">
        <v>170</v>
      </c>
      <c r="N333" s="152">
        <f t="shared" si="61"/>
        <v>0.5</v>
      </c>
      <c r="O333" s="152">
        <f t="shared" si="61"/>
        <v>0.25</v>
      </c>
      <c r="P333" s="152">
        <f t="shared" si="64"/>
        <v>0.25</v>
      </c>
      <c r="Q333" s="32">
        <f t="shared" si="56"/>
        <v>0</v>
      </c>
      <c r="R333" s="32">
        <f>IF(D333&gt;21,VLOOKUP(D333,Barem!$T$1:$U$39,2,1),0)</f>
        <v>0</v>
      </c>
      <c r="S333" s="32">
        <f>IF(D333&lt;1.609,0,IF(B333="F",VLOOKUP(I333,Barem!$X$2:$Z$13,2,1),VLOOKUP(I333,Barem!$X$14:$Z$25,2,1)))</f>
        <v>0</v>
      </c>
      <c r="T333" s="32">
        <f>VLOOKUP(A333,Participanti!A:C,3,0)</f>
        <v>0</v>
      </c>
      <c r="U333" s="25">
        <f t="shared" si="67"/>
        <v>3.875</v>
      </c>
      <c r="V333" s="159">
        <v>44150</v>
      </c>
      <c r="W333" s="2">
        <f t="shared" si="66"/>
        <v>1</v>
      </c>
      <c r="X333" s="154">
        <f t="shared" ref="X333:X401" si="70">U333/D333</f>
        <v>0.18364928909952605</v>
      </c>
      <c r="Y333" s="151" t="str">
        <f>VLOOKUP(A333,Data_echipe!A:R,18,0)</f>
        <v>Serioranistii</v>
      </c>
      <c r="Z333" s="151">
        <f t="shared" si="69"/>
        <v>1</v>
      </c>
    </row>
    <row r="334" spans="1:26" x14ac:dyDescent="0.25">
      <c r="A334" s="156" t="s">
        <v>160</v>
      </c>
      <c r="B334" s="151" t="str">
        <f>VLOOKUP(A334,Participanti!A:B,2,0)</f>
        <v>F</v>
      </c>
      <c r="C334" s="156">
        <v>10</v>
      </c>
      <c r="D334" s="156">
        <v>42.25</v>
      </c>
      <c r="E334" s="157">
        <v>0.17439814814814814</v>
      </c>
      <c r="F334" s="157">
        <v>0.18959490740740739</v>
      </c>
      <c r="G334" s="157">
        <f t="shared" si="53"/>
        <v>0.18199652777777775</v>
      </c>
      <c r="H334" s="108">
        <v>0</v>
      </c>
      <c r="I334" s="153">
        <f t="shared" si="63"/>
        <v>4.3076101249178165E-3</v>
      </c>
      <c r="J334" s="156">
        <f>IF(B334="F",IF(I334&gt;Barem!$AC$2,0,IF(B334="F",VLOOKUP(D334,Barem!$B$2:$C$11,2,1))),IF(I334&gt;Barem!$AC$3,0,VLOOKUP(D334,Barem!$B$12:$C$21,2,1)))</f>
        <v>5</v>
      </c>
      <c r="K334" s="151">
        <f>IF(J334=0,0,IF(B334="F",VLOOKUP(I334,Barem!$G$2:$H$11,2,1),VLOOKUP(I334,Barem!$G$12:$H$21,2,1)))</f>
        <v>1.5</v>
      </c>
      <c r="L334" s="2">
        <v>3</v>
      </c>
      <c r="M334" s="155" t="s">
        <v>170</v>
      </c>
      <c r="N334" s="152">
        <f t="shared" si="61"/>
        <v>0.5</v>
      </c>
      <c r="O334" s="152">
        <f t="shared" si="61"/>
        <v>0.25</v>
      </c>
      <c r="P334" s="152">
        <f t="shared" si="64"/>
        <v>0.25</v>
      </c>
      <c r="Q334" s="32">
        <f t="shared" si="56"/>
        <v>0</v>
      </c>
      <c r="R334" s="32">
        <f>IF(D334&gt;21,VLOOKUP(D334,Barem!$T$1:$U$39,2,1),0)</f>
        <v>1</v>
      </c>
      <c r="S334" s="32">
        <f>IF(D334&lt;1.609,0,IF(B334="F",VLOOKUP(I334,Barem!$X$2:$Z$13,2,1),VLOOKUP(I334,Barem!$X$14:$Z$25,2,1)))</f>
        <v>0</v>
      </c>
      <c r="T334" s="32">
        <f>VLOOKUP(A334,Participanti!A:C,3,0)</f>
        <v>0</v>
      </c>
      <c r="U334" s="25">
        <f t="shared" si="67"/>
        <v>4.625</v>
      </c>
      <c r="V334" s="159">
        <v>44149</v>
      </c>
      <c r="W334" s="151">
        <f t="shared" si="66"/>
        <v>1</v>
      </c>
      <c r="X334" s="154">
        <f t="shared" si="70"/>
        <v>0.10946745562130178</v>
      </c>
      <c r="Y334" s="151" t="str">
        <f>VLOOKUP(A334,Data_echipe!A:R,18,0)</f>
        <v>Serioranistii</v>
      </c>
      <c r="Z334" s="151">
        <f t="shared" ref="Z334:Z362" si="71">IF(K334&gt;0,1,0)</f>
        <v>1</v>
      </c>
    </row>
    <row r="335" spans="1:26" x14ac:dyDescent="0.25">
      <c r="A335" s="156" t="s">
        <v>83</v>
      </c>
      <c r="B335" s="151" t="str">
        <f>VLOOKUP(A335,Participanti!A:B,2,0)</f>
        <v>F</v>
      </c>
      <c r="C335" s="156">
        <v>10</v>
      </c>
      <c r="D335" s="156">
        <v>8.01</v>
      </c>
      <c r="E335" s="156"/>
      <c r="F335" s="157">
        <v>3.6446759259259262E-2</v>
      </c>
      <c r="G335" s="157">
        <f t="shared" si="53"/>
        <v>3.6446759259259262E-2</v>
      </c>
      <c r="H335" s="108">
        <v>1</v>
      </c>
      <c r="I335" s="153">
        <f t="shared" si="63"/>
        <v>4.5501572108937903E-3</v>
      </c>
      <c r="J335" s="151">
        <f>IF(B335="F",IF(I335&gt;Barem!$AC$2,0,IF(B335="F",VLOOKUP(D335,Barem!$B$2:$C$11,2,1))),IF(I335&gt;Barem!$AC$3,0,VLOOKUP(D335,Barem!$B$12:$C$21,2,1)))</f>
        <v>2</v>
      </c>
      <c r="K335" s="156">
        <f>IF(J335=0,0,IF(B335="F",VLOOKUP(I335,Barem!$G$2:$H$11,2,1),VLOOKUP(I335,Barem!$G$12:$H$21,2,1)))</f>
        <v>1</v>
      </c>
      <c r="L335" s="2">
        <v>2</v>
      </c>
      <c r="M335" s="155" t="s">
        <v>171</v>
      </c>
      <c r="N335" s="152">
        <f t="shared" si="61"/>
        <v>0.25</v>
      </c>
      <c r="O335" s="152">
        <f t="shared" si="61"/>
        <v>0.5</v>
      </c>
      <c r="P335" s="152">
        <f t="shared" si="64"/>
        <v>0.25</v>
      </c>
      <c r="Q335" s="32">
        <f t="shared" si="56"/>
        <v>0</v>
      </c>
      <c r="R335" s="32">
        <f>IF(D335&gt;21,VLOOKUP(D335,Barem!$T$1:$U$39,2,1),0)</f>
        <v>0</v>
      </c>
      <c r="S335" s="32">
        <f>IF(D335&lt;1.609,0,IF(B335="F",VLOOKUP(I335,Barem!$X$2:$Z$13,2,1),VLOOKUP(I335,Barem!$X$14:$Z$25,2,1)))</f>
        <v>0</v>
      </c>
      <c r="T335" s="32">
        <f>VLOOKUP(A335,Participanti!A:C,3,0)</f>
        <v>0.75</v>
      </c>
      <c r="U335" s="25">
        <f t="shared" si="67"/>
        <v>2.25</v>
      </c>
      <c r="V335" s="159">
        <v>44147</v>
      </c>
      <c r="W335" s="151">
        <f t="shared" si="66"/>
        <v>1</v>
      </c>
      <c r="X335" s="154">
        <f t="shared" si="70"/>
        <v>0.2808988764044944</v>
      </c>
      <c r="Y335" s="151" t="str">
        <f>VLOOKUP(A335,Data_echipe!A:R,18,0)</f>
        <v>Serioranistii</v>
      </c>
      <c r="Z335" s="151">
        <f t="shared" si="71"/>
        <v>1</v>
      </c>
    </row>
    <row r="336" spans="1:26" x14ac:dyDescent="0.25">
      <c r="A336" s="156" t="s">
        <v>224</v>
      </c>
      <c r="B336" s="151" t="str">
        <f>VLOOKUP(A336,Participanti!A:B,2,0)</f>
        <v>M</v>
      </c>
      <c r="C336" s="156">
        <v>10</v>
      </c>
      <c r="D336" s="156">
        <v>10.55</v>
      </c>
      <c r="E336" s="157"/>
      <c r="F336" s="157">
        <v>2.4849537037037035E-2</v>
      </c>
      <c r="G336" s="157">
        <f t="shared" si="53"/>
        <v>2.4849537037037035E-2</v>
      </c>
      <c r="H336" s="108">
        <v>0</v>
      </c>
      <c r="I336" s="153">
        <f t="shared" si="63"/>
        <v>2.3554063542215197E-3</v>
      </c>
      <c r="J336" s="151">
        <f>IF(B336="F",IF(I336&gt;Barem!$AC$2,0,IF(B336="F",VLOOKUP(D336,Barem!$B$2:$C$11,2,1))),IF(I336&gt;Barem!$AC$3,0,VLOOKUP(D336,Barem!$B$12:$C$21,2,1)))</f>
        <v>2.5</v>
      </c>
      <c r="K336" s="156">
        <f>IF(J336=0,0,IF(B336="F",VLOOKUP(I336,Barem!$G$2:$H$11,2,1),VLOOKUP(I336,Barem!$G$12:$H$21,2,1)))</f>
        <v>5</v>
      </c>
      <c r="L336" s="2">
        <v>2</v>
      </c>
      <c r="M336" s="155" t="s">
        <v>171</v>
      </c>
      <c r="N336" s="152">
        <f t="shared" si="61"/>
        <v>0.25</v>
      </c>
      <c r="O336" s="152">
        <f t="shared" si="61"/>
        <v>0.5</v>
      </c>
      <c r="P336" s="152">
        <f t="shared" si="64"/>
        <v>0.25</v>
      </c>
      <c r="Q336" s="32">
        <f t="shared" si="56"/>
        <v>0</v>
      </c>
      <c r="R336" s="32">
        <f>IF(D336&gt;21,VLOOKUP(D336,Barem!$T$1:$U$39,2,1),0)</f>
        <v>0</v>
      </c>
      <c r="S336" s="32">
        <f>IF(D336&lt;1.609,0,IF(B336="F",VLOOKUP(I336,Barem!$X$2:$Z$13,2,1),VLOOKUP(I336,Barem!$X$14:$Z$25,2,1)))</f>
        <v>3.6</v>
      </c>
      <c r="T336" s="32">
        <f>VLOOKUP(A336,Participanti!A:C,3,0)</f>
        <v>0</v>
      </c>
      <c r="U336" s="25">
        <f t="shared" si="67"/>
        <v>7.2249999999999996</v>
      </c>
      <c r="V336" s="159">
        <v>44146</v>
      </c>
      <c r="W336" s="151">
        <f t="shared" si="66"/>
        <v>1</v>
      </c>
      <c r="X336" s="154">
        <f t="shared" si="70"/>
        <v>0.68483412322274873</v>
      </c>
      <c r="Y336" s="151" t="str">
        <f>VLOOKUP(A336,Data_echipe!A:R,18,0)</f>
        <v>Serioranistii</v>
      </c>
      <c r="Z336" s="151">
        <f t="shared" si="71"/>
        <v>1</v>
      </c>
    </row>
    <row r="337" spans="1:26" x14ac:dyDescent="0.25">
      <c r="A337" s="156" t="s">
        <v>82</v>
      </c>
      <c r="B337" s="151" t="str">
        <f>VLOOKUP(A337,Participanti!A:B,2,0)</f>
        <v>M</v>
      </c>
      <c r="C337" s="156">
        <v>10</v>
      </c>
      <c r="D337" s="156">
        <v>45.05</v>
      </c>
      <c r="E337" s="157">
        <v>0.30253472222222222</v>
      </c>
      <c r="F337" s="157">
        <v>0.34077546296296296</v>
      </c>
      <c r="G337" s="157">
        <f t="shared" si="53"/>
        <v>0.32165509259259262</v>
      </c>
      <c r="H337" s="108">
        <v>2158</v>
      </c>
      <c r="I337" s="153">
        <f t="shared" si="63"/>
        <v>7.1399576602129335E-3</v>
      </c>
      <c r="J337" s="151">
        <f>IF(B337="F",IF(I337&gt;Barem!$AC$2,0,IF(B337="F",VLOOKUP(D337,Barem!$B$2:$C$11,2,1))),IF(I337&gt;Barem!$AC$3,0,VLOOKUP(D337,Barem!$B$12:$C$21,2,1)))</f>
        <v>5</v>
      </c>
      <c r="K337" s="132">
        <f>IF(J337=0,0,IF(B337="F",VLOOKUP(I337,Barem!$G$2:$H$11,2,1),VLOOKUP(I337,Barem!$G$12:$H$21,2,1)))</f>
        <v>0</v>
      </c>
      <c r="L337" s="156">
        <v>4.5</v>
      </c>
      <c r="M337" s="155" t="s">
        <v>172</v>
      </c>
      <c r="N337" s="152">
        <f t="shared" si="61"/>
        <v>0.25</v>
      </c>
      <c r="O337" s="152">
        <f t="shared" si="61"/>
        <v>0.25</v>
      </c>
      <c r="P337" s="152">
        <f t="shared" si="64"/>
        <v>0.5</v>
      </c>
      <c r="Q337" s="32">
        <f t="shared" si="56"/>
        <v>1.4386666666666668</v>
      </c>
      <c r="R337" s="32">
        <f>IF(D337&gt;21,VLOOKUP(D337,Barem!$T$1:$U$39,2,1),0)</f>
        <v>1.2</v>
      </c>
      <c r="S337" s="32">
        <f>IF(D337&lt;1.609,0,IF(B337="F",VLOOKUP(I337,Barem!$X$2:$Z$13,2,1),VLOOKUP(I337,Barem!$X$14:$Z$25,2,1)))</f>
        <v>0</v>
      </c>
      <c r="T337" s="32">
        <f>VLOOKUP(A337,Participanti!A:C,3,0)</f>
        <v>0</v>
      </c>
      <c r="U337" s="25">
        <f t="shared" si="67"/>
        <v>6.1386666666666665</v>
      </c>
      <c r="V337" s="159">
        <v>44151</v>
      </c>
      <c r="W337" s="151">
        <f t="shared" si="66"/>
        <v>1</v>
      </c>
      <c r="X337" s="154">
        <f t="shared" si="70"/>
        <v>0.13626341102478728</v>
      </c>
      <c r="Y337" s="151" t="str">
        <f>VLOOKUP(A337,Data_echipe!A:R,18,0)</f>
        <v>Simply the BEST</v>
      </c>
      <c r="Z337" s="151">
        <f t="shared" si="71"/>
        <v>0</v>
      </c>
    </row>
    <row r="338" spans="1:26" x14ac:dyDescent="0.25">
      <c r="A338" s="156" t="s">
        <v>49</v>
      </c>
      <c r="B338" s="151" t="str">
        <f>VLOOKUP(A338,Participanti!A:B,2,0)</f>
        <v>M</v>
      </c>
      <c r="C338" s="156">
        <v>10</v>
      </c>
      <c r="D338" s="156">
        <v>10.19</v>
      </c>
      <c r="E338" s="157">
        <v>3.6921296296296292E-2</v>
      </c>
      <c r="F338" s="157">
        <v>3.7627314814814815E-2</v>
      </c>
      <c r="G338" s="157">
        <f t="shared" si="53"/>
        <v>3.7274305555555554E-2</v>
      </c>
      <c r="H338" s="108">
        <v>20</v>
      </c>
      <c r="I338" s="153">
        <f t="shared" si="63"/>
        <v>3.6579298876894557E-3</v>
      </c>
      <c r="J338" s="151">
        <f>IF(B338="F",IF(I338&gt;Barem!$AC$2,0,IF(B338="F",VLOOKUP(D338,Barem!$B$2:$C$11,2,1))),IF(I338&gt;Barem!$AC$3,0,VLOOKUP(D338,Barem!$B$12:$C$21,2,1)))</f>
        <v>2.5</v>
      </c>
      <c r="K338" s="132">
        <f>IF(J338=0,0,IF(B338="F",VLOOKUP(I338,Barem!$G$2:$H$11,2,1),VLOOKUP(I338,Barem!$G$12:$H$21,2,1)))</f>
        <v>2</v>
      </c>
      <c r="L338" s="156">
        <v>1.5</v>
      </c>
      <c r="M338" s="155" t="s">
        <v>172</v>
      </c>
      <c r="N338" s="152">
        <f t="shared" si="61"/>
        <v>0.25</v>
      </c>
      <c r="O338" s="152">
        <f t="shared" si="61"/>
        <v>0.25</v>
      </c>
      <c r="P338" s="152">
        <f t="shared" si="64"/>
        <v>0.5</v>
      </c>
      <c r="Q338" s="32">
        <f t="shared" si="56"/>
        <v>0</v>
      </c>
      <c r="R338" s="32">
        <f>IF(D338&gt;21,VLOOKUP(D338,Barem!$T$1:$U$39,2,1),0)</f>
        <v>0</v>
      </c>
      <c r="S338" s="32">
        <f>IF(D338&lt;1.609,0,IF(B338="F",VLOOKUP(I338,Barem!$X$2:$Z$13,2,1),VLOOKUP(I338,Barem!$X$14:$Z$25,2,1)))</f>
        <v>0</v>
      </c>
      <c r="T338" s="32">
        <f>VLOOKUP(A338,Participanti!A:C,3,0)</f>
        <v>0</v>
      </c>
      <c r="U338" s="25">
        <f t="shared" si="67"/>
        <v>1.875</v>
      </c>
      <c r="V338" s="159">
        <v>44151</v>
      </c>
      <c r="W338" s="151">
        <f t="shared" si="66"/>
        <v>1</v>
      </c>
      <c r="X338" s="154">
        <f t="shared" si="70"/>
        <v>0.18400392541707558</v>
      </c>
      <c r="Y338" s="151" t="e">
        <f>VLOOKUP(A338,Data_echipe!A:R,18,0)</f>
        <v>#N/A</v>
      </c>
      <c r="Z338" s="151">
        <f t="shared" si="71"/>
        <v>1</v>
      </c>
    </row>
    <row r="339" spans="1:26" x14ac:dyDescent="0.25">
      <c r="A339" s="156" t="s">
        <v>66</v>
      </c>
      <c r="B339" s="151" t="str">
        <f>VLOOKUP(A339,Participanti!A:B,2,0)</f>
        <v>M</v>
      </c>
      <c r="C339" s="156">
        <v>10</v>
      </c>
      <c r="D339" s="156">
        <v>10.63</v>
      </c>
      <c r="E339" s="157">
        <v>4.1759259259259253E-2</v>
      </c>
      <c r="F339" s="157">
        <v>4.1805555555555561E-2</v>
      </c>
      <c r="G339" s="157">
        <f t="shared" si="53"/>
        <v>4.1782407407407407E-2</v>
      </c>
      <c r="H339" s="108">
        <v>0</v>
      </c>
      <c r="I339" s="153">
        <f t="shared" si="63"/>
        <v>3.9306121737918533E-3</v>
      </c>
      <c r="J339" s="151">
        <f>IF(B339="F",IF(I339&gt;Barem!$AC$2,0,IF(B339="F",VLOOKUP(D339,Barem!$B$2:$C$11,2,1))),IF(I339&gt;Barem!$AC$3,0,VLOOKUP(D339,Barem!$B$12:$C$21,2,1)))</f>
        <v>2.5</v>
      </c>
      <c r="K339" s="132">
        <f>IF(J339=0,0,IF(B339="F",VLOOKUP(I339,Barem!$G$2:$H$11,2,1),VLOOKUP(I339,Barem!$G$12:$H$21,2,1)))</f>
        <v>1.5</v>
      </c>
      <c r="L339" s="156">
        <v>1.5</v>
      </c>
      <c r="M339" s="155" t="s">
        <v>172</v>
      </c>
      <c r="N339" s="152">
        <f t="shared" si="61"/>
        <v>0.25</v>
      </c>
      <c r="O339" s="152">
        <f t="shared" si="61"/>
        <v>0.25</v>
      </c>
      <c r="P339" s="152">
        <f t="shared" si="64"/>
        <v>0.5</v>
      </c>
      <c r="Q339" s="32">
        <f t="shared" si="56"/>
        <v>0</v>
      </c>
      <c r="R339" s="32">
        <f>IF(D339&gt;21,VLOOKUP(D339,Barem!$T$1:$U$39,2,1),0)</f>
        <v>0</v>
      </c>
      <c r="S339" s="32">
        <f>IF(D339&lt;1.609,0,IF(B339="F",VLOOKUP(I339,Barem!$X$2:$Z$13,2,1),VLOOKUP(I339,Barem!$X$14:$Z$25,2,1)))</f>
        <v>0</v>
      </c>
      <c r="T339" s="32">
        <f>VLOOKUP(A339,Participanti!A:C,3,0)</f>
        <v>0</v>
      </c>
      <c r="U339" s="25">
        <f t="shared" si="67"/>
        <v>1.75</v>
      </c>
      <c r="V339" s="159">
        <v>44149</v>
      </c>
      <c r="W339" s="151">
        <f t="shared" si="66"/>
        <v>1</v>
      </c>
      <c r="X339" s="154">
        <f t="shared" si="70"/>
        <v>0.16462841015992474</v>
      </c>
      <c r="Y339" s="151" t="str">
        <f>VLOOKUP(A339,Data_echipe!A:R,18,0)</f>
        <v>Serioranistii</v>
      </c>
      <c r="Z339" s="151">
        <f t="shared" si="71"/>
        <v>1</v>
      </c>
    </row>
    <row r="340" spans="1:26" x14ac:dyDescent="0.25">
      <c r="A340" s="156" t="s">
        <v>159</v>
      </c>
      <c r="B340" s="151" t="str">
        <f>VLOOKUP(A340,Participanti!A:B,2,0)</f>
        <v>M</v>
      </c>
      <c r="C340" s="156">
        <v>10</v>
      </c>
      <c r="D340" s="156">
        <v>14.02</v>
      </c>
      <c r="E340" s="157">
        <v>4.5775462962962969E-2</v>
      </c>
      <c r="F340" s="157">
        <v>4.5810185185185183E-2</v>
      </c>
      <c r="G340" s="157">
        <f t="shared" si="53"/>
        <v>4.5792824074074076E-2</v>
      </c>
      <c r="H340" s="108">
        <v>5</v>
      </c>
      <c r="I340" s="153">
        <f t="shared" si="63"/>
        <v>3.2662499339567814E-3</v>
      </c>
      <c r="J340" s="151">
        <f>IF(B340="F",IF(I340&gt;Barem!$AC$2,0,IF(B340="F",VLOOKUP(D340,Barem!$B$2:$C$11,2,1))),IF(I340&gt;Barem!$AC$3,0,VLOOKUP(D340,Barem!$B$12:$C$21,2,1)))</f>
        <v>3</v>
      </c>
      <c r="K340" s="132">
        <f>IF(J340=0,0,IF(B340="F",VLOOKUP(I340,Barem!$G$2:$H$11,2,1),VLOOKUP(I340,Barem!$G$12:$H$21,2,1)))</f>
        <v>3.5</v>
      </c>
      <c r="L340" s="156">
        <v>2.5</v>
      </c>
      <c r="M340" s="155" t="s">
        <v>172</v>
      </c>
      <c r="N340" s="152">
        <f t="shared" si="61"/>
        <v>0.25</v>
      </c>
      <c r="O340" s="152">
        <f t="shared" si="61"/>
        <v>0.25</v>
      </c>
      <c r="P340" s="152">
        <f t="shared" si="64"/>
        <v>0.5</v>
      </c>
      <c r="Q340" s="32">
        <f t="shared" si="56"/>
        <v>0</v>
      </c>
      <c r="R340" s="32">
        <f>IF(D340&gt;21,VLOOKUP(D340,Barem!$T$1:$U$39,2,1),0)</f>
        <v>0</v>
      </c>
      <c r="S340" s="32">
        <f>IF(D340&lt;1.609,0,IF(B340="F",VLOOKUP(I340,Barem!$X$2:$Z$13,2,1),VLOOKUP(I340,Barem!$X$14:$Z$25,2,1)))</f>
        <v>0</v>
      </c>
      <c r="T340" s="32">
        <f>VLOOKUP(A340,Participanti!A:C,3,0)</f>
        <v>0</v>
      </c>
      <c r="U340" s="25">
        <f t="shared" si="67"/>
        <v>2.875</v>
      </c>
      <c r="V340" s="159">
        <v>44151</v>
      </c>
      <c r="W340" s="151">
        <f t="shared" si="66"/>
        <v>1</v>
      </c>
      <c r="X340" s="154">
        <f t="shared" si="70"/>
        <v>0.20506419400855921</v>
      </c>
      <c r="Y340" s="151" t="str">
        <f>VLOOKUP(A340,Data_echipe!A:R,18,0)</f>
        <v>Simply the BEST</v>
      </c>
      <c r="Z340" s="151">
        <f t="shared" si="71"/>
        <v>1</v>
      </c>
    </row>
    <row r="341" spans="1:26" x14ac:dyDescent="0.25">
      <c r="A341" s="156" t="s">
        <v>178</v>
      </c>
      <c r="B341" s="151" t="str">
        <f>VLOOKUP(A341,Participanti!A:B,2,0)</f>
        <v>M</v>
      </c>
      <c r="C341" s="156">
        <v>10</v>
      </c>
      <c r="D341" s="156">
        <v>30.01</v>
      </c>
      <c r="E341" s="157">
        <v>0.11315972222222222</v>
      </c>
      <c r="F341" s="157">
        <v>0.12520833333333334</v>
      </c>
      <c r="G341" s="157">
        <f t="shared" si="53"/>
        <v>0.11918402777777778</v>
      </c>
      <c r="H341" s="108">
        <v>786</v>
      </c>
      <c r="I341" s="153">
        <f t="shared" si="63"/>
        <v>3.9714771002258504E-3</v>
      </c>
      <c r="J341" s="156">
        <f>IF(B341="F",IF(I341&gt;Barem!$AC$2,0,IF(B341="F",VLOOKUP(D341,Barem!$B$2:$C$11,2,1))),IF(I341&gt;Barem!$AC$3,0,VLOOKUP(D341,Barem!$B$12:$C$21,2,1)))</f>
        <v>5</v>
      </c>
      <c r="K341" s="132">
        <f>IF(J341=0,0,IF(B341="F",VLOOKUP(I341,Barem!$G$2:$H$11,2,1),VLOOKUP(I341,Barem!$G$12:$H$21,2,1)))</f>
        <v>1.5</v>
      </c>
      <c r="L341" s="2">
        <v>3.5</v>
      </c>
      <c r="M341" s="155" t="s">
        <v>170</v>
      </c>
      <c r="N341" s="152">
        <f t="shared" si="61"/>
        <v>0.5</v>
      </c>
      <c r="O341" s="152">
        <f t="shared" si="61"/>
        <v>0.25</v>
      </c>
      <c r="P341" s="152">
        <f t="shared" si="64"/>
        <v>0.25</v>
      </c>
      <c r="Q341" s="32">
        <f t="shared" si="56"/>
        <v>0.52400000000000002</v>
      </c>
      <c r="R341" s="32">
        <f>IF(D341&gt;21,VLOOKUP(D341,Barem!$T$1:$U$39,2,1),0)</f>
        <v>0.4</v>
      </c>
      <c r="S341" s="32">
        <f>IF(D341&lt;1.609,0,IF(B341="F",VLOOKUP(I341,Barem!$X$2:$Z$13,2,1),VLOOKUP(I341,Barem!$X$14:$Z$25,2,1)))</f>
        <v>0</v>
      </c>
      <c r="T341" s="32">
        <f>VLOOKUP(A341,Participanti!A:C,3,0)</f>
        <v>0</v>
      </c>
      <c r="U341" s="25">
        <f t="shared" si="67"/>
        <v>4.6740000000000004</v>
      </c>
      <c r="V341" s="159">
        <v>44151</v>
      </c>
      <c r="W341" s="151">
        <f t="shared" si="66"/>
        <v>1</v>
      </c>
      <c r="X341" s="154">
        <f t="shared" si="70"/>
        <v>0.15574808397200934</v>
      </c>
      <c r="Y341" s="151" t="str">
        <f>VLOOKUP(A341,Data_echipe!A:R,18,0)</f>
        <v>Tenchei</v>
      </c>
      <c r="Z341" s="151">
        <f t="shared" si="71"/>
        <v>1</v>
      </c>
    </row>
    <row r="342" spans="1:26" x14ac:dyDescent="0.25">
      <c r="A342" s="156" t="s">
        <v>56</v>
      </c>
      <c r="B342" s="151" t="str">
        <f>VLOOKUP(A342,Participanti!A:B,2,0)</f>
        <v>M</v>
      </c>
      <c r="C342" s="156">
        <v>10</v>
      </c>
      <c r="D342" s="156">
        <v>12.06</v>
      </c>
      <c r="E342" s="157">
        <v>4.3425925925925923E-2</v>
      </c>
      <c r="F342" s="157">
        <v>4.5138888888888888E-2</v>
      </c>
      <c r="G342" s="157">
        <f t="shared" si="53"/>
        <v>4.4282407407407409E-2</v>
      </c>
      <c r="H342" s="108">
        <v>7</v>
      </c>
      <c r="I342" s="153">
        <f t="shared" si="63"/>
        <v>3.6718414102327869E-3</v>
      </c>
      <c r="J342" s="160">
        <f>IF(B342="F",IF(I342&gt;Barem!$AC$2,0,IF(B342="F",VLOOKUP(D342,Barem!$B$2:$C$11,2,1))),IF(I342&gt;Barem!$AC$3,0,VLOOKUP(D342,Barem!$B$12:$C$21,2,1)))</f>
        <v>3</v>
      </c>
      <c r="K342" s="132">
        <f>IF(J342=0,0,IF(B342="F",VLOOKUP(I342,Barem!$G$2:$H$11,2,1),VLOOKUP(I342,Barem!$G$12:$H$21,2,1)))</f>
        <v>2</v>
      </c>
      <c r="L342" s="156">
        <v>1</v>
      </c>
      <c r="M342" s="155" t="s">
        <v>172</v>
      </c>
      <c r="N342" s="152">
        <f t="shared" si="61"/>
        <v>0.25</v>
      </c>
      <c r="O342" s="152">
        <f t="shared" si="61"/>
        <v>0.25</v>
      </c>
      <c r="P342" s="152">
        <f t="shared" si="64"/>
        <v>0.5</v>
      </c>
      <c r="Q342" s="32">
        <f t="shared" si="56"/>
        <v>0</v>
      </c>
      <c r="R342" s="32">
        <f>IF(D342&gt;21,VLOOKUP(D342,Barem!$T$1:$U$39,2,1),0)</f>
        <v>0</v>
      </c>
      <c r="S342" s="32">
        <f>IF(D342&lt;1.609,0,IF(B342="F",VLOOKUP(I342,Barem!$X$2:$Z$13,2,1),VLOOKUP(I342,Barem!$X$14:$Z$25,2,1)))</f>
        <v>0</v>
      </c>
      <c r="T342" s="32">
        <f>VLOOKUP(A342,Participanti!A:C,3,0)</f>
        <v>0</v>
      </c>
      <c r="U342" s="25">
        <f t="shared" si="67"/>
        <v>1.75</v>
      </c>
      <c r="V342" s="159">
        <v>44151</v>
      </c>
      <c r="W342" s="151">
        <f t="shared" si="66"/>
        <v>1</v>
      </c>
      <c r="X342" s="154">
        <f t="shared" si="70"/>
        <v>0.14510779436152571</v>
      </c>
      <c r="Y342" s="151" t="str">
        <f>VLOOKUP(A342,Data_echipe!A:R,18,0)</f>
        <v>TSP</v>
      </c>
      <c r="Z342" s="151">
        <f t="shared" si="71"/>
        <v>1</v>
      </c>
    </row>
    <row r="343" spans="1:26" x14ac:dyDescent="0.25">
      <c r="A343" s="156" t="s">
        <v>8</v>
      </c>
      <c r="B343" s="151" t="str">
        <f>VLOOKUP(A343,Participanti!A:B,2,0)</f>
        <v>M</v>
      </c>
      <c r="C343" s="156">
        <v>10</v>
      </c>
      <c r="D343" s="156">
        <v>15.54</v>
      </c>
      <c r="E343" s="157">
        <v>6.2708333333333324E-2</v>
      </c>
      <c r="F343" s="157">
        <v>6.8726851851851858E-2</v>
      </c>
      <c r="G343" s="157">
        <f t="shared" si="53"/>
        <v>6.5717592592592591E-2</v>
      </c>
      <c r="H343" s="108">
        <v>59</v>
      </c>
      <c r="I343" s="153">
        <f t="shared" si="63"/>
        <v>4.2289313122646456E-3</v>
      </c>
      <c r="J343" s="156">
        <f>IF(B343="F",IF(I343&gt;Barem!$AC$2,0,IF(B343="F",VLOOKUP(D343,Barem!$B$2:$C$11,2,1))),IF(I343&gt;Barem!$AC$3,0,VLOOKUP(D343,Barem!$B$12:$C$21,2,1)))</f>
        <v>3.5</v>
      </c>
      <c r="K343" s="132">
        <f>IF(J343=0,0,IF(B343="F",VLOOKUP(I343,Barem!$G$2:$H$11,2,1),VLOOKUP(I343,Barem!$G$12:$H$21,2,1)))</f>
        <v>1</v>
      </c>
      <c r="L343" s="2">
        <v>0</v>
      </c>
      <c r="M343" s="155" t="s">
        <v>170</v>
      </c>
      <c r="N343" s="152">
        <f t="shared" si="61"/>
        <v>0.5</v>
      </c>
      <c r="O343" s="152">
        <f t="shared" si="61"/>
        <v>0.25</v>
      </c>
      <c r="P343" s="152">
        <f t="shared" si="64"/>
        <v>0.25</v>
      </c>
      <c r="Q343" s="32">
        <f t="shared" si="56"/>
        <v>0</v>
      </c>
      <c r="R343" s="32">
        <f>IF(D343&gt;21,VLOOKUP(D343,Barem!$T$1:$U$39,2,1),0)</f>
        <v>0</v>
      </c>
      <c r="S343" s="32">
        <f>IF(D343&lt;1.609,0,IF(B343="F",VLOOKUP(I343,Barem!$X$2:$Z$13,2,1),VLOOKUP(I343,Barem!$X$14:$Z$25,2,1)))</f>
        <v>0</v>
      </c>
      <c r="T343" s="32">
        <f>VLOOKUP(A343,Participanti!A:C,3,0)</f>
        <v>0</v>
      </c>
      <c r="U343" s="25">
        <f t="shared" si="67"/>
        <v>2</v>
      </c>
      <c r="V343" s="159">
        <v>44151</v>
      </c>
      <c r="W343" s="151">
        <f t="shared" si="66"/>
        <v>1</v>
      </c>
      <c r="X343" s="154">
        <f t="shared" si="70"/>
        <v>0.1287001287001287</v>
      </c>
      <c r="Y343" s="151" t="str">
        <f>VLOOKUP(A343,Data_echipe!A:R,18,0)</f>
        <v>TSP</v>
      </c>
      <c r="Z343" s="151">
        <f t="shared" si="71"/>
        <v>1</v>
      </c>
    </row>
    <row r="344" spans="1:26" x14ac:dyDescent="0.25">
      <c r="A344" s="156" t="s">
        <v>57</v>
      </c>
      <c r="B344" s="151" t="str">
        <f>VLOOKUP(A344,Participanti!A:B,2,0)</f>
        <v>M</v>
      </c>
      <c r="C344" s="156">
        <v>10</v>
      </c>
      <c r="D344" s="156">
        <v>7.01</v>
      </c>
      <c r="E344" s="157"/>
      <c r="F344" s="157">
        <v>1.8506944444444444E-2</v>
      </c>
      <c r="G344" s="157">
        <f t="shared" si="53"/>
        <v>1.8506944444444444E-2</v>
      </c>
      <c r="H344" s="108">
        <v>28</v>
      </c>
      <c r="I344" s="153">
        <f t="shared" si="63"/>
        <v>2.6400776668251704E-3</v>
      </c>
      <c r="J344" s="132">
        <f>IF(B344="F",IF(I344&gt;Barem!$AC$2,0,IF(B344="F",VLOOKUP(D344,Barem!$B$2:$C$11,2,1))),IF(I344&gt;Barem!$AC$3,0,VLOOKUP(D344,Barem!$B$12:$C$21,2,1)))</f>
        <v>2</v>
      </c>
      <c r="K344" s="156">
        <f>IF(J344=0,0,IF(B344="F",VLOOKUP(I344,Barem!$G$2:$H$11,2,1),VLOOKUP(I344,Barem!$G$12:$H$21,2,1)))</f>
        <v>5</v>
      </c>
      <c r="L344" s="2">
        <v>3.5</v>
      </c>
      <c r="M344" s="155" t="s">
        <v>171</v>
      </c>
      <c r="N344" s="152">
        <f t="shared" si="61"/>
        <v>0.25</v>
      </c>
      <c r="O344" s="152">
        <f t="shared" si="61"/>
        <v>0.5</v>
      </c>
      <c r="P344" s="152">
        <f t="shared" si="64"/>
        <v>0.25</v>
      </c>
      <c r="Q344" s="32">
        <f t="shared" si="56"/>
        <v>0</v>
      </c>
      <c r="R344" s="32">
        <f>IF(D344&gt;21,VLOOKUP(D344,Barem!$T$1:$U$39,2,1),0)</f>
        <v>0</v>
      </c>
      <c r="S344" s="32">
        <f>IF(D344&lt;1.609,0,IF(B344="F",VLOOKUP(I344,Barem!$X$2:$Z$13,2,1),VLOOKUP(I344,Barem!$X$14:$Z$25,2,1)))</f>
        <v>0.6</v>
      </c>
      <c r="T344" s="32">
        <f>VLOOKUP(A344,Participanti!A:C,3,0)</f>
        <v>0</v>
      </c>
      <c r="U344" s="25">
        <f t="shared" si="67"/>
        <v>4.4749999999999996</v>
      </c>
      <c r="V344" s="159">
        <v>44151</v>
      </c>
      <c r="W344" s="151">
        <f t="shared" si="66"/>
        <v>1</v>
      </c>
      <c r="X344" s="154">
        <f t="shared" si="70"/>
        <v>0.63837375178316691</v>
      </c>
      <c r="Y344" s="151" t="str">
        <f>VLOOKUP(A344,Data_echipe!A:R,18,0)</f>
        <v>Tenchei</v>
      </c>
      <c r="Z344" s="151">
        <f t="shared" si="71"/>
        <v>1</v>
      </c>
    </row>
    <row r="345" spans="1:26" x14ac:dyDescent="0.25">
      <c r="A345" s="156" t="s">
        <v>218</v>
      </c>
      <c r="B345" s="151" t="str">
        <f>VLOOKUP(A345,Participanti!A:B,2,0)</f>
        <v>M</v>
      </c>
      <c r="C345" s="156">
        <v>10</v>
      </c>
      <c r="D345" s="156">
        <v>21.1</v>
      </c>
      <c r="E345" s="157">
        <v>5.917824074074074E-2</v>
      </c>
      <c r="F345" s="157">
        <v>5.9247685185185188E-2</v>
      </c>
      <c r="G345" s="157">
        <f t="shared" si="53"/>
        <v>5.9212962962962967E-2</v>
      </c>
      <c r="H345" s="108">
        <v>31</v>
      </c>
      <c r="I345" s="153">
        <f t="shared" si="63"/>
        <v>2.8063015622257327E-3</v>
      </c>
      <c r="J345" s="132">
        <f>IF(B345="F",IF(I345&gt;Barem!$AC$2,0,IF(B345="F",VLOOKUP(D345,Barem!$B$2:$C$11,2,1))),IF(I345&gt;Barem!$AC$3,0,VLOOKUP(D345,Barem!$B$12:$C$21,2,1)))</f>
        <v>5</v>
      </c>
      <c r="K345" s="132">
        <f>IF(J345=0,0,IF(B345="F",VLOOKUP(I345,Barem!$G$2:$H$11,2,1),VLOOKUP(I345,Barem!$G$12:$H$21,2,1)))</f>
        <v>4.5</v>
      </c>
      <c r="L345" s="156">
        <v>2</v>
      </c>
      <c r="M345" s="155" t="s">
        <v>172</v>
      </c>
      <c r="N345" s="152">
        <f t="shared" si="61"/>
        <v>0.25</v>
      </c>
      <c r="O345" s="152">
        <f t="shared" si="61"/>
        <v>0.25</v>
      </c>
      <c r="P345" s="152">
        <f t="shared" si="64"/>
        <v>0.5</v>
      </c>
      <c r="Q345" s="32">
        <f t="shared" si="56"/>
        <v>0</v>
      </c>
      <c r="R345" s="32">
        <f>IF(D345&gt;21,VLOOKUP(D345,Barem!$T$1:$U$39,2,1),0)</f>
        <v>0</v>
      </c>
      <c r="S345" s="32">
        <f>IF(D345&lt;1.609,0,IF(B345="F",VLOOKUP(I345,Barem!$X$2:$Z$13,2,1),VLOOKUP(I345,Barem!$X$14:$Z$25,2,1)))</f>
        <v>0</v>
      </c>
      <c r="T345" s="32">
        <f>VLOOKUP(A345,Participanti!A:C,3,0)</f>
        <v>0</v>
      </c>
      <c r="U345" s="25">
        <f t="shared" si="67"/>
        <v>3.375</v>
      </c>
      <c r="V345" s="159">
        <v>44150</v>
      </c>
      <c r="W345" s="151">
        <f t="shared" si="66"/>
        <v>1</v>
      </c>
      <c r="X345" s="154">
        <f t="shared" si="70"/>
        <v>0.15995260663507108</v>
      </c>
      <c r="Y345" s="151" t="str">
        <f>VLOOKUP(A345,Data_echipe!A:R,18,0)</f>
        <v>Simply the BEST</v>
      </c>
      <c r="Z345" s="151">
        <f t="shared" si="71"/>
        <v>1</v>
      </c>
    </row>
    <row r="346" spans="1:26" x14ac:dyDescent="0.25">
      <c r="A346" s="156" t="s">
        <v>211</v>
      </c>
      <c r="B346" s="151" t="str">
        <f>VLOOKUP(A346,Participanti!A:B,2,0)</f>
        <v>F</v>
      </c>
      <c r="C346" s="156">
        <v>10</v>
      </c>
      <c r="D346" s="156">
        <v>8.01</v>
      </c>
      <c r="E346" s="157">
        <v>3.6412037037037034E-2</v>
      </c>
      <c r="F346" s="157">
        <v>3.6597222222222225E-2</v>
      </c>
      <c r="G346" s="157">
        <f t="shared" si="53"/>
        <v>3.650462962962963E-2</v>
      </c>
      <c r="H346" s="108">
        <v>0</v>
      </c>
      <c r="I346" s="153">
        <f t="shared" si="63"/>
        <v>4.5573819762334119E-3</v>
      </c>
      <c r="J346" s="156">
        <f>IF(B346="F",IF(I346&gt;Barem!$AC$2,0,IF(B346="F",VLOOKUP(D346,Barem!$B$2:$C$11,2,1))),IF(I346&gt;Barem!$AC$3,0,VLOOKUP(D346,Barem!$B$12:$C$21,2,1)))</f>
        <v>2</v>
      </c>
      <c r="K346" s="132">
        <f>IF(J346=0,0,IF(B346="F",VLOOKUP(I346,Barem!$G$2:$H$11,2,1),VLOOKUP(I346,Barem!$G$12:$H$21,2,1)))</f>
        <v>1</v>
      </c>
      <c r="L346" s="2">
        <v>2</v>
      </c>
      <c r="M346" s="155" t="s">
        <v>170</v>
      </c>
      <c r="N346" s="152">
        <f t="shared" si="61"/>
        <v>0.5</v>
      </c>
      <c r="O346" s="152">
        <f t="shared" si="61"/>
        <v>0.25</v>
      </c>
      <c r="P346" s="152">
        <f t="shared" si="64"/>
        <v>0.25</v>
      </c>
      <c r="Q346" s="32">
        <f t="shared" si="56"/>
        <v>0</v>
      </c>
      <c r="R346" s="32">
        <f>IF(D346&gt;21,VLOOKUP(D346,Barem!$T$1:$U$39,2,1),0)</f>
        <v>0</v>
      </c>
      <c r="S346" s="32">
        <f>IF(D346&lt;1.609,0,IF(B346="F",VLOOKUP(I346,Barem!$X$2:$Z$13,2,1),VLOOKUP(I346,Barem!$X$14:$Z$25,2,1)))</f>
        <v>0</v>
      </c>
      <c r="T346" s="32">
        <f>VLOOKUP(A346,Participanti!A:C,3,0)</f>
        <v>0</v>
      </c>
      <c r="U346" s="25">
        <f t="shared" si="67"/>
        <v>1.75</v>
      </c>
      <c r="V346" s="159">
        <v>44150</v>
      </c>
      <c r="W346" s="151">
        <f t="shared" si="66"/>
        <v>1</v>
      </c>
      <c r="X346" s="154">
        <f t="shared" si="70"/>
        <v>0.2184769038701623</v>
      </c>
      <c r="Y346" s="151" t="str">
        <f>VLOOKUP(A346,Data_echipe!A:R,18,0)</f>
        <v>Tenchei</v>
      </c>
      <c r="Z346" s="151">
        <f t="shared" si="71"/>
        <v>1</v>
      </c>
    </row>
    <row r="347" spans="1:26" x14ac:dyDescent="0.25">
      <c r="A347" s="156" t="s">
        <v>183</v>
      </c>
      <c r="B347" s="151" t="str">
        <f>VLOOKUP(A347,Participanti!A:B,2,0)</f>
        <v>M</v>
      </c>
      <c r="C347" s="156">
        <v>10</v>
      </c>
      <c r="D347" s="156">
        <v>21.22</v>
      </c>
      <c r="E347" s="157">
        <v>6.3587962962962971E-2</v>
      </c>
      <c r="F347" s="157">
        <v>6.3587962962962971E-2</v>
      </c>
      <c r="G347" s="157">
        <f t="shared" si="53"/>
        <v>6.3587962962962971E-2</v>
      </c>
      <c r="H347" s="108">
        <v>36</v>
      </c>
      <c r="I347" s="153">
        <f t="shared" si="63"/>
        <v>2.9966052291688491E-3</v>
      </c>
      <c r="J347" s="156">
        <f>IF(B347="F",IF(I347&gt;Barem!$AC$2,0,IF(B347="F",VLOOKUP(D347,Barem!$B$2:$C$11,2,1))),IF(I347&gt;Barem!$AC$3,0,VLOOKUP(D347,Barem!$B$12:$C$21,2,1)))</f>
        <v>5</v>
      </c>
      <c r="K347" s="132">
        <f>IF(J347=0,0,IF(B347="F",VLOOKUP(I347,Barem!$G$2:$H$11,2,1),VLOOKUP(I347,Barem!$G$12:$H$21,2,1)))</f>
        <v>4</v>
      </c>
      <c r="L347" s="2">
        <v>2</v>
      </c>
      <c r="M347" s="155" t="s">
        <v>170</v>
      </c>
      <c r="N347" s="152">
        <f t="shared" si="61"/>
        <v>0.5</v>
      </c>
      <c r="O347" s="152">
        <f t="shared" si="61"/>
        <v>0.25</v>
      </c>
      <c r="P347" s="152">
        <f t="shared" si="64"/>
        <v>0.25</v>
      </c>
      <c r="Q347" s="32">
        <f t="shared" si="56"/>
        <v>0</v>
      </c>
      <c r="R347" s="32">
        <f>IF(D347&gt;21,VLOOKUP(D347,Barem!$T$1:$U$39,2,1),0)</f>
        <v>0</v>
      </c>
      <c r="S347" s="32">
        <f>IF(D347&lt;1.609,0,IF(B347="F",VLOOKUP(I347,Barem!$X$2:$Z$13,2,1),VLOOKUP(I347,Barem!$X$14:$Z$25,2,1)))</f>
        <v>0</v>
      </c>
      <c r="T347" s="32">
        <f>VLOOKUP(A347,Participanti!A:C,3,0)</f>
        <v>0</v>
      </c>
      <c r="U347" s="25">
        <f t="shared" si="67"/>
        <v>4</v>
      </c>
      <c r="V347" s="159">
        <v>44151</v>
      </c>
      <c r="W347" s="151">
        <f t="shared" si="66"/>
        <v>1</v>
      </c>
      <c r="X347" s="154">
        <f t="shared" si="70"/>
        <v>0.18850141376060323</v>
      </c>
      <c r="Y347" s="151" t="str">
        <f>VLOOKUP(A347,Data_echipe!A:R,18,0)</f>
        <v>TSP</v>
      </c>
      <c r="Z347" s="151">
        <f t="shared" si="71"/>
        <v>1</v>
      </c>
    </row>
    <row r="348" spans="1:26" x14ac:dyDescent="0.25">
      <c r="A348" s="156" t="s">
        <v>50</v>
      </c>
      <c r="B348" s="151" t="str">
        <f>VLOOKUP(A348,Participanti!A:B,2,0)</f>
        <v>F</v>
      </c>
      <c r="C348" s="156">
        <v>10</v>
      </c>
      <c r="D348" s="156">
        <v>6.02</v>
      </c>
      <c r="E348" s="157"/>
      <c r="F348" s="157">
        <v>2.4166666666666666E-2</v>
      </c>
      <c r="G348" s="157">
        <f t="shared" si="53"/>
        <v>2.4166666666666666E-2</v>
      </c>
      <c r="H348" s="108">
        <v>36</v>
      </c>
      <c r="I348" s="153">
        <f t="shared" si="63"/>
        <v>4.0143964562569219E-3</v>
      </c>
      <c r="J348" s="132">
        <f>IF(B348="F",IF(I348&gt;Barem!$AC$2,0,IF(B348="F",VLOOKUP(D348,Barem!$B$2:$C$11,2,1))),IF(I348&gt;Barem!$AC$3,0,VLOOKUP(D348,Barem!$B$12:$C$21,2,1)))</f>
        <v>1.5</v>
      </c>
      <c r="K348" s="156">
        <f>IF(J348=0,0,IF(B348="F",VLOOKUP(I348,Barem!$G$2:$H$11,2,1),VLOOKUP(I348,Barem!$G$12:$H$21,2,1)))</f>
        <v>2</v>
      </c>
      <c r="L348" s="151">
        <v>3.5</v>
      </c>
      <c r="M348" s="155" t="s">
        <v>171</v>
      </c>
      <c r="N348" s="152">
        <f t="shared" si="61"/>
        <v>0.25</v>
      </c>
      <c r="O348" s="152">
        <f t="shared" si="61"/>
        <v>0.5</v>
      </c>
      <c r="P348" s="152">
        <f t="shared" si="64"/>
        <v>0.25</v>
      </c>
      <c r="Q348" s="32">
        <f t="shared" si="56"/>
        <v>0</v>
      </c>
      <c r="R348" s="32">
        <f>IF(D348&gt;21,VLOOKUP(D348,Barem!$T$1:$U$39,2,1),0)</f>
        <v>0</v>
      </c>
      <c r="S348" s="32">
        <f>IF(D348&lt;1.609,0,IF(B348="F",VLOOKUP(I348,Barem!$X$2:$Z$13,2,1),VLOOKUP(I348,Barem!$X$14:$Z$25,2,1)))</f>
        <v>0</v>
      </c>
      <c r="T348" s="32">
        <f>VLOOKUP(A348,Participanti!A:C,3,0)</f>
        <v>0</v>
      </c>
      <c r="U348" s="25">
        <f t="shared" si="67"/>
        <v>2.25</v>
      </c>
      <c r="V348" s="159">
        <v>44151</v>
      </c>
      <c r="W348" s="151">
        <f t="shared" si="66"/>
        <v>1</v>
      </c>
      <c r="X348" s="154">
        <f t="shared" si="70"/>
        <v>0.37375415282392027</v>
      </c>
      <c r="Y348" s="151" t="str">
        <f>VLOOKUP(A348,Data_echipe!A:R,18,0)</f>
        <v>Tenchei</v>
      </c>
      <c r="Z348" s="151">
        <f t="shared" si="71"/>
        <v>1</v>
      </c>
    </row>
    <row r="349" spans="1:26" x14ac:dyDescent="0.25">
      <c r="A349" s="156" t="s">
        <v>155</v>
      </c>
      <c r="B349" s="151" t="str">
        <f>VLOOKUP(A349,Participanti!A:B,2,0)</f>
        <v>F</v>
      </c>
      <c r="C349" s="156">
        <v>10</v>
      </c>
      <c r="D349" s="156">
        <v>30.25</v>
      </c>
      <c r="E349" s="157">
        <v>0.11998842592592592</v>
      </c>
      <c r="F349" s="157">
        <v>0.13144675925925928</v>
      </c>
      <c r="G349" s="157">
        <f t="shared" si="53"/>
        <v>0.1257175925925926</v>
      </c>
      <c r="H349" s="108">
        <v>25</v>
      </c>
      <c r="I349" s="153">
        <f t="shared" si="63"/>
        <v>4.1559534741352931E-3</v>
      </c>
      <c r="J349" s="156">
        <f>IF(B349="F",IF(I349&gt;Barem!$AC$2,0,IF(B349="F",VLOOKUP(D349,Barem!$B$2:$C$11,2,1))),IF(I349&gt;Barem!$AC$3,0,VLOOKUP(D349,Barem!$B$12:$C$21,2,1)))</f>
        <v>5</v>
      </c>
      <c r="K349" s="160">
        <f>IF(J349=0,0,IF(B349="F",VLOOKUP(I349,Barem!$G$2:$H$11,2,1),VLOOKUP(I349,Barem!$G$12:$H$21,2,1)))</f>
        <v>2</v>
      </c>
      <c r="L349" s="2">
        <v>2.5</v>
      </c>
      <c r="M349" s="155" t="s">
        <v>170</v>
      </c>
      <c r="N349" s="152">
        <f t="shared" si="61"/>
        <v>0.5</v>
      </c>
      <c r="O349" s="152">
        <f t="shared" si="61"/>
        <v>0.25</v>
      </c>
      <c r="P349" s="152">
        <f t="shared" si="64"/>
        <v>0.25</v>
      </c>
      <c r="Q349" s="32">
        <f t="shared" si="56"/>
        <v>0</v>
      </c>
      <c r="R349" s="32">
        <f>IF(D349&gt;21,VLOOKUP(D349,Barem!$T$1:$U$39,2,1),0)</f>
        <v>0.4</v>
      </c>
      <c r="S349" s="32">
        <f>IF(D349&lt;1.609,0,IF(B349="F",VLOOKUP(I349,Barem!$X$2:$Z$13,2,1),VLOOKUP(I349,Barem!$X$14:$Z$25,2,1)))</f>
        <v>0</v>
      </c>
      <c r="T349" s="32">
        <f>VLOOKUP(A349,Participanti!A:C,3,0)</f>
        <v>0</v>
      </c>
      <c r="U349" s="25">
        <f t="shared" si="67"/>
        <v>4.0250000000000004</v>
      </c>
      <c r="V349" s="159">
        <v>44150</v>
      </c>
      <c r="W349" s="151">
        <f t="shared" si="66"/>
        <v>1</v>
      </c>
      <c r="X349" s="154">
        <f t="shared" si="70"/>
        <v>0.13305785123966943</v>
      </c>
      <c r="Y349" s="151" t="str">
        <f>VLOOKUP(A349,Data_echipe!A:R,18,0)</f>
        <v>TSP</v>
      </c>
      <c r="Z349" s="151">
        <f t="shared" si="71"/>
        <v>1</v>
      </c>
    </row>
    <row r="350" spans="1:26" x14ac:dyDescent="0.25">
      <c r="A350" s="156" t="s">
        <v>252</v>
      </c>
      <c r="B350" s="151" t="str">
        <f>VLOOKUP(A350,Participanti!A:B,2,0)</f>
        <v>M</v>
      </c>
      <c r="C350" s="156">
        <v>10</v>
      </c>
      <c r="D350" s="156">
        <v>24.56</v>
      </c>
      <c r="E350" s="157">
        <v>0.16729166666666664</v>
      </c>
      <c r="F350" s="157">
        <v>0.16737268518518519</v>
      </c>
      <c r="G350" s="157">
        <f t="shared" si="53"/>
        <v>0.16733217592592592</v>
      </c>
      <c r="H350" s="108">
        <v>1146</v>
      </c>
      <c r="I350" s="153">
        <f t="shared" si="63"/>
        <v>6.8131993455181564E-3</v>
      </c>
      <c r="J350" s="156">
        <f>IF(B350="F",IF(I350&gt;Barem!$AC$2,0,IF(B350="F",VLOOKUP(D350,Barem!$B$2:$C$11,2,1))),IF(I350&gt;Barem!$AC$3,0,VLOOKUP(D350,Barem!$B$12:$C$21,2,1)))</f>
        <v>5</v>
      </c>
      <c r="K350" s="160">
        <f>IF(J350=0,0,IF(B350="F",VLOOKUP(I350,Barem!$G$2:$H$11,2,1),VLOOKUP(I350,Barem!$G$12:$H$21,2,1)))</f>
        <v>0</v>
      </c>
      <c r="L350" s="2">
        <v>3</v>
      </c>
      <c r="M350" s="155" t="s">
        <v>170</v>
      </c>
      <c r="N350" s="152">
        <f t="shared" si="61"/>
        <v>0.5</v>
      </c>
      <c r="O350" s="152">
        <f t="shared" si="61"/>
        <v>0.25</v>
      </c>
      <c r="P350" s="152">
        <f t="shared" si="64"/>
        <v>0.25</v>
      </c>
      <c r="Q350" s="32">
        <f t="shared" si="56"/>
        <v>0.76400000000000001</v>
      </c>
      <c r="R350" s="32">
        <f>IF(D350&gt;21,VLOOKUP(D350,Barem!$T$1:$U$39,2,1),0)</f>
        <v>0.1</v>
      </c>
      <c r="S350" s="32">
        <f>IF(D350&lt;1.609,0,IF(B350="F",VLOOKUP(I350,Barem!$X$2:$Z$13,2,1),VLOOKUP(I350,Barem!$X$14:$Z$25,2,1)))</f>
        <v>0</v>
      </c>
      <c r="T350" s="32">
        <f>VLOOKUP(A350,Participanti!A:C,3,0)</f>
        <v>0</v>
      </c>
      <c r="U350" s="25">
        <f t="shared" si="67"/>
        <v>4.1139999999999999</v>
      </c>
      <c r="V350" s="159">
        <v>44151</v>
      </c>
      <c r="W350" s="151">
        <f t="shared" si="66"/>
        <v>1</v>
      </c>
      <c r="X350" s="154">
        <f t="shared" si="70"/>
        <v>0.16750814332247557</v>
      </c>
      <c r="Y350" s="151" t="str">
        <f>VLOOKUP(A350,Data_echipe!A:R,18,0)</f>
        <v>Tenchei</v>
      </c>
      <c r="Z350" s="151">
        <f t="shared" si="71"/>
        <v>0</v>
      </c>
    </row>
    <row r="351" spans="1:26" x14ac:dyDescent="0.25">
      <c r="A351" s="156" t="s">
        <v>111</v>
      </c>
      <c r="B351" s="151" t="str">
        <f>VLOOKUP(A351,Participanti!A:B,2,0)</f>
        <v>M</v>
      </c>
      <c r="C351" s="156">
        <v>10</v>
      </c>
      <c r="D351" s="156">
        <v>25.78</v>
      </c>
      <c r="E351" s="157">
        <v>0.19248842592592594</v>
      </c>
      <c r="F351" s="157">
        <v>0.2029050925925926</v>
      </c>
      <c r="G351" s="157">
        <f t="shared" si="53"/>
        <v>0.19769675925925928</v>
      </c>
      <c r="H351" s="108">
        <v>1150</v>
      </c>
      <c r="I351" s="153">
        <f t="shared" si="63"/>
        <v>7.6686097462862401E-3</v>
      </c>
      <c r="J351" s="160">
        <f>IF(B351="F",IF(I351&gt;Barem!$AC$2,0,IF(B351="F",VLOOKUP(D351,Barem!$B$2:$C$11,2,1))),IF(I351&gt;Barem!$AC$3,0,VLOOKUP(D351,Barem!$B$12:$C$21,2,1)))</f>
        <v>5</v>
      </c>
      <c r="K351" s="160">
        <f>IF(J351=0,0,IF(B351="F",VLOOKUP(I351,Barem!$G$2:$H$11,2,1),VLOOKUP(I351,Barem!$G$12:$H$21,2,1)))</f>
        <v>0</v>
      </c>
      <c r="L351" s="2">
        <v>3.5</v>
      </c>
      <c r="M351" s="155" t="s">
        <v>172</v>
      </c>
      <c r="N351" s="152">
        <f t="shared" si="61"/>
        <v>0.25</v>
      </c>
      <c r="O351" s="152">
        <f t="shared" si="61"/>
        <v>0.25</v>
      </c>
      <c r="P351" s="152">
        <f t="shared" si="64"/>
        <v>0.5</v>
      </c>
      <c r="Q351" s="32">
        <f t="shared" si="56"/>
        <v>0.76666666666666672</v>
      </c>
      <c r="R351" s="32">
        <f>IF(D351&gt;21,VLOOKUP(D351,Barem!$T$1:$U$39,2,1),0)</f>
        <v>0.2</v>
      </c>
      <c r="S351" s="32">
        <f>IF(D351&lt;1.609,0,IF(B351="F",VLOOKUP(I351,Barem!$X$2:$Z$13,2,1),VLOOKUP(I351,Barem!$X$14:$Z$25,2,1)))</f>
        <v>0</v>
      </c>
      <c r="T351" s="32">
        <f>VLOOKUP(A351,Participanti!A:C,3,0)</f>
        <v>0.5</v>
      </c>
      <c r="U351" s="25">
        <f t="shared" si="67"/>
        <v>4.4666666666666668</v>
      </c>
      <c r="V351" s="159">
        <v>44151</v>
      </c>
      <c r="W351" s="151">
        <f t="shared" si="66"/>
        <v>1</v>
      </c>
      <c r="X351" s="154">
        <f t="shared" si="70"/>
        <v>0.17326092578226016</v>
      </c>
      <c r="Y351" s="151" t="str">
        <f>VLOOKUP(A351,Data_echipe!A:R,18,0)</f>
        <v>Let it RUN</v>
      </c>
      <c r="Z351" s="151">
        <f t="shared" si="71"/>
        <v>0</v>
      </c>
    </row>
    <row r="352" spans="1:26" x14ac:dyDescent="0.25">
      <c r="A352" s="156" t="s">
        <v>65</v>
      </c>
      <c r="B352" s="151" t="str">
        <f>VLOOKUP(A352,Participanti!A:B,2,0)</f>
        <v>M</v>
      </c>
      <c r="C352" s="156">
        <v>10</v>
      </c>
      <c r="D352" s="156">
        <v>16.36</v>
      </c>
      <c r="E352" s="157">
        <v>6.1145833333333337E-2</v>
      </c>
      <c r="F352" s="157">
        <v>6.4282407407407413E-2</v>
      </c>
      <c r="G352" s="157">
        <f t="shared" si="53"/>
        <v>6.2714120370370371E-2</v>
      </c>
      <c r="H352" s="108">
        <v>27</v>
      </c>
      <c r="I352" s="153">
        <f t="shared" si="63"/>
        <v>3.8333814407316854E-3</v>
      </c>
      <c r="J352" s="156">
        <f>IF(B352="F",IF(I352&gt;Barem!$AC$2,0,IF(B352="F",VLOOKUP(D352,Barem!$B$2:$C$11,2,1))),IF(I352&gt;Barem!$AC$3,0,VLOOKUP(D352,Barem!$B$12:$C$21,2,1)))</f>
        <v>3.5</v>
      </c>
      <c r="K352" s="160">
        <f>IF(J352=0,0,IF(B352="F",VLOOKUP(I352,Barem!$G$2:$H$11,2,1),VLOOKUP(I352,Barem!$G$12:$H$21,2,1)))</f>
        <v>1.5</v>
      </c>
      <c r="L352" s="2">
        <v>1.5</v>
      </c>
      <c r="M352" s="155" t="s">
        <v>170</v>
      </c>
      <c r="N352" s="152">
        <f t="shared" si="61"/>
        <v>0.5</v>
      </c>
      <c r="O352" s="152">
        <f t="shared" si="61"/>
        <v>0.25</v>
      </c>
      <c r="P352" s="152">
        <f t="shared" si="64"/>
        <v>0.25</v>
      </c>
      <c r="Q352" s="32">
        <f t="shared" si="56"/>
        <v>0</v>
      </c>
      <c r="R352" s="32">
        <f>IF(D352&gt;21,VLOOKUP(D352,Barem!$T$1:$U$39,2,1),0)</f>
        <v>0</v>
      </c>
      <c r="S352" s="32">
        <f>IF(D352&lt;1.609,0,IF(B352="F",VLOOKUP(I352,Barem!$X$2:$Z$13,2,1),VLOOKUP(I352,Barem!$X$14:$Z$25,2,1)))</f>
        <v>0</v>
      </c>
      <c r="T352" s="32">
        <f>VLOOKUP(A352,Participanti!A:C,3,0)</f>
        <v>0</v>
      </c>
      <c r="U352" s="25">
        <f t="shared" si="67"/>
        <v>2.5</v>
      </c>
      <c r="V352" s="159">
        <v>44151</v>
      </c>
      <c r="W352" s="151">
        <f t="shared" si="66"/>
        <v>1</v>
      </c>
      <c r="X352" s="154">
        <f t="shared" si="70"/>
        <v>0.1528117359413203</v>
      </c>
      <c r="Y352" s="151" t="str">
        <f>VLOOKUP(A352,Data_echipe!A:R,18,0)</f>
        <v>Tenchei</v>
      </c>
      <c r="Z352" s="151">
        <f t="shared" si="71"/>
        <v>1</v>
      </c>
    </row>
    <row r="353" spans="1:26" x14ac:dyDescent="0.25">
      <c r="A353" s="156" t="s">
        <v>47</v>
      </c>
      <c r="B353" s="151" t="str">
        <f>VLOOKUP(A353,Participanti!A:B,2,0)</f>
        <v>M</v>
      </c>
      <c r="C353" s="156">
        <v>10</v>
      </c>
      <c r="D353" s="156">
        <v>5.1100000000000003</v>
      </c>
      <c r="E353" s="157"/>
      <c r="F353" s="157">
        <v>1.6747685185185185E-2</v>
      </c>
      <c r="G353" s="157">
        <f t="shared" si="53"/>
        <v>1.6747685185185185E-2</v>
      </c>
      <c r="H353" s="108">
        <v>27</v>
      </c>
      <c r="I353" s="153">
        <f t="shared" si="63"/>
        <v>3.2774335000362396E-3</v>
      </c>
      <c r="J353" s="132">
        <f>IF(B353="F",IF(I353&gt;Barem!$AC$2,0,IF(B353="F",VLOOKUP(D353,Barem!$B$2:$C$11,2,1))),IF(I353&gt;Barem!$AC$3,0,VLOOKUP(D353,Barem!$B$12:$C$21,2,1)))</f>
        <v>1.5</v>
      </c>
      <c r="K353" s="156">
        <f>IF(J353=0,0,IF(B353="F",VLOOKUP(I353,Barem!$G$2:$H$11,2,1),VLOOKUP(I353,Barem!$G$12:$H$21,2,1)))</f>
        <v>3.5</v>
      </c>
      <c r="L353" s="2">
        <v>3</v>
      </c>
      <c r="M353" s="155" t="s">
        <v>171</v>
      </c>
      <c r="N353" s="152">
        <f t="shared" si="61"/>
        <v>0.25</v>
      </c>
      <c r="O353" s="152">
        <f t="shared" si="61"/>
        <v>0.5</v>
      </c>
      <c r="P353" s="152">
        <f t="shared" si="64"/>
        <v>0.25</v>
      </c>
      <c r="Q353" s="32">
        <f t="shared" si="56"/>
        <v>0</v>
      </c>
      <c r="R353" s="32">
        <f>IF(D353&gt;21,VLOOKUP(D353,Barem!$T$1:$U$39,2,1),0)</f>
        <v>0</v>
      </c>
      <c r="S353" s="32">
        <f>IF(D353&lt;1.609,0,IF(B353="F",VLOOKUP(I353,Barem!$X$2:$Z$13,2,1),VLOOKUP(I353,Barem!$X$14:$Z$25,2,1)))</f>
        <v>0</v>
      </c>
      <c r="T353" s="32">
        <f>VLOOKUP(A353,Participanti!A:C,3,0)</f>
        <v>0</v>
      </c>
      <c r="U353" s="25">
        <f t="shared" si="67"/>
        <v>2.875</v>
      </c>
      <c r="V353" s="159">
        <v>44150</v>
      </c>
      <c r="W353" s="151">
        <f t="shared" si="66"/>
        <v>1</v>
      </c>
      <c r="X353" s="154">
        <f t="shared" si="70"/>
        <v>0.56262230919765166</v>
      </c>
      <c r="Y353" s="151" t="str">
        <f>VLOOKUP(A353,Data_echipe!A:R,18,0)</f>
        <v>Tenchei</v>
      </c>
      <c r="Z353" s="151">
        <f t="shared" si="71"/>
        <v>1</v>
      </c>
    </row>
    <row r="354" spans="1:26" x14ac:dyDescent="0.25">
      <c r="A354" s="156" t="s">
        <v>59</v>
      </c>
      <c r="B354" s="151" t="str">
        <f>VLOOKUP(A354,Participanti!A:B,2,0)</f>
        <v>M</v>
      </c>
      <c r="C354" s="156">
        <v>10</v>
      </c>
      <c r="D354" s="156">
        <v>21.42</v>
      </c>
      <c r="E354" s="157">
        <v>9.4178240740740729E-2</v>
      </c>
      <c r="F354" s="157">
        <v>0.10145833333333333</v>
      </c>
      <c r="G354" s="157">
        <f t="shared" si="53"/>
        <v>9.781828703703703E-2</v>
      </c>
      <c r="H354" s="108">
        <v>53</v>
      </c>
      <c r="I354" s="153">
        <f t="shared" si="63"/>
        <v>4.566680067088563E-3</v>
      </c>
      <c r="J354" s="132">
        <f>IF(B354="F",IF(I354&gt;Barem!$AC$2,0,IF(B354="F",VLOOKUP(D354,Barem!$B$2:$C$11,2,1))),IF(I354&gt;Barem!$AC$3,0,VLOOKUP(D354,Barem!$B$12:$C$21,2,1)))</f>
        <v>5</v>
      </c>
      <c r="K354" s="160">
        <f>IF(J354=0,0,IF(B354="F",VLOOKUP(I354,Barem!$G$2:$H$11,2,1),VLOOKUP(I354,Barem!$G$12:$H$21,2,1)))</f>
        <v>1</v>
      </c>
      <c r="L354" s="156">
        <v>2</v>
      </c>
      <c r="M354" s="155" t="s">
        <v>172</v>
      </c>
      <c r="N354" s="152">
        <f t="shared" si="61"/>
        <v>0.25</v>
      </c>
      <c r="O354" s="152">
        <f t="shared" si="61"/>
        <v>0.25</v>
      </c>
      <c r="P354" s="152">
        <f t="shared" si="64"/>
        <v>0.5</v>
      </c>
      <c r="Q354" s="32">
        <f t="shared" si="56"/>
        <v>0</v>
      </c>
      <c r="R354" s="32">
        <f>IF(D354&gt;21,VLOOKUP(D354,Barem!$T$1:$U$39,2,1),0)</f>
        <v>0</v>
      </c>
      <c r="S354" s="32">
        <f>IF(D354&lt;1.609,0,IF(B354="F",VLOOKUP(I354,Barem!$X$2:$Z$13,2,1),VLOOKUP(I354,Barem!$X$14:$Z$25,2,1)))</f>
        <v>0</v>
      </c>
      <c r="T354" s="32">
        <f>VLOOKUP(A354,Participanti!A:C,3,0)</f>
        <v>0</v>
      </c>
      <c r="U354" s="25">
        <f t="shared" si="67"/>
        <v>2.5</v>
      </c>
      <c r="V354" s="159">
        <v>44150</v>
      </c>
      <c r="W354" s="151">
        <f t="shared" si="66"/>
        <v>1</v>
      </c>
      <c r="X354" s="154">
        <f t="shared" si="70"/>
        <v>0.11671335200746964</v>
      </c>
      <c r="Y354" s="151" t="str">
        <f>VLOOKUP(A354,Data_echipe!A:R,18,0)</f>
        <v>Let it RUN</v>
      </c>
      <c r="Z354" s="151">
        <f t="shared" si="71"/>
        <v>1</v>
      </c>
    </row>
    <row r="355" spans="1:26" x14ac:dyDescent="0.25">
      <c r="A355" s="156" t="s">
        <v>67</v>
      </c>
      <c r="B355" s="151" t="str">
        <f>VLOOKUP(A355,Participanti!A:B,2,0)</f>
        <v>F</v>
      </c>
      <c r="C355" s="156">
        <v>10</v>
      </c>
      <c r="D355" s="156">
        <v>10.01</v>
      </c>
      <c r="E355" s="157">
        <v>4.3101851851851856E-2</v>
      </c>
      <c r="F355" s="157">
        <v>4.5694444444444447E-2</v>
      </c>
      <c r="G355" s="157">
        <f t="shared" si="53"/>
        <v>4.4398148148148152E-2</v>
      </c>
      <c r="H355" s="108">
        <v>14</v>
      </c>
      <c r="I355" s="153">
        <f t="shared" si="63"/>
        <v>4.4353794353794362E-3</v>
      </c>
      <c r="J355" s="132">
        <f>IF(B355="F",IF(I355&gt;Barem!$AC$2,0,IF(B355="F",VLOOKUP(D355,Barem!$B$2:$C$11,2,1))),IF(I355&gt;Barem!$AC$3,0,VLOOKUP(D355,Barem!$B$12:$C$21,2,1)))</f>
        <v>2.5</v>
      </c>
      <c r="K355" s="160">
        <f>IF(J355=0,0,IF(B355="F",VLOOKUP(I355,Barem!$G$2:$H$11,2,1),VLOOKUP(I355,Barem!$G$12:$H$21,2,1)))</f>
        <v>1.5</v>
      </c>
      <c r="L355" s="156">
        <v>3</v>
      </c>
      <c r="M355" s="155" t="s">
        <v>172</v>
      </c>
      <c r="N355" s="152">
        <f t="shared" si="61"/>
        <v>0.25</v>
      </c>
      <c r="O355" s="152">
        <f t="shared" si="61"/>
        <v>0.25</v>
      </c>
      <c r="P355" s="152">
        <f t="shared" si="64"/>
        <v>0.5</v>
      </c>
      <c r="Q355" s="32">
        <f t="shared" si="56"/>
        <v>0</v>
      </c>
      <c r="R355" s="32">
        <f>IF(D355&gt;21,VLOOKUP(D355,Barem!$T$1:$U$39,2,1),0)</f>
        <v>0</v>
      </c>
      <c r="S355" s="32">
        <f>IF(D355&lt;1.609,0,IF(B355="F",VLOOKUP(I355,Barem!$X$2:$Z$13,2,1),VLOOKUP(I355,Barem!$X$14:$Z$25,2,1)))</f>
        <v>0</v>
      </c>
      <c r="T355" s="32">
        <f>VLOOKUP(A355,Participanti!A:C,3,0)</f>
        <v>0</v>
      </c>
      <c r="U355" s="25">
        <f t="shared" si="67"/>
        <v>2.5</v>
      </c>
      <c r="V355" s="159">
        <v>44150</v>
      </c>
      <c r="W355" s="151">
        <f t="shared" si="66"/>
        <v>1</v>
      </c>
      <c r="X355" s="154">
        <f t="shared" si="70"/>
        <v>0.24975024975024976</v>
      </c>
      <c r="Y355" s="151" t="e">
        <f>VLOOKUP(A355,Data_echipe!A:R,18,0)</f>
        <v>#N/A</v>
      </c>
      <c r="Z355" s="151">
        <f t="shared" si="71"/>
        <v>1</v>
      </c>
    </row>
    <row r="356" spans="1:26" x14ac:dyDescent="0.25">
      <c r="A356" s="156" t="s">
        <v>52</v>
      </c>
      <c r="B356" s="151" t="str">
        <f>VLOOKUP(A356,Participanti!A:B,2,0)</f>
        <v>M</v>
      </c>
      <c r="C356" s="156">
        <v>10</v>
      </c>
      <c r="D356" s="156">
        <v>20.73</v>
      </c>
      <c r="E356" s="157">
        <v>8.3460648148148145E-2</v>
      </c>
      <c r="F356" s="157">
        <v>8.863425925925926E-2</v>
      </c>
      <c r="G356" s="157">
        <f t="shared" si="53"/>
        <v>8.6047453703703702E-2</v>
      </c>
      <c r="H356" s="108">
        <v>624</v>
      </c>
      <c r="I356" s="153">
        <f t="shared" si="63"/>
        <v>4.1508660735023496E-3</v>
      </c>
      <c r="J356" s="132">
        <f>IF(B356="F",IF(I356&gt;Barem!$AC$2,0,IF(B356="F",VLOOKUP(D356,Barem!$B$2:$C$11,2,1))),IF(I356&gt;Barem!$AC$3,0,VLOOKUP(D356,Barem!$B$12:$C$21,2,1)))</f>
        <v>4.5</v>
      </c>
      <c r="K356" s="160">
        <f>IF(J356=0,0,IF(B356="F",VLOOKUP(I356,Barem!$G$2:$H$11,2,1),VLOOKUP(I356,Barem!$G$12:$H$21,2,1)))</f>
        <v>1.5</v>
      </c>
      <c r="L356" s="156">
        <v>2</v>
      </c>
      <c r="M356" s="155" t="s">
        <v>172</v>
      </c>
      <c r="N356" s="152">
        <f t="shared" si="61"/>
        <v>0.25</v>
      </c>
      <c r="O356" s="152">
        <f t="shared" si="61"/>
        <v>0.25</v>
      </c>
      <c r="P356" s="152">
        <f t="shared" si="64"/>
        <v>0.5</v>
      </c>
      <c r="Q356" s="32">
        <f t="shared" si="56"/>
        <v>0.41599999999999998</v>
      </c>
      <c r="R356" s="32">
        <f>IF(D356&gt;21,VLOOKUP(D356,Barem!$T$1:$U$39,2,1),0)</f>
        <v>0</v>
      </c>
      <c r="S356" s="32">
        <f>IF(D356&lt;1.609,0,IF(B356="F",VLOOKUP(I356,Barem!$X$2:$Z$13,2,1),VLOOKUP(I356,Barem!$X$14:$Z$25,2,1)))</f>
        <v>0</v>
      </c>
      <c r="T356" s="32">
        <f>VLOOKUP(A356,Participanti!A:C,3,0)</f>
        <v>0</v>
      </c>
      <c r="U356" s="25">
        <f t="shared" si="67"/>
        <v>2.9159999999999999</v>
      </c>
      <c r="V356" s="159">
        <v>44150</v>
      </c>
      <c r="W356" s="151">
        <f t="shared" si="66"/>
        <v>1</v>
      </c>
      <c r="X356" s="154">
        <f t="shared" si="70"/>
        <v>0.1406657018813314</v>
      </c>
      <c r="Y356" s="151" t="str">
        <f>VLOOKUP(A356,Data_echipe!A:R,18,0)</f>
        <v>Simply the BEST</v>
      </c>
      <c r="Z356" s="151">
        <f t="shared" si="71"/>
        <v>1</v>
      </c>
    </row>
    <row r="357" spans="1:26" x14ac:dyDescent="0.25">
      <c r="A357" s="156" t="s">
        <v>223</v>
      </c>
      <c r="B357" s="151" t="str">
        <f>VLOOKUP(A357,Participanti!A:B,2,0)</f>
        <v>M</v>
      </c>
      <c r="C357" s="156">
        <v>10</v>
      </c>
      <c r="D357" s="156">
        <v>10</v>
      </c>
      <c r="E357" s="157"/>
      <c r="F357" s="157">
        <v>2.431712962962963E-2</v>
      </c>
      <c r="G357" s="157">
        <f t="shared" si="53"/>
        <v>2.431712962962963E-2</v>
      </c>
      <c r="H357" s="108">
        <v>102</v>
      </c>
      <c r="I357" s="153">
        <f t="shared" si="63"/>
        <v>2.4317129629629628E-3</v>
      </c>
      <c r="J357" s="132">
        <f>IF(B357="F",IF(I357&gt;Barem!$AC$2,0,IF(B357="F",VLOOKUP(D357,Barem!$B$2:$C$11,2,1))),IF(I357&gt;Barem!$AC$3,0,VLOOKUP(D357,Barem!$B$12:$C$21,2,1)))</f>
        <v>2.5</v>
      </c>
      <c r="K357" s="156">
        <f>IF(J357=0,0,IF(B357="F",VLOOKUP(I357,Barem!$G$2:$H$11,2,1),VLOOKUP(I357,Barem!$G$12:$H$21,2,1)))</f>
        <v>5</v>
      </c>
      <c r="L357" s="2">
        <v>4</v>
      </c>
      <c r="M357" s="155" t="s">
        <v>171</v>
      </c>
      <c r="N357" s="152">
        <f t="shared" si="61"/>
        <v>0.25</v>
      </c>
      <c r="O357" s="152">
        <f t="shared" si="61"/>
        <v>0.5</v>
      </c>
      <c r="P357" s="152">
        <f t="shared" si="64"/>
        <v>0.25</v>
      </c>
      <c r="Q357" s="32">
        <f t="shared" si="56"/>
        <v>6.8000000000000005E-2</v>
      </c>
      <c r="R357" s="32">
        <f>IF(D357&gt;21,VLOOKUP(D357,Barem!$T$1:$U$39,2,1),0)</f>
        <v>0</v>
      </c>
      <c r="S357" s="32">
        <f>IF(D357&lt;1.609,0,IF(B357="F",VLOOKUP(I357,Barem!$X$2:$Z$13,2,1),VLOOKUP(I357,Barem!$X$14:$Z$25,2,1)))</f>
        <v>2.8</v>
      </c>
      <c r="T357" s="32">
        <f>VLOOKUP(A357,Participanti!A:C,3,0)</f>
        <v>0</v>
      </c>
      <c r="U357" s="25">
        <f t="shared" si="67"/>
        <v>6.9929999999999994</v>
      </c>
      <c r="V357" s="159">
        <v>44149</v>
      </c>
      <c r="W357" s="151">
        <f t="shared" si="66"/>
        <v>1</v>
      </c>
      <c r="X357" s="154">
        <f t="shared" si="70"/>
        <v>0.69929999999999992</v>
      </c>
      <c r="Y357" s="151" t="str">
        <f>VLOOKUP(A357,Data_echipe!A:R,18,0)</f>
        <v>Simply the BEST</v>
      </c>
      <c r="Z357" s="151">
        <f t="shared" si="71"/>
        <v>1</v>
      </c>
    </row>
    <row r="358" spans="1:26" x14ac:dyDescent="0.25">
      <c r="A358" s="156" t="s">
        <v>60</v>
      </c>
      <c r="B358" s="151" t="str">
        <f>VLOOKUP(A358,Participanti!A:B,2,0)</f>
        <v>M</v>
      </c>
      <c r="C358" s="156">
        <v>10</v>
      </c>
      <c r="D358" s="156">
        <v>25.1</v>
      </c>
      <c r="E358" s="157">
        <v>0.10009259259259258</v>
      </c>
      <c r="F358" s="157">
        <v>0.11608796296296296</v>
      </c>
      <c r="G358" s="157">
        <f t="shared" si="53"/>
        <v>0.10809027777777777</v>
      </c>
      <c r="H358" s="108">
        <v>48</v>
      </c>
      <c r="I358" s="153">
        <f t="shared" si="63"/>
        <v>4.3063855688357678E-3</v>
      </c>
      <c r="J358" s="132">
        <f>IF(B358="F",IF(I358&gt;Barem!$AC$2,0,IF(B358="F",VLOOKUP(D358,Barem!$B$2:$C$11,2,1))),IF(I358&gt;Barem!$AC$3,0,VLOOKUP(D358,Barem!$B$12:$C$21,2,1)))</f>
        <v>5</v>
      </c>
      <c r="K358" s="160">
        <f>IF(J358=0,0,IF(B358="F",VLOOKUP(I358,Barem!$G$2:$H$11,2,1),VLOOKUP(I358,Barem!$G$12:$H$21,2,1)))</f>
        <v>1</v>
      </c>
      <c r="L358" s="156">
        <v>2</v>
      </c>
      <c r="M358" s="155" t="s">
        <v>172</v>
      </c>
      <c r="N358" s="152">
        <f t="shared" si="61"/>
        <v>0.25</v>
      </c>
      <c r="O358" s="152">
        <f t="shared" si="61"/>
        <v>0.25</v>
      </c>
      <c r="P358" s="152">
        <f t="shared" si="64"/>
        <v>0.5</v>
      </c>
      <c r="Q358" s="32">
        <f t="shared" si="56"/>
        <v>0</v>
      </c>
      <c r="R358" s="32">
        <f>IF(D358&gt;21,VLOOKUP(D358,Barem!$T$1:$U$39,2,1),0)</f>
        <v>0.2</v>
      </c>
      <c r="S358" s="32">
        <f>IF(D358&lt;1.609,0,IF(B358="F",VLOOKUP(I358,Barem!$X$2:$Z$13,2,1),VLOOKUP(I358,Barem!$X$14:$Z$25,2,1)))</f>
        <v>0</v>
      </c>
      <c r="T358" s="32">
        <f>VLOOKUP(A358,Participanti!A:C,3,0)</f>
        <v>0</v>
      </c>
      <c r="U358" s="25">
        <f t="shared" si="67"/>
        <v>2.7</v>
      </c>
      <c r="V358" s="159">
        <v>44149</v>
      </c>
      <c r="W358" s="151">
        <f t="shared" si="66"/>
        <v>1</v>
      </c>
      <c r="X358" s="154">
        <f t="shared" si="70"/>
        <v>0.10756972111553785</v>
      </c>
      <c r="Y358" s="151" t="str">
        <f>VLOOKUP(A358,Data_echipe!A:R,18,0)</f>
        <v>TSP</v>
      </c>
      <c r="Z358" s="151">
        <f t="shared" si="71"/>
        <v>1</v>
      </c>
    </row>
    <row r="359" spans="1:26" x14ac:dyDescent="0.25">
      <c r="A359" s="156" t="s">
        <v>251</v>
      </c>
      <c r="B359" s="151" t="str">
        <f>VLOOKUP(A359,Participanti!A:B,2,0)</f>
        <v>M</v>
      </c>
      <c r="C359" s="156">
        <v>10</v>
      </c>
      <c r="D359" s="156">
        <v>11.29</v>
      </c>
      <c r="E359" s="157">
        <v>4.2534722222222217E-2</v>
      </c>
      <c r="F359" s="157">
        <v>4.50462962962963E-2</v>
      </c>
      <c r="G359" s="157">
        <f t="shared" si="53"/>
        <v>4.3790509259259258E-2</v>
      </c>
      <c r="H359" s="108">
        <v>81</v>
      </c>
      <c r="I359" s="153">
        <f t="shared" si="63"/>
        <v>3.8786987829281896E-3</v>
      </c>
      <c r="J359" s="132">
        <f>IF(B359="F",IF(I359&gt;Barem!$AC$2,0,IF(B359="F",VLOOKUP(D359,Barem!$B$2:$C$11,2,1))),IF(I359&gt;Barem!$AC$3,0,VLOOKUP(D359,Barem!$B$12:$C$21,2,1)))</f>
        <v>2.5</v>
      </c>
      <c r="K359" s="160">
        <f>IF(J359=0,0,IF(B359="F",VLOOKUP(I359,Barem!$G$2:$H$11,2,1),VLOOKUP(I359,Barem!$G$12:$H$21,2,1)))</f>
        <v>1.5</v>
      </c>
      <c r="L359" s="156">
        <v>3</v>
      </c>
      <c r="M359" s="155" t="s">
        <v>172</v>
      </c>
      <c r="N359" s="152">
        <f t="shared" si="61"/>
        <v>0.25</v>
      </c>
      <c r="O359" s="152">
        <f t="shared" si="61"/>
        <v>0.25</v>
      </c>
      <c r="P359" s="152">
        <f t="shared" si="64"/>
        <v>0.5</v>
      </c>
      <c r="Q359" s="32">
        <f t="shared" si="56"/>
        <v>0</v>
      </c>
      <c r="R359" s="32">
        <f>IF(D359&gt;21,VLOOKUP(D359,Barem!$T$1:$U$39,2,1),0)</f>
        <v>0</v>
      </c>
      <c r="S359" s="32">
        <f>IF(D359&lt;1.609,0,IF(B359="F",VLOOKUP(I359,Barem!$X$2:$Z$13,2,1),VLOOKUP(I359,Barem!$X$14:$Z$25,2,1)))</f>
        <v>0</v>
      </c>
      <c r="T359" s="32">
        <f>VLOOKUP(A359,Participanti!A:C,3,0)</f>
        <v>0</v>
      </c>
      <c r="U359" s="25">
        <f t="shared" si="67"/>
        <v>2.5</v>
      </c>
      <c r="V359" s="159">
        <v>44149</v>
      </c>
      <c r="W359" s="151">
        <f t="shared" si="66"/>
        <v>1</v>
      </c>
      <c r="X359" s="154">
        <f t="shared" si="70"/>
        <v>0.22143489813994688</v>
      </c>
      <c r="Y359" s="151" t="str">
        <f>VLOOKUP(A359,Data_echipe!A:R,18,0)</f>
        <v>TSP</v>
      </c>
      <c r="Z359" s="151">
        <f t="shared" si="71"/>
        <v>1</v>
      </c>
    </row>
    <row r="360" spans="1:26" x14ac:dyDescent="0.25">
      <c r="A360" s="156" t="s">
        <v>53</v>
      </c>
      <c r="B360" s="151" t="str">
        <f>VLOOKUP(A360,Participanti!A:B,2,0)</f>
        <v>M</v>
      </c>
      <c r="C360" s="156">
        <v>10</v>
      </c>
      <c r="D360" s="156">
        <v>13.13</v>
      </c>
      <c r="E360" s="157">
        <v>4.4861111111111109E-2</v>
      </c>
      <c r="F360" s="157">
        <v>4.4861111111111109E-2</v>
      </c>
      <c r="G360" s="157">
        <f t="shared" si="53"/>
        <v>4.4861111111111109E-2</v>
      </c>
      <c r="H360" s="108">
        <v>172</v>
      </c>
      <c r="I360" s="153">
        <f t="shared" si="63"/>
        <v>3.4166878226284162E-3</v>
      </c>
      <c r="J360" s="132">
        <f>IF(B360="F",IF(I360&gt;Barem!$AC$2,0,IF(B360="F",VLOOKUP(D360,Barem!$B$2:$C$11,2,1))),IF(I360&gt;Barem!$AC$3,0,VLOOKUP(D360,Barem!$B$12:$C$21,2,1)))</f>
        <v>3</v>
      </c>
      <c r="K360" s="160">
        <f>IF(J360=0,0,IF(B360="F",VLOOKUP(I360,Barem!$G$2:$H$11,2,1),VLOOKUP(I360,Barem!$G$12:$H$21,2,1)))</f>
        <v>3</v>
      </c>
      <c r="L360" s="156">
        <v>1.5</v>
      </c>
      <c r="M360" s="155" t="s">
        <v>172</v>
      </c>
      <c r="N360" s="152">
        <f t="shared" si="61"/>
        <v>0.25</v>
      </c>
      <c r="O360" s="152">
        <f t="shared" si="61"/>
        <v>0.25</v>
      </c>
      <c r="P360" s="152">
        <f t="shared" si="64"/>
        <v>0.5</v>
      </c>
      <c r="Q360" s="32">
        <f t="shared" si="56"/>
        <v>0.11466666666666667</v>
      </c>
      <c r="R360" s="32">
        <f>IF(D360&gt;21,VLOOKUP(D360,Barem!$T$1:$U$39,2,1),0)</f>
        <v>0</v>
      </c>
      <c r="S360" s="32">
        <f>IF(D360&lt;1.609,0,IF(B360="F",VLOOKUP(I360,Barem!$X$2:$Z$13,2,1),VLOOKUP(I360,Barem!$X$14:$Z$25,2,1)))</f>
        <v>0</v>
      </c>
      <c r="T360" s="32">
        <f>VLOOKUP(A360,Participanti!A:C,3,0)</f>
        <v>0</v>
      </c>
      <c r="U360" s="25">
        <f t="shared" si="67"/>
        <v>2.3646666666666665</v>
      </c>
      <c r="V360" s="159">
        <v>44147</v>
      </c>
      <c r="W360" s="151">
        <f t="shared" si="66"/>
        <v>1</v>
      </c>
      <c r="X360" s="154">
        <f t="shared" si="70"/>
        <v>0.18009647118558006</v>
      </c>
      <c r="Y360" s="151" t="str">
        <f>VLOOKUP(A360,Data_echipe!A:R,18,0)</f>
        <v>Let it RUN</v>
      </c>
      <c r="Z360" s="151">
        <f t="shared" si="71"/>
        <v>1</v>
      </c>
    </row>
    <row r="361" spans="1:26" x14ac:dyDescent="0.25">
      <c r="A361" s="156" t="s">
        <v>58</v>
      </c>
      <c r="B361" s="151" t="str">
        <f>VLOOKUP(A361,Participanti!A:B,2,0)</f>
        <v>F</v>
      </c>
      <c r="C361" s="156">
        <v>10</v>
      </c>
      <c r="D361" s="156">
        <v>7</v>
      </c>
      <c r="E361" s="157"/>
      <c r="F361" s="157">
        <v>2.2847222222222224E-2</v>
      </c>
      <c r="G361" s="157">
        <f t="shared" si="53"/>
        <v>2.2847222222222224E-2</v>
      </c>
      <c r="H361" s="108">
        <v>0</v>
      </c>
      <c r="I361" s="153">
        <f t="shared" si="63"/>
        <v>3.2638888888888891E-3</v>
      </c>
      <c r="J361" s="132">
        <f>IF(B361="F",IF(I361&gt;Barem!$AC$2,0,IF(B361="F",VLOOKUP(D361,Barem!$B$2:$C$11,2,1))),IF(I361&gt;Barem!$AC$3,0,VLOOKUP(D361,Barem!$B$12:$C$21,2,1)))</f>
        <v>2</v>
      </c>
      <c r="K361" s="156">
        <f>IF(J361=0,0,IF(B361="F",VLOOKUP(I361,Barem!$G$2:$H$11,2,1),VLOOKUP(I361,Barem!$G$12:$H$21,2,1)))</f>
        <v>4.5</v>
      </c>
      <c r="L361" s="2">
        <v>2</v>
      </c>
      <c r="M361" s="155" t="s">
        <v>171</v>
      </c>
      <c r="N361" s="152">
        <f t="shared" si="61"/>
        <v>0.25</v>
      </c>
      <c r="O361" s="152">
        <f t="shared" si="61"/>
        <v>0.5</v>
      </c>
      <c r="P361" s="152">
        <f t="shared" si="64"/>
        <v>0.25</v>
      </c>
      <c r="Q361" s="32">
        <f t="shared" si="56"/>
        <v>0</v>
      </c>
      <c r="R361" s="32">
        <f>IF(D361&gt;21,VLOOKUP(D361,Barem!$T$1:$U$39,2,1),0)</f>
        <v>0</v>
      </c>
      <c r="S361" s="32">
        <f>IF(D361&lt;1.609,0,IF(B361="F",VLOOKUP(I361,Barem!$X$2:$Z$13,2,1),VLOOKUP(I361,Barem!$X$14:$Z$25,2,1)))</f>
        <v>0</v>
      </c>
      <c r="T361" s="32">
        <f>VLOOKUP(A361,Participanti!A:C,3,0)</f>
        <v>0</v>
      </c>
      <c r="U361" s="25">
        <f t="shared" si="67"/>
        <v>3.25</v>
      </c>
      <c r="V361" s="159">
        <v>44147</v>
      </c>
      <c r="W361" s="151">
        <f t="shared" si="66"/>
        <v>1</v>
      </c>
      <c r="X361" s="154">
        <f t="shared" si="70"/>
        <v>0.4642857142857143</v>
      </c>
      <c r="Y361" s="151" t="str">
        <f>VLOOKUP(A361,Data_echipe!A:R,18,0)</f>
        <v>Let it RUN</v>
      </c>
      <c r="Z361" s="151">
        <f t="shared" si="71"/>
        <v>1</v>
      </c>
    </row>
    <row r="362" spans="1:26" x14ac:dyDescent="0.25">
      <c r="A362" s="156" t="s">
        <v>54</v>
      </c>
      <c r="B362" s="151" t="str">
        <f>VLOOKUP(A362,Participanti!A:B,2,0)</f>
        <v>M</v>
      </c>
      <c r="C362" s="156">
        <v>10</v>
      </c>
      <c r="D362" s="156">
        <v>11.77</v>
      </c>
      <c r="E362" s="157"/>
      <c r="F362" s="157">
        <v>4.4803240740740741E-2</v>
      </c>
      <c r="G362" s="157">
        <f t="shared" si="53"/>
        <v>4.4803240740740741E-2</v>
      </c>
      <c r="H362" s="108">
        <v>182</v>
      </c>
      <c r="I362" s="153">
        <f t="shared" si="63"/>
        <v>3.8065625098335381E-3</v>
      </c>
      <c r="J362" s="132">
        <f>IF(B362="F",IF(I362&gt;Barem!$AC$2,0,IF(B362="F",VLOOKUP(D362,Barem!$B$2:$C$11,2,1))),IF(I362&gt;Barem!$AC$3,0,VLOOKUP(D362,Barem!$B$12:$C$21,2,1)))</f>
        <v>2.5</v>
      </c>
      <c r="K362" s="156">
        <f>IF(J362=0,0,IF(B362="F",VLOOKUP(I362,Barem!$G$2:$H$11,2,1),VLOOKUP(I362,Barem!$G$12:$H$21,2,1)))</f>
        <v>2</v>
      </c>
      <c r="L362" s="2">
        <v>1.5</v>
      </c>
      <c r="M362" s="155" t="s">
        <v>171</v>
      </c>
      <c r="N362" s="152">
        <f t="shared" si="61"/>
        <v>0.25</v>
      </c>
      <c r="O362" s="152">
        <f t="shared" si="61"/>
        <v>0.5</v>
      </c>
      <c r="P362" s="152">
        <f t="shared" si="64"/>
        <v>0.25</v>
      </c>
      <c r="Q362" s="32">
        <f t="shared" si="56"/>
        <v>0.12133333333333333</v>
      </c>
      <c r="R362" s="32">
        <f>IF(D362&gt;21,VLOOKUP(D362,Barem!$T$1:$U$39,2,1),0)</f>
        <v>0</v>
      </c>
      <c r="S362" s="32">
        <f>IF(D362&lt;1.609,0,IF(B362="F",VLOOKUP(I362,Barem!$X$2:$Z$13,2,1),VLOOKUP(I362,Barem!$X$14:$Z$25,2,1)))</f>
        <v>0</v>
      </c>
      <c r="T362" s="32">
        <f>VLOOKUP(A362,Participanti!A:C,3,0)</f>
        <v>0.5</v>
      </c>
      <c r="U362" s="25">
        <f t="shared" si="67"/>
        <v>2.6213333333333333</v>
      </c>
      <c r="V362" s="159">
        <v>44146</v>
      </c>
      <c r="W362" s="151">
        <f t="shared" si="66"/>
        <v>1</v>
      </c>
      <c r="X362" s="154">
        <f t="shared" si="70"/>
        <v>0.22271311243273861</v>
      </c>
      <c r="Y362" s="151" t="str">
        <f>VLOOKUP(A362,Data_echipe!A:R,18,0)</f>
        <v>Let it RUN</v>
      </c>
      <c r="Z362" s="151">
        <f t="shared" si="71"/>
        <v>1</v>
      </c>
    </row>
    <row r="363" spans="1:26" x14ac:dyDescent="0.25">
      <c r="A363" s="156" t="s">
        <v>175</v>
      </c>
      <c r="B363" s="151" t="str">
        <f>VLOOKUP(A363,Participanti!A:B,2,0)</f>
        <v>M</v>
      </c>
      <c r="C363" s="156">
        <v>10</v>
      </c>
      <c r="D363" s="156">
        <v>23.1</v>
      </c>
      <c r="E363" s="157">
        <v>7.9282407407407399E-2</v>
      </c>
      <c r="F363" s="157">
        <v>8.1481481481481488E-2</v>
      </c>
      <c r="G363" s="157">
        <f t="shared" si="53"/>
        <v>8.0381944444444436E-2</v>
      </c>
      <c r="H363" s="108">
        <v>11</v>
      </c>
      <c r="I363" s="153">
        <f t="shared" si="63"/>
        <v>3.4797378547378544E-3</v>
      </c>
      <c r="J363" s="156">
        <f>IF(B363="F",IF(I363&gt;Barem!$AC$2,0,IF(B363="F",VLOOKUP(D363,Barem!$B$2:$C$11,2,1))),IF(I363&gt;Barem!$AC$3,0,VLOOKUP(D363,Barem!$B$12:$C$21,2,1)))</f>
        <v>5</v>
      </c>
      <c r="K363" s="160">
        <f>IF(J363=0,0,IF(B363="F",VLOOKUP(I363,Barem!$G$2:$H$11,2,1),VLOOKUP(I363,Barem!$G$12:$H$21,2,1)))</f>
        <v>3</v>
      </c>
      <c r="L363" s="2">
        <v>3</v>
      </c>
      <c r="M363" s="155" t="s">
        <v>170</v>
      </c>
      <c r="N363" s="152">
        <f t="shared" si="61"/>
        <v>0.5</v>
      </c>
      <c r="O363" s="152">
        <f t="shared" si="61"/>
        <v>0.25</v>
      </c>
      <c r="P363" s="152">
        <f t="shared" si="64"/>
        <v>0.25</v>
      </c>
      <c r="Q363" s="32">
        <f t="shared" si="56"/>
        <v>0</v>
      </c>
      <c r="R363" s="32">
        <f>IF(D363&gt;21,VLOOKUP(D363,Barem!$T$1:$U$39,2,1),0)</f>
        <v>0.1</v>
      </c>
      <c r="S363" s="32">
        <f>IF(D363&lt;1.609,0,IF(B363="F",VLOOKUP(I363,Barem!$X$2:$Z$13,2,1),VLOOKUP(I363,Barem!$X$14:$Z$25,2,1)))</f>
        <v>0</v>
      </c>
      <c r="T363" s="32">
        <f>VLOOKUP(A363,Participanti!A:C,3,0)</f>
        <v>0</v>
      </c>
      <c r="U363" s="25">
        <f t="shared" si="67"/>
        <v>4.0999999999999996</v>
      </c>
      <c r="V363" s="159">
        <v>44149</v>
      </c>
      <c r="W363" s="151">
        <f t="shared" si="66"/>
        <v>1</v>
      </c>
      <c r="X363" s="154">
        <f t="shared" si="70"/>
        <v>0.17748917748917747</v>
      </c>
      <c r="Y363" s="151" t="str">
        <f>VLOOKUP(A363,Data_echipe!A:R,18,0)</f>
        <v>Let it RUN</v>
      </c>
      <c r="Z363" s="151">
        <f t="shared" ref="Z363:Z426" si="72">IF(K363&gt;0,1,0)</f>
        <v>1</v>
      </c>
    </row>
    <row r="364" spans="1:26" x14ac:dyDescent="0.25">
      <c r="A364" s="156" t="s">
        <v>181</v>
      </c>
      <c r="B364" s="151" t="str">
        <f>VLOOKUP(A364,Participanti!A:B,2,0)</f>
        <v>M</v>
      </c>
      <c r="C364" s="156">
        <v>10</v>
      </c>
      <c r="D364" s="156">
        <v>21.23</v>
      </c>
      <c r="E364" s="157">
        <v>0.10597222222222223</v>
      </c>
      <c r="F364" s="157">
        <v>0.10810185185185185</v>
      </c>
      <c r="G364" s="157">
        <f t="shared" si="53"/>
        <v>0.10703703703703704</v>
      </c>
      <c r="H364" s="108">
        <v>40</v>
      </c>
      <c r="I364" s="153">
        <f t="shared" si="63"/>
        <v>5.0417822438547826E-3</v>
      </c>
      <c r="J364" s="156">
        <f>IF(B364="F",IF(I364&gt;Barem!$AC$2,0,IF(B364="F",VLOOKUP(D364,Barem!$B$2:$C$11,2,1))),IF(I364&gt;Barem!$AC$3,0,VLOOKUP(D364,Barem!$B$12:$C$21,2,1)))</f>
        <v>5</v>
      </c>
      <c r="K364" s="160">
        <f>IF(J364=0,0,IF(B364="F",VLOOKUP(I364,Barem!$G$2:$H$11,2,1),VLOOKUP(I364,Barem!$G$12:$H$21,2,1)))</f>
        <v>1</v>
      </c>
      <c r="L364" s="2">
        <v>3.5</v>
      </c>
      <c r="M364" s="155" t="s">
        <v>170</v>
      </c>
      <c r="N364" s="152">
        <f t="shared" si="61"/>
        <v>0.5</v>
      </c>
      <c r="O364" s="152">
        <f t="shared" si="61"/>
        <v>0.25</v>
      </c>
      <c r="P364" s="152">
        <f t="shared" si="64"/>
        <v>0.25</v>
      </c>
      <c r="Q364" s="32">
        <f t="shared" si="56"/>
        <v>0</v>
      </c>
      <c r="R364" s="32">
        <f>IF(D364&gt;21,VLOOKUP(D364,Barem!$T$1:$U$39,2,1),0)</f>
        <v>0</v>
      </c>
      <c r="S364" s="32">
        <f>IF(D364&lt;1.609,0,IF(B364="F",VLOOKUP(I364,Barem!$X$2:$Z$13,2,1),VLOOKUP(I364,Barem!$X$14:$Z$25,2,1)))</f>
        <v>0</v>
      </c>
      <c r="T364" s="32">
        <f>VLOOKUP(A364,Participanti!A:C,3,0)</f>
        <v>0</v>
      </c>
      <c r="U364" s="25">
        <f t="shared" si="67"/>
        <v>3.625</v>
      </c>
      <c r="V364" s="159">
        <v>44151</v>
      </c>
      <c r="W364" s="151">
        <f t="shared" si="66"/>
        <v>1</v>
      </c>
      <c r="X364" s="154">
        <f t="shared" si="70"/>
        <v>0.17074894017899198</v>
      </c>
      <c r="Y364" s="151" t="str">
        <f>VLOOKUP(A364,Data_echipe!A:R,18,0)</f>
        <v>Let it RUN</v>
      </c>
      <c r="Z364" s="151">
        <f t="shared" si="72"/>
        <v>1</v>
      </c>
    </row>
    <row r="365" spans="1:26" x14ac:dyDescent="0.25">
      <c r="A365" s="156" t="s">
        <v>55</v>
      </c>
      <c r="B365" s="151" t="str">
        <f>VLOOKUP(A365,Participanti!A:B,2,0)</f>
        <v>M</v>
      </c>
      <c r="C365" s="156">
        <v>10</v>
      </c>
      <c r="D365" s="156">
        <v>21.32</v>
      </c>
      <c r="E365" s="157">
        <v>7.5775462962962961E-2</v>
      </c>
      <c r="F365" s="157">
        <v>9.2916666666666661E-2</v>
      </c>
      <c r="G365" s="157">
        <f t="shared" si="53"/>
        <v>8.4346064814814811E-2</v>
      </c>
      <c r="H365" s="108">
        <v>92</v>
      </c>
      <c r="I365" s="153">
        <f t="shared" si="63"/>
        <v>3.9561944097005067E-3</v>
      </c>
      <c r="J365" s="156">
        <f>IF(B365="F",IF(I365&gt;Barem!$AC$2,0,IF(B365="F",VLOOKUP(D365,Barem!$B$2:$C$11,2,1))),IF(I365&gt;Barem!$AC$3,0,VLOOKUP(D365,Barem!$B$12:$C$21,2,1)))</f>
        <v>5</v>
      </c>
      <c r="K365" s="160">
        <f>IF(J365=0,0,IF(B365="F",VLOOKUP(I365,Barem!$G$2:$H$11,2,1),VLOOKUP(I365,Barem!$G$12:$H$21,2,1)))</f>
        <v>1.5</v>
      </c>
      <c r="L365" s="2">
        <v>4</v>
      </c>
      <c r="M365" s="155" t="s">
        <v>170</v>
      </c>
      <c r="N365" s="152">
        <f t="shared" si="61"/>
        <v>0.5</v>
      </c>
      <c r="O365" s="152">
        <f t="shared" si="61"/>
        <v>0.25</v>
      </c>
      <c r="P365" s="152">
        <f t="shared" si="64"/>
        <v>0.25</v>
      </c>
      <c r="Q365" s="32">
        <f t="shared" si="56"/>
        <v>0</v>
      </c>
      <c r="R365" s="32">
        <f>IF(D365&gt;21,VLOOKUP(D365,Barem!$T$1:$U$39,2,1),0)</f>
        <v>0</v>
      </c>
      <c r="S365" s="32">
        <f>IF(D365&lt;1.609,0,IF(B365="F",VLOOKUP(I365,Barem!$X$2:$Z$13,2,1),VLOOKUP(I365,Barem!$X$14:$Z$25,2,1)))</f>
        <v>0</v>
      </c>
      <c r="T365" s="32">
        <f>VLOOKUP(A365,Participanti!A:C,3,0)</f>
        <v>0</v>
      </c>
      <c r="U365" s="25">
        <f t="shared" si="67"/>
        <v>3.875</v>
      </c>
      <c r="V365" s="159">
        <v>44150</v>
      </c>
      <c r="W365" s="151">
        <f t="shared" si="66"/>
        <v>1</v>
      </c>
      <c r="X365" s="154">
        <f t="shared" si="70"/>
        <v>0.18175422138836772</v>
      </c>
      <c r="Y365" s="151" t="str">
        <f>VLOOKUP(A365,Data_echipe!A:R,18,0)</f>
        <v>Serioranistii</v>
      </c>
      <c r="Z365" s="151">
        <f t="shared" si="72"/>
        <v>1</v>
      </c>
    </row>
    <row r="366" spans="1:26" x14ac:dyDescent="0.25">
      <c r="A366" s="156" t="s">
        <v>62</v>
      </c>
      <c r="B366" s="151" t="str">
        <f>VLOOKUP(A366,Participanti!A:B,2,0)</f>
        <v>M</v>
      </c>
      <c r="C366" s="156">
        <v>10</v>
      </c>
      <c r="D366" s="156"/>
      <c r="G366" s="157"/>
      <c r="I366" s="153"/>
      <c r="J366" s="156"/>
      <c r="K366" s="160"/>
      <c r="L366" s="151"/>
      <c r="M366" s="155"/>
      <c r="N366" s="152">
        <f t="shared" si="61"/>
        <v>0.25</v>
      </c>
      <c r="O366" s="152">
        <f t="shared" si="61"/>
        <v>0.25</v>
      </c>
      <c r="P366" s="152">
        <f t="shared" si="64"/>
        <v>0.25</v>
      </c>
      <c r="Q366" s="32">
        <f t="shared" si="56"/>
        <v>0</v>
      </c>
      <c r="R366" s="32">
        <f>IF(D366&gt;21,VLOOKUP(D366,Barem!$T$1:$U$39,2,1),0)</f>
        <v>0</v>
      </c>
      <c r="S366" s="32">
        <f>IF(D366&lt;1.609,0,IF(B366="F",VLOOKUP(I366,Barem!$X$2:$Z$13,2,1),VLOOKUP(I366,Barem!$X$14:$Z$25,2,1)))</f>
        <v>0</v>
      </c>
      <c r="T366" s="32">
        <f>VLOOKUP(A366,Participanti!A:C,3,0)</f>
        <v>0</v>
      </c>
      <c r="U366" s="25">
        <v>1.5</v>
      </c>
      <c r="V366" s="159">
        <v>44151</v>
      </c>
      <c r="W366" s="151">
        <f t="shared" si="66"/>
        <v>1</v>
      </c>
      <c r="X366" s="154" t="e">
        <f t="shared" si="70"/>
        <v>#DIV/0!</v>
      </c>
      <c r="Y366" s="151" t="str">
        <f>VLOOKUP(A366,Data_echipe!A:R,18,0)</f>
        <v>Serioranistii</v>
      </c>
      <c r="Z366" s="151">
        <f t="shared" si="72"/>
        <v>0</v>
      </c>
    </row>
    <row r="367" spans="1:26" x14ac:dyDescent="0.25">
      <c r="A367" s="156" t="s">
        <v>220</v>
      </c>
      <c r="B367" s="151" t="str">
        <f>VLOOKUP(A367,Participanti!A:B,2,0)</f>
        <v>M</v>
      </c>
      <c r="C367" s="156">
        <v>10</v>
      </c>
      <c r="D367" s="156"/>
      <c r="G367" s="157"/>
      <c r="I367" s="153"/>
      <c r="J367" s="156"/>
      <c r="K367" s="160"/>
      <c r="L367" s="151"/>
      <c r="M367" s="155"/>
      <c r="N367" s="152">
        <f t="shared" ref="N367:O367" si="73">IF($M367=N$1,50%,25%)</f>
        <v>0.25</v>
      </c>
      <c r="O367" s="152">
        <f t="shared" si="73"/>
        <v>0.25</v>
      </c>
      <c r="P367" s="152">
        <f t="shared" si="64"/>
        <v>0.25</v>
      </c>
      <c r="Q367" s="32">
        <f t="shared" ref="Q367:Q404" si="74">IF(H367&lt;-49,H367/1500,IF(H367&gt;99,H367/1500,0))</f>
        <v>0</v>
      </c>
      <c r="R367" s="32">
        <f>IF(D367&gt;21,VLOOKUP(D367,Barem!$T$1:$U$39,2,1),0)</f>
        <v>0</v>
      </c>
      <c r="S367" s="32">
        <f>IF(D367&lt;1.609,0,IF(B367="F",VLOOKUP(I367,Barem!$X$2:$Z$13,2,1),VLOOKUP(I367,Barem!$X$14:$Z$25,2,1)))</f>
        <v>0</v>
      </c>
      <c r="T367" s="32">
        <f>VLOOKUP(A367,Participanti!A:C,3,0)</f>
        <v>0</v>
      </c>
      <c r="U367" s="25">
        <v>1.5</v>
      </c>
      <c r="V367" s="159">
        <v>44151</v>
      </c>
      <c r="W367" s="2">
        <f t="shared" si="66"/>
        <v>1</v>
      </c>
      <c r="X367" s="154" t="e">
        <f t="shared" si="70"/>
        <v>#DIV/0!</v>
      </c>
      <c r="Y367" s="151" t="str">
        <f>VLOOKUP(A367,Data_echipe!A:R,18,0)</f>
        <v>Serioranistii</v>
      </c>
      <c r="Z367" s="151">
        <f t="shared" si="72"/>
        <v>0</v>
      </c>
    </row>
    <row r="368" spans="1:26" x14ac:dyDescent="0.25">
      <c r="A368" s="156" t="s">
        <v>64</v>
      </c>
      <c r="B368" s="151" t="str">
        <f>VLOOKUP(A368,Participanti!A:B,2,0)</f>
        <v>M</v>
      </c>
      <c r="C368" s="156">
        <v>10</v>
      </c>
      <c r="D368" s="156">
        <v>21.1</v>
      </c>
      <c r="E368" s="157">
        <v>9.6550925925925915E-2</v>
      </c>
      <c r="F368" s="157">
        <v>9.9166666666666667E-2</v>
      </c>
      <c r="G368" s="157">
        <f t="shared" ref="G368:G432" si="75">AVERAGE(E368:F368)</f>
        <v>9.7858796296296291E-2</v>
      </c>
      <c r="H368" s="108">
        <v>0</v>
      </c>
      <c r="I368" s="153">
        <f t="shared" ref="I368:I431" si="76">G368/D368</f>
        <v>4.6378576443742315E-3</v>
      </c>
      <c r="J368" s="156">
        <f>IF(B368="F",IF(I368&gt;Barem!$AC$2,0,IF(B368="F",VLOOKUP(D368,Barem!$B$2:$C$11,2,1))),IF(I368&gt;Barem!$AC$3,0,VLOOKUP(D368,Barem!$B$12:$C$21,2,1)))</f>
        <v>5</v>
      </c>
      <c r="K368" s="160">
        <f>IF(J368=0,0,IF(B368="F",VLOOKUP(I368,Barem!$G$2:$H$11,2,1),VLOOKUP(I368,Barem!$G$12:$H$21,2,1)))</f>
        <v>1</v>
      </c>
      <c r="L368" s="2">
        <v>3</v>
      </c>
      <c r="M368" s="155" t="s">
        <v>170</v>
      </c>
      <c r="N368" s="152">
        <f t="shared" ref="N368:P384" si="77">IF($M368=N$1,50%,25%)</f>
        <v>0.5</v>
      </c>
      <c r="O368" s="152">
        <f t="shared" si="77"/>
        <v>0.25</v>
      </c>
      <c r="P368" s="152">
        <f t="shared" si="64"/>
        <v>0.25</v>
      </c>
      <c r="Q368" s="32">
        <f t="shared" si="74"/>
        <v>0</v>
      </c>
      <c r="R368" s="32">
        <f>IF(D368&gt;21,VLOOKUP(D368,Barem!$T$1:$U$39,2,1),0)</f>
        <v>0</v>
      </c>
      <c r="S368" s="32">
        <f>IF(D368&lt;1.609,0,IF(B368="F",VLOOKUP(I368,Barem!$X$2:$Z$13,2,1),VLOOKUP(I368,Barem!$X$14:$Z$25,2,1)))</f>
        <v>0</v>
      </c>
      <c r="T368" s="32">
        <f>VLOOKUP(A368,Participanti!A:C,3,0)</f>
        <v>0</v>
      </c>
      <c r="U368" s="25">
        <f t="shared" si="67"/>
        <v>3.5</v>
      </c>
      <c r="V368" s="159">
        <v>44151</v>
      </c>
      <c r="W368" s="151">
        <f t="shared" si="66"/>
        <v>1</v>
      </c>
      <c r="X368" s="154">
        <f t="shared" si="70"/>
        <v>0.16587677725118483</v>
      </c>
      <c r="Y368" s="151" t="str">
        <f>VLOOKUP(A368,Data_echipe!A:R,18,0)</f>
        <v>Simply the BEST</v>
      </c>
      <c r="Z368" s="151">
        <f t="shared" si="72"/>
        <v>1</v>
      </c>
    </row>
    <row r="369" spans="1:26" s="36" customFormat="1" x14ac:dyDescent="0.25">
      <c r="A369" s="110" t="s">
        <v>54</v>
      </c>
      <c r="B369" s="36" t="str">
        <f>VLOOKUP(A369,Participanti!A:B,2,0)</f>
        <v>M</v>
      </c>
      <c r="C369" s="110">
        <v>11</v>
      </c>
      <c r="D369" s="110">
        <v>11.59</v>
      </c>
      <c r="E369" s="167">
        <v>5.4490740740740735E-2</v>
      </c>
      <c r="F369" s="167">
        <v>6.293981481481481E-2</v>
      </c>
      <c r="G369" s="167">
        <f t="shared" si="75"/>
        <v>5.8715277777777769E-2</v>
      </c>
      <c r="H369" s="108">
        <v>240</v>
      </c>
      <c r="I369" s="153">
        <f t="shared" si="76"/>
        <v>5.0660291438979956E-3</v>
      </c>
      <c r="J369" s="168">
        <f>IF(B369="F",IF(I369&gt;Barem!$AC$2,0,IF(B369="F",VLOOKUP(D369,Barem!$B$2:$C$11,2,1))),IF(I369&gt;Barem!$AC$3,0,VLOOKUP(D369,Barem!$B$12:$C$21,2,1)))</f>
        <v>2.5</v>
      </c>
      <c r="K369" s="36">
        <f>IF(J369=0,0,IF(B369="F",VLOOKUP(I369,Barem!$G$2:$H$11,2,1),VLOOKUP(I369,Barem!$G$12:$H$21,2,1)))</f>
        <v>1</v>
      </c>
      <c r="L369" s="36">
        <v>1</v>
      </c>
      <c r="M369" s="169" t="s">
        <v>170</v>
      </c>
      <c r="N369" s="170">
        <f t="shared" si="77"/>
        <v>0.5</v>
      </c>
      <c r="O369" s="170">
        <f t="shared" si="77"/>
        <v>0.25</v>
      </c>
      <c r="P369" s="170">
        <f t="shared" si="64"/>
        <v>0.25</v>
      </c>
      <c r="Q369" s="32">
        <f t="shared" si="74"/>
        <v>0.16</v>
      </c>
      <c r="R369" s="32">
        <f>IF(D369&gt;21,VLOOKUP(D369,Barem!$T$1:$U$39,2,1),0)</f>
        <v>0</v>
      </c>
      <c r="S369" s="32">
        <f>IF(D369&lt;1.609,0,IF(B369="F",VLOOKUP(I369,Barem!$X$2:$Z$13,2,1),VLOOKUP(I369,Barem!$X$14:$Z$25,2,1)))</f>
        <v>0</v>
      </c>
      <c r="T369" s="32">
        <f>VLOOKUP(A369,Participanti!A:C,3,0)</f>
        <v>0.5</v>
      </c>
      <c r="U369" s="171">
        <f t="shared" si="67"/>
        <v>2.41</v>
      </c>
      <c r="V369" s="172">
        <v>44157</v>
      </c>
      <c r="W369" s="36">
        <f t="shared" si="66"/>
        <v>1</v>
      </c>
      <c r="X369" s="154">
        <f t="shared" si="70"/>
        <v>0.20793787748058673</v>
      </c>
      <c r="Y369" s="36" t="str">
        <f>VLOOKUP(A369,Data_echipe!A:R,18,0)</f>
        <v>Let it RUN</v>
      </c>
      <c r="Z369" s="36">
        <f t="shared" si="72"/>
        <v>1</v>
      </c>
    </row>
    <row r="370" spans="1:26" s="36" customFormat="1" x14ac:dyDescent="0.25">
      <c r="A370" s="110" t="s">
        <v>47</v>
      </c>
      <c r="B370" s="36" t="str">
        <f>VLOOKUP(A370,Participanti!A:B,2,0)</f>
        <v>M</v>
      </c>
      <c r="C370" s="110">
        <v>11</v>
      </c>
      <c r="D370" s="110">
        <v>34.049999999999997</v>
      </c>
      <c r="E370" s="167">
        <v>0.14105324074074074</v>
      </c>
      <c r="F370" s="167">
        <v>0.15822916666666667</v>
      </c>
      <c r="G370" s="167">
        <f t="shared" si="75"/>
        <v>0.14964120370370371</v>
      </c>
      <c r="H370" s="108">
        <v>109</v>
      </c>
      <c r="I370" s="153">
        <f t="shared" si="76"/>
        <v>4.3947490074509165E-3</v>
      </c>
      <c r="J370" s="168">
        <f>IF(B370="F",IF(I370&gt;Barem!$AC$2,0,IF(B370="F",VLOOKUP(D370,Barem!$B$2:$C$11,2,1))),IF(I370&gt;Barem!$AC$3,0,VLOOKUP(D370,Barem!$B$12:$C$21,2,1)))</f>
        <v>5</v>
      </c>
      <c r="K370" s="36">
        <f>IF(J370=0,0,IF(B370="F",VLOOKUP(I370,Barem!$G$2:$H$11,2,1),VLOOKUP(I370,Barem!$G$12:$H$21,2,1)))</f>
        <v>1</v>
      </c>
      <c r="L370" s="36">
        <v>3</v>
      </c>
      <c r="M370" s="169" t="s">
        <v>170</v>
      </c>
      <c r="N370" s="170">
        <f t="shared" si="77"/>
        <v>0.5</v>
      </c>
      <c r="O370" s="170">
        <f t="shared" si="77"/>
        <v>0.25</v>
      </c>
      <c r="P370" s="170">
        <f t="shared" si="64"/>
        <v>0.25</v>
      </c>
      <c r="Q370" s="32">
        <f t="shared" si="74"/>
        <v>7.2666666666666671E-2</v>
      </c>
      <c r="R370" s="32">
        <f>IF(D370&gt;21,VLOOKUP(D370,Barem!$T$1:$U$39,2,1),0)</f>
        <v>0.6</v>
      </c>
      <c r="S370" s="32">
        <f>IF(D370&lt;1.609,0,IF(B370="F",VLOOKUP(I370,Barem!$X$2:$Z$13,2,1),VLOOKUP(I370,Barem!$X$14:$Z$25,2,1)))</f>
        <v>0</v>
      </c>
      <c r="T370" s="32">
        <f>VLOOKUP(A370,Participanti!A:C,3,0)</f>
        <v>0</v>
      </c>
      <c r="U370" s="171">
        <f t="shared" si="67"/>
        <v>4.1726666666666663</v>
      </c>
      <c r="V370" s="172">
        <v>44157</v>
      </c>
      <c r="W370" s="36">
        <f t="shared" si="66"/>
        <v>1</v>
      </c>
      <c r="X370" s="154">
        <f t="shared" si="70"/>
        <v>0.12254527655408713</v>
      </c>
      <c r="Y370" s="36" t="str">
        <f>VLOOKUP(A370,Data_echipe!A:R,18,0)</f>
        <v>Tenchei</v>
      </c>
      <c r="Z370" s="36">
        <f t="shared" si="72"/>
        <v>1</v>
      </c>
    </row>
    <row r="371" spans="1:26" s="36" customFormat="1" x14ac:dyDescent="0.25">
      <c r="A371" s="110" t="s">
        <v>159</v>
      </c>
      <c r="B371" s="36" t="str">
        <f>VLOOKUP(A371,Participanti!A:B,2,0)</f>
        <v>M</v>
      </c>
      <c r="C371" s="110">
        <v>11</v>
      </c>
      <c r="D371" s="110">
        <v>7.01</v>
      </c>
      <c r="E371" s="110"/>
      <c r="F371" s="167">
        <v>2.0104166666666666E-2</v>
      </c>
      <c r="G371" s="167">
        <f t="shared" si="75"/>
        <v>2.0104166666666666E-2</v>
      </c>
      <c r="H371" s="108">
        <v>8</v>
      </c>
      <c r="I371" s="153">
        <f t="shared" si="76"/>
        <v>2.867926771279125E-3</v>
      </c>
      <c r="J371" s="36">
        <f>IF(B371="F",IF(I371&gt;Barem!$AC$2,0,IF(B371="F",VLOOKUP(D371,Barem!$B$2:$C$11,2,1))),IF(I371&gt;Barem!$AC$3,0,VLOOKUP(D371,Barem!$B$12:$C$21,2,1)))</f>
        <v>2</v>
      </c>
      <c r="K371" s="110">
        <f>IF(J371=0,0,IF(B371="F",VLOOKUP(I371,Barem!$G$2:$H$11,2,1),VLOOKUP(I371,Barem!$G$12:$H$21,2,1)))</f>
        <v>4.5</v>
      </c>
      <c r="L371" s="36">
        <v>3</v>
      </c>
      <c r="M371" s="169" t="s">
        <v>171</v>
      </c>
      <c r="N371" s="170">
        <f t="shared" si="77"/>
        <v>0.25</v>
      </c>
      <c r="O371" s="170">
        <f t="shared" si="77"/>
        <v>0.5</v>
      </c>
      <c r="P371" s="170">
        <f t="shared" si="64"/>
        <v>0.25</v>
      </c>
      <c r="Q371" s="32">
        <f t="shared" si="74"/>
        <v>0</v>
      </c>
      <c r="R371" s="32">
        <f>IF(D371&gt;21,VLOOKUP(D371,Barem!$T$1:$U$39,2,1),0)</f>
        <v>0</v>
      </c>
      <c r="S371" s="32">
        <f>IF(D371&lt;1.609,0,IF(B371="F",VLOOKUP(I371,Barem!$X$2:$Z$13,2,1),VLOOKUP(I371,Barem!$X$14:$Z$25,2,1)))</f>
        <v>0</v>
      </c>
      <c r="T371" s="32">
        <f>VLOOKUP(A371,Participanti!A:C,3,0)</f>
        <v>0</v>
      </c>
      <c r="U371" s="171">
        <f t="shared" si="67"/>
        <v>3.5</v>
      </c>
      <c r="V371" s="172">
        <v>44157</v>
      </c>
      <c r="W371" s="36">
        <f t="shared" si="66"/>
        <v>1</v>
      </c>
      <c r="X371" s="154">
        <f t="shared" si="70"/>
        <v>0.49928673323823114</v>
      </c>
      <c r="Y371" s="36" t="str">
        <f>VLOOKUP(A371,Data_echipe!A:R,18,0)</f>
        <v>Simply the BEST</v>
      </c>
      <c r="Z371" s="36">
        <f t="shared" si="72"/>
        <v>1</v>
      </c>
    </row>
    <row r="372" spans="1:26" s="36" customFormat="1" x14ac:dyDescent="0.25">
      <c r="A372" s="110" t="s">
        <v>183</v>
      </c>
      <c r="B372" s="36" t="str">
        <f>VLOOKUP(A372,Participanti!A:B,2,0)</f>
        <v>M</v>
      </c>
      <c r="C372" s="110">
        <v>11</v>
      </c>
      <c r="D372" s="110">
        <v>30.2</v>
      </c>
      <c r="E372" s="167">
        <v>0.10417824074074074</v>
      </c>
      <c r="F372" s="167">
        <v>0.11869212962962962</v>
      </c>
      <c r="G372" s="167">
        <f t="shared" si="75"/>
        <v>0.11143518518518518</v>
      </c>
      <c r="H372" s="108">
        <v>86</v>
      </c>
      <c r="I372" s="153">
        <f t="shared" si="76"/>
        <v>3.6899067942114299E-3</v>
      </c>
      <c r="J372" s="110">
        <f>IF(B372="F",IF(I372&gt;Barem!$AC$2,0,IF(B372="F",VLOOKUP(D372,Barem!$B$2:$C$11,2,1))),IF(I372&gt;Barem!$AC$3,0,VLOOKUP(D372,Barem!$B$12:$C$21,2,1)))</f>
        <v>5</v>
      </c>
      <c r="K372" s="36">
        <f>IF(J372=0,0,IF(B372="F",VLOOKUP(I372,Barem!$G$2:$H$11,2,1),VLOOKUP(I372,Barem!$G$12:$H$21,2,1)))</f>
        <v>2</v>
      </c>
      <c r="L372" s="36">
        <v>1</v>
      </c>
      <c r="M372" s="169" t="s">
        <v>170</v>
      </c>
      <c r="N372" s="170">
        <f>IF($M372=N$1,50%,25%)</f>
        <v>0.5</v>
      </c>
      <c r="O372" s="170">
        <f t="shared" si="77"/>
        <v>0.25</v>
      </c>
      <c r="P372" s="170">
        <f t="shared" si="64"/>
        <v>0.25</v>
      </c>
      <c r="Q372" s="32">
        <f t="shared" si="74"/>
        <v>0</v>
      </c>
      <c r="R372" s="32">
        <f>IF(D372&gt;21,VLOOKUP(D372,Barem!$T$1:$U$39,2,1),0)</f>
        <v>0.4</v>
      </c>
      <c r="S372" s="32">
        <f>IF(D372&lt;1.609,0,IF(B372="F",VLOOKUP(I372,Barem!$X$2:$Z$13,2,1),VLOOKUP(I372,Barem!$X$14:$Z$25,2,1)))</f>
        <v>0</v>
      </c>
      <c r="T372" s="32">
        <f>VLOOKUP(A372,Participanti!A:C,3,0)</f>
        <v>0</v>
      </c>
      <c r="U372" s="171">
        <f>J372*N372+K372*O372+L372*P372+Q372+R372+S372+T372</f>
        <v>3.65</v>
      </c>
      <c r="V372" s="172">
        <v>44157</v>
      </c>
      <c r="W372" s="36">
        <f t="shared" si="66"/>
        <v>1</v>
      </c>
      <c r="X372" s="154">
        <f t="shared" si="70"/>
        <v>0.12086092715231789</v>
      </c>
      <c r="Y372" s="36" t="str">
        <f>VLOOKUP(A372,Data_echipe!A:R,18,0)</f>
        <v>TSP</v>
      </c>
      <c r="Z372" s="36">
        <f t="shared" si="72"/>
        <v>1</v>
      </c>
    </row>
    <row r="373" spans="1:26" s="36" customFormat="1" x14ac:dyDescent="0.25">
      <c r="A373" s="110" t="s">
        <v>223</v>
      </c>
      <c r="B373" s="36" t="str">
        <f>VLOOKUP(A373,Participanti!A:B,2,0)</f>
        <v>M</v>
      </c>
      <c r="C373" s="110">
        <v>11</v>
      </c>
      <c r="D373" s="110">
        <v>31.09</v>
      </c>
      <c r="E373" s="167">
        <v>8.7824074074074068E-2</v>
      </c>
      <c r="F373" s="167">
        <v>8.7997685185185193E-2</v>
      </c>
      <c r="G373" s="167">
        <f t="shared" si="75"/>
        <v>8.7910879629629624E-2</v>
      </c>
      <c r="H373" s="108">
        <v>178</v>
      </c>
      <c r="I373" s="153">
        <f t="shared" si="76"/>
        <v>2.8276255911749639E-3</v>
      </c>
      <c r="J373" s="36">
        <f>IF(B373="F",IF(I373&gt;Barem!$AC$2,0,IF(B373="F",VLOOKUP(D373,Barem!$B$2:$C$11,2,1))),IF(I373&gt;Barem!$AC$3,0,VLOOKUP(D373,Barem!$B$12:$C$21,2,1)))</f>
        <v>5</v>
      </c>
      <c r="K373" s="36">
        <f>IF(J373=0,0,IF(B373="F",VLOOKUP(I373,Barem!$G$2:$H$11,2,1),VLOOKUP(I373,Barem!$G$12:$H$21,2,1)))</f>
        <v>4.5</v>
      </c>
      <c r="L373" s="110">
        <v>4.5</v>
      </c>
      <c r="M373" s="169" t="s">
        <v>172</v>
      </c>
      <c r="N373" s="170">
        <f t="shared" ref="N373:O405" si="78">IF($M373=N$1,50%,25%)</f>
        <v>0.25</v>
      </c>
      <c r="O373" s="170">
        <f t="shared" si="77"/>
        <v>0.25</v>
      </c>
      <c r="P373" s="170">
        <f t="shared" si="77"/>
        <v>0.5</v>
      </c>
      <c r="Q373" s="32">
        <f t="shared" si="74"/>
        <v>0.11866666666666667</v>
      </c>
      <c r="R373" s="32">
        <f>IF(D373&gt;21,VLOOKUP(D373,Barem!$T$1:$U$39,2,1),0)</f>
        <v>0.5</v>
      </c>
      <c r="S373" s="32">
        <f>IF(D373&lt;1.609,0,IF(B373="F",VLOOKUP(I373,Barem!$X$2:$Z$13,2,1),VLOOKUP(I373,Barem!$X$14:$Z$25,2,1)))</f>
        <v>0</v>
      </c>
      <c r="T373" s="32">
        <f>VLOOKUP(A373,Participanti!A:C,3,0)</f>
        <v>0</v>
      </c>
      <c r="U373" s="171">
        <f t="shared" ref="U373:U376" si="79">J373*N373+K373*O373+L373*P373+Q373+R373+S373+T373</f>
        <v>5.2436666666666669</v>
      </c>
      <c r="V373" s="172">
        <v>44157</v>
      </c>
      <c r="W373" s="36">
        <f t="shared" si="66"/>
        <v>1</v>
      </c>
      <c r="X373" s="154">
        <f t="shared" si="70"/>
        <v>0.16866087702369467</v>
      </c>
      <c r="Y373" s="36" t="str">
        <f>VLOOKUP(A373,Data_echipe!A:R,18,0)</f>
        <v>Simply the BEST</v>
      </c>
      <c r="Z373" s="36">
        <f t="shared" si="72"/>
        <v>1</v>
      </c>
    </row>
    <row r="374" spans="1:26" s="36" customFormat="1" x14ac:dyDescent="0.25">
      <c r="A374" s="110" t="s">
        <v>58</v>
      </c>
      <c r="B374" s="36" t="str">
        <f>VLOOKUP(A374,Participanti!A:B,2,0)</f>
        <v>F</v>
      </c>
      <c r="C374" s="110">
        <v>11</v>
      </c>
      <c r="D374" s="110">
        <v>42.11</v>
      </c>
      <c r="E374" s="167">
        <v>0.18254629629629629</v>
      </c>
      <c r="F374" s="167">
        <v>0.18254629629629629</v>
      </c>
      <c r="G374" s="167">
        <f t="shared" si="75"/>
        <v>0.18254629629629629</v>
      </c>
      <c r="H374" s="108">
        <v>0</v>
      </c>
      <c r="I374" s="153">
        <f t="shared" si="76"/>
        <v>4.3349868510162972E-3</v>
      </c>
      <c r="J374" s="110">
        <f>IF(B374="F",IF(I374&gt;Barem!$AC$2,0,IF(B374="F",VLOOKUP(D374,Barem!$B$2:$C$11,2,1))),IF(I374&gt;Barem!$AC$3,0,VLOOKUP(D374,Barem!$B$12:$C$21,2,1)))</f>
        <v>5</v>
      </c>
      <c r="K374" s="36">
        <f>IF(J374=0,0,IF(B374="F",VLOOKUP(I374,Barem!$G$2:$H$11,2,1),VLOOKUP(I374,Barem!$G$12:$H$21,2,1)))</f>
        <v>1.5</v>
      </c>
      <c r="L374" s="36">
        <v>3.5</v>
      </c>
      <c r="M374" s="169" t="s">
        <v>170</v>
      </c>
      <c r="N374" s="170">
        <f t="shared" si="78"/>
        <v>0.5</v>
      </c>
      <c r="O374" s="170">
        <f t="shared" si="78"/>
        <v>0.25</v>
      </c>
      <c r="P374" s="170">
        <f t="shared" si="77"/>
        <v>0.25</v>
      </c>
      <c r="Q374" s="32">
        <f t="shared" si="74"/>
        <v>0</v>
      </c>
      <c r="R374" s="32">
        <f>IF(D374&gt;21,VLOOKUP(D374,Barem!$T$1:$U$39,2,1),0)</f>
        <v>1</v>
      </c>
      <c r="S374" s="32">
        <f>IF(D374&lt;1.609,0,IF(B374="F",VLOOKUP(I374,Barem!$X$2:$Z$13,2,1),VLOOKUP(I374,Barem!$X$14:$Z$25,2,1)))</f>
        <v>0</v>
      </c>
      <c r="T374" s="32">
        <f>VLOOKUP(A374,Participanti!A:C,3,0)</f>
        <v>0</v>
      </c>
      <c r="U374" s="171">
        <f t="shared" si="79"/>
        <v>4.75</v>
      </c>
      <c r="V374" s="172">
        <v>44157</v>
      </c>
      <c r="W374" s="36">
        <f t="shared" si="66"/>
        <v>1</v>
      </c>
      <c r="X374" s="154">
        <f t="shared" si="70"/>
        <v>0.1127998100213726</v>
      </c>
      <c r="Y374" s="36" t="str">
        <f>VLOOKUP(A374,Data_echipe!A:R,18,0)</f>
        <v>Let it RUN</v>
      </c>
      <c r="Z374" s="36">
        <f t="shared" si="72"/>
        <v>1</v>
      </c>
    </row>
    <row r="375" spans="1:26" s="36" customFormat="1" x14ac:dyDescent="0.25">
      <c r="A375" s="110" t="s">
        <v>59</v>
      </c>
      <c r="B375" s="36" t="str">
        <f>VLOOKUP(A375,Participanti!A:B,2,0)</f>
        <v>M</v>
      </c>
      <c r="C375" s="110">
        <v>11</v>
      </c>
      <c r="D375" s="110">
        <v>21</v>
      </c>
      <c r="E375" s="167">
        <v>9.0509259259259248E-2</v>
      </c>
      <c r="F375" s="167">
        <v>9.7870370370370371E-2</v>
      </c>
      <c r="G375" s="167">
        <f t="shared" si="75"/>
        <v>9.418981481481481E-2</v>
      </c>
      <c r="H375" s="108">
        <v>4</v>
      </c>
      <c r="I375" s="153">
        <f t="shared" si="76"/>
        <v>4.4852292768959431E-3</v>
      </c>
      <c r="J375" s="110">
        <f>IF(B375="F",IF(I375&gt;Barem!$AC$2,0,IF(B375="F",VLOOKUP(D375,Barem!$B$2:$C$11,2,1))),IF(I375&gt;Barem!$AC$3,0,VLOOKUP(D375,Barem!$B$12:$C$21,2,1)))</f>
        <v>5</v>
      </c>
      <c r="K375" s="36">
        <f>IF(J375=0,0,IF(B375="F",VLOOKUP(I375,Barem!$G$2:$H$11,2,1),VLOOKUP(I375,Barem!$G$12:$H$21,2,1)))</f>
        <v>1</v>
      </c>
      <c r="L375" s="36">
        <v>0.5</v>
      </c>
      <c r="M375" s="169" t="s">
        <v>170</v>
      </c>
      <c r="N375" s="170">
        <f t="shared" si="78"/>
        <v>0.5</v>
      </c>
      <c r="O375" s="170">
        <f t="shared" si="78"/>
        <v>0.25</v>
      </c>
      <c r="P375" s="170">
        <f t="shared" si="77"/>
        <v>0.25</v>
      </c>
      <c r="Q375" s="32">
        <f t="shared" si="74"/>
        <v>0</v>
      </c>
      <c r="R375" s="32">
        <f>IF(D375&gt;21,VLOOKUP(D375,Barem!$T$1:$U$39,2,1),0)</f>
        <v>0</v>
      </c>
      <c r="S375" s="32">
        <f>IF(D375&lt;1.609,0,IF(B375="F",VLOOKUP(I375,Barem!$X$2:$Z$13,2,1),VLOOKUP(I375,Barem!$X$14:$Z$25,2,1)))</f>
        <v>0</v>
      </c>
      <c r="T375" s="32">
        <f>VLOOKUP(A375,Participanti!A:C,3,0)</f>
        <v>0</v>
      </c>
      <c r="U375" s="171">
        <f t="shared" si="79"/>
        <v>2.875</v>
      </c>
      <c r="V375" s="172">
        <v>44157</v>
      </c>
      <c r="W375" s="36">
        <f t="shared" si="66"/>
        <v>1</v>
      </c>
      <c r="X375" s="154">
        <f t="shared" si="70"/>
        <v>0.13690476190476192</v>
      </c>
      <c r="Y375" s="36" t="str">
        <f>VLOOKUP(A375,Data_echipe!A:R,18,0)</f>
        <v>Let it RUN</v>
      </c>
      <c r="Z375" s="36">
        <f t="shared" si="72"/>
        <v>1</v>
      </c>
    </row>
    <row r="376" spans="1:26" s="36" customFormat="1" x14ac:dyDescent="0.25">
      <c r="A376" s="110" t="s">
        <v>52</v>
      </c>
      <c r="B376" s="36" t="str">
        <f>VLOOKUP(A376,Participanti!A:B,2,0)</f>
        <v>M</v>
      </c>
      <c r="C376" s="110">
        <v>11</v>
      </c>
      <c r="D376" s="110">
        <v>20.010000000000002</v>
      </c>
      <c r="E376" s="167">
        <v>6.9293981481481484E-2</v>
      </c>
      <c r="F376" s="167">
        <v>7.5300925925925924E-2</v>
      </c>
      <c r="G376" s="167">
        <f t="shared" si="75"/>
        <v>7.2297453703703704E-2</v>
      </c>
      <c r="H376" s="108">
        <v>355</v>
      </c>
      <c r="I376" s="153">
        <f t="shared" si="76"/>
        <v>3.6130661521091303E-3</v>
      </c>
      <c r="J376" s="36">
        <f>IF(B376="F",IF(I376&gt;Barem!$AC$2,0,IF(B376="F",VLOOKUP(D376,Barem!$B$2:$C$11,2,1))),IF(I376&gt;Barem!$AC$3,0,VLOOKUP(D376,Barem!$B$12:$C$21,2,1)))</f>
        <v>4.5</v>
      </c>
      <c r="K376" s="36">
        <f>IF(J376=0,0,IF(B376="F",VLOOKUP(I376,Barem!$G$2:$H$11,2,1),VLOOKUP(I376,Barem!$G$12:$H$21,2,1)))</f>
        <v>2.5</v>
      </c>
      <c r="L376" s="110">
        <v>0.5</v>
      </c>
      <c r="M376" s="169" t="s">
        <v>172</v>
      </c>
      <c r="N376" s="170">
        <f t="shared" si="78"/>
        <v>0.25</v>
      </c>
      <c r="O376" s="170">
        <f t="shared" si="78"/>
        <v>0.25</v>
      </c>
      <c r="P376" s="170">
        <f t="shared" si="77"/>
        <v>0.5</v>
      </c>
      <c r="Q376" s="32">
        <f t="shared" si="74"/>
        <v>0.23666666666666666</v>
      </c>
      <c r="R376" s="32">
        <f>IF(D376&gt;21,VLOOKUP(D376,Barem!$T$1:$U$39,2,1),0)</f>
        <v>0</v>
      </c>
      <c r="S376" s="32">
        <f>IF(D376&lt;1.609,0,IF(B376="F",VLOOKUP(I376,Barem!$X$2:$Z$13,2,1),VLOOKUP(I376,Barem!$X$14:$Z$25,2,1)))</f>
        <v>0</v>
      </c>
      <c r="T376" s="32">
        <f>VLOOKUP(A376,Participanti!A:C,3,0)</f>
        <v>0</v>
      </c>
      <c r="U376" s="171">
        <f t="shared" si="79"/>
        <v>2.2366666666666668</v>
      </c>
      <c r="V376" s="172">
        <v>44157</v>
      </c>
      <c r="W376" s="36">
        <f t="shared" si="66"/>
        <v>1</v>
      </c>
      <c r="X376" s="154">
        <f t="shared" si="70"/>
        <v>0.11177744461102782</v>
      </c>
      <c r="Y376" s="36" t="str">
        <f>VLOOKUP(A376,Data_echipe!A:R,18,0)</f>
        <v>Simply the BEST</v>
      </c>
      <c r="Z376" s="36">
        <f t="shared" si="72"/>
        <v>1</v>
      </c>
    </row>
    <row r="377" spans="1:26" s="36" customFormat="1" x14ac:dyDescent="0.25">
      <c r="A377" s="110" t="s">
        <v>252</v>
      </c>
      <c r="B377" s="36" t="str">
        <f>VLOOKUP(A377,Participanti!A:B,2,0)</f>
        <v>M</v>
      </c>
      <c r="C377" s="110">
        <v>11</v>
      </c>
      <c r="D377" s="110">
        <v>20.18</v>
      </c>
      <c r="E377" s="167">
        <v>8.6620370370370361E-2</v>
      </c>
      <c r="F377" s="167">
        <v>8.7708333333333333E-2</v>
      </c>
      <c r="G377" s="167">
        <f t="shared" si="75"/>
        <v>8.716435185185184E-2</v>
      </c>
      <c r="H377" s="108">
        <v>322</v>
      </c>
      <c r="I377" s="153">
        <f t="shared" si="76"/>
        <v>4.319343501082846E-3</v>
      </c>
      <c r="J377" s="110">
        <f>IF(B377="F",IF(I377&gt;Barem!$AC$2,0,IF(B377="F",VLOOKUP(D377,Barem!$B$2:$C$11,2,1))),IF(I377&gt;Barem!$AC$3,0,VLOOKUP(D377,Barem!$B$12:$C$21,2,1)))</f>
        <v>4.5</v>
      </c>
      <c r="K377" s="36">
        <f>IF(J377=0,0,IF(B377="F",VLOOKUP(I377,Barem!$G$2:$H$11,2,1),VLOOKUP(I377,Barem!$G$12:$H$21,2,1)))</f>
        <v>1</v>
      </c>
      <c r="L377" s="36">
        <v>3</v>
      </c>
      <c r="M377" s="169" t="s">
        <v>170</v>
      </c>
      <c r="N377" s="170">
        <f t="shared" si="78"/>
        <v>0.5</v>
      </c>
      <c r="O377" s="170">
        <f t="shared" si="78"/>
        <v>0.25</v>
      </c>
      <c r="P377" s="170">
        <f t="shared" si="77"/>
        <v>0.25</v>
      </c>
      <c r="Q377" s="32">
        <f t="shared" si="74"/>
        <v>0.21466666666666667</v>
      </c>
      <c r="R377" s="32">
        <f>IF(D377&gt;21,VLOOKUP(D377,Barem!$T$1:$U$39,2,1),0)</f>
        <v>0</v>
      </c>
      <c r="S377" s="32">
        <f>IF(D377&lt;1.609,0,IF(B377="F",VLOOKUP(I377,Barem!$X$2:$Z$13,2,1),VLOOKUP(I377,Barem!$X$14:$Z$25,2,1)))</f>
        <v>0</v>
      </c>
      <c r="T377" s="32">
        <f>VLOOKUP(A377,Participanti!A:C,3,0)</f>
        <v>0</v>
      </c>
      <c r="U377" s="171">
        <f t="shared" ref="U377:U382" si="80">J377*N377+K377*O377+L377*P377+Q377+R377+S377+T377</f>
        <v>3.4646666666666666</v>
      </c>
      <c r="V377" s="172">
        <v>44157</v>
      </c>
      <c r="W377" s="36">
        <f t="shared" si="66"/>
        <v>1</v>
      </c>
      <c r="X377" s="154">
        <f t="shared" si="70"/>
        <v>0.17168814007267921</v>
      </c>
      <c r="Y377" s="36" t="str">
        <f>VLOOKUP(A377,Data_echipe!A:R,18,0)</f>
        <v>Tenchei</v>
      </c>
      <c r="Z377" s="36">
        <f t="shared" si="72"/>
        <v>1</v>
      </c>
    </row>
    <row r="378" spans="1:26" s="36" customFormat="1" x14ac:dyDescent="0.25">
      <c r="A378" s="110" t="s">
        <v>218</v>
      </c>
      <c r="B378" s="36" t="str">
        <f>VLOOKUP(A378,Participanti!A:B,2,0)</f>
        <v>M</v>
      </c>
      <c r="C378" s="110">
        <v>11</v>
      </c>
      <c r="D378" s="110">
        <v>15.49</v>
      </c>
      <c r="E378" s="167">
        <v>5.2418981481481476E-2</v>
      </c>
      <c r="F378" s="167">
        <v>5.4652777777777772E-2</v>
      </c>
      <c r="G378" s="167">
        <f t="shared" si="75"/>
        <v>5.3535879629629621E-2</v>
      </c>
      <c r="H378" s="108">
        <v>60</v>
      </c>
      <c r="I378" s="153">
        <f t="shared" si="76"/>
        <v>3.456157497070989E-3</v>
      </c>
      <c r="J378" s="110">
        <f>IF(B378="F",IF(I378&gt;Barem!$AC$2,0,IF(B378="F",VLOOKUP(D378,Barem!$B$2:$C$11,2,1))),IF(I378&gt;Barem!$AC$3,0,VLOOKUP(D378,Barem!$B$12:$C$21,2,1)))</f>
        <v>3.5</v>
      </c>
      <c r="K378" s="36">
        <f>IF(J378=0,0,IF(B378="F",VLOOKUP(I378,Barem!$G$2:$H$11,2,1),VLOOKUP(I378,Barem!$G$12:$H$21,2,1)))</f>
        <v>3</v>
      </c>
      <c r="L378" s="36">
        <v>0.5</v>
      </c>
      <c r="M378" s="169" t="s">
        <v>170</v>
      </c>
      <c r="N378" s="170">
        <f t="shared" si="78"/>
        <v>0.5</v>
      </c>
      <c r="O378" s="170">
        <f t="shared" si="78"/>
        <v>0.25</v>
      </c>
      <c r="P378" s="170">
        <f t="shared" si="77"/>
        <v>0.25</v>
      </c>
      <c r="Q378" s="32">
        <f t="shared" si="74"/>
        <v>0</v>
      </c>
      <c r="R378" s="32">
        <f>IF(D378&gt;21,VLOOKUP(D378,Barem!$T$1:$U$39,2,1),0)</f>
        <v>0</v>
      </c>
      <c r="S378" s="32">
        <f>IF(D378&lt;1.609,0,IF(B378="F",VLOOKUP(I378,Barem!$X$2:$Z$13,2,1),VLOOKUP(I378,Barem!$X$14:$Z$25,2,1)))</f>
        <v>0</v>
      </c>
      <c r="T378" s="32">
        <f>VLOOKUP(A378,Participanti!A:C,3,0)</f>
        <v>0</v>
      </c>
      <c r="U378" s="171">
        <f t="shared" si="80"/>
        <v>2.625</v>
      </c>
      <c r="V378" s="172">
        <v>44157</v>
      </c>
      <c r="W378" s="36">
        <f t="shared" si="66"/>
        <v>1</v>
      </c>
      <c r="X378" s="154">
        <f t="shared" si="70"/>
        <v>0.16946417043253711</v>
      </c>
      <c r="Y378" s="36" t="str">
        <f>VLOOKUP(A378,Data_echipe!A:R,18,0)</f>
        <v>Simply the BEST</v>
      </c>
      <c r="Z378" s="36">
        <f t="shared" si="72"/>
        <v>1</v>
      </c>
    </row>
    <row r="379" spans="1:26" x14ac:dyDescent="0.25">
      <c r="A379" s="156" t="s">
        <v>224</v>
      </c>
      <c r="B379" s="36" t="str">
        <f>VLOOKUP(A379,Participanti!A:B,2,0)</f>
        <v>M</v>
      </c>
      <c r="C379" s="110">
        <v>11</v>
      </c>
      <c r="D379" s="156">
        <v>11</v>
      </c>
      <c r="E379" s="157">
        <v>2.6388888888888889E-2</v>
      </c>
      <c r="F379" s="157">
        <v>2.6388888888888889E-2</v>
      </c>
      <c r="G379" s="167">
        <f t="shared" si="75"/>
        <v>2.6388888888888889E-2</v>
      </c>
      <c r="H379" s="108">
        <v>0</v>
      </c>
      <c r="I379" s="153">
        <f t="shared" si="76"/>
        <v>2.3989898989898988E-3</v>
      </c>
      <c r="J379" s="110">
        <f>IF(B379="F",IF(I379&gt;Barem!$AC$2,0,IF(B379="F",VLOOKUP(D379,Barem!$B$2:$C$11,2,1))),IF(I379&gt;Barem!$AC$3,0,VLOOKUP(D379,Barem!$B$12:$C$21,2,1)))</f>
        <v>2.5</v>
      </c>
      <c r="K379" s="36">
        <f>IF(J379=0,0,IF(B379="F",VLOOKUP(I379,Barem!$G$2:$H$11,2,1),VLOOKUP(I379,Barem!$G$12:$H$21,2,1)))</f>
        <v>5</v>
      </c>
      <c r="L379" s="2">
        <v>1</v>
      </c>
      <c r="M379" s="169" t="s">
        <v>170</v>
      </c>
      <c r="N379" s="170">
        <f t="shared" si="78"/>
        <v>0.5</v>
      </c>
      <c r="O379" s="170">
        <f t="shared" si="78"/>
        <v>0.25</v>
      </c>
      <c r="P379" s="170">
        <f t="shared" si="77"/>
        <v>0.25</v>
      </c>
      <c r="Q379" s="32">
        <f t="shared" si="74"/>
        <v>0</v>
      </c>
      <c r="R379" s="32">
        <f>IF(D379&gt;21,VLOOKUP(D379,Barem!$T$1:$U$39,2,1),0)</f>
        <v>0</v>
      </c>
      <c r="S379" s="32">
        <f>IF(D379&lt;1.609,0,IF(B379="F",VLOOKUP(I379,Barem!$X$2:$Z$13,2,1),VLOOKUP(I379,Barem!$X$14:$Z$25,2,1)))</f>
        <v>2.8</v>
      </c>
      <c r="T379" s="32">
        <f>VLOOKUP(A379,Participanti!A:C,3,0)</f>
        <v>0</v>
      </c>
      <c r="U379" s="171">
        <f t="shared" si="80"/>
        <v>5.55</v>
      </c>
      <c r="V379" s="159">
        <v>44152</v>
      </c>
      <c r="W379" s="36">
        <f t="shared" si="66"/>
        <v>1</v>
      </c>
      <c r="X379" s="154">
        <f t="shared" si="70"/>
        <v>0.50454545454545452</v>
      </c>
      <c r="Y379" s="36" t="str">
        <f>VLOOKUP(A379,Data_echipe!A:R,18,0)</f>
        <v>Serioranistii</v>
      </c>
      <c r="Z379" s="36">
        <f t="shared" si="72"/>
        <v>1</v>
      </c>
    </row>
    <row r="380" spans="1:26" x14ac:dyDescent="0.25">
      <c r="A380" s="156" t="s">
        <v>83</v>
      </c>
      <c r="B380" s="36" t="str">
        <f>VLOOKUP(A380,Participanti!A:B,2,0)</f>
        <v>F</v>
      </c>
      <c r="C380" s="110">
        <v>11</v>
      </c>
      <c r="D380" s="156">
        <v>10.01</v>
      </c>
      <c r="E380" s="157">
        <v>4.7129629629629632E-2</v>
      </c>
      <c r="F380" s="157">
        <v>5.5925925925925928E-2</v>
      </c>
      <c r="G380" s="167">
        <f t="shared" si="75"/>
        <v>5.1527777777777783E-2</v>
      </c>
      <c r="H380" s="108">
        <v>0</v>
      </c>
      <c r="I380" s="153">
        <f t="shared" si="76"/>
        <v>5.147630147630148E-3</v>
      </c>
      <c r="J380" s="110">
        <f>IF(B380="F",IF(I380&gt;Barem!$AC$2,0,IF(B380="F",VLOOKUP(D380,Barem!$B$2:$C$11,2,1))),IF(I380&gt;Barem!$AC$3,0,VLOOKUP(D380,Barem!$B$12:$C$21,2,1)))</f>
        <v>2.5</v>
      </c>
      <c r="K380" s="36">
        <f>IF(J380=0,0,IF(B380="F",VLOOKUP(I380,Barem!$G$2:$H$11,2,1),VLOOKUP(I380,Barem!$G$12:$H$21,2,1)))</f>
        <v>1</v>
      </c>
      <c r="L380" s="2">
        <v>1.5</v>
      </c>
      <c r="M380" s="169" t="s">
        <v>170</v>
      </c>
      <c r="N380" s="170">
        <f t="shared" si="78"/>
        <v>0.5</v>
      </c>
      <c r="O380" s="170">
        <f t="shared" si="78"/>
        <v>0.25</v>
      </c>
      <c r="P380" s="170">
        <f t="shared" si="77"/>
        <v>0.25</v>
      </c>
      <c r="Q380" s="32">
        <f t="shared" si="74"/>
        <v>0</v>
      </c>
      <c r="R380" s="32">
        <f>IF(D380&gt;21,VLOOKUP(D380,Barem!$T$1:$U$39,2,1),0)</f>
        <v>0</v>
      </c>
      <c r="S380" s="32">
        <f>IF(D380&lt;1.609,0,IF(B380="F",VLOOKUP(I380,Barem!$X$2:$Z$13,2,1),VLOOKUP(I380,Barem!$X$14:$Z$25,2,1)))</f>
        <v>0</v>
      </c>
      <c r="T380" s="32">
        <f>VLOOKUP(A380,Participanti!A:C,3,0)</f>
        <v>0.75</v>
      </c>
      <c r="U380" s="171">
        <f t="shared" si="80"/>
        <v>2.625</v>
      </c>
      <c r="V380" s="159">
        <v>44154</v>
      </c>
      <c r="W380" s="36">
        <f t="shared" si="66"/>
        <v>1</v>
      </c>
      <c r="X380" s="154">
        <f t="shared" si="70"/>
        <v>0.26223776223776224</v>
      </c>
      <c r="Y380" s="36" t="str">
        <f>VLOOKUP(A380,Data_echipe!A:R,18,0)</f>
        <v>Serioranistii</v>
      </c>
      <c r="Z380" s="36">
        <f t="shared" si="72"/>
        <v>1</v>
      </c>
    </row>
    <row r="381" spans="1:26" x14ac:dyDescent="0.25">
      <c r="A381" s="156" t="s">
        <v>175</v>
      </c>
      <c r="B381" s="36" t="str">
        <f>VLOOKUP(A381,Participanti!A:B,2,0)</f>
        <v>M</v>
      </c>
      <c r="C381" s="110">
        <v>11</v>
      </c>
      <c r="D381" s="156">
        <v>21.15</v>
      </c>
      <c r="E381" s="157">
        <v>7.7326388888888889E-2</v>
      </c>
      <c r="F381" s="157">
        <v>7.7326388888888889E-2</v>
      </c>
      <c r="G381" s="167">
        <f t="shared" si="75"/>
        <v>7.7326388888888889E-2</v>
      </c>
      <c r="H381" s="108">
        <v>0</v>
      </c>
      <c r="I381" s="153">
        <f t="shared" si="76"/>
        <v>3.6560940372997114E-3</v>
      </c>
      <c r="J381" s="132">
        <f>IF(B381="F",IF(I381&gt;Barem!$AC$2,0,IF(B381="F",VLOOKUP(D381,Barem!$B$2:$C$11,2,1))),IF(I381&gt;Barem!$AC$3,0,VLOOKUP(D381,Barem!$B$12:$C$21,2,1)))</f>
        <v>5</v>
      </c>
      <c r="K381" s="36">
        <f>IF(J381=0,0,IF(B381="F",VLOOKUP(I381,Barem!$G$2:$H$11,2,1),VLOOKUP(I381,Barem!$G$12:$H$21,2,1)))</f>
        <v>2.5</v>
      </c>
      <c r="L381" s="156">
        <v>3</v>
      </c>
      <c r="M381" s="169" t="s">
        <v>172</v>
      </c>
      <c r="N381" s="170">
        <f t="shared" si="78"/>
        <v>0.25</v>
      </c>
      <c r="O381" s="170">
        <f t="shared" si="78"/>
        <v>0.25</v>
      </c>
      <c r="P381" s="170">
        <f t="shared" si="77"/>
        <v>0.5</v>
      </c>
      <c r="Q381" s="32">
        <f t="shared" si="74"/>
        <v>0</v>
      </c>
      <c r="R381" s="32">
        <f>IF(D381&gt;21,VLOOKUP(D381,Barem!$T$1:$U$39,2,1),0)</f>
        <v>0</v>
      </c>
      <c r="S381" s="32">
        <f>IF(D381&lt;1.609,0,IF(B381="F",VLOOKUP(I381,Barem!$X$2:$Z$13,2,1),VLOOKUP(I381,Barem!$X$14:$Z$25,2,1)))</f>
        <v>0</v>
      </c>
      <c r="T381" s="32">
        <f>VLOOKUP(A381,Participanti!A:C,3,0)</f>
        <v>0</v>
      </c>
      <c r="U381" s="171">
        <f t="shared" si="80"/>
        <v>3.375</v>
      </c>
      <c r="V381" s="159">
        <v>44154</v>
      </c>
      <c r="W381" s="36">
        <f t="shared" si="66"/>
        <v>1</v>
      </c>
      <c r="X381" s="154">
        <f t="shared" si="70"/>
        <v>0.15957446808510639</v>
      </c>
      <c r="Y381" s="36" t="str">
        <f>VLOOKUP(A381,Data_echipe!A:R,18,0)</f>
        <v>Let it RUN</v>
      </c>
      <c r="Z381" s="36">
        <f t="shared" si="72"/>
        <v>1</v>
      </c>
    </row>
    <row r="382" spans="1:26" x14ac:dyDescent="0.25">
      <c r="A382" s="156" t="s">
        <v>160</v>
      </c>
      <c r="B382" s="36" t="str">
        <f>VLOOKUP(A382,Participanti!A:B,2,0)</f>
        <v>F</v>
      </c>
      <c r="C382" s="110">
        <v>11</v>
      </c>
      <c r="D382" s="156">
        <v>10.01</v>
      </c>
      <c r="E382" s="157">
        <v>3.6759259259259255E-2</v>
      </c>
      <c r="F382" s="157">
        <v>3.7002314814814814E-2</v>
      </c>
      <c r="G382" s="167">
        <f t="shared" si="75"/>
        <v>3.6880787037037038E-2</v>
      </c>
      <c r="H382" s="108">
        <v>0</v>
      </c>
      <c r="I382" s="153">
        <f t="shared" si="76"/>
        <v>3.6843943093943098E-3</v>
      </c>
      <c r="J382" s="132">
        <f>IF(B382="F",IF(I382&gt;Barem!$AC$2,0,IF(B382="F",VLOOKUP(D382,Barem!$B$2:$C$11,2,1))),IF(I382&gt;Barem!$AC$3,0,VLOOKUP(D382,Barem!$B$12:$C$21,2,1)))</f>
        <v>2.5</v>
      </c>
      <c r="K382" s="36">
        <f>IF(J382=0,0,IF(B382="F",VLOOKUP(I382,Barem!$G$2:$H$11,2,1),VLOOKUP(I382,Barem!$G$12:$H$21,2,1)))</f>
        <v>3</v>
      </c>
      <c r="L382" s="156">
        <v>3.5</v>
      </c>
      <c r="M382" s="169" t="s">
        <v>172</v>
      </c>
      <c r="N382" s="170">
        <f t="shared" si="78"/>
        <v>0.25</v>
      </c>
      <c r="O382" s="170">
        <f t="shared" si="78"/>
        <v>0.25</v>
      </c>
      <c r="P382" s="170">
        <f t="shared" si="77"/>
        <v>0.5</v>
      </c>
      <c r="Q382" s="32">
        <f t="shared" si="74"/>
        <v>0</v>
      </c>
      <c r="R382" s="32">
        <f>IF(D382&gt;21,VLOOKUP(D382,Barem!$T$1:$U$39,2,1),0)</f>
        <v>0</v>
      </c>
      <c r="S382" s="32">
        <f>IF(D382&lt;1.609,0,IF(B382="F",VLOOKUP(I382,Barem!$X$2:$Z$13,2,1),VLOOKUP(I382,Barem!$X$14:$Z$25,2,1)))</f>
        <v>0</v>
      </c>
      <c r="T382" s="32">
        <f>VLOOKUP(A382,Participanti!A:C,3,0)</f>
        <v>0</v>
      </c>
      <c r="U382" s="171">
        <f t="shared" si="80"/>
        <v>3.125</v>
      </c>
      <c r="V382" s="159">
        <v>44155</v>
      </c>
      <c r="W382" s="36">
        <f t="shared" si="66"/>
        <v>1</v>
      </c>
      <c r="X382" s="154">
        <f t="shared" si="70"/>
        <v>0.31218781218781222</v>
      </c>
      <c r="Y382" s="36" t="str">
        <f>VLOOKUP(A382,Data_echipe!A:R,18,0)</f>
        <v>Serioranistii</v>
      </c>
      <c r="Z382" s="36">
        <f t="shared" si="72"/>
        <v>1</v>
      </c>
    </row>
    <row r="383" spans="1:26" x14ac:dyDescent="0.25">
      <c r="A383" s="156" t="s">
        <v>251</v>
      </c>
      <c r="B383" s="36" t="str">
        <f>VLOOKUP(A383,Participanti!A:B,2,0)</f>
        <v>M</v>
      </c>
      <c r="C383" s="110">
        <v>11</v>
      </c>
      <c r="D383" s="156">
        <v>28.2</v>
      </c>
      <c r="E383" s="157">
        <v>0.10733796296296295</v>
      </c>
      <c r="F383" s="157">
        <v>0.11150462962962963</v>
      </c>
      <c r="G383" s="167">
        <f t="shared" si="75"/>
        <v>0.10942129629629629</v>
      </c>
      <c r="H383" s="108">
        <v>247</v>
      </c>
      <c r="I383" s="153">
        <f t="shared" si="76"/>
        <v>3.8801878119254004E-3</v>
      </c>
      <c r="J383" s="156">
        <f>IF(B383="F",IF(I383&gt;Barem!$AC$2,0,IF(B383="F",VLOOKUP(D383,Barem!$B$2:$C$11,2,1))),IF(I383&gt;Barem!$AC$3,0,VLOOKUP(D383,Barem!$B$12:$C$21,2,1)))</f>
        <v>5</v>
      </c>
      <c r="K383" s="36">
        <f>IF(J383=0,0,IF(B383="F",VLOOKUP(I383,Barem!$G$2:$H$11,2,1),VLOOKUP(I383,Barem!$G$12:$H$21,2,1)))</f>
        <v>1.5</v>
      </c>
      <c r="L383" s="2">
        <v>2.5</v>
      </c>
      <c r="M383" s="169" t="s">
        <v>170</v>
      </c>
      <c r="N383" s="170">
        <f t="shared" si="78"/>
        <v>0.5</v>
      </c>
      <c r="O383" s="170">
        <f t="shared" si="78"/>
        <v>0.25</v>
      </c>
      <c r="P383" s="170">
        <f t="shared" si="77"/>
        <v>0.25</v>
      </c>
      <c r="Q383" s="32">
        <f t="shared" si="74"/>
        <v>0.16466666666666666</v>
      </c>
      <c r="R383" s="32">
        <f>IF(D383&gt;21,VLOOKUP(D383,Barem!$T$1:$U$39,2,1),0)</f>
        <v>0.3</v>
      </c>
      <c r="S383" s="32">
        <f>IF(D383&lt;1.609,0,IF(B383="F",VLOOKUP(I383,Barem!$X$2:$Z$13,2,1),VLOOKUP(I383,Barem!$X$14:$Z$25,2,1)))</f>
        <v>0</v>
      </c>
      <c r="T383" s="32">
        <f>VLOOKUP(A383,Participanti!A:C,3,0)</f>
        <v>0</v>
      </c>
      <c r="U383" s="171">
        <f t="shared" ref="U383:U384" si="81">J383*N383+K383*O383+L383*P383+Q383+R383+S383+T383</f>
        <v>3.9646666666666666</v>
      </c>
      <c r="V383" s="159">
        <v>44155</v>
      </c>
      <c r="W383" s="36">
        <f t="shared" si="66"/>
        <v>1</v>
      </c>
      <c r="X383" s="154">
        <f t="shared" si="70"/>
        <v>0.14059101654846334</v>
      </c>
      <c r="Y383" s="36" t="str">
        <f>VLOOKUP(A383,Data_echipe!A:R,18,0)</f>
        <v>TSP</v>
      </c>
      <c r="Z383" s="36">
        <f t="shared" si="72"/>
        <v>1</v>
      </c>
    </row>
    <row r="384" spans="1:26" x14ac:dyDescent="0.25">
      <c r="A384" s="156" t="s">
        <v>155</v>
      </c>
      <c r="B384" s="36" t="str">
        <f>VLOOKUP(A384,Participanti!A:B,2,0)</f>
        <v>F</v>
      </c>
      <c r="C384" s="110">
        <v>11</v>
      </c>
      <c r="D384" s="156">
        <v>22.81</v>
      </c>
      <c r="E384" s="157">
        <v>9.2118055555555564E-2</v>
      </c>
      <c r="F384" s="157">
        <v>0.10278935185185185</v>
      </c>
      <c r="G384" s="167">
        <f t="shared" si="75"/>
        <v>9.7453703703703709E-2</v>
      </c>
      <c r="H384" s="108">
        <v>17</v>
      </c>
      <c r="I384" s="153">
        <f t="shared" si="76"/>
        <v>4.272411385519672E-3</v>
      </c>
      <c r="J384" s="156">
        <f>IF(B384="F",IF(I384&gt;Barem!$AC$2,0,IF(B384="F",VLOOKUP(D384,Barem!$B$2:$C$11,2,1))),IF(I384&gt;Barem!$AC$3,0,VLOOKUP(D384,Barem!$B$12:$C$21,2,1)))</f>
        <v>5</v>
      </c>
      <c r="K384" s="36">
        <f>IF(J384=0,0,IF(B384="F",VLOOKUP(I384,Barem!$G$2:$H$11,2,1),VLOOKUP(I384,Barem!$G$12:$H$21,2,1)))</f>
        <v>1.5</v>
      </c>
      <c r="L384" s="2">
        <v>1.5</v>
      </c>
      <c r="M384" s="169" t="s">
        <v>170</v>
      </c>
      <c r="N384" s="170">
        <f t="shared" si="78"/>
        <v>0.5</v>
      </c>
      <c r="O384" s="170">
        <f t="shared" si="78"/>
        <v>0.25</v>
      </c>
      <c r="P384" s="170">
        <f t="shared" si="77"/>
        <v>0.25</v>
      </c>
      <c r="Q384" s="32">
        <f t="shared" si="74"/>
        <v>0</v>
      </c>
      <c r="R384" s="32">
        <f>IF(D384&gt;21,VLOOKUP(D384,Barem!$T$1:$U$39,2,1),0)</f>
        <v>0</v>
      </c>
      <c r="S384" s="32">
        <f>IF(D384&lt;1.609,0,IF(B384="F",VLOOKUP(I384,Barem!$X$2:$Z$13,2,1),VLOOKUP(I384,Barem!$X$14:$Z$25,2,1)))</f>
        <v>0</v>
      </c>
      <c r="T384" s="32">
        <f>VLOOKUP(A384,Participanti!A:C,3,0)</f>
        <v>0</v>
      </c>
      <c r="U384" s="171">
        <f t="shared" si="81"/>
        <v>3.25</v>
      </c>
      <c r="V384" s="159">
        <v>44156</v>
      </c>
      <c r="W384" s="36">
        <f t="shared" si="66"/>
        <v>1</v>
      </c>
      <c r="X384" s="154">
        <f t="shared" si="70"/>
        <v>0.14248136782113108</v>
      </c>
      <c r="Y384" s="36" t="str">
        <f>VLOOKUP(A384,Data_echipe!A:R,18,0)</f>
        <v>TSP</v>
      </c>
      <c r="Z384" s="36">
        <f t="shared" si="72"/>
        <v>1</v>
      </c>
    </row>
    <row r="385" spans="1:26" x14ac:dyDescent="0.25">
      <c r="A385" s="156" t="s">
        <v>60</v>
      </c>
      <c r="B385" s="36" t="str">
        <f>VLOOKUP(A385,Participanti!A:B,2,0)</f>
        <v>M</v>
      </c>
      <c r="C385" s="110">
        <v>11</v>
      </c>
      <c r="D385" s="156">
        <v>18.3</v>
      </c>
      <c r="E385" s="157">
        <v>7.0462962962962963E-2</v>
      </c>
      <c r="F385" s="157">
        <v>7.4479166666666666E-2</v>
      </c>
      <c r="G385" s="167">
        <f t="shared" si="75"/>
        <v>7.2471064814814815E-2</v>
      </c>
      <c r="H385" s="108">
        <v>46</v>
      </c>
      <c r="I385" s="153">
        <f t="shared" si="76"/>
        <v>3.9601674762193883E-3</v>
      </c>
      <c r="J385" s="156">
        <f>IF(B385="F",IF(I385&gt;Barem!$AC$2,0,IF(B385="F",VLOOKUP(D385,Barem!$B$2:$C$11,2,1))),IF(I385&gt;Barem!$AC$3,0,VLOOKUP(D385,Barem!$B$12:$C$21,2,1)))</f>
        <v>4</v>
      </c>
      <c r="K385" s="36">
        <f>IF(J385=0,0,IF(B385="F",VLOOKUP(I385,Barem!$G$2:$H$11,2,1),VLOOKUP(I385,Barem!$G$12:$H$21,2,1)))</f>
        <v>1.5</v>
      </c>
      <c r="L385" s="2">
        <v>0</v>
      </c>
      <c r="M385" s="169" t="s">
        <v>170</v>
      </c>
      <c r="N385" s="170">
        <f t="shared" si="78"/>
        <v>0.5</v>
      </c>
      <c r="O385" s="170">
        <f t="shared" si="78"/>
        <v>0.25</v>
      </c>
      <c r="P385" s="170">
        <f t="shared" ref="P385:P448" si="82">IF($M385=P$1,50%,25%)</f>
        <v>0.25</v>
      </c>
      <c r="Q385" s="32">
        <f t="shared" si="74"/>
        <v>0</v>
      </c>
      <c r="R385" s="32">
        <f>IF(D385&gt;21,VLOOKUP(D385,Barem!$T$1:$U$39,2,1),0)</f>
        <v>0</v>
      </c>
      <c r="S385" s="32">
        <f>IF(D385&lt;1.609,0,IF(B385="F",VLOOKUP(I385,Barem!$X$2:$Z$13,2,1),VLOOKUP(I385,Barem!$X$14:$Z$25,2,1)))</f>
        <v>0</v>
      </c>
      <c r="T385" s="32">
        <f>VLOOKUP(A385,Participanti!A:C,3,0)</f>
        <v>0</v>
      </c>
      <c r="U385" s="171">
        <f t="shared" ref="U385:U400" si="83">J385*N385+K385*O385+L385*P385+Q385+R385+S385+T385</f>
        <v>2.375</v>
      </c>
      <c r="V385" s="159">
        <v>44154</v>
      </c>
      <c r="W385" s="36">
        <f t="shared" si="66"/>
        <v>1</v>
      </c>
      <c r="X385" s="154">
        <f t="shared" si="70"/>
        <v>0.12978142076502733</v>
      </c>
      <c r="Y385" s="36" t="str">
        <f>VLOOKUP(A385,Data_echipe!A:R,18,0)</f>
        <v>TSP</v>
      </c>
      <c r="Z385" s="36">
        <f t="shared" si="72"/>
        <v>1</v>
      </c>
    </row>
    <row r="386" spans="1:26" x14ac:dyDescent="0.25">
      <c r="A386" s="156" t="s">
        <v>66</v>
      </c>
      <c r="B386" s="36" t="str">
        <f>VLOOKUP(A386,Participanti!A:B,2,0)</f>
        <v>M</v>
      </c>
      <c r="C386" s="110">
        <v>11</v>
      </c>
      <c r="D386" s="156">
        <v>10.02</v>
      </c>
      <c r="E386" s="157">
        <v>3.8738425925925926E-2</v>
      </c>
      <c r="F386" s="157">
        <v>3.8784722222222227E-2</v>
      </c>
      <c r="G386" s="167">
        <f t="shared" si="75"/>
        <v>3.8761574074074073E-2</v>
      </c>
      <c r="H386" s="108">
        <v>0</v>
      </c>
      <c r="I386" s="153">
        <f t="shared" si="76"/>
        <v>3.8684205662748578E-3</v>
      </c>
      <c r="J386" s="156">
        <f>IF(B386="F",IF(I386&gt;Barem!$AC$2,0,IF(B386="F",VLOOKUP(D386,Barem!$B$2:$C$11,2,1))),IF(I386&gt;Barem!$AC$3,0,VLOOKUP(D386,Barem!$B$12:$C$21,2,1)))</f>
        <v>2.5</v>
      </c>
      <c r="K386" s="36">
        <f>IF(J386=0,0,IF(B386="F",VLOOKUP(I386,Barem!$G$2:$H$11,2,1),VLOOKUP(I386,Barem!$G$12:$H$21,2,1)))</f>
        <v>1.5</v>
      </c>
      <c r="L386" s="2">
        <v>1.5</v>
      </c>
      <c r="M386" s="169" t="s">
        <v>170</v>
      </c>
      <c r="N386" s="170">
        <f t="shared" si="78"/>
        <v>0.5</v>
      </c>
      <c r="O386" s="170">
        <f t="shared" si="78"/>
        <v>0.25</v>
      </c>
      <c r="P386" s="170">
        <f t="shared" si="82"/>
        <v>0.25</v>
      </c>
      <c r="Q386" s="32">
        <f t="shared" si="74"/>
        <v>0</v>
      </c>
      <c r="R386" s="32">
        <f>IF(D386&gt;21,VLOOKUP(D386,Barem!$T$1:$U$39,2,1),0)</f>
        <v>0</v>
      </c>
      <c r="S386" s="32">
        <f>IF(D386&lt;1.609,0,IF(B386="F",VLOOKUP(I386,Barem!$X$2:$Z$13,2,1),VLOOKUP(I386,Barem!$X$14:$Z$25,2,1)))</f>
        <v>0</v>
      </c>
      <c r="T386" s="32">
        <f>VLOOKUP(A386,Participanti!A:C,3,0)</f>
        <v>0</v>
      </c>
      <c r="U386" s="171">
        <f t="shared" si="83"/>
        <v>2</v>
      </c>
      <c r="V386" s="159">
        <v>44156</v>
      </c>
      <c r="W386" s="36">
        <f t="shared" si="66"/>
        <v>1</v>
      </c>
      <c r="X386" s="154">
        <f t="shared" si="70"/>
        <v>0.19960079840319361</v>
      </c>
      <c r="Y386" s="36" t="str">
        <f>VLOOKUP(A386,Data_echipe!A:R,18,0)</f>
        <v>Serioranistii</v>
      </c>
      <c r="Z386" s="36">
        <f t="shared" si="72"/>
        <v>1</v>
      </c>
    </row>
    <row r="387" spans="1:26" x14ac:dyDescent="0.25">
      <c r="A387" s="156" t="s">
        <v>182</v>
      </c>
      <c r="B387" s="36" t="str">
        <f>VLOOKUP(A387,Participanti!A:B,2,0)</f>
        <v>M</v>
      </c>
      <c r="C387" s="110">
        <v>11</v>
      </c>
      <c r="D387" s="156">
        <v>21.16</v>
      </c>
      <c r="E387" s="157">
        <v>7.5937500000000005E-2</v>
      </c>
      <c r="F387" s="157">
        <v>8.0729166666666671E-2</v>
      </c>
      <c r="G387" s="167">
        <f t="shared" si="75"/>
        <v>7.8333333333333338E-2</v>
      </c>
      <c r="H387" s="108">
        <v>90</v>
      </c>
      <c r="I387" s="153">
        <f t="shared" si="76"/>
        <v>3.7019533711405168E-3</v>
      </c>
      <c r="J387" s="132">
        <f>IF(B387="F",IF(I387&gt;Barem!$AC$2,0,IF(B387="F",VLOOKUP(D387,Barem!$B$2:$C$11,2,1))),IF(I387&gt;Barem!$AC$3,0,VLOOKUP(D387,Barem!$B$12:$C$21,2,1)))</f>
        <v>5</v>
      </c>
      <c r="K387" s="36">
        <f>IF(J387=0,0,IF(B387="F",VLOOKUP(I387,Barem!$G$2:$H$11,2,1),VLOOKUP(I387,Barem!$G$12:$H$21,2,1)))</f>
        <v>2</v>
      </c>
      <c r="L387" s="156">
        <v>4</v>
      </c>
      <c r="M387" s="169" t="s">
        <v>172</v>
      </c>
      <c r="N387" s="170">
        <f t="shared" si="78"/>
        <v>0.25</v>
      </c>
      <c r="O387" s="170">
        <f t="shared" si="78"/>
        <v>0.25</v>
      </c>
      <c r="P387" s="170">
        <f t="shared" si="82"/>
        <v>0.5</v>
      </c>
      <c r="Q387" s="32">
        <f t="shared" si="74"/>
        <v>0</v>
      </c>
      <c r="R387" s="32">
        <f>IF(D387&gt;21,VLOOKUP(D387,Barem!$T$1:$U$39,2,1),0)</f>
        <v>0</v>
      </c>
      <c r="S387" s="32">
        <f>IF(D387&lt;1.609,0,IF(B387="F",VLOOKUP(I387,Barem!$X$2:$Z$13,2,1),VLOOKUP(I387,Barem!$X$14:$Z$25,2,1)))</f>
        <v>0</v>
      </c>
      <c r="T387" s="32">
        <f>VLOOKUP(A387,Participanti!A:C,3,0)</f>
        <v>0</v>
      </c>
      <c r="U387" s="171">
        <f t="shared" si="83"/>
        <v>3.75</v>
      </c>
      <c r="V387" s="159">
        <v>44158</v>
      </c>
      <c r="W387" s="36">
        <f t="shared" ref="W387:W450" si="84">COUNTIFS(A:A,A387,C:C,C387)</f>
        <v>1</v>
      </c>
      <c r="X387" s="154">
        <f t="shared" si="70"/>
        <v>0.17722117202268431</v>
      </c>
      <c r="Y387" s="36" t="str">
        <f>VLOOKUP(A387,Data_echipe!A:R,18,0)</f>
        <v>Serioranistii</v>
      </c>
      <c r="Z387" s="36">
        <f t="shared" si="72"/>
        <v>1</v>
      </c>
    </row>
    <row r="388" spans="1:26" x14ac:dyDescent="0.25">
      <c r="A388" s="156" t="s">
        <v>178</v>
      </c>
      <c r="B388" s="36" t="str">
        <f>VLOOKUP(A388,Participanti!A:B,2,0)</f>
        <v>M</v>
      </c>
      <c r="C388" s="110">
        <v>11</v>
      </c>
      <c r="D388" s="156">
        <v>20.75</v>
      </c>
      <c r="E388" s="157">
        <v>9.4733796296296302E-2</v>
      </c>
      <c r="F388" s="157">
        <v>0.10680555555555556</v>
      </c>
      <c r="G388" s="167">
        <f t="shared" si="75"/>
        <v>0.10076967592592592</v>
      </c>
      <c r="H388" s="108">
        <v>658</v>
      </c>
      <c r="I388" s="153">
        <f t="shared" si="76"/>
        <v>4.8563699241410086E-3</v>
      </c>
      <c r="J388" s="132">
        <f>IF(B388="F",IF(I388&gt;Barem!$AC$2,0,IF(B388="F",VLOOKUP(D388,Barem!$B$2:$C$11,2,1))),IF(I388&gt;Barem!$AC$3,0,VLOOKUP(D388,Barem!$B$12:$C$21,2,1)))</f>
        <v>4.5</v>
      </c>
      <c r="K388" s="36">
        <f>IF(J388=0,0,IF(B388="F",VLOOKUP(I388,Barem!$G$2:$H$11,2,1),VLOOKUP(I388,Barem!$G$12:$H$21,2,1)))</f>
        <v>1</v>
      </c>
      <c r="L388" s="156">
        <v>3</v>
      </c>
      <c r="M388" s="169" t="s">
        <v>172</v>
      </c>
      <c r="N388" s="170">
        <f t="shared" si="78"/>
        <v>0.25</v>
      </c>
      <c r="O388" s="170">
        <f t="shared" si="78"/>
        <v>0.25</v>
      </c>
      <c r="P388" s="170">
        <f t="shared" si="82"/>
        <v>0.5</v>
      </c>
      <c r="Q388" s="32">
        <f t="shared" si="74"/>
        <v>0.43866666666666665</v>
      </c>
      <c r="R388" s="32">
        <f>IF(D388&gt;21,VLOOKUP(D388,Barem!$T$1:$U$39,2,1),0)</f>
        <v>0</v>
      </c>
      <c r="S388" s="32">
        <f>IF(D388&lt;1.609,0,IF(B388="F",VLOOKUP(I388,Barem!$X$2:$Z$13,2,1),VLOOKUP(I388,Barem!$X$14:$Z$25,2,1)))</f>
        <v>0</v>
      </c>
      <c r="T388" s="32">
        <f>VLOOKUP(A388,Participanti!A:C,3,0)</f>
        <v>0</v>
      </c>
      <c r="U388" s="171">
        <f t="shared" si="83"/>
        <v>3.3136666666666668</v>
      </c>
      <c r="V388" s="159">
        <v>44158</v>
      </c>
      <c r="W388" s="36">
        <f t="shared" si="84"/>
        <v>1</v>
      </c>
      <c r="X388" s="154">
        <f t="shared" si="70"/>
        <v>0.15969477911646587</v>
      </c>
      <c r="Y388" s="36" t="str">
        <f>VLOOKUP(A388,Data_echipe!A:R,18,0)</f>
        <v>Tenchei</v>
      </c>
      <c r="Z388" s="36">
        <f t="shared" si="72"/>
        <v>1</v>
      </c>
    </row>
    <row r="389" spans="1:26" x14ac:dyDescent="0.25">
      <c r="A389" s="156" t="s">
        <v>57</v>
      </c>
      <c r="B389" s="36" t="str">
        <f>VLOOKUP(A389,Participanti!A:B,2,0)</f>
        <v>M</v>
      </c>
      <c r="C389" s="110">
        <v>11</v>
      </c>
      <c r="D389" s="156">
        <v>8.1</v>
      </c>
      <c r="E389" s="157">
        <v>2.2951388888888886E-2</v>
      </c>
      <c r="F389" s="157">
        <v>2.298611111111111E-2</v>
      </c>
      <c r="G389" s="167">
        <f t="shared" si="75"/>
        <v>2.2968749999999996E-2</v>
      </c>
      <c r="H389" s="108">
        <v>25</v>
      </c>
      <c r="I389" s="153">
        <f t="shared" si="76"/>
        <v>2.8356481481481479E-3</v>
      </c>
      <c r="J389" s="132">
        <f>IF(B389="F",IF(I389&gt;Barem!$AC$2,0,IF(B389="F",VLOOKUP(D389,Barem!$B$2:$C$11,2,1))),IF(I389&gt;Barem!$AC$3,0,VLOOKUP(D389,Barem!$B$12:$C$21,2,1)))</f>
        <v>2</v>
      </c>
      <c r="K389" s="36">
        <f>IF(J389=0,0,IF(B389="F",VLOOKUP(I389,Barem!$G$2:$H$11,2,1),VLOOKUP(I389,Barem!$G$12:$H$21,2,1)))</f>
        <v>4.5</v>
      </c>
      <c r="L389" s="156">
        <v>3.5</v>
      </c>
      <c r="M389" s="169" t="s">
        <v>172</v>
      </c>
      <c r="N389" s="170">
        <f t="shared" si="78"/>
        <v>0.25</v>
      </c>
      <c r="O389" s="170">
        <f t="shared" si="78"/>
        <v>0.25</v>
      </c>
      <c r="P389" s="170">
        <f t="shared" si="82"/>
        <v>0.5</v>
      </c>
      <c r="Q389" s="32">
        <f t="shared" si="74"/>
        <v>0</v>
      </c>
      <c r="R389" s="32">
        <f>IF(D389&gt;21,VLOOKUP(D389,Barem!$T$1:$U$39,2,1),0)</f>
        <v>0</v>
      </c>
      <c r="S389" s="32">
        <f>IF(D389&lt;1.609,0,IF(B389="F",VLOOKUP(I389,Barem!$X$2:$Z$13,2,1),VLOOKUP(I389,Barem!$X$14:$Z$25,2,1)))</f>
        <v>0</v>
      </c>
      <c r="T389" s="32">
        <f>VLOOKUP(A389,Participanti!A:C,3,0)</f>
        <v>0</v>
      </c>
      <c r="U389" s="171">
        <f t="shared" si="83"/>
        <v>3.375</v>
      </c>
      <c r="V389" s="159">
        <v>44158</v>
      </c>
      <c r="W389" s="36">
        <f t="shared" si="84"/>
        <v>1</v>
      </c>
      <c r="X389" s="154">
        <f t="shared" si="70"/>
        <v>0.41666666666666669</v>
      </c>
      <c r="Y389" s="36" t="str">
        <f>VLOOKUP(A389,Data_echipe!A:R,18,0)</f>
        <v>Tenchei</v>
      </c>
      <c r="Z389" s="36">
        <f t="shared" si="72"/>
        <v>1</v>
      </c>
    </row>
    <row r="390" spans="1:26" x14ac:dyDescent="0.25">
      <c r="A390" s="156" t="s">
        <v>49</v>
      </c>
      <c r="B390" s="36" t="str">
        <f>VLOOKUP(A390,Participanti!A:B,2,0)</f>
        <v>M</v>
      </c>
      <c r="C390" s="110">
        <v>11</v>
      </c>
      <c r="D390" s="156">
        <v>12.01</v>
      </c>
      <c r="E390" s="157">
        <v>4.2812500000000003E-2</v>
      </c>
      <c r="F390" s="157">
        <v>4.6909722222222221E-2</v>
      </c>
      <c r="G390" s="167">
        <f t="shared" si="75"/>
        <v>4.4861111111111115E-2</v>
      </c>
      <c r="H390" s="108">
        <v>6</v>
      </c>
      <c r="I390" s="153">
        <f t="shared" si="76"/>
        <v>3.7353131649551304E-3</v>
      </c>
      <c r="J390" s="156">
        <f>IF(B390="F",IF(I390&gt;Barem!$AC$2,0,IF(B390="F",VLOOKUP(D390,Barem!$B$2:$C$11,2,1))),IF(I390&gt;Barem!$AC$3,0,VLOOKUP(D390,Barem!$B$12:$C$21,2,1)))</f>
        <v>3</v>
      </c>
      <c r="K390" s="36">
        <f>IF(J390=0,0,IF(B390="F",VLOOKUP(I390,Barem!$G$2:$H$11,2,1),VLOOKUP(I390,Barem!$G$12:$H$21,2,1)))</f>
        <v>2</v>
      </c>
      <c r="L390" s="2">
        <v>2.5</v>
      </c>
      <c r="M390" s="169" t="s">
        <v>170</v>
      </c>
      <c r="N390" s="170">
        <f t="shared" si="78"/>
        <v>0.5</v>
      </c>
      <c r="O390" s="170">
        <f t="shared" si="78"/>
        <v>0.25</v>
      </c>
      <c r="P390" s="170">
        <f t="shared" si="82"/>
        <v>0.25</v>
      </c>
      <c r="Q390" s="32">
        <f t="shared" si="74"/>
        <v>0</v>
      </c>
      <c r="R390" s="32">
        <f>IF(D390&gt;21,VLOOKUP(D390,Barem!$T$1:$U$39,2,1),0)</f>
        <v>0</v>
      </c>
      <c r="S390" s="32">
        <f>IF(D390&lt;1.609,0,IF(B390="F",VLOOKUP(I390,Barem!$X$2:$Z$13,2,1),VLOOKUP(I390,Barem!$X$14:$Z$25,2,1)))</f>
        <v>0</v>
      </c>
      <c r="T390" s="32">
        <f>VLOOKUP(A390,Participanti!A:C,3,0)</f>
        <v>0</v>
      </c>
      <c r="U390" s="171">
        <f t="shared" si="83"/>
        <v>2.625</v>
      </c>
      <c r="V390" s="159">
        <v>44158</v>
      </c>
      <c r="W390" s="36">
        <f t="shared" si="84"/>
        <v>1</v>
      </c>
      <c r="X390" s="154">
        <f t="shared" si="70"/>
        <v>0.21856786011656953</v>
      </c>
      <c r="Y390" s="36" t="e">
        <f>VLOOKUP(A390,Data_echipe!A:R,18,0)</f>
        <v>#N/A</v>
      </c>
      <c r="Z390" s="36">
        <f t="shared" si="72"/>
        <v>1</v>
      </c>
    </row>
    <row r="391" spans="1:26" x14ac:dyDescent="0.25">
      <c r="A391" s="156" t="s">
        <v>211</v>
      </c>
      <c r="B391" s="36" t="str">
        <f>VLOOKUP(A391,Participanti!A:B,2,0)</f>
        <v>F</v>
      </c>
      <c r="C391" s="110">
        <v>11</v>
      </c>
      <c r="D391" s="156">
        <v>11.02</v>
      </c>
      <c r="E391" s="157">
        <v>5.1643518518518526E-2</v>
      </c>
      <c r="F391" s="157">
        <v>5.2222222222222225E-2</v>
      </c>
      <c r="G391" s="167">
        <f t="shared" si="75"/>
        <v>5.1932870370370379E-2</v>
      </c>
      <c r="H391" s="108">
        <v>4</v>
      </c>
      <c r="I391" s="153">
        <f t="shared" si="76"/>
        <v>4.7126016670027571E-3</v>
      </c>
      <c r="J391" s="132">
        <f>IF(B391="F",IF(I391&gt;Barem!$AC$2,0,IF(B391="F",VLOOKUP(D391,Barem!$B$2:$C$11,2,1))),IF(I391&gt;Barem!$AC$3,0,VLOOKUP(D391,Barem!$B$12:$C$21,2,1)))</f>
        <v>2.5</v>
      </c>
      <c r="K391" s="36">
        <f>IF(J391=0,0,IF(B391="F",VLOOKUP(I391,Barem!$G$2:$H$11,2,1),VLOOKUP(I391,Barem!$G$12:$H$21,2,1)))</f>
        <v>1</v>
      </c>
      <c r="L391" s="156">
        <v>2</v>
      </c>
      <c r="M391" s="169" t="s">
        <v>172</v>
      </c>
      <c r="N391" s="170">
        <f t="shared" si="78"/>
        <v>0.25</v>
      </c>
      <c r="O391" s="170">
        <f t="shared" si="78"/>
        <v>0.25</v>
      </c>
      <c r="P391" s="170">
        <f t="shared" si="82"/>
        <v>0.5</v>
      </c>
      <c r="Q391" s="32">
        <f t="shared" si="74"/>
        <v>0</v>
      </c>
      <c r="R391" s="32">
        <f>IF(D391&gt;21,VLOOKUP(D391,Barem!$T$1:$U$39,2,1),0)</f>
        <v>0</v>
      </c>
      <c r="S391" s="32">
        <f>IF(D391&lt;1.609,0,IF(B391="F",VLOOKUP(I391,Barem!$X$2:$Z$13,2,1),VLOOKUP(I391,Barem!$X$14:$Z$25,2,1)))</f>
        <v>0</v>
      </c>
      <c r="T391" s="32">
        <f>VLOOKUP(A391,Participanti!A:C,3,0)</f>
        <v>0</v>
      </c>
      <c r="U391" s="171">
        <f t="shared" si="83"/>
        <v>1.875</v>
      </c>
      <c r="V391" s="159">
        <v>44158</v>
      </c>
      <c r="W391" s="36">
        <f t="shared" si="84"/>
        <v>1</v>
      </c>
      <c r="X391" s="154">
        <f t="shared" si="70"/>
        <v>0.17014519056261343</v>
      </c>
      <c r="Y391" s="36" t="str">
        <f>VLOOKUP(A391,Data_echipe!A:R,18,0)</f>
        <v>Tenchei</v>
      </c>
      <c r="Z391" s="36">
        <f t="shared" si="72"/>
        <v>1</v>
      </c>
    </row>
    <row r="392" spans="1:26" x14ac:dyDescent="0.25">
      <c r="A392" s="156" t="s">
        <v>64</v>
      </c>
      <c r="B392" s="36" t="str">
        <f>VLOOKUP(A392,Participanti!A:B,2,0)</f>
        <v>M</v>
      </c>
      <c r="C392" s="110">
        <v>11</v>
      </c>
      <c r="D392" s="156">
        <v>10.18</v>
      </c>
      <c r="E392" s="157">
        <v>4.3680555555555556E-2</v>
      </c>
      <c r="F392" s="157">
        <v>4.5902777777777772E-2</v>
      </c>
      <c r="G392" s="167">
        <f t="shared" si="75"/>
        <v>4.479166666666666E-2</v>
      </c>
      <c r="H392" s="108">
        <v>195</v>
      </c>
      <c r="I392" s="153">
        <f t="shared" si="76"/>
        <v>4.3999672560576285E-3</v>
      </c>
      <c r="J392" s="156">
        <f>IF(B392="F",IF(I392&gt;Barem!$AC$2,0,IF(B392="F",VLOOKUP(D392,Barem!$B$2:$C$11,2,1))),IF(I392&gt;Barem!$AC$3,0,VLOOKUP(D392,Barem!$B$12:$C$21,2,1)))</f>
        <v>2.5</v>
      </c>
      <c r="K392" s="36">
        <f>IF(J392=0,0,IF(B392="F",VLOOKUP(I392,Barem!$G$2:$H$11,2,1),VLOOKUP(I392,Barem!$G$12:$H$21,2,1)))</f>
        <v>1</v>
      </c>
      <c r="L392" s="2">
        <v>1.5</v>
      </c>
      <c r="M392" s="169" t="s">
        <v>170</v>
      </c>
      <c r="N392" s="170">
        <f t="shared" si="78"/>
        <v>0.5</v>
      </c>
      <c r="O392" s="170">
        <f t="shared" si="78"/>
        <v>0.25</v>
      </c>
      <c r="P392" s="170">
        <f t="shared" si="82"/>
        <v>0.25</v>
      </c>
      <c r="Q392" s="32">
        <f t="shared" si="74"/>
        <v>0.13</v>
      </c>
      <c r="R392" s="32">
        <f>IF(D392&gt;21,VLOOKUP(D392,Barem!$T$1:$U$39,2,1),0)</f>
        <v>0</v>
      </c>
      <c r="S392" s="32">
        <f>IF(D392&lt;1.609,0,IF(B392="F",VLOOKUP(I392,Barem!$X$2:$Z$13,2,1),VLOOKUP(I392,Barem!$X$14:$Z$25,2,1)))</f>
        <v>0</v>
      </c>
      <c r="T392" s="32">
        <f>VLOOKUP(A392,Participanti!A:C,3,0)</f>
        <v>0</v>
      </c>
      <c r="U392" s="171">
        <f t="shared" si="83"/>
        <v>2.0049999999999999</v>
      </c>
      <c r="V392" s="159">
        <v>44158</v>
      </c>
      <c r="W392" s="36">
        <f t="shared" si="84"/>
        <v>1</v>
      </c>
      <c r="X392" s="154">
        <f t="shared" si="70"/>
        <v>0.19695481335952847</v>
      </c>
      <c r="Y392" s="36" t="str">
        <f>VLOOKUP(A392,Data_echipe!A:R,18,0)</f>
        <v>Simply the BEST</v>
      </c>
      <c r="Z392" s="36">
        <f t="shared" si="72"/>
        <v>1</v>
      </c>
    </row>
    <row r="393" spans="1:26" x14ac:dyDescent="0.25">
      <c r="A393" s="156" t="s">
        <v>50</v>
      </c>
      <c r="B393" s="36" t="str">
        <f>VLOOKUP(A393,Participanti!A:B,2,0)</f>
        <v>F</v>
      </c>
      <c r="C393" s="110">
        <v>11</v>
      </c>
      <c r="D393" s="156">
        <v>15.05</v>
      </c>
      <c r="E393" s="157">
        <v>6.7766203703703703E-2</v>
      </c>
      <c r="F393" s="157">
        <v>7.1886574074074075E-2</v>
      </c>
      <c r="G393" s="167">
        <f t="shared" si="75"/>
        <v>6.9826388888888896E-2</v>
      </c>
      <c r="H393" s="108">
        <v>107</v>
      </c>
      <c r="I393" s="153">
        <f t="shared" si="76"/>
        <v>4.6396271686969361E-3</v>
      </c>
      <c r="J393" s="132">
        <f>IF(B393="F",IF(I393&gt;Barem!$AC$2,0,IF(B393="F",VLOOKUP(D393,Barem!$B$2:$C$11,2,1))),IF(I393&gt;Barem!$AC$3,0,VLOOKUP(D393,Barem!$B$12:$C$21,2,1)))</f>
        <v>3.5</v>
      </c>
      <c r="K393" s="36">
        <f>IF(J393=0,0,IF(B393="F",VLOOKUP(I393,Barem!$G$2:$H$11,2,1),VLOOKUP(I393,Barem!$G$12:$H$21,2,1)))</f>
        <v>1</v>
      </c>
      <c r="L393" s="156">
        <v>3.5</v>
      </c>
      <c r="M393" s="169" t="s">
        <v>172</v>
      </c>
      <c r="N393" s="170">
        <f t="shared" si="78"/>
        <v>0.25</v>
      </c>
      <c r="O393" s="170">
        <f t="shared" si="78"/>
        <v>0.25</v>
      </c>
      <c r="P393" s="170">
        <f t="shared" si="82"/>
        <v>0.5</v>
      </c>
      <c r="Q393" s="32">
        <f t="shared" si="74"/>
        <v>7.1333333333333332E-2</v>
      </c>
      <c r="R393" s="32">
        <f>IF(D393&gt;21,VLOOKUP(D393,Barem!$T$1:$U$39,2,1),0)</f>
        <v>0</v>
      </c>
      <c r="S393" s="32">
        <f>IF(D393&lt;1.609,0,IF(B393="F",VLOOKUP(I393,Barem!$X$2:$Z$13,2,1),VLOOKUP(I393,Barem!$X$14:$Z$25,2,1)))</f>
        <v>0</v>
      </c>
      <c r="T393" s="32">
        <f>VLOOKUP(A393,Participanti!A:C,3,0)</f>
        <v>0</v>
      </c>
      <c r="U393" s="171">
        <f t="shared" si="83"/>
        <v>2.9463333333333335</v>
      </c>
      <c r="V393" s="159">
        <v>44158</v>
      </c>
      <c r="W393" s="36">
        <f t="shared" si="84"/>
        <v>1</v>
      </c>
      <c r="X393" s="154">
        <f t="shared" si="70"/>
        <v>0.19576965669988927</v>
      </c>
      <c r="Y393" s="36" t="str">
        <f>VLOOKUP(A393,Data_echipe!A:R,18,0)</f>
        <v>Tenchei</v>
      </c>
      <c r="Z393" s="36">
        <f t="shared" si="72"/>
        <v>1</v>
      </c>
    </row>
    <row r="394" spans="1:26" x14ac:dyDescent="0.25">
      <c r="A394" s="156" t="s">
        <v>111</v>
      </c>
      <c r="B394" s="36" t="str">
        <f>VLOOKUP(A394,Participanti!A:B,2,0)</f>
        <v>M</v>
      </c>
      <c r="C394" s="110">
        <v>11</v>
      </c>
      <c r="D394" s="156">
        <v>35.03</v>
      </c>
      <c r="E394" s="157">
        <v>0.24364583333333334</v>
      </c>
      <c r="F394" s="157">
        <v>0.25814814814814818</v>
      </c>
      <c r="G394" s="167">
        <f t="shared" si="75"/>
        <v>0.25089699074074079</v>
      </c>
      <c r="H394" s="108">
        <v>835</v>
      </c>
      <c r="I394" s="153">
        <f t="shared" si="76"/>
        <v>7.1623462957676499E-3</v>
      </c>
      <c r="J394" s="156">
        <f>IF(B394="F",IF(I394&gt;Barem!$AC$2,0,IF(B394="F",VLOOKUP(D394,Barem!$B$2:$C$11,2,1))),IF(I394&gt;Barem!$AC$3,0,VLOOKUP(D394,Barem!$B$12:$C$21,2,1)))</f>
        <v>5</v>
      </c>
      <c r="K394" s="36">
        <f>IF(J394=0,0,IF(B394="F",VLOOKUP(I394,Barem!$G$2:$H$11,2,1),VLOOKUP(I394,Barem!$G$12:$H$21,2,1)))</f>
        <v>0</v>
      </c>
      <c r="L394" s="2">
        <v>4</v>
      </c>
      <c r="M394" s="169" t="s">
        <v>170</v>
      </c>
      <c r="N394" s="170">
        <f t="shared" si="78"/>
        <v>0.5</v>
      </c>
      <c r="O394" s="170">
        <f t="shared" si="78"/>
        <v>0.25</v>
      </c>
      <c r="P394" s="170">
        <f t="shared" si="82"/>
        <v>0.25</v>
      </c>
      <c r="Q394" s="32">
        <f t="shared" si="74"/>
        <v>0.55666666666666664</v>
      </c>
      <c r="R394" s="32">
        <f>IF(D394&gt;21,VLOOKUP(D394,Barem!$T$1:$U$39,2,1),0)</f>
        <v>0.7</v>
      </c>
      <c r="S394" s="32">
        <f>IF(D394&lt;1.609,0,IF(B394="F",VLOOKUP(I394,Barem!$X$2:$Z$13,2,1),VLOOKUP(I394,Barem!$X$14:$Z$25,2,1)))</f>
        <v>0</v>
      </c>
      <c r="T394" s="32">
        <f>VLOOKUP(A394,Participanti!A:C,3,0)</f>
        <v>0.5</v>
      </c>
      <c r="U394" s="171">
        <f t="shared" si="83"/>
        <v>5.2566666666666668</v>
      </c>
      <c r="V394" s="159">
        <v>44158</v>
      </c>
      <c r="W394" s="36">
        <f t="shared" si="84"/>
        <v>1</v>
      </c>
      <c r="X394" s="154">
        <f t="shared" si="70"/>
        <v>0.15006185174612238</v>
      </c>
      <c r="Y394" s="36" t="str">
        <f>VLOOKUP(A394,Data_echipe!A:R,18,0)</f>
        <v>Let it RUN</v>
      </c>
      <c r="Z394" s="36">
        <f t="shared" si="72"/>
        <v>0</v>
      </c>
    </row>
    <row r="395" spans="1:26" x14ac:dyDescent="0.25">
      <c r="A395" s="156" t="s">
        <v>65</v>
      </c>
      <c r="B395" s="36" t="str">
        <f>VLOOKUP(A395,Participanti!A:B,2,0)</f>
        <v>M</v>
      </c>
      <c r="C395" s="110">
        <v>11</v>
      </c>
      <c r="D395" s="156">
        <v>12.01</v>
      </c>
      <c r="E395" s="157">
        <v>4.2187499999999996E-2</v>
      </c>
      <c r="F395" s="157">
        <v>4.3124999999999997E-2</v>
      </c>
      <c r="G395" s="167">
        <f t="shared" si="75"/>
        <v>4.2656249999999993E-2</v>
      </c>
      <c r="H395" s="108">
        <v>26</v>
      </c>
      <c r="I395" s="153">
        <f t="shared" si="76"/>
        <v>3.5517277268942542E-3</v>
      </c>
      <c r="J395" s="132">
        <f>IF(B395="F",IF(I395&gt;Barem!$AC$2,0,IF(B395="F",VLOOKUP(D395,Barem!$B$2:$C$11,2,1))),IF(I395&gt;Barem!$AC$3,0,VLOOKUP(D395,Barem!$B$12:$C$21,2,1)))</f>
        <v>3</v>
      </c>
      <c r="K395" s="36">
        <f>IF(J395=0,0,IF(B395="F",VLOOKUP(I395,Barem!$G$2:$H$11,2,1),VLOOKUP(I395,Barem!$G$12:$H$21,2,1)))</f>
        <v>2.5</v>
      </c>
      <c r="L395" s="156">
        <v>2</v>
      </c>
      <c r="M395" s="169" t="s">
        <v>172</v>
      </c>
      <c r="N395" s="170">
        <f t="shared" si="78"/>
        <v>0.25</v>
      </c>
      <c r="O395" s="170">
        <f t="shared" si="78"/>
        <v>0.25</v>
      </c>
      <c r="P395" s="170">
        <f t="shared" si="82"/>
        <v>0.5</v>
      </c>
      <c r="Q395" s="32">
        <f t="shared" si="74"/>
        <v>0</v>
      </c>
      <c r="R395" s="32">
        <f>IF(D395&gt;21,VLOOKUP(D395,Barem!$T$1:$U$39,2,1),0)</f>
        <v>0</v>
      </c>
      <c r="S395" s="32">
        <f>IF(D395&lt;1.609,0,IF(B395="F",VLOOKUP(I395,Barem!$X$2:$Z$13,2,1),VLOOKUP(I395,Barem!$X$14:$Z$25,2,1)))</f>
        <v>0</v>
      </c>
      <c r="T395" s="32">
        <f>VLOOKUP(A395,Participanti!A:C,3,0)</f>
        <v>0</v>
      </c>
      <c r="U395" s="171">
        <f t="shared" si="83"/>
        <v>2.375</v>
      </c>
      <c r="V395" s="159">
        <v>44158</v>
      </c>
      <c r="W395" s="36">
        <f t="shared" si="84"/>
        <v>1</v>
      </c>
      <c r="X395" s="154">
        <f t="shared" si="70"/>
        <v>0.19775187343880099</v>
      </c>
      <c r="Y395" s="36" t="str">
        <f>VLOOKUP(A395,Data_echipe!A:R,18,0)</f>
        <v>Tenchei</v>
      </c>
      <c r="Z395" s="36">
        <f t="shared" si="72"/>
        <v>1</v>
      </c>
    </row>
    <row r="396" spans="1:26" x14ac:dyDescent="0.25">
      <c r="A396" s="156" t="s">
        <v>56</v>
      </c>
      <c r="B396" s="36" t="str">
        <f>VLOOKUP(A396,Participanti!A:B,2,0)</f>
        <v>M</v>
      </c>
      <c r="C396" s="110">
        <v>11</v>
      </c>
      <c r="D396" s="156">
        <v>18.05</v>
      </c>
      <c r="E396" s="157">
        <v>6.4259259259259252E-2</v>
      </c>
      <c r="F396" s="157">
        <v>6.6377314814814806E-2</v>
      </c>
      <c r="G396" s="167">
        <f t="shared" si="75"/>
        <v>6.5318287037037029E-2</v>
      </c>
      <c r="H396" s="108">
        <v>31</v>
      </c>
      <c r="I396" s="153">
        <f t="shared" si="76"/>
        <v>3.6187416641017744E-3</v>
      </c>
      <c r="J396" s="156">
        <f>IF(B396="F",IF(I396&gt;Barem!$AC$2,0,IF(B396="F",VLOOKUP(D396,Barem!$B$2:$C$11,2,1))),IF(I396&gt;Barem!$AC$3,0,VLOOKUP(D396,Barem!$B$12:$C$21,2,1)))</f>
        <v>4</v>
      </c>
      <c r="K396" s="36">
        <f>IF(J396=0,0,IF(B396="F",VLOOKUP(I396,Barem!$G$2:$H$11,2,1),VLOOKUP(I396,Barem!$G$12:$H$21,2,1)))</f>
        <v>2.5</v>
      </c>
      <c r="L396" s="2">
        <v>2</v>
      </c>
      <c r="M396" s="169" t="s">
        <v>170</v>
      </c>
      <c r="N396" s="170">
        <f t="shared" si="78"/>
        <v>0.5</v>
      </c>
      <c r="O396" s="170">
        <f t="shared" si="78"/>
        <v>0.25</v>
      </c>
      <c r="P396" s="170">
        <f t="shared" si="82"/>
        <v>0.25</v>
      </c>
      <c r="Q396" s="32">
        <f t="shared" si="74"/>
        <v>0</v>
      </c>
      <c r="R396" s="32">
        <f>IF(D396&gt;21,VLOOKUP(D396,Barem!$T$1:$U$39,2,1),0)</f>
        <v>0</v>
      </c>
      <c r="S396" s="32">
        <f>IF(D396&lt;1.609,0,IF(B396="F",VLOOKUP(I396,Barem!$X$2:$Z$13,2,1),VLOOKUP(I396,Barem!$X$14:$Z$25,2,1)))</f>
        <v>0</v>
      </c>
      <c r="T396" s="32">
        <f>VLOOKUP(A396,Participanti!A:C,3,0)</f>
        <v>0</v>
      </c>
      <c r="U396" s="171">
        <f t="shared" si="83"/>
        <v>3.125</v>
      </c>
      <c r="V396" s="159">
        <v>44158</v>
      </c>
      <c r="W396" s="36">
        <f t="shared" si="84"/>
        <v>1</v>
      </c>
      <c r="X396" s="154">
        <f t="shared" si="70"/>
        <v>0.17313019390581716</v>
      </c>
      <c r="Y396" s="36" t="str">
        <f>VLOOKUP(A396,Data_echipe!A:R,18,0)</f>
        <v>TSP</v>
      </c>
      <c r="Z396" s="36">
        <f t="shared" si="72"/>
        <v>1</v>
      </c>
    </row>
    <row r="397" spans="1:26" x14ac:dyDescent="0.25">
      <c r="A397" s="156" t="s">
        <v>82</v>
      </c>
      <c r="B397" s="36" t="str">
        <f>VLOOKUP(A397,Participanti!A:B,2,0)</f>
        <v>M</v>
      </c>
      <c r="C397" s="110">
        <v>11</v>
      </c>
      <c r="D397" s="156">
        <v>24.04</v>
      </c>
      <c r="E397" s="156"/>
      <c r="F397" s="157">
        <v>8.4479166666666661E-2</v>
      </c>
      <c r="G397" s="167">
        <f t="shared" si="75"/>
        <v>8.4479166666666661E-2</v>
      </c>
      <c r="H397" s="108">
        <v>0</v>
      </c>
      <c r="I397" s="153">
        <f t="shared" si="76"/>
        <v>3.514108430393788E-3</v>
      </c>
      <c r="J397" s="132">
        <f>IF(B397="F",IF(I397&gt;Barem!$AC$2,0,IF(B397="F",VLOOKUP(D397,Barem!$B$2:$C$11,2,1))),IF(I397&gt;Barem!$AC$3,0,VLOOKUP(D397,Barem!$B$12:$C$21,2,1)))</f>
        <v>5</v>
      </c>
      <c r="K397" s="110">
        <f>IF(J397=0,0,IF(B397="F",VLOOKUP(I397,Barem!$G$2:$H$11,2,1),VLOOKUP(I397,Barem!$G$12:$H$21,2,1)))</f>
        <v>2.5</v>
      </c>
      <c r="L397" s="2">
        <v>3</v>
      </c>
      <c r="M397" s="169" t="s">
        <v>171</v>
      </c>
      <c r="N397" s="170">
        <f t="shared" si="78"/>
        <v>0.25</v>
      </c>
      <c r="O397" s="170">
        <f t="shared" si="78"/>
        <v>0.5</v>
      </c>
      <c r="P397" s="170">
        <f t="shared" si="82"/>
        <v>0.25</v>
      </c>
      <c r="Q397" s="32">
        <f t="shared" si="74"/>
        <v>0</v>
      </c>
      <c r="R397" s="32">
        <f>IF(D397&gt;21,VLOOKUP(D397,Barem!$T$1:$U$39,2,1),0)</f>
        <v>0.1</v>
      </c>
      <c r="S397" s="32">
        <f>IF(D397&lt;1.609,0,IF(B397="F",VLOOKUP(I397,Barem!$X$2:$Z$13,2,1),VLOOKUP(I397,Barem!$X$14:$Z$25,2,1)))</f>
        <v>0</v>
      </c>
      <c r="T397" s="32">
        <f>VLOOKUP(A397,Participanti!A:C,3,0)</f>
        <v>0</v>
      </c>
      <c r="U397" s="171">
        <f t="shared" si="83"/>
        <v>3.35</v>
      </c>
      <c r="V397" s="159">
        <v>44158</v>
      </c>
      <c r="W397" s="36">
        <f t="shared" si="84"/>
        <v>1</v>
      </c>
      <c r="X397" s="154">
        <f t="shared" si="70"/>
        <v>0.13935108153078204</v>
      </c>
      <c r="Y397" s="36" t="str">
        <f>VLOOKUP(A397,Data_echipe!A:R,18,0)</f>
        <v>Simply the BEST</v>
      </c>
      <c r="Z397" s="36">
        <f t="shared" si="72"/>
        <v>1</v>
      </c>
    </row>
    <row r="398" spans="1:26" x14ac:dyDescent="0.25">
      <c r="A398" s="156" t="s">
        <v>53</v>
      </c>
      <c r="B398" s="36" t="str">
        <f>VLOOKUP(A398,Participanti!A:B,2,0)</f>
        <v>M</v>
      </c>
      <c r="C398" s="110">
        <v>11</v>
      </c>
      <c r="D398" s="156">
        <v>12.01</v>
      </c>
      <c r="E398" s="157">
        <v>4.1840277777777775E-2</v>
      </c>
      <c r="F398" s="157">
        <v>4.1840277777777775E-2</v>
      </c>
      <c r="G398" s="167">
        <f t="shared" si="75"/>
        <v>4.1840277777777775E-2</v>
      </c>
      <c r="H398" s="108">
        <v>210</v>
      </c>
      <c r="I398" s="153">
        <f t="shared" si="76"/>
        <v>3.483786659265427E-3</v>
      </c>
      <c r="J398" s="156">
        <f>IF(B398="F",IF(I398&gt;Barem!$AC$2,0,IF(B398="F",VLOOKUP(D398,Barem!$B$2:$C$11,2,1))),IF(I398&gt;Barem!$AC$3,0,VLOOKUP(D398,Barem!$B$12:$C$21,2,1)))</f>
        <v>3</v>
      </c>
      <c r="K398" s="36">
        <f>IF(J398=0,0,IF(B398="F",VLOOKUP(I398,Barem!$G$2:$H$11,2,1),VLOOKUP(I398,Barem!$G$12:$H$21,2,1)))</f>
        <v>3</v>
      </c>
      <c r="L398" s="2">
        <v>2</v>
      </c>
      <c r="M398" s="169" t="s">
        <v>170</v>
      </c>
      <c r="N398" s="170">
        <f t="shared" si="78"/>
        <v>0.5</v>
      </c>
      <c r="O398" s="170">
        <f t="shared" si="78"/>
        <v>0.25</v>
      </c>
      <c r="P398" s="170">
        <f t="shared" si="82"/>
        <v>0.25</v>
      </c>
      <c r="Q398" s="32">
        <f t="shared" si="74"/>
        <v>0.14000000000000001</v>
      </c>
      <c r="R398" s="32">
        <f>IF(D398&gt;21,VLOOKUP(D398,Barem!$T$1:$U$39,2,1),0)</f>
        <v>0</v>
      </c>
      <c r="S398" s="32">
        <f>IF(D398&lt;1.609,0,IF(B398="F",VLOOKUP(I398,Barem!$X$2:$Z$13,2,1),VLOOKUP(I398,Barem!$X$14:$Z$25,2,1)))</f>
        <v>0</v>
      </c>
      <c r="T398" s="32">
        <f>VLOOKUP(A398,Participanti!A:C,3,0)</f>
        <v>0</v>
      </c>
      <c r="U398" s="171">
        <f t="shared" si="83"/>
        <v>2.89</v>
      </c>
      <c r="V398" s="159">
        <v>44158</v>
      </c>
      <c r="W398" s="36">
        <f t="shared" si="84"/>
        <v>1</v>
      </c>
      <c r="X398" s="154">
        <f t="shared" si="70"/>
        <v>0.24063280599500417</v>
      </c>
      <c r="Y398" s="36" t="str">
        <f>VLOOKUP(A398,Data_echipe!A:R,18,0)</f>
        <v>Let it RUN</v>
      </c>
      <c r="Z398" s="36">
        <f t="shared" si="72"/>
        <v>1</v>
      </c>
    </row>
    <row r="399" spans="1:26" x14ac:dyDescent="0.25">
      <c r="A399" s="156" t="s">
        <v>220</v>
      </c>
      <c r="B399" s="36" t="str">
        <f>VLOOKUP(A399,Participanti!A:B,2,0)</f>
        <v>M</v>
      </c>
      <c r="C399" s="110">
        <v>11</v>
      </c>
      <c r="D399" s="156">
        <v>21.46</v>
      </c>
      <c r="E399" s="157">
        <v>8.0057870370370363E-2</v>
      </c>
      <c r="F399" s="157">
        <v>8.3414351851851851E-2</v>
      </c>
      <c r="G399" s="167">
        <f t="shared" si="75"/>
        <v>8.1736111111111107E-2</v>
      </c>
      <c r="H399" s="108">
        <v>116</v>
      </c>
      <c r="I399" s="153">
        <f t="shared" si="76"/>
        <v>3.8087656622139377E-3</v>
      </c>
      <c r="J399" s="156">
        <f>IF(B399="F",IF(I399&gt;Barem!$AC$2,0,IF(B399="F",VLOOKUP(D399,Barem!$B$2:$C$11,2,1))),IF(I399&gt;Barem!$AC$3,0,VLOOKUP(D399,Barem!$B$12:$C$21,2,1)))</f>
        <v>5</v>
      </c>
      <c r="K399" s="36">
        <f>IF(J399=0,0,IF(B399="F",VLOOKUP(I399,Barem!$G$2:$H$11,2,1),VLOOKUP(I399,Barem!$G$12:$H$21,2,1)))</f>
        <v>2</v>
      </c>
      <c r="L399" s="2">
        <v>3</v>
      </c>
      <c r="M399" s="169" t="s">
        <v>170</v>
      </c>
      <c r="N399" s="170">
        <f t="shared" si="78"/>
        <v>0.5</v>
      </c>
      <c r="O399" s="170">
        <f t="shared" si="78"/>
        <v>0.25</v>
      </c>
      <c r="P399" s="170">
        <f t="shared" si="82"/>
        <v>0.25</v>
      </c>
      <c r="Q399" s="32">
        <f t="shared" si="74"/>
        <v>7.7333333333333337E-2</v>
      </c>
      <c r="R399" s="32">
        <f>IF(D399&gt;21,VLOOKUP(D399,Barem!$T$1:$U$39,2,1),0)</f>
        <v>0</v>
      </c>
      <c r="S399" s="32">
        <f>IF(D399&lt;1.609,0,IF(B399="F",VLOOKUP(I399,Barem!$X$2:$Z$13,2,1),VLOOKUP(I399,Barem!$X$14:$Z$25,2,1)))</f>
        <v>0</v>
      </c>
      <c r="T399" s="32">
        <f>VLOOKUP(A399,Participanti!A:C,3,0)</f>
        <v>0</v>
      </c>
      <c r="U399" s="171">
        <f t="shared" si="83"/>
        <v>3.8273333333333333</v>
      </c>
      <c r="V399" s="159">
        <v>44157</v>
      </c>
      <c r="W399" s="36">
        <f t="shared" si="84"/>
        <v>1</v>
      </c>
      <c r="X399" s="154">
        <f t="shared" si="70"/>
        <v>0.17834731283007144</v>
      </c>
      <c r="Y399" s="36" t="str">
        <f>VLOOKUP(A399,Data_echipe!A:R,18,0)</f>
        <v>Serioranistii</v>
      </c>
      <c r="Z399" s="36">
        <f t="shared" si="72"/>
        <v>1</v>
      </c>
    </row>
    <row r="400" spans="1:26" x14ac:dyDescent="0.25">
      <c r="A400" s="156" t="s">
        <v>55</v>
      </c>
      <c r="B400" s="36" t="str">
        <f>VLOOKUP(A400,Participanti!A:B,2,0)</f>
        <v>M</v>
      </c>
      <c r="C400" s="110">
        <v>11</v>
      </c>
      <c r="D400" s="156">
        <v>3</v>
      </c>
      <c r="E400" s="156"/>
      <c r="F400" s="157">
        <v>7.4074074074074068E-3</v>
      </c>
      <c r="G400" s="167">
        <f t="shared" si="75"/>
        <v>7.4074074074074068E-3</v>
      </c>
      <c r="H400" s="108">
        <v>13</v>
      </c>
      <c r="I400" s="153">
        <f t="shared" si="76"/>
        <v>2.4691358024691358E-3</v>
      </c>
      <c r="J400" s="36">
        <f>IF(B400="F",IF(I400&gt;Barem!$AC$2,0,IF(B400="F",VLOOKUP(D400,Barem!$B$2:$C$11,2,1))),IF(I400&gt;Barem!$AC$3,0,VLOOKUP(D400,Barem!$B$12:$C$21,2,1)))</f>
        <v>1</v>
      </c>
      <c r="K400" s="110">
        <f>IF(J400=0,0,IF(B400="F",VLOOKUP(I400,Barem!$G$2:$H$11,2,1),VLOOKUP(I400,Barem!$G$12:$H$21,2,1)))</f>
        <v>5</v>
      </c>
      <c r="L400" s="2">
        <v>3.5</v>
      </c>
      <c r="M400" s="169" t="s">
        <v>171</v>
      </c>
      <c r="N400" s="170">
        <f t="shared" si="78"/>
        <v>0.25</v>
      </c>
      <c r="O400" s="170">
        <f t="shared" si="78"/>
        <v>0.5</v>
      </c>
      <c r="P400" s="170">
        <f t="shared" si="82"/>
        <v>0.25</v>
      </c>
      <c r="Q400" s="32">
        <f t="shared" si="74"/>
        <v>0</v>
      </c>
      <c r="R400" s="32">
        <f>IF(D400&gt;21,VLOOKUP(D400,Barem!$T$1:$U$39,2,1),0)</f>
        <v>0</v>
      </c>
      <c r="S400" s="32">
        <f>IF(D400&lt;1.609,0,IF(B400="F",VLOOKUP(I400,Barem!$X$2:$Z$13,2,1),VLOOKUP(I400,Barem!$X$14:$Z$25,2,1)))</f>
        <v>2.1</v>
      </c>
      <c r="T400" s="32">
        <f>VLOOKUP(A400,Participanti!A:C,3,0)</f>
        <v>0</v>
      </c>
      <c r="U400" s="171">
        <f t="shared" si="83"/>
        <v>5.7249999999999996</v>
      </c>
      <c r="V400" s="159">
        <v>44157</v>
      </c>
      <c r="W400" s="36">
        <f t="shared" si="84"/>
        <v>1</v>
      </c>
      <c r="X400" s="154">
        <f t="shared" si="70"/>
        <v>1.9083333333333332</v>
      </c>
      <c r="Y400" s="36" t="str">
        <f>VLOOKUP(A400,Data_echipe!A:R,18,0)</f>
        <v>Serioranistii</v>
      </c>
      <c r="Z400" s="36">
        <f t="shared" si="72"/>
        <v>1</v>
      </c>
    </row>
    <row r="401" spans="1:26" x14ac:dyDescent="0.25">
      <c r="A401" s="156" t="s">
        <v>67</v>
      </c>
      <c r="B401" s="36" t="str">
        <f>VLOOKUP(A401,Participanti!A:B,2,0)</f>
        <v>F</v>
      </c>
      <c r="C401" s="110">
        <v>11</v>
      </c>
      <c r="D401" s="156">
        <v>7.01</v>
      </c>
      <c r="E401" s="156"/>
      <c r="F401" s="157">
        <v>2.6574074074074073E-2</v>
      </c>
      <c r="G401" s="167">
        <f t="shared" si="75"/>
        <v>2.6574074074074073E-2</v>
      </c>
      <c r="H401" s="108">
        <v>9</v>
      </c>
      <c r="I401" s="153">
        <f t="shared" si="76"/>
        <v>3.790880752364347E-3</v>
      </c>
      <c r="J401" s="36">
        <f>IF(B401="F",IF(I401&gt;Barem!$AC$2,0,IF(B401="F",VLOOKUP(D401,Barem!$B$2:$C$11,2,1))),IF(I401&gt;Barem!$AC$3,0,VLOOKUP(D401,Barem!$B$12:$C$21,2,1)))</f>
        <v>2</v>
      </c>
      <c r="K401" s="110">
        <f>IF(J401=0,0,IF(B401="F",VLOOKUP(I401,Barem!$G$2:$H$11,2,1),VLOOKUP(I401,Barem!$G$12:$H$21,2,1)))</f>
        <v>3</v>
      </c>
      <c r="L401" s="2">
        <v>1</v>
      </c>
      <c r="M401" s="169" t="s">
        <v>171</v>
      </c>
      <c r="N401" s="170">
        <f t="shared" si="78"/>
        <v>0.25</v>
      </c>
      <c r="O401" s="170">
        <f t="shared" si="78"/>
        <v>0.5</v>
      </c>
      <c r="P401" s="170">
        <f t="shared" si="82"/>
        <v>0.25</v>
      </c>
      <c r="Q401" s="32">
        <f t="shared" si="74"/>
        <v>0</v>
      </c>
      <c r="R401" s="32">
        <f>IF(D401&gt;21,VLOOKUP(D401,Barem!$T$1:$U$39,2,1),0)</f>
        <v>0</v>
      </c>
      <c r="S401" s="32">
        <f>IF(D401&lt;1.609,0,IF(B401="F",VLOOKUP(I401,Barem!$X$2:$Z$13,2,1),VLOOKUP(I401,Barem!$X$14:$Z$25,2,1)))</f>
        <v>0</v>
      </c>
      <c r="T401" s="32">
        <f>VLOOKUP(A401,Participanti!A:C,3,0)</f>
        <v>0</v>
      </c>
      <c r="U401" s="171">
        <f>J401*N401+K401*O401+L401*P401+Q401+R401+S401+T401</f>
        <v>2.25</v>
      </c>
      <c r="V401" s="159">
        <v>44156</v>
      </c>
      <c r="W401" s="36">
        <f t="shared" si="84"/>
        <v>1</v>
      </c>
      <c r="X401" s="154">
        <f t="shared" si="70"/>
        <v>0.32097004279600572</v>
      </c>
      <c r="Y401" s="36" t="e">
        <f>VLOOKUP(A401,Data_echipe!A:R,18,0)</f>
        <v>#N/A</v>
      </c>
      <c r="Z401" s="36">
        <f t="shared" si="72"/>
        <v>1</v>
      </c>
    </row>
    <row r="402" spans="1:26" x14ac:dyDescent="0.25">
      <c r="A402" s="156" t="s">
        <v>8</v>
      </c>
      <c r="B402" s="36" t="str">
        <f>VLOOKUP(A402,Participanti!A:B,2,0)</f>
        <v>M</v>
      </c>
      <c r="C402" s="110">
        <v>11</v>
      </c>
      <c r="D402" s="156">
        <v>12.18</v>
      </c>
      <c r="E402" s="157">
        <v>4.1666666666666664E-2</v>
      </c>
      <c r="F402" s="157">
        <v>4.1666666666666664E-2</v>
      </c>
      <c r="G402" s="167">
        <f t="shared" si="75"/>
        <v>4.1666666666666664E-2</v>
      </c>
      <c r="H402" s="108">
        <v>73</v>
      </c>
      <c r="I402" s="153">
        <f t="shared" si="76"/>
        <v>3.4209085933223863E-3</v>
      </c>
      <c r="J402" s="36">
        <f>IF(B402="F",IF(I402&gt;Barem!$AC$2,0,IF(B402="F",VLOOKUP(D402,Barem!$B$2:$C$11,2,1))),IF(I402&gt;Barem!$AC$3,0,VLOOKUP(D402,Barem!$B$12:$C$21,2,1)))</f>
        <v>3</v>
      </c>
      <c r="K402" s="36">
        <f>IF(J402=0,0,IF(B402="F",VLOOKUP(I402,Barem!$G$2:$H$11,2,1),VLOOKUP(I402,Barem!$G$12:$H$21,2,1)))</f>
        <v>3</v>
      </c>
      <c r="L402" s="156">
        <v>1</v>
      </c>
      <c r="M402" s="169" t="s">
        <v>172</v>
      </c>
      <c r="N402" s="170">
        <f t="shared" si="78"/>
        <v>0.25</v>
      </c>
      <c r="O402" s="170">
        <f t="shared" si="78"/>
        <v>0.25</v>
      </c>
      <c r="P402" s="170">
        <f t="shared" si="82"/>
        <v>0.5</v>
      </c>
      <c r="Q402" s="32">
        <f t="shared" si="74"/>
        <v>0</v>
      </c>
      <c r="R402" s="32">
        <f>IF(D402&gt;21,VLOOKUP(D402,Barem!$T$1:$U$39,2,1),0)</f>
        <v>0</v>
      </c>
      <c r="S402" s="32">
        <f>IF(D402&lt;1.609,0,IF(B402="F",VLOOKUP(I402,Barem!$X$2:$Z$13,2,1),VLOOKUP(I402,Barem!$X$14:$Z$25,2,1)))</f>
        <v>0</v>
      </c>
      <c r="T402" s="32">
        <f>VLOOKUP(A402,Participanti!A:C,3,0)</f>
        <v>0</v>
      </c>
      <c r="U402" s="171">
        <f>J402*N402+K402*O402+L402*P402+Q402+R402+S402+T402</f>
        <v>2</v>
      </c>
      <c r="V402" s="159">
        <v>44156</v>
      </c>
      <c r="W402" s="36">
        <f t="shared" si="84"/>
        <v>1</v>
      </c>
      <c r="X402" s="154">
        <f t="shared" ref="X402:X465" si="85">U402/D402</f>
        <v>0.16420361247947454</v>
      </c>
      <c r="Y402" s="36" t="str">
        <f>VLOOKUP(A402,Data_echipe!A:R,18,0)</f>
        <v>TSP</v>
      </c>
      <c r="Z402" s="36">
        <f t="shared" si="72"/>
        <v>1</v>
      </c>
    </row>
    <row r="403" spans="1:26" x14ac:dyDescent="0.25">
      <c r="A403" s="156" t="s">
        <v>54</v>
      </c>
      <c r="B403" s="36" t="str">
        <f>VLOOKUP(A403,Participanti!A:B,2,0)</f>
        <v>M</v>
      </c>
      <c r="C403" s="156">
        <v>12</v>
      </c>
      <c r="D403" s="156">
        <v>12.22</v>
      </c>
      <c r="E403" s="156"/>
      <c r="F403" s="157">
        <v>5.1597222222222218E-2</v>
      </c>
      <c r="G403" s="167">
        <f t="shared" si="75"/>
        <v>5.1597222222222218E-2</v>
      </c>
      <c r="H403" s="108">
        <v>223</v>
      </c>
      <c r="I403" s="153">
        <f t="shared" si="76"/>
        <v>4.2223586106564827E-3</v>
      </c>
      <c r="J403" s="110">
        <f>IF(B403="F",IF(I403&gt;Barem!$AC$2,0,IF(B403="F",VLOOKUP(D403,Barem!$B$2:$C$11,2,1))),IF(I403&gt;Barem!$AC$3,0,VLOOKUP(D403,Barem!$B$12:$C$21,2,1)))</f>
        <v>3</v>
      </c>
      <c r="K403" s="36">
        <f>IF(J403=0,0,IF(B403="F",VLOOKUP(I403,Barem!$G$2:$H$11,2,1),VLOOKUP(I403,Barem!$G$12:$H$21,2,1)))</f>
        <v>1</v>
      </c>
      <c r="L403" s="2">
        <v>2</v>
      </c>
      <c r="M403" s="169" t="s">
        <v>170</v>
      </c>
      <c r="N403" s="170">
        <f t="shared" si="78"/>
        <v>0.5</v>
      </c>
      <c r="O403" s="170">
        <f t="shared" si="78"/>
        <v>0.25</v>
      </c>
      <c r="P403" s="170">
        <f t="shared" si="82"/>
        <v>0.25</v>
      </c>
      <c r="Q403" s="32">
        <f t="shared" si="74"/>
        <v>0.14866666666666667</v>
      </c>
      <c r="R403" s="32">
        <f>IF(D403&gt;21,VLOOKUP(D403,Barem!$T$1:$U$39,2,1),0)</f>
        <v>0</v>
      </c>
      <c r="S403" s="32">
        <f>IF(D403&lt;1.609,0,IF(B403="F",VLOOKUP(I403,Barem!$X$2:$Z$13,2,1),VLOOKUP(I403,Barem!$X$14:$Z$25,2,1)))</f>
        <v>0</v>
      </c>
      <c r="T403" s="32">
        <f>VLOOKUP(A403,Participanti!A:C,3,0)</f>
        <v>0.5</v>
      </c>
      <c r="U403" s="171">
        <f>J403*N403+K403*O403+L403*P403+Q403+R403+S403+T403</f>
        <v>2.8986666666666667</v>
      </c>
      <c r="V403" s="159">
        <v>44160</v>
      </c>
      <c r="W403" s="2">
        <f t="shared" si="84"/>
        <v>1</v>
      </c>
      <c r="X403" s="154">
        <f t="shared" si="85"/>
        <v>0.23720676486633932</v>
      </c>
      <c r="Y403" s="36" t="str">
        <f>VLOOKUP(A403,Data_echipe!A:R,18,0)</f>
        <v>Let it RUN</v>
      </c>
      <c r="Z403" s="36">
        <f t="shared" si="72"/>
        <v>1</v>
      </c>
    </row>
    <row r="404" spans="1:26" x14ac:dyDescent="0.25">
      <c r="A404" s="156" t="s">
        <v>224</v>
      </c>
      <c r="B404" s="36" t="str">
        <f>VLOOKUP(A404,Participanti!A:B,2,0)</f>
        <v>M</v>
      </c>
      <c r="C404" s="156">
        <v>12</v>
      </c>
      <c r="D404" s="156">
        <v>16</v>
      </c>
      <c r="E404" s="157">
        <v>4.3460648148148151E-2</v>
      </c>
      <c r="F404" s="157">
        <v>4.3460648148148151E-2</v>
      </c>
      <c r="G404" s="167">
        <f t="shared" si="75"/>
        <v>4.3460648148148151E-2</v>
      </c>
      <c r="H404" s="108">
        <v>0</v>
      </c>
      <c r="I404" s="153">
        <f t="shared" si="76"/>
        <v>2.7162905092592594E-3</v>
      </c>
      <c r="J404" s="110">
        <f>IF(B404="F",IF(I404&gt;Barem!$AC$2,0,IF(B404="F",VLOOKUP(D404,Barem!$B$2:$C$11,2,1))),IF(I404&gt;Barem!$AC$3,0,VLOOKUP(D404,Barem!$B$12:$C$21,2,1)))</f>
        <v>3.5</v>
      </c>
      <c r="K404" s="36">
        <f>IF(J404=0,0,IF(B404="F",VLOOKUP(I404,Barem!$G$2:$H$11,2,1),VLOOKUP(I404,Barem!$G$12:$H$21,2,1)))</f>
        <v>5</v>
      </c>
      <c r="L404" s="2">
        <v>2</v>
      </c>
      <c r="M404" s="169" t="s">
        <v>170</v>
      </c>
      <c r="N404" s="170">
        <f t="shared" si="78"/>
        <v>0.5</v>
      </c>
      <c r="O404" s="170">
        <f t="shared" si="78"/>
        <v>0.25</v>
      </c>
      <c r="P404" s="170">
        <f t="shared" si="82"/>
        <v>0.25</v>
      </c>
      <c r="Q404" s="32">
        <f t="shared" si="74"/>
        <v>0</v>
      </c>
      <c r="R404" s="32">
        <f>IF(D404&gt;21,VLOOKUP(D404,Barem!$T$1:$U$39,2,1),0)</f>
        <v>0</v>
      </c>
      <c r="S404" s="32">
        <f>IF(D404&lt;1.609,0,IF(B404="F",VLOOKUP(I404,Barem!$X$2:$Z$13,2,1),VLOOKUP(I404,Barem!$X$14:$Z$25,2,1)))</f>
        <v>0.30000000000000004</v>
      </c>
      <c r="T404" s="32">
        <f>VLOOKUP(A404,Participanti!A:C,3,0)</f>
        <v>0</v>
      </c>
      <c r="U404" s="171">
        <f t="shared" ref="U404:U469" si="86">J404*N404+K404*O404+L404*P404+Q404+R404+S404+T404</f>
        <v>3.8</v>
      </c>
      <c r="V404" s="159">
        <v>44161</v>
      </c>
      <c r="W404" s="151">
        <f t="shared" si="84"/>
        <v>1</v>
      </c>
      <c r="X404" s="154">
        <f t="shared" si="85"/>
        <v>0.23749999999999999</v>
      </c>
      <c r="Y404" s="36" t="str">
        <f>VLOOKUP(A404,Data_echipe!A:R,18,0)</f>
        <v>Serioranistii</v>
      </c>
      <c r="Z404" s="36">
        <f t="shared" si="72"/>
        <v>1</v>
      </c>
    </row>
    <row r="405" spans="1:26" x14ac:dyDescent="0.25">
      <c r="A405" s="156" t="s">
        <v>60</v>
      </c>
      <c r="B405" s="36" t="str">
        <f>VLOOKUP(A405,Participanti!A:B,2,0)</f>
        <v>M</v>
      </c>
      <c r="C405" s="156">
        <v>12</v>
      </c>
      <c r="D405" s="156">
        <v>21.2</v>
      </c>
      <c r="E405" s="156"/>
      <c r="F405" s="157">
        <v>9.0937500000000004E-2</v>
      </c>
      <c r="G405" s="167">
        <f t="shared" si="75"/>
        <v>9.0937500000000004E-2</v>
      </c>
      <c r="H405" s="108">
        <v>54</v>
      </c>
      <c r="I405" s="153">
        <f t="shared" si="76"/>
        <v>4.2895047169811329E-3</v>
      </c>
      <c r="J405" s="110">
        <f>IF(B405="F",IF(I405&gt;Barem!$AC$2,0,IF(B405="F",VLOOKUP(D405,Barem!$B$2:$C$11,2,1))),IF(I405&gt;Barem!$AC$3,0,VLOOKUP(D405,Barem!$B$12:$C$21,2,1)))</f>
        <v>5</v>
      </c>
      <c r="K405" s="36">
        <f>IF(J405=0,0,IF(B405="F",VLOOKUP(I405,Barem!$G$2:$H$11,2,1),VLOOKUP(I405,Barem!$G$12:$H$21,2,1)))</f>
        <v>1</v>
      </c>
      <c r="L405" s="2">
        <v>2.5</v>
      </c>
      <c r="M405" s="169" t="s">
        <v>171</v>
      </c>
      <c r="N405" s="170">
        <f t="shared" si="78"/>
        <v>0.25</v>
      </c>
      <c r="O405" s="170">
        <f t="shared" si="78"/>
        <v>0.5</v>
      </c>
      <c r="P405" s="170">
        <f t="shared" si="82"/>
        <v>0.25</v>
      </c>
      <c r="Q405" s="32">
        <f>IF(H405&lt;-49,H405/1500,IF(H405&gt;99,H405/1500,0))</f>
        <v>0</v>
      </c>
      <c r="R405" s="32">
        <f>IF(D405&gt;21,VLOOKUP(D405,Barem!$T$1:$U$39,2,1),0)</f>
        <v>0</v>
      </c>
      <c r="S405" s="32">
        <f>IF(D405&lt;1.609,0,IF(B405="F",VLOOKUP(I405,Barem!$X$2:$Z$13,2,1),VLOOKUP(I405,Barem!$X$14:$Z$25,2,1)))</f>
        <v>0</v>
      </c>
      <c r="T405" s="32">
        <f>VLOOKUP(A405,Participanti!A:C,3,0)</f>
        <v>0</v>
      </c>
      <c r="U405" s="171">
        <f>J405*N405+K405*O405+L405*P405+Q405+R405+S405+T405</f>
        <v>2.375</v>
      </c>
      <c r="V405" s="159">
        <v>44161</v>
      </c>
      <c r="W405" s="151">
        <f t="shared" si="84"/>
        <v>1</v>
      </c>
      <c r="X405" s="154">
        <f t="shared" si="85"/>
        <v>0.11202830188679246</v>
      </c>
      <c r="Y405" s="36" t="str">
        <f>VLOOKUP(A405,Data_echipe!A:R,18,0)</f>
        <v>TSP</v>
      </c>
      <c r="Z405" s="36">
        <f t="shared" si="72"/>
        <v>1</v>
      </c>
    </row>
    <row r="406" spans="1:26" x14ac:dyDescent="0.25">
      <c r="A406" s="156" t="s">
        <v>50</v>
      </c>
      <c r="B406" s="36" t="str">
        <f>VLOOKUP(A406,Participanti!A:B,2,0)</f>
        <v>F</v>
      </c>
      <c r="C406" s="156">
        <v>12</v>
      </c>
      <c r="D406" s="156">
        <v>3.02</v>
      </c>
      <c r="E406" s="156"/>
      <c r="F406" s="157">
        <v>1.0439814814814813E-2</v>
      </c>
      <c r="G406" s="167">
        <f t="shared" si="75"/>
        <v>1.0439814814814813E-2</v>
      </c>
      <c r="H406" s="108">
        <v>0</v>
      </c>
      <c r="I406" s="153">
        <f t="shared" si="76"/>
        <v>3.4568923227863619E-3</v>
      </c>
      <c r="J406" s="36">
        <f>IF(B406="F",IF(I406&gt;Barem!$AC$2,0,IF(B406="F",VLOOKUP(D406,Barem!$B$2:$C$11,2,1))),IF(I406&gt;Barem!$AC$3,0,VLOOKUP(D406,Barem!$B$12:$C$21,2,1)))</f>
        <v>1</v>
      </c>
      <c r="K406" s="110">
        <f>IF(J406=0,0,IF(B406="F",VLOOKUP(I406,Barem!$G$2:$H$11,2,1),VLOOKUP(I406,Barem!$G$12:$H$21,2,1)))</f>
        <v>4</v>
      </c>
      <c r="L406" s="2">
        <v>3</v>
      </c>
      <c r="M406" s="169" t="s">
        <v>171</v>
      </c>
      <c r="N406" s="170">
        <f t="shared" ref="N406:O421" si="87">IF($M406=N$1,50%,25%)</f>
        <v>0.25</v>
      </c>
      <c r="O406" s="170">
        <f t="shared" si="87"/>
        <v>0.5</v>
      </c>
      <c r="P406" s="170">
        <f t="shared" si="82"/>
        <v>0.25</v>
      </c>
      <c r="Q406" s="32">
        <f t="shared" ref="Q406:Q469" si="88">IF(H406&lt;-49,H406/1500,IF(H406&gt;99,H406/1500,0))</f>
        <v>0</v>
      </c>
      <c r="R406" s="32">
        <f>IF(D406&gt;21,VLOOKUP(D406,Barem!$T$1:$U$39,2,1),0)</f>
        <v>0</v>
      </c>
      <c r="S406" s="32">
        <f>IF(D406&lt;1.609,0,IF(B406="F",VLOOKUP(I406,Barem!$X$2:$Z$13,2,1),VLOOKUP(I406,Barem!$X$14:$Z$25,2,1)))</f>
        <v>0</v>
      </c>
      <c r="T406" s="32">
        <f>VLOOKUP(A406,Participanti!A:C,3,0)</f>
        <v>0</v>
      </c>
      <c r="U406" s="171">
        <f>J406*N406+K406*O406+L406*P406+Q406+R406+S406+T406</f>
        <v>3</v>
      </c>
      <c r="V406" s="159">
        <v>44161</v>
      </c>
      <c r="W406" s="151">
        <f t="shared" si="84"/>
        <v>1</v>
      </c>
      <c r="X406" s="154">
        <f t="shared" si="85"/>
        <v>0.99337748344370858</v>
      </c>
      <c r="Y406" s="36" t="str">
        <f>VLOOKUP(A406,Data_echipe!A:R,18,0)</f>
        <v>Tenchei</v>
      </c>
      <c r="Z406" s="36">
        <f t="shared" si="72"/>
        <v>1</v>
      </c>
    </row>
    <row r="407" spans="1:26" x14ac:dyDescent="0.25">
      <c r="A407" s="156" t="s">
        <v>218</v>
      </c>
      <c r="B407" s="36" t="str">
        <f>VLOOKUP(A407,Participanti!A:B,2,0)</f>
        <v>M</v>
      </c>
      <c r="C407" s="156">
        <v>12</v>
      </c>
      <c r="D407" s="156">
        <v>21.25</v>
      </c>
      <c r="E407" s="156"/>
      <c r="F407" s="157">
        <v>7.1331018518518516E-2</v>
      </c>
      <c r="G407" s="167">
        <f t="shared" si="75"/>
        <v>7.1331018518518516E-2</v>
      </c>
      <c r="H407" s="108">
        <v>54</v>
      </c>
      <c r="I407" s="153">
        <f t="shared" si="76"/>
        <v>3.3567538126361655E-3</v>
      </c>
      <c r="J407" s="36">
        <f>IF(B407="F",IF(I407&gt;Barem!$AC$2,0,IF(B407="F",VLOOKUP(D407,Barem!$B$2:$C$11,2,1))),IF(I407&gt;Barem!$AC$3,0,VLOOKUP(D407,Barem!$B$12:$C$21,2,1)))</f>
        <v>5</v>
      </c>
      <c r="K407" s="110">
        <f>IF(J407=0,0,IF(B407="F",VLOOKUP(I407,Barem!$G$2:$H$11,2,1),VLOOKUP(I407,Barem!$G$12:$H$21,2,1)))</f>
        <v>3</v>
      </c>
      <c r="L407" s="2">
        <v>1</v>
      </c>
      <c r="M407" s="169" t="s">
        <v>171</v>
      </c>
      <c r="N407" s="170">
        <f t="shared" si="87"/>
        <v>0.25</v>
      </c>
      <c r="O407" s="170">
        <f t="shared" si="87"/>
        <v>0.5</v>
      </c>
      <c r="P407" s="170">
        <f t="shared" si="82"/>
        <v>0.25</v>
      </c>
      <c r="Q407" s="32">
        <f t="shared" si="88"/>
        <v>0</v>
      </c>
      <c r="R407" s="32">
        <f>IF(D407&gt;21,VLOOKUP(D407,Barem!$T$1:$U$39,2,1),0)</f>
        <v>0</v>
      </c>
      <c r="S407" s="32">
        <f>IF(D407&lt;1.609,0,IF(B407="F",VLOOKUP(I407,Barem!$X$2:$Z$13,2,1),VLOOKUP(I407,Barem!$X$14:$Z$25,2,1)))</f>
        <v>0</v>
      </c>
      <c r="T407" s="32">
        <f>VLOOKUP(A407,Participanti!A:C,3,0)</f>
        <v>0</v>
      </c>
      <c r="U407" s="171">
        <f t="shared" si="86"/>
        <v>3</v>
      </c>
      <c r="V407" s="159">
        <v>44163</v>
      </c>
      <c r="W407" s="151">
        <f t="shared" si="84"/>
        <v>1</v>
      </c>
      <c r="X407" s="154">
        <f t="shared" si="85"/>
        <v>0.14117647058823529</v>
      </c>
      <c r="Y407" s="36" t="str">
        <f>VLOOKUP(A407,Data_echipe!A:R,18,0)</f>
        <v>Simply the BEST</v>
      </c>
      <c r="Z407" s="36">
        <f t="shared" si="72"/>
        <v>1</v>
      </c>
    </row>
    <row r="408" spans="1:26" x14ac:dyDescent="0.25">
      <c r="A408" s="156" t="s">
        <v>175</v>
      </c>
      <c r="B408" s="36" t="str">
        <f>VLOOKUP(A408,Participanti!A:B,2,0)</f>
        <v>M</v>
      </c>
      <c r="C408" s="156">
        <v>12</v>
      </c>
      <c r="D408" s="156">
        <v>21.11</v>
      </c>
      <c r="E408" s="156"/>
      <c r="F408" s="157">
        <v>6.6331018518518511E-2</v>
      </c>
      <c r="G408" s="167">
        <f t="shared" si="75"/>
        <v>6.6331018518518511E-2</v>
      </c>
      <c r="H408" s="108">
        <v>13</v>
      </c>
      <c r="I408" s="153">
        <f t="shared" si="76"/>
        <v>3.142160990929347E-3</v>
      </c>
      <c r="J408" s="36">
        <f>IF(B408="F",IF(I408&gt;Barem!$AC$2,0,IF(B408="F",VLOOKUP(D408,Barem!$B$2:$C$11,2,1))),IF(I408&gt;Barem!$AC$3,0,VLOOKUP(D408,Barem!$B$12:$C$21,2,1)))</f>
        <v>5</v>
      </c>
      <c r="K408" s="110">
        <f>IF(J408=0,0,IF(B408="F",VLOOKUP(I408,Barem!$G$2:$H$11,2,1),VLOOKUP(I408,Barem!$G$12:$H$21,2,1)))</f>
        <v>3.5</v>
      </c>
      <c r="L408" s="2">
        <v>3.5</v>
      </c>
      <c r="M408" s="169" t="s">
        <v>171</v>
      </c>
      <c r="N408" s="170">
        <f t="shared" si="87"/>
        <v>0.25</v>
      </c>
      <c r="O408" s="170">
        <f t="shared" si="87"/>
        <v>0.5</v>
      </c>
      <c r="P408" s="170">
        <f t="shared" si="82"/>
        <v>0.25</v>
      </c>
      <c r="Q408" s="32">
        <f t="shared" si="88"/>
        <v>0</v>
      </c>
      <c r="R408" s="32">
        <f>IF(D408&gt;21,VLOOKUP(D408,Barem!$T$1:$U$39,2,1),0)</f>
        <v>0</v>
      </c>
      <c r="S408" s="32">
        <f>IF(D408&lt;1.609,0,IF(B408="F",VLOOKUP(I408,Barem!$X$2:$Z$13,2,1),VLOOKUP(I408,Barem!$X$14:$Z$25,2,1)))</f>
        <v>0</v>
      </c>
      <c r="T408" s="32">
        <f>VLOOKUP(A408,Participanti!A:C,3,0)</f>
        <v>0</v>
      </c>
      <c r="U408" s="171">
        <f t="shared" si="86"/>
        <v>3.875</v>
      </c>
      <c r="V408" s="159">
        <v>44163</v>
      </c>
      <c r="W408" s="151">
        <f t="shared" si="84"/>
        <v>1</v>
      </c>
      <c r="X408" s="154">
        <f t="shared" si="85"/>
        <v>0.18356229275225011</v>
      </c>
      <c r="Y408" s="36" t="str">
        <f>VLOOKUP(A408,Data_echipe!A:R,18,0)</f>
        <v>Let it RUN</v>
      </c>
      <c r="Z408" s="36">
        <f t="shared" si="72"/>
        <v>1</v>
      </c>
    </row>
    <row r="409" spans="1:26" x14ac:dyDescent="0.25">
      <c r="A409" s="156" t="s">
        <v>66</v>
      </c>
      <c r="B409" s="36" t="str">
        <f>VLOOKUP(A409,Participanti!A:B,2,0)</f>
        <v>M</v>
      </c>
      <c r="C409" s="156">
        <v>12</v>
      </c>
      <c r="D409" s="156">
        <v>11.28</v>
      </c>
      <c r="E409" s="156"/>
      <c r="F409" s="157">
        <v>4.4108796296296299E-2</v>
      </c>
      <c r="G409" s="167">
        <f t="shared" si="75"/>
        <v>4.4108796296296299E-2</v>
      </c>
      <c r="H409" s="108">
        <v>17</v>
      </c>
      <c r="I409" s="153">
        <f t="shared" si="76"/>
        <v>3.9103542815865514E-3</v>
      </c>
      <c r="J409" s="36">
        <f>IF(B409="F",IF(I409&gt;Barem!$AC$2,0,IF(B409="F",VLOOKUP(D409,Barem!$B$2:$C$11,2,1))),IF(I409&gt;Barem!$AC$3,0,VLOOKUP(D409,Barem!$B$12:$C$21,2,1)))</f>
        <v>2.5</v>
      </c>
      <c r="K409" s="110">
        <f>IF(J409=0,0,IF(B409="F",VLOOKUP(I409,Barem!$G$2:$H$11,2,1),VLOOKUP(I409,Barem!$G$12:$H$21,2,1)))</f>
        <v>1.5</v>
      </c>
      <c r="L409" s="2">
        <v>2</v>
      </c>
      <c r="M409" s="169" t="s">
        <v>171</v>
      </c>
      <c r="N409" s="170">
        <f t="shared" si="87"/>
        <v>0.25</v>
      </c>
      <c r="O409" s="170">
        <f t="shared" si="87"/>
        <v>0.5</v>
      </c>
      <c r="P409" s="170">
        <f t="shared" si="82"/>
        <v>0.25</v>
      </c>
      <c r="Q409" s="32">
        <f t="shared" si="88"/>
        <v>0</v>
      </c>
      <c r="R409" s="32">
        <f>IF(D409&gt;21,VLOOKUP(D409,Barem!$T$1:$U$39,2,1),0)</f>
        <v>0</v>
      </c>
      <c r="S409" s="32">
        <f>IF(D409&lt;1.609,0,IF(B409="F",VLOOKUP(I409,Barem!$X$2:$Z$13,2,1),VLOOKUP(I409,Barem!$X$14:$Z$25,2,1)))</f>
        <v>0</v>
      </c>
      <c r="T409" s="32">
        <f>VLOOKUP(A409,Participanti!A:C,3,0)</f>
        <v>0</v>
      </c>
      <c r="U409" s="171">
        <f t="shared" si="86"/>
        <v>1.875</v>
      </c>
      <c r="V409" s="159">
        <v>44163</v>
      </c>
      <c r="W409" s="151">
        <f t="shared" si="84"/>
        <v>1</v>
      </c>
      <c r="X409" s="154">
        <f t="shared" si="85"/>
        <v>0.16622340425531915</v>
      </c>
      <c r="Y409" s="36" t="str">
        <f>VLOOKUP(A409,Data_echipe!A:R,18,0)</f>
        <v>Serioranistii</v>
      </c>
      <c r="Z409" s="36">
        <f t="shared" si="72"/>
        <v>1</v>
      </c>
    </row>
    <row r="410" spans="1:26" x14ac:dyDescent="0.25">
      <c r="A410" s="156" t="s">
        <v>83</v>
      </c>
      <c r="B410" s="36" t="str">
        <f>VLOOKUP(A410,Participanti!A:B,2,0)</f>
        <v>F</v>
      </c>
      <c r="C410" s="156">
        <v>12</v>
      </c>
      <c r="D410" s="156">
        <v>7.01</v>
      </c>
      <c r="E410" s="156"/>
      <c r="F410" s="157">
        <v>4.3564814814814813E-2</v>
      </c>
      <c r="G410" s="167">
        <f t="shared" si="75"/>
        <v>4.3564814814814813E-2</v>
      </c>
      <c r="H410" s="108">
        <v>1</v>
      </c>
      <c r="I410" s="153">
        <f t="shared" si="76"/>
        <v>6.2146668780049662E-3</v>
      </c>
      <c r="J410" s="36">
        <f>IF(B410="F",IF(I410&gt;Barem!$AC$2,0,IF(B410="F",VLOOKUP(D410,Barem!$B$2:$C$11,2,1))),IF(I410&gt;Barem!$AC$3,0,VLOOKUP(D410,Barem!$B$12:$C$21,2,1)))</f>
        <v>2</v>
      </c>
      <c r="K410" s="110">
        <f>IF(J410=0,0,IF(B410="F",VLOOKUP(I410,Barem!$G$2:$H$11,2,1),VLOOKUP(I410,Barem!$G$12:$H$21,2,1)))</f>
        <v>1</v>
      </c>
      <c r="L410" s="2">
        <v>2</v>
      </c>
      <c r="M410" s="169" t="s">
        <v>171</v>
      </c>
      <c r="N410" s="170">
        <f t="shared" si="87"/>
        <v>0.25</v>
      </c>
      <c r="O410" s="170">
        <f t="shared" si="87"/>
        <v>0.5</v>
      </c>
      <c r="P410" s="170">
        <f t="shared" si="82"/>
        <v>0.25</v>
      </c>
      <c r="Q410" s="32">
        <f t="shared" si="88"/>
        <v>0</v>
      </c>
      <c r="R410" s="32">
        <f>IF(D410&gt;21,VLOOKUP(D410,Barem!$T$1:$U$39,2,1),0)</f>
        <v>0</v>
      </c>
      <c r="S410" s="32">
        <f>IF(D410&lt;1.609,0,IF(B410="F",VLOOKUP(I410,Barem!$X$2:$Z$13,2,1),VLOOKUP(I410,Barem!$X$14:$Z$25,2,1)))</f>
        <v>0</v>
      </c>
      <c r="T410" s="32">
        <f>VLOOKUP(A410,Participanti!A:C,3,0)</f>
        <v>0.75</v>
      </c>
      <c r="U410" s="171">
        <f t="shared" si="86"/>
        <v>2.25</v>
      </c>
      <c r="V410" s="159">
        <v>44162</v>
      </c>
      <c r="W410" s="151">
        <f t="shared" si="84"/>
        <v>1</v>
      </c>
      <c r="X410" s="154">
        <f t="shared" si="85"/>
        <v>0.32097004279600572</v>
      </c>
      <c r="Y410" s="36" t="str">
        <f>VLOOKUP(A410,Data_echipe!A:R,18,0)</f>
        <v>Serioranistii</v>
      </c>
      <c r="Z410" s="36">
        <f t="shared" si="72"/>
        <v>1</v>
      </c>
    </row>
    <row r="411" spans="1:26" x14ac:dyDescent="0.25">
      <c r="A411" s="156" t="s">
        <v>211</v>
      </c>
      <c r="B411" s="36" t="str">
        <f>VLOOKUP(A411,Participanti!A:B,2,0)</f>
        <v>F</v>
      </c>
      <c r="C411" s="156">
        <v>12</v>
      </c>
      <c r="D411" s="156">
        <v>15.22</v>
      </c>
      <c r="E411" s="157">
        <v>7.4918981481481475E-2</v>
      </c>
      <c r="F411" s="157">
        <v>7.5451388888888887E-2</v>
      </c>
      <c r="G411" s="167">
        <f t="shared" si="75"/>
        <v>7.5185185185185188E-2</v>
      </c>
      <c r="H411" s="108">
        <v>15</v>
      </c>
      <c r="I411" s="153">
        <f t="shared" si="76"/>
        <v>4.9398939017861491E-3</v>
      </c>
      <c r="J411" s="110">
        <f>IF(B411="F",IF(I411&gt;Barem!$AC$2,0,IF(B411="F",VLOOKUP(D411,Barem!$B$2:$C$11,2,1))),IF(I411&gt;Barem!$AC$3,0,VLOOKUP(D411,Barem!$B$12:$C$21,2,1)))</f>
        <v>3.5</v>
      </c>
      <c r="K411" s="36">
        <f>IF(J411=0,0,IF(B411="F",VLOOKUP(I411,Barem!$G$2:$H$11,2,1),VLOOKUP(I411,Barem!$G$12:$H$21,2,1)))</f>
        <v>1</v>
      </c>
      <c r="L411" s="2">
        <v>3.5</v>
      </c>
      <c r="M411" s="169" t="s">
        <v>170</v>
      </c>
      <c r="N411" s="170">
        <f t="shared" si="87"/>
        <v>0.5</v>
      </c>
      <c r="O411" s="170">
        <f t="shared" si="87"/>
        <v>0.25</v>
      </c>
      <c r="P411" s="170">
        <f t="shared" si="82"/>
        <v>0.25</v>
      </c>
      <c r="Q411" s="32">
        <f t="shared" si="88"/>
        <v>0</v>
      </c>
      <c r="R411" s="32">
        <f>IF(D411&gt;21,VLOOKUP(D411,Barem!$T$1:$U$39,2,1),0)</f>
        <v>0</v>
      </c>
      <c r="S411" s="32">
        <f>IF(D411&lt;1.609,0,IF(B411="F",VLOOKUP(I411,Barem!$X$2:$Z$13,2,1),VLOOKUP(I411,Barem!$X$14:$Z$25,2,1)))</f>
        <v>0</v>
      </c>
      <c r="T411" s="32">
        <f>VLOOKUP(A411,Participanti!A:C,3,0)</f>
        <v>0</v>
      </c>
      <c r="U411" s="171">
        <f t="shared" si="86"/>
        <v>2.875</v>
      </c>
      <c r="V411" s="159">
        <v>44163</v>
      </c>
      <c r="W411" s="151">
        <f t="shared" si="84"/>
        <v>1</v>
      </c>
      <c r="X411" s="154">
        <f t="shared" si="85"/>
        <v>0.18889618922470433</v>
      </c>
      <c r="Y411" s="36" t="str">
        <f>VLOOKUP(A411,Data_echipe!A:R,18,0)</f>
        <v>Tenchei</v>
      </c>
      <c r="Z411" s="36">
        <f t="shared" si="72"/>
        <v>1</v>
      </c>
    </row>
    <row r="412" spans="1:26" x14ac:dyDescent="0.25">
      <c r="A412" s="156" t="s">
        <v>65</v>
      </c>
      <c r="B412" s="36" t="str">
        <f>VLOOKUP(A412,Participanti!A:B,2,0)</f>
        <v>M</v>
      </c>
      <c r="C412" s="156">
        <v>12</v>
      </c>
      <c r="D412" s="156">
        <v>7.44</v>
      </c>
      <c r="E412" s="156"/>
      <c r="F412" s="157">
        <v>2.5358796296296296E-2</v>
      </c>
      <c r="G412" s="167">
        <f t="shared" si="75"/>
        <v>2.5358796296296296E-2</v>
      </c>
      <c r="H412" s="108">
        <v>0</v>
      </c>
      <c r="I412" s="153">
        <f t="shared" si="76"/>
        <v>3.408440362405416E-3</v>
      </c>
      <c r="J412" s="36">
        <f>IF(B412="F",IF(I412&gt;Barem!$AC$2,0,IF(B412="F",VLOOKUP(D412,Barem!$B$2:$C$11,2,1))),IF(I412&gt;Barem!$AC$3,0,VLOOKUP(D412,Barem!$B$12:$C$21,2,1)))</f>
        <v>2</v>
      </c>
      <c r="K412" s="110">
        <f>IF(J412=0,0,IF(B412="F",VLOOKUP(I412,Barem!$G$2:$H$11,2,1),VLOOKUP(I412,Barem!$G$12:$H$21,2,1)))</f>
        <v>3</v>
      </c>
      <c r="L412" s="2">
        <v>1.5</v>
      </c>
      <c r="M412" s="169" t="s">
        <v>171</v>
      </c>
      <c r="N412" s="170">
        <f t="shared" si="87"/>
        <v>0.25</v>
      </c>
      <c r="O412" s="170">
        <f t="shared" si="87"/>
        <v>0.5</v>
      </c>
      <c r="P412" s="170">
        <f t="shared" si="82"/>
        <v>0.25</v>
      </c>
      <c r="Q412" s="32">
        <f t="shared" si="88"/>
        <v>0</v>
      </c>
      <c r="R412" s="32">
        <f>IF(D412&gt;21,VLOOKUP(D412,Barem!$T$1:$U$39,2,1),0)</f>
        <v>0</v>
      </c>
      <c r="S412" s="32">
        <f>IF(D412&lt;1.609,0,IF(B412="F",VLOOKUP(I412,Barem!$X$2:$Z$13,2,1),VLOOKUP(I412,Barem!$X$14:$Z$25,2,1)))</f>
        <v>0</v>
      </c>
      <c r="T412" s="32">
        <f>VLOOKUP(A412,Participanti!A:C,3,0)</f>
        <v>0</v>
      </c>
      <c r="U412" s="171">
        <f t="shared" si="86"/>
        <v>2.375</v>
      </c>
      <c r="V412" s="159">
        <v>44164</v>
      </c>
      <c r="W412" s="151">
        <f t="shared" si="84"/>
        <v>1</v>
      </c>
      <c r="X412" s="154">
        <f t="shared" si="85"/>
        <v>0.31922043010752688</v>
      </c>
      <c r="Y412" s="36" t="str">
        <f>VLOOKUP(A412,Data_echipe!A:R,18,0)</f>
        <v>Tenchei</v>
      </c>
      <c r="Z412" s="36">
        <f t="shared" si="72"/>
        <v>1</v>
      </c>
    </row>
    <row r="413" spans="1:26" x14ac:dyDescent="0.25">
      <c r="A413" s="156" t="s">
        <v>52</v>
      </c>
      <c r="B413" s="36" t="str">
        <f>VLOOKUP(A413,Participanti!A:B,2,0)</f>
        <v>M</v>
      </c>
      <c r="C413" s="156">
        <v>12</v>
      </c>
      <c r="D413" s="156">
        <v>20.100000000000001</v>
      </c>
      <c r="E413" s="156"/>
      <c r="F413" s="157">
        <v>7.9212962962962971E-2</v>
      </c>
      <c r="G413" s="167">
        <f t="shared" si="75"/>
        <v>7.9212962962962971E-2</v>
      </c>
      <c r="H413" s="108">
        <v>504</v>
      </c>
      <c r="I413" s="153">
        <f t="shared" si="76"/>
        <v>3.9409434309931827E-3</v>
      </c>
      <c r="J413" s="36">
        <f>IF(B413="F",IF(I413&gt;Barem!$AC$2,0,IF(B413="F",VLOOKUP(D413,Barem!$B$2:$C$11,2,1))),IF(I413&gt;Barem!$AC$3,0,VLOOKUP(D413,Barem!$B$12:$C$21,2,1)))</f>
        <v>4.5</v>
      </c>
      <c r="K413" s="110">
        <f>IF(J413=0,0,IF(B413="F",VLOOKUP(I413,Barem!$G$2:$H$11,2,1),VLOOKUP(I413,Barem!$G$12:$H$21,2,1)))</f>
        <v>1.5</v>
      </c>
      <c r="L413" s="2">
        <v>1</v>
      </c>
      <c r="M413" s="169" t="s">
        <v>171</v>
      </c>
      <c r="N413" s="170">
        <f t="shared" si="87"/>
        <v>0.25</v>
      </c>
      <c r="O413" s="170">
        <f t="shared" si="87"/>
        <v>0.5</v>
      </c>
      <c r="P413" s="170">
        <f t="shared" si="82"/>
        <v>0.25</v>
      </c>
      <c r="Q413" s="32">
        <f t="shared" si="88"/>
        <v>0.33600000000000002</v>
      </c>
      <c r="R413" s="32">
        <f>IF(D413&gt;21,VLOOKUP(D413,Barem!$T$1:$U$39,2,1),0)</f>
        <v>0</v>
      </c>
      <c r="S413" s="32">
        <f>IF(D413&lt;1.609,0,IF(B413="F",VLOOKUP(I413,Barem!$X$2:$Z$13,2,1),VLOOKUP(I413,Barem!$X$14:$Z$25,2,1)))</f>
        <v>0</v>
      </c>
      <c r="T413" s="32">
        <f>VLOOKUP(A413,Participanti!A:C,3,0)</f>
        <v>0</v>
      </c>
      <c r="U413" s="171">
        <f t="shared" si="86"/>
        <v>2.4609999999999999</v>
      </c>
      <c r="V413" s="159">
        <v>44164</v>
      </c>
      <c r="W413" s="151">
        <f t="shared" si="84"/>
        <v>1</v>
      </c>
      <c r="X413" s="154">
        <f t="shared" si="85"/>
        <v>0.12243781094527362</v>
      </c>
      <c r="Y413" s="36" t="str">
        <f>VLOOKUP(A413,Data_echipe!A:R,18,0)</f>
        <v>Simply the BEST</v>
      </c>
      <c r="Z413" s="36">
        <f t="shared" si="72"/>
        <v>1</v>
      </c>
    </row>
    <row r="414" spans="1:26" x14ac:dyDescent="0.25">
      <c r="A414" s="156" t="s">
        <v>223</v>
      </c>
      <c r="B414" s="36" t="str">
        <f>VLOOKUP(A414,Participanti!A:B,2,0)</f>
        <v>M</v>
      </c>
      <c r="C414" s="156">
        <v>12</v>
      </c>
      <c r="D414" s="156">
        <v>21.06</v>
      </c>
      <c r="E414" s="156"/>
      <c r="F414" s="157">
        <v>5.7604166666666672E-2</v>
      </c>
      <c r="G414" s="167">
        <f t="shared" si="75"/>
        <v>5.7604166666666672E-2</v>
      </c>
      <c r="H414" s="108">
        <v>136</v>
      </c>
      <c r="I414" s="153">
        <f t="shared" si="76"/>
        <v>2.7352405824628049E-3</v>
      </c>
      <c r="J414" s="110">
        <f>IF(B414="F",IF(I414&gt;Barem!$AC$2,0,IF(B414="F",VLOOKUP(D414,Barem!$B$2:$C$11,2,1))),IF(I414&gt;Barem!$AC$3,0,VLOOKUP(D414,Barem!$B$12:$C$21,2,1)))</f>
        <v>5</v>
      </c>
      <c r="K414" s="36">
        <f>IF(J414=0,0,IF(B414="F",VLOOKUP(I414,Barem!$G$2:$H$11,2,1),VLOOKUP(I414,Barem!$G$12:$H$21,2,1)))</f>
        <v>5</v>
      </c>
      <c r="L414" s="2">
        <v>4</v>
      </c>
      <c r="M414" s="169" t="s">
        <v>170</v>
      </c>
      <c r="N414" s="170">
        <f t="shared" si="87"/>
        <v>0.5</v>
      </c>
      <c r="O414" s="170">
        <f t="shared" si="87"/>
        <v>0.25</v>
      </c>
      <c r="P414" s="170">
        <f t="shared" si="82"/>
        <v>0.25</v>
      </c>
      <c r="Q414" s="32">
        <f t="shared" si="88"/>
        <v>9.0666666666666673E-2</v>
      </c>
      <c r="R414" s="32">
        <f>IF(D414&gt;21,VLOOKUP(D414,Barem!$T$1:$U$39,2,1),0)</f>
        <v>0</v>
      </c>
      <c r="S414" s="32">
        <f>IF(D414&lt;1.609,0,IF(B414="F",VLOOKUP(I414,Barem!$X$2:$Z$13,2,1),VLOOKUP(I414,Barem!$X$14:$Z$25,2,1)))</f>
        <v>0.1</v>
      </c>
      <c r="T414" s="32">
        <f>VLOOKUP(A414,Participanti!A:C,3,0)</f>
        <v>0</v>
      </c>
      <c r="U414" s="171">
        <f t="shared" si="86"/>
        <v>4.9406666666666661</v>
      </c>
      <c r="V414" s="159">
        <v>44164</v>
      </c>
      <c r="W414" s="151">
        <f t="shared" si="84"/>
        <v>1</v>
      </c>
      <c r="X414" s="154">
        <f t="shared" si="85"/>
        <v>0.23459955682177902</v>
      </c>
      <c r="Y414" s="36" t="str">
        <f>VLOOKUP(A414,Data_echipe!A:R,18,0)</f>
        <v>Simply the BEST</v>
      </c>
      <c r="Z414" s="36">
        <f t="shared" si="72"/>
        <v>1</v>
      </c>
    </row>
    <row r="415" spans="1:26" x14ac:dyDescent="0.25">
      <c r="A415" s="156" t="s">
        <v>251</v>
      </c>
      <c r="B415" s="36" t="str">
        <f>VLOOKUP(A415,Participanti!A:B,2,0)</f>
        <v>M</v>
      </c>
      <c r="C415" s="156">
        <v>12</v>
      </c>
      <c r="D415" s="156">
        <v>35.06</v>
      </c>
      <c r="E415" s="157">
        <v>0.13550925925925925</v>
      </c>
      <c r="F415" s="157">
        <v>0.13714120370370372</v>
      </c>
      <c r="G415" s="167">
        <f t="shared" si="75"/>
        <v>0.13632523148148148</v>
      </c>
      <c r="H415" s="108">
        <v>280</v>
      </c>
      <c r="I415" s="153">
        <f t="shared" si="76"/>
        <v>3.8883408865225751E-3</v>
      </c>
      <c r="J415" s="36">
        <f>IF(B415="F",IF(I415&gt;Barem!$AC$2,0,IF(B415="F",VLOOKUP(D415,Barem!$B$2:$C$11,2,1))),IF(I415&gt;Barem!$AC$3,0,VLOOKUP(D415,Barem!$B$12:$C$21,2,1)))</f>
        <v>5</v>
      </c>
      <c r="K415" s="36">
        <f>IF(J415=0,0,IF(B415="F",VLOOKUP(I415,Barem!$G$2:$H$11,2,1),VLOOKUP(I415,Barem!$G$12:$H$21,2,1)))</f>
        <v>1.5</v>
      </c>
      <c r="L415" s="156">
        <v>2.5</v>
      </c>
      <c r="M415" s="169" t="s">
        <v>172</v>
      </c>
      <c r="N415" s="170">
        <f t="shared" si="87"/>
        <v>0.25</v>
      </c>
      <c r="O415" s="170">
        <f t="shared" si="87"/>
        <v>0.25</v>
      </c>
      <c r="P415" s="170">
        <f t="shared" si="82"/>
        <v>0.5</v>
      </c>
      <c r="Q415" s="32">
        <f t="shared" si="88"/>
        <v>0.18666666666666668</v>
      </c>
      <c r="R415" s="32">
        <f>IF(D415&gt;21,VLOOKUP(D415,Barem!$T$1:$U$39,2,1),0)</f>
        <v>0.7</v>
      </c>
      <c r="S415" s="32">
        <f>IF(D415&lt;1.609,0,IF(B415="F",VLOOKUP(I415,Barem!$X$2:$Z$13,2,1),VLOOKUP(I415,Barem!$X$14:$Z$25,2,1)))</f>
        <v>0</v>
      </c>
      <c r="T415" s="32">
        <f>VLOOKUP(A415,Participanti!A:C,3,0)</f>
        <v>0</v>
      </c>
      <c r="U415" s="171">
        <f t="shared" si="86"/>
        <v>3.7616666666666667</v>
      </c>
      <c r="V415" s="159">
        <v>44164</v>
      </c>
      <c r="W415" s="151">
        <f t="shared" si="84"/>
        <v>1</v>
      </c>
      <c r="X415" s="154">
        <f t="shared" si="85"/>
        <v>0.10729226088610001</v>
      </c>
      <c r="Y415" s="36" t="str">
        <f>VLOOKUP(A415,Data_echipe!A:R,18,0)</f>
        <v>TSP</v>
      </c>
      <c r="Z415" s="36">
        <f t="shared" si="72"/>
        <v>1</v>
      </c>
    </row>
    <row r="416" spans="1:26" x14ac:dyDescent="0.25">
      <c r="A416" s="156" t="s">
        <v>155</v>
      </c>
      <c r="B416" s="36" t="str">
        <f>VLOOKUP(A416,Participanti!A:B,2,0)</f>
        <v>F</v>
      </c>
      <c r="C416" s="156">
        <v>12</v>
      </c>
      <c r="D416" s="156">
        <v>10.039999999999999</v>
      </c>
      <c r="E416" s="156"/>
      <c r="F416" s="157">
        <v>4.8865740740740737E-2</v>
      </c>
      <c r="G416" s="167">
        <f t="shared" si="75"/>
        <v>4.8865740740740737E-2</v>
      </c>
      <c r="H416" s="108">
        <v>18</v>
      </c>
      <c r="I416" s="153">
        <f t="shared" si="76"/>
        <v>4.8671056514682015E-3</v>
      </c>
      <c r="J416" s="36">
        <f>IF(B416="F",IF(I416&gt;Barem!$AC$2,0,IF(B416="F",VLOOKUP(D416,Barem!$B$2:$C$11,2,1))),IF(I416&gt;Barem!$AC$3,0,VLOOKUP(D416,Barem!$B$12:$C$21,2,1)))</f>
        <v>2.5</v>
      </c>
      <c r="K416" s="110">
        <f>IF(J416=0,0,IF(B416="F",VLOOKUP(I416,Barem!$G$2:$H$11,2,1),VLOOKUP(I416,Barem!$G$12:$H$21,2,1)))</f>
        <v>1</v>
      </c>
      <c r="L416" s="2">
        <v>1</v>
      </c>
      <c r="M416" s="169" t="s">
        <v>171</v>
      </c>
      <c r="N416" s="170">
        <f t="shared" si="87"/>
        <v>0.25</v>
      </c>
      <c r="O416" s="170">
        <f t="shared" si="87"/>
        <v>0.5</v>
      </c>
      <c r="P416" s="170">
        <f t="shared" si="82"/>
        <v>0.25</v>
      </c>
      <c r="Q416" s="32">
        <f t="shared" si="88"/>
        <v>0</v>
      </c>
      <c r="R416" s="32">
        <f>IF(D416&gt;21,VLOOKUP(D416,Barem!$T$1:$U$39,2,1),0)</f>
        <v>0</v>
      </c>
      <c r="S416" s="32">
        <f>IF(D416&lt;1.609,0,IF(B416="F",VLOOKUP(I416,Barem!$X$2:$Z$13,2,1),VLOOKUP(I416,Barem!$X$14:$Z$25,2,1)))</f>
        <v>0</v>
      </c>
      <c r="T416" s="32">
        <f>VLOOKUP(A416,Participanti!A:C,3,0)</f>
        <v>0</v>
      </c>
      <c r="U416" s="171">
        <f t="shared" si="86"/>
        <v>1.375</v>
      </c>
      <c r="V416" s="159">
        <v>44163</v>
      </c>
      <c r="W416" s="151">
        <f t="shared" si="84"/>
        <v>1</v>
      </c>
      <c r="X416" s="154">
        <f t="shared" si="85"/>
        <v>0.13695219123505978</v>
      </c>
      <c r="Y416" s="36" t="str">
        <f>VLOOKUP(A416,Data_echipe!A:R,18,0)</f>
        <v>TSP</v>
      </c>
      <c r="Z416" s="36">
        <f t="shared" si="72"/>
        <v>1</v>
      </c>
    </row>
    <row r="417" spans="1:26" x14ac:dyDescent="0.25">
      <c r="A417" s="156" t="s">
        <v>160</v>
      </c>
      <c r="B417" s="36" t="str">
        <f>VLOOKUP(A417,Participanti!A:B,2,0)</f>
        <v>F</v>
      </c>
      <c r="C417" s="156">
        <v>12</v>
      </c>
      <c r="D417" s="156">
        <v>4</v>
      </c>
      <c r="E417" s="156"/>
      <c r="F417" s="157">
        <v>1.3587962962962963E-2</v>
      </c>
      <c r="G417" s="167">
        <f t="shared" si="75"/>
        <v>1.3587962962962963E-2</v>
      </c>
      <c r="H417" s="108">
        <v>0</v>
      </c>
      <c r="I417" s="153">
        <f t="shared" si="76"/>
        <v>3.3969907407407408E-3</v>
      </c>
      <c r="J417" s="36">
        <f>IF(B417="F",IF(I417&gt;Barem!$AC$2,0,IF(B417="F",VLOOKUP(D417,Barem!$B$2:$C$11,2,1))),IF(I417&gt;Barem!$AC$3,0,VLOOKUP(D417,Barem!$B$12:$C$21,2,1)))</f>
        <v>1</v>
      </c>
      <c r="K417" s="110">
        <f>IF(J417=0,0,IF(B417="F",VLOOKUP(I417,Barem!$G$2:$H$11,2,1),VLOOKUP(I417,Barem!$G$12:$H$21,2,1)))</f>
        <v>4</v>
      </c>
      <c r="L417" s="2">
        <v>1.5</v>
      </c>
      <c r="M417" s="169" t="s">
        <v>171</v>
      </c>
      <c r="N417" s="170">
        <f t="shared" si="87"/>
        <v>0.25</v>
      </c>
      <c r="O417" s="170">
        <f t="shared" si="87"/>
        <v>0.5</v>
      </c>
      <c r="P417" s="170">
        <f t="shared" si="82"/>
        <v>0.25</v>
      </c>
      <c r="Q417" s="32">
        <f t="shared" si="88"/>
        <v>0</v>
      </c>
      <c r="R417" s="32">
        <f>IF(D417&gt;21,VLOOKUP(D417,Barem!$T$1:$U$39,2,1),0)</f>
        <v>0</v>
      </c>
      <c r="S417" s="32">
        <f>IF(D417&lt;1.609,0,IF(B417="F",VLOOKUP(I417,Barem!$X$2:$Z$13,2,1),VLOOKUP(I417,Barem!$X$14:$Z$25,2,1)))</f>
        <v>0</v>
      </c>
      <c r="T417" s="32">
        <f>VLOOKUP(A417,Participanti!A:C,3,0)</f>
        <v>0</v>
      </c>
      <c r="U417" s="171">
        <f t="shared" si="86"/>
        <v>2.625</v>
      </c>
      <c r="V417" s="159">
        <v>44164</v>
      </c>
      <c r="W417" s="151">
        <f t="shared" si="84"/>
        <v>1</v>
      </c>
      <c r="X417" s="154">
        <f t="shared" si="85"/>
        <v>0.65625</v>
      </c>
      <c r="Y417" s="36" t="str">
        <f>VLOOKUP(A417,Data_echipe!A:R,18,0)</f>
        <v>Serioranistii</v>
      </c>
      <c r="Z417" s="36">
        <f t="shared" si="72"/>
        <v>1</v>
      </c>
    </row>
    <row r="418" spans="1:26" x14ac:dyDescent="0.25">
      <c r="A418" s="156" t="s">
        <v>49</v>
      </c>
      <c r="B418" s="36" t="str">
        <f>VLOOKUP(A418,Participanti!A:B,2,0)</f>
        <v>M</v>
      </c>
      <c r="C418" s="156">
        <v>12</v>
      </c>
      <c r="D418" s="156">
        <v>21.2</v>
      </c>
      <c r="E418" s="156"/>
      <c r="F418" s="157">
        <v>8.2685185185185181E-2</v>
      </c>
      <c r="G418" s="167">
        <f>AVERAGE(E418:F418)</f>
        <v>8.2685185185185181E-2</v>
      </c>
      <c r="H418" s="108">
        <v>5</v>
      </c>
      <c r="I418" s="153">
        <f t="shared" si="76"/>
        <v>3.9002445842068485E-3</v>
      </c>
      <c r="J418" s="36">
        <f>IF(B418="F",IF(I418&gt;Barem!$AC$2,0,IF(B418="F",VLOOKUP(D418,Barem!$B$2:$C$11,2,1))),IF(I418&gt;Barem!$AC$3,0,VLOOKUP(D418,Barem!$B$12:$C$21,2,1)))</f>
        <v>5</v>
      </c>
      <c r="K418" s="110">
        <f>IF(J418=0,0,IF(B418="F",VLOOKUP(I418,Barem!$G$2:$H$11,2,1),VLOOKUP(I418,Barem!$G$12:$H$21,2,1)))</f>
        <v>1.5</v>
      </c>
      <c r="L418" s="2">
        <v>2.5</v>
      </c>
      <c r="M418" s="169" t="s">
        <v>171</v>
      </c>
      <c r="N418" s="170">
        <f t="shared" si="87"/>
        <v>0.25</v>
      </c>
      <c r="O418" s="170">
        <f t="shared" si="87"/>
        <v>0.5</v>
      </c>
      <c r="P418" s="170">
        <f t="shared" si="82"/>
        <v>0.25</v>
      </c>
      <c r="Q418" s="32">
        <f t="shared" si="88"/>
        <v>0</v>
      </c>
      <c r="R418" s="32">
        <f>IF(D418&gt;21,VLOOKUP(D418,Barem!$T$1:$U$39,2,1),0)</f>
        <v>0</v>
      </c>
      <c r="S418" s="32">
        <f>IF(D418&lt;1.609,0,IF(B418="F",VLOOKUP(I418,Barem!$X$2:$Z$13,2,1),VLOOKUP(I418,Barem!$X$14:$Z$25,2,1)))</f>
        <v>0</v>
      </c>
      <c r="T418" s="32">
        <f>VLOOKUP(A418,Participanti!A:C,3,0)</f>
        <v>0</v>
      </c>
      <c r="U418" s="171">
        <f t="shared" si="86"/>
        <v>2.625</v>
      </c>
      <c r="V418" s="159">
        <v>44164</v>
      </c>
      <c r="W418" s="151">
        <f t="shared" si="84"/>
        <v>1</v>
      </c>
      <c r="X418" s="154">
        <f t="shared" si="85"/>
        <v>0.12382075471698113</v>
      </c>
      <c r="Y418" s="36" t="e">
        <f>VLOOKUP(A418,Data_echipe!A:R,18,0)</f>
        <v>#N/A</v>
      </c>
      <c r="Z418" s="36">
        <f t="shared" si="72"/>
        <v>1</v>
      </c>
    </row>
    <row r="419" spans="1:26" x14ac:dyDescent="0.25">
      <c r="A419" s="156" t="s">
        <v>84</v>
      </c>
      <c r="B419" s="36" t="str">
        <f>VLOOKUP(A419,Participanti!A:B,2,0)</f>
        <v>M</v>
      </c>
      <c r="C419" s="156">
        <v>12</v>
      </c>
      <c r="D419" s="156">
        <v>42.2</v>
      </c>
      <c r="E419" s="157">
        <v>0.15637731481481482</v>
      </c>
      <c r="F419" s="157">
        <v>0.16259259259259259</v>
      </c>
      <c r="G419" s="167">
        <f t="shared" si="75"/>
        <v>0.15948495370370369</v>
      </c>
      <c r="H419" s="108">
        <v>86</v>
      </c>
      <c r="I419" s="153">
        <f t="shared" si="76"/>
        <v>3.7792643057749688E-3</v>
      </c>
      <c r="J419" s="110">
        <f>IF(B419="F",IF(I419&gt;Barem!$AC$2,0,IF(B419="F",VLOOKUP(D419,Barem!$B$2:$C$11,2,1))),IF(I419&gt;Barem!$AC$3,0,VLOOKUP(D419,Barem!$B$12:$C$21,2,1)))</f>
        <v>5</v>
      </c>
      <c r="K419" s="36">
        <f>IF(J419=0,0,IF(B419="F",VLOOKUP(I419,Barem!$G$2:$H$11,2,1),VLOOKUP(I419,Barem!$G$12:$H$21,2,1)))</f>
        <v>2</v>
      </c>
      <c r="L419" s="2">
        <v>1</v>
      </c>
      <c r="M419" s="169" t="s">
        <v>170</v>
      </c>
      <c r="N419" s="170">
        <f t="shared" si="87"/>
        <v>0.5</v>
      </c>
      <c r="O419" s="170">
        <f t="shared" si="87"/>
        <v>0.25</v>
      </c>
      <c r="P419" s="170">
        <f t="shared" si="82"/>
        <v>0.25</v>
      </c>
      <c r="Q419" s="32">
        <f t="shared" si="88"/>
        <v>0</v>
      </c>
      <c r="R419" s="32">
        <f>IF(D419&gt;21,VLOOKUP(D419,Barem!$T$1:$U$39,2,1),0)</f>
        <v>1</v>
      </c>
      <c r="S419" s="32">
        <f>IF(D419&lt;1.609,0,IF(B419="F",VLOOKUP(I419,Barem!$X$2:$Z$13,2,1),VLOOKUP(I419,Barem!$X$14:$Z$25,2,1)))</f>
        <v>0</v>
      </c>
      <c r="T419" s="32">
        <f>VLOOKUP(A419,Participanti!A:C,3,0)</f>
        <v>0</v>
      </c>
      <c r="U419" s="171">
        <f t="shared" si="86"/>
        <v>4.25</v>
      </c>
      <c r="V419" s="159">
        <v>44164</v>
      </c>
      <c r="W419" s="151">
        <f t="shared" si="84"/>
        <v>1</v>
      </c>
      <c r="X419" s="154">
        <f t="shared" si="85"/>
        <v>0.10071090047393365</v>
      </c>
      <c r="Y419" s="36" t="str">
        <f>VLOOKUP(A419,Data_echipe!A:R,18,0)</f>
        <v>Tenchei</v>
      </c>
      <c r="Z419" s="36">
        <f t="shared" si="72"/>
        <v>1</v>
      </c>
    </row>
    <row r="420" spans="1:26" x14ac:dyDescent="0.25">
      <c r="A420" s="156" t="s">
        <v>58</v>
      </c>
      <c r="B420" s="36" t="str">
        <f>VLOOKUP(A420,Participanti!A:B,2,0)</f>
        <v>F</v>
      </c>
      <c r="C420" s="156">
        <v>12</v>
      </c>
      <c r="D420" s="156">
        <v>5.01</v>
      </c>
      <c r="E420" s="156"/>
      <c r="F420" s="157">
        <v>1.5636574074074074E-2</v>
      </c>
      <c r="G420" s="167">
        <f t="shared" si="75"/>
        <v>1.5636574074074074E-2</v>
      </c>
      <c r="H420" s="108">
        <v>0</v>
      </c>
      <c r="I420" s="153">
        <f t="shared" si="76"/>
        <v>3.1210726694758631E-3</v>
      </c>
      <c r="J420" s="36">
        <f>IF(B420="F",IF(I420&gt;Barem!$AC$2,0,IF(B420="F",VLOOKUP(D420,Barem!$B$2:$C$11,2,1))),IF(I420&gt;Barem!$AC$3,0,VLOOKUP(D420,Barem!$B$12:$C$21,2,1)))</f>
        <v>1.5</v>
      </c>
      <c r="K420" s="110">
        <f>IF(J420=0,0,IF(B420="F",VLOOKUP(I420,Barem!$G$2:$H$11,2,1),VLOOKUP(I420,Barem!$G$12:$H$21,2,1)))</f>
        <v>5</v>
      </c>
      <c r="L420" s="2">
        <v>2.5</v>
      </c>
      <c r="M420" s="169" t="s">
        <v>171</v>
      </c>
      <c r="N420" s="170">
        <f t="shared" si="87"/>
        <v>0.25</v>
      </c>
      <c r="O420" s="170">
        <f t="shared" si="87"/>
        <v>0.5</v>
      </c>
      <c r="P420" s="170">
        <f t="shared" si="82"/>
        <v>0.25</v>
      </c>
      <c r="Q420" s="32">
        <f t="shared" si="88"/>
        <v>0</v>
      </c>
      <c r="R420" s="32">
        <f>IF(D420&gt;21,VLOOKUP(D420,Barem!$T$1:$U$39,2,1),0)</f>
        <v>0</v>
      </c>
      <c r="S420" s="32">
        <f>IF(D420&lt;1.609,0,IF(B420="F",VLOOKUP(I420,Barem!$X$2:$Z$13,2,1),VLOOKUP(I420,Barem!$X$14:$Z$25,2,1)))</f>
        <v>0.1</v>
      </c>
      <c r="T420" s="32">
        <f>VLOOKUP(A420,Participanti!A:C,3,0)</f>
        <v>0</v>
      </c>
      <c r="U420" s="171">
        <f t="shared" si="86"/>
        <v>3.6</v>
      </c>
      <c r="V420" s="159">
        <v>44164</v>
      </c>
      <c r="W420" s="151">
        <f t="shared" si="84"/>
        <v>1</v>
      </c>
      <c r="X420" s="154">
        <f t="shared" si="85"/>
        <v>0.71856287425149701</v>
      </c>
      <c r="Y420" s="36" t="str">
        <f>VLOOKUP(A420,Data_echipe!A:R,18,0)</f>
        <v>Let it RUN</v>
      </c>
      <c r="Z420" s="36">
        <f t="shared" si="72"/>
        <v>1</v>
      </c>
    </row>
    <row r="421" spans="1:26" x14ac:dyDescent="0.25">
      <c r="A421" s="156" t="s">
        <v>59</v>
      </c>
      <c r="B421" s="36" t="str">
        <f>VLOOKUP(A421,Participanti!A:B,2,0)</f>
        <v>M</v>
      </c>
      <c r="C421" s="156">
        <v>12</v>
      </c>
      <c r="D421" s="156">
        <v>33.01</v>
      </c>
      <c r="E421" s="157">
        <v>0.13142361111111112</v>
      </c>
      <c r="F421" s="157">
        <v>0.1353125</v>
      </c>
      <c r="G421" s="167">
        <f t="shared" si="75"/>
        <v>0.13336805555555556</v>
      </c>
      <c r="H421" s="108">
        <v>10</v>
      </c>
      <c r="I421" s="153">
        <f t="shared" si="76"/>
        <v>4.0402319162543337E-3</v>
      </c>
      <c r="J421" s="36">
        <f>IF(B421="F",IF(I421&gt;Barem!$AC$2,0,IF(B421="F",VLOOKUP(D421,Barem!$B$2:$C$11,2,1))),IF(I421&gt;Barem!$AC$3,0,VLOOKUP(D421,Barem!$B$12:$C$21,2,1)))</f>
        <v>5</v>
      </c>
      <c r="K421" s="110">
        <f>IF(J421=0,0,IF(B421="F",VLOOKUP(I421,Barem!$G$2:$H$11,2,1),VLOOKUP(I421,Barem!$G$12:$H$21,2,1)))</f>
        <v>1.5</v>
      </c>
      <c r="L421" s="2">
        <v>2.5</v>
      </c>
      <c r="M421" s="169" t="s">
        <v>171</v>
      </c>
      <c r="N421" s="170">
        <f t="shared" si="87"/>
        <v>0.25</v>
      </c>
      <c r="O421" s="170">
        <f t="shared" si="87"/>
        <v>0.5</v>
      </c>
      <c r="P421" s="170">
        <f t="shared" si="82"/>
        <v>0.25</v>
      </c>
      <c r="Q421" s="32">
        <f t="shared" si="88"/>
        <v>0</v>
      </c>
      <c r="R421" s="32">
        <f>IF(D421&gt;21,VLOOKUP(D421,Barem!$T$1:$U$39,2,1),0)</f>
        <v>0.6</v>
      </c>
      <c r="S421" s="32">
        <f>IF(D421&lt;1.609,0,IF(B421="F",VLOOKUP(I421,Barem!$X$2:$Z$13,2,1),VLOOKUP(I421,Barem!$X$14:$Z$25,2,1)))</f>
        <v>0</v>
      </c>
      <c r="T421" s="32">
        <f>VLOOKUP(A421,Participanti!A:C,3,0)</f>
        <v>0</v>
      </c>
      <c r="U421" s="171">
        <f t="shared" si="86"/>
        <v>3.2250000000000001</v>
      </c>
      <c r="V421" s="159">
        <v>44164</v>
      </c>
      <c r="W421" s="151">
        <f t="shared" si="84"/>
        <v>1</v>
      </c>
      <c r="X421" s="154">
        <f t="shared" si="85"/>
        <v>9.7697667373523187E-2</v>
      </c>
      <c r="Y421" s="36" t="str">
        <f>VLOOKUP(A421,Data_echipe!A:R,18,0)</f>
        <v>Let it RUN</v>
      </c>
      <c r="Z421" s="36">
        <f t="shared" si="72"/>
        <v>1</v>
      </c>
    </row>
    <row r="422" spans="1:26" x14ac:dyDescent="0.25">
      <c r="A422" s="156" t="s">
        <v>111</v>
      </c>
      <c r="B422" s="36" t="str">
        <f>VLOOKUP(A422,Participanti!A:B,2,0)</f>
        <v>M</v>
      </c>
      <c r="C422" s="156">
        <v>12</v>
      </c>
      <c r="D422" s="156">
        <v>40.479999999999997</v>
      </c>
      <c r="E422" s="156"/>
      <c r="F422" s="157">
        <v>0.30207175925925928</v>
      </c>
      <c r="G422" s="167">
        <f t="shared" si="75"/>
        <v>0.30207175925925928</v>
      </c>
      <c r="H422" s="108">
        <v>1136</v>
      </c>
      <c r="I422" s="153">
        <f t="shared" si="76"/>
        <v>7.4622470172741925E-3</v>
      </c>
      <c r="J422" s="36">
        <f>IF(B422="F",IF(I422&gt;Barem!$AC$2,0,IF(B422="F",VLOOKUP(D422,Barem!$B$2:$C$11,2,1))),IF(I422&gt;Barem!$AC$3,0,VLOOKUP(D422,Barem!$B$12:$C$21,2,1)))</f>
        <v>5</v>
      </c>
      <c r="K422" s="110">
        <f>IF(J422=0,0,IF(B422="F",VLOOKUP(I422,Barem!$G$2:$H$11,2,1),VLOOKUP(I422,Barem!$G$12:$H$21,2,1)))</f>
        <v>0</v>
      </c>
      <c r="L422" s="2">
        <v>4</v>
      </c>
      <c r="M422" s="169" t="s">
        <v>171</v>
      </c>
      <c r="N422" s="170">
        <f t="shared" ref="N422:O437" si="89">IF($M422=N$1,50%,25%)</f>
        <v>0.25</v>
      </c>
      <c r="O422" s="170">
        <f t="shared" si="89"/>
        <v>0.5</v>
      </c>
      <c r="P422" s="170">
        <f t="shared" si="82"/>
        <v>0.25</v>
      </c>
      <c r="Q422" s="32">
        <f t="shared" si="88"/>
        <v>0.7573333333333333</v>
      </c>
      <c r="R422" s="32">
        <f>IF(D422&gt;21,VLOOKUP(D422,Barem!$T$1:$U$39,2,1),0)</f>
        <v>0.9</v>
      </c>
      <c r="S422" s="32">
        <f>IF(D422&lt;1.609,0,IF(B422="F",VLOOKUP(I422,Barem!$X$2:$Z$13,2,1),VLOOKUP(I422,Barem!$X$14:$Z$25,2,1)))</f>
        <v>0</v>
      </c>
      <c r="T422" s="32">
        <f>VLOOKUP(A422,Participanti!A:C,3,0)</f>
        <v>0.5</v>
      </c>
      <c r="U422" s="171">
        <f t="shared" si="86"/>
        <v>4.4073333333333338</v>
      </c>
      <c r="V422" s="159">
        <v>44164</v>
      </c>
      <c r="W422" s="151">
        <f t="shared" si="84"/>
        <v>1</v>
      </c>
      <c r="X422" s="154">
        <f t="shared" si="85"/>
        <v>0.10887681159420291</v>
      </c>
      <c r="Y422" s="36" t="str">
        <f>VLOOKUP(A422,Data_echipe!A:R,18,0)</f>
        <v>Let it RUN</v>
      </c>
      <c r="Z422" s="36">
        <f t="shared" si="72"/>
        <v>0</v>
      </c>
    </row>
    <row r="423" spans="1:26" x14ac:dyDescent="0.25">
      <c r="A423" s="156" t="s">
        <v>182</v>
      </c>
      <c r="B423" s="36" t="str">
        <f>VLOOKUP(A423,Participanti!A:B,2,0)</f>
        <v>M</v>
      </c>
      <c r="C423" s="156">
        <v>12</v>
      </c>
      <c r="D423" s="156">
        <v>21.11</v>
      </c>
      <c r="E423" s="157">
        <v>6.8171296296296299E-2</v>
      </c>
      <c r="F423" s="157">
        <v>7.1527777777777787E-2</v>
      </c>
      <c r="G423" s="167">
        <f t="shared" si="75"/>
        <v>6.9849537037037043E-2</v>
      </c>
      <c r="H423" s="108">
        <v>48</v>
      </c>
      <c r="I423" s="153">
        <f t="shared" si="76"/>
        <v>3.3088364299875437E-3</v>
      </c>
      <c r="J423" s="110">
        <f>IF(B423="F",IF(I423&gt;Barem!$AC$2,0,IF(B423="F",VLOOKUP(D423,Barem!$B$2:$C$11,2,1))),IF(I423&gt;Barem!$AC$3,0,VLOOKUP(D423,Barem!$B$12:$C$21,2,1)))</f>
        <v>5</v>
      </c>
      <c r="K423" s="36">
        <f>IF(J423=0,0,IF(B423="F",VLOOKUP(I423,Barem!$G$2:$H$11,2,1),VLOOKUP(I423,Barem!$G$12:$H$21,2,1)))</f>
        <v>3.5</v>
      </c>
      <c r="L423" s="2">
        <v>3.5</v>
      </c>
      <c r="M423" s="169" t="s">
        <v>170</v>
      </c>
      <c r="N423" s="170">
        <f t="shared" si="89"/>
        <v>0.5</v>
      </c>
      <c r="O423" s="170">
        <f t="shared" si="89"/>
        <v>0.25</v>
      </c>
      <c r="P423" s="170">
        <f t="shared" si="82"/>
        <v>0.25</v>
      </c>
      <c r="Q423" s="32">
        <f t="shared" si="88"/>
        <v>0</v>
      </c>
      <c r="R423" s="32">
        <f>IF(D423&gt;21,VLOOKUP(D423,Barem!$T$1:$U$39,2,1),0)</f>
        <v>0</v>
      </c>
      <c r="S423" s="32">
        <f>IF(D423&lt;1.609,0,IF(B423="F",VLOOKUP(I423,Barem!$X$2:$Z$13,2,1),VLOOKUP(I423,Barem!$X$14:$Z$25,2,1)))</f>
        <v>0</v>
      </c>
      <c r="T423" s="32">
        <f>VLOOKUP(A423,Participanti!A:C,3,0)</f>
        <v>0</v>
      </c>
      <c r="U423" s="171">
        <f t="shared" si="86"/>
        <v>4.25</v>
      </c>
      <c r="V423" s="159">
        <v>44165</v>
      </c>
      <c r="W423" s="151">
        <f t="shared" si="84"/>
        <v>1</v>
      </c>
      <c r="X423" s="154">
        <f t="shared" si="85"/>
        <v>0.20132638559924207</v>
      </c>
      <c r="Y423" s="36" t="str">
        <f>VLOOKUP(A423,Data_echipe!A:R,18,0)</f>
        <v>Serioranistii</v>
      </c>
      <c r="Z423" s="36">
        <f t="shared" si="72"/>
        <v>1</v>
      </c>
    </row>
    <row r="424" spans="1:26" x14ac:dyDescent="0.25">
      <c r="A424" s="156" t="s">
        <v>183</v>
      </c>
      <c r="B424" s="36" t="str">
        <f>VLOOKUP(A424,Participanti!A:B,2,0)</f>
        <v>M</v>
      </c>
      <c r="C424" s="156">
        <v>12</v>
      </c>
      <c r="D424" s="156">
        <v>23.01</v>
      </c>
      <c r="E424" s="156"/>
      <c r="F424" s="157">
        <v>7.9386574074074082E-2</v>
      </c>
      <c r="G424" s="167">
        <f t="shared" si="75"/>
        <v>7.9386574074074082E-2</v>
      </c>
      <c r="H424" s="108">
        <v>38</v>
      </c>
      <c r="I424" s="153">
        <f t="shared" si="76"/>
        <v>3.4500901379432452E-3</v>
      </c>
      <c r="J424" s="36">
        <f>IF(B424="F",IF(I424&gt;Barem!$AC$2,0,IF(B424="F",VLOOKUP(D424,Barem!$B$2:$C$11,2,1))),IF(I424&gt;Barem!$AC$3,0,VLOOKUP(D424,Barem!$B$12:$C$21,2,1)))</f>
        <v>5</v>
      </c>
      <c r="K424" s="110">
        <f>IF(J424=0,0,IF(B424="F",VLOOKUP(I424,Barem!$G$2:$H$11,2,1),VLOOKUP(I424,Barem!$G$12:$H$21,2,1)))</f>
        <v>3</v>
      </c>
      <c r="L424" s="2">
        <v>1</v>
      </c>
      <c r="M424" s="169" t="s">
        <v>171</v>
      </c>
      <c r="N424" s="170">
        <f t="shared" si="89"/>
        <v>0.25</v>
      </c>
      <c r="O424" s="170">
        <f t="shared" si="89"/>
        <v>0.5</v>
      </c>
      <c r="P424" s="170">
        <f t="shared" si="82"/>
        <v>0.25</v>
      </c>
      <c r="Q424" s="32">
        <f t="shared" si="88"/>
        <v>0</v>
      </c>
      <c r="R424" s="32">
        <f>IF(D424&gt;21,VLOOKUP(D424,Barem!$T$1:$U$39,2,1),0)</f>
        <v>0.1</v>
      </c>
      <c r="S424" s="32">
        <f>IF(D424&lt;1.609,0,IF(B424="F",VLOOKUP(I424,Barem!$X$2:$Z$13,2,1),VLOOKUP(I424,Barem!$X$14:$Z$25,2,1)))</f>
        <v>0</v>
      </c>
      <c r="T424" s="32">
        <f>VLOOKUP(A424,Participanti!A:C,3,0)</f>
        <v>0</v>
      </c>
      <c r="U424" s="171">
        <f t="shared" si="86"/>
        <v>3.1</v>
      </c>
      <c r="V424" s="159">
        <v>44163</v>
      </c>
      <c r="W424" s="151">
        <f t="shared" si="84"/>
        <v>1</v>
      </c>
      <c r="X424" s="154">
        <f t="shared" si="85"/>
        <v>0.13472403302911776</v>
      </c>
      <c r="Y424" s="36" t="str">
        <f>VLOOKUP(A424,Data_echipe!A:R,18,0)</f>
        <v>TSP</v>
      </c>
      <c r="Z424" s="36">
        <f t="shared" si="72"/>
        <v>1</v>
      </c>
    </row>
    <row r="425" spans="1:26" x14ac:dyDescent="0.25">
      <c r="A425" s="156" t="s">
        <v>82</v>
      </c>
      <c r="B425" s="36" t="str">
        <f>VLOOKUP(A425,Participanti!A:B,2,0)</f>
        <v>M</v>
      </c>
      <c r="C425" s="156">
        <v>12</v>
      </c>
      <c r="D425" s="156">
        <v>25.85</v>
      </c>
      <c r="E425" s="157">
        <v>0.16099537037037037</v>
      </c>
      <c r="F425" s="157">
        <v>0.2270486111111111</v>
      </c>
      <c r="G425" s="167">
        <f t="shared" si="75"/>
        <v>0.19402199074074072</v>
      </c>
      <c r="H425" s="108">
        <v>1647</v>
      </c>
      <c r="I425" s="153">
        <f t="shared" si="76"/>
        <v>7.5056862955799114E-3</v>
      </c>
      <c r="J425" s="110">
        <f>IF(B425="F",IF(I425&gt;Barem!$AC$2,0,IF(B425="F",VLOOKUP(D425,Barem!$B$2:$C$11,2,1))),IF(I425&gt;Barem!$AC$3,0,VLOOKUP(D425,Barem!$B$12:$C$21,2,1)))</f>
        <v>5</v>
      </c>
      <c r="K425" s="36">
        <f>IF(J425=0,0,IF(B425="F",VLOOKUP(I425,Barem!$G$2:$H$11,2,1),VLOOKUP(I425,Barem!$G$12:$H$21,2,1)))</f>
        <v>0</v>
      </c>
      <c r="L425" s="2">
        <v>4</v>
      </c>
      <c r="M425" s="169" t="s">
        <v>170</v>
      </c>
      <c r="N425" s="170">
        <f t="shared" si="89"/>
        <v>0.5</v>
      </c>
      <c r="O425" s="170">
        <f t="shared" si="89"/>
        <v>0.25</v>
      </c>
      <c r="P425" s="170">
        <f t="shared" si="82"/>
        <v>0.25</v>
      </c>
      <c r="Q425" s="32">
        <f t="shared" si="88"/>
        <v>1.0980000000000001</v>
      </c>
      <c r="R425" s="32">
        <f>IF(D425&gt;21,VLOOKUP(D425,Barem!$T$1:$U$39,2,1),0)</f>
        <v>0.2</v>
      </c>
      <c r="S425" s="32">
        <f>IF(D425&lt;1.609,0,IF(B425="F",VLOOKUP(I425,Barem!$X$2:$Z$13,2,1),VLOOKUP(I425,Barem!$X$14:$Z$25,2,1)))</f>
        <v>0</v>
      </c>
      <c r="T425" s="32">
        <f>VLOOKUP(A425,Participanti!A:C,3,0)</f>
        <v>0</v>
      </c>
      <c r="U425" s="171">
        <f t="shared" si="86"/>
        <v>4.798</v>
      </c>
      <c r="V425" s="159">
        <v>44165</v>
      </c>
      <c r="W425" s="151">
        <f t="shared" si="84"/>
        <v>1</v>
      </c>
      <c r="X425" s="154">
        <f t="shared" si="85"/>
        <v>0.18560928433268858</v>
      </c>
      <c r="Y425" s="36" t="str">
        <f>VLOOKUP(A425,Data_echipe!A:R,18,0)</f>
        <v>Simply the BEST</v>
      </c>
      <c r="Z425" s="36">
        <f t="shared" si="72"/>
        <v>0</v>
      </c>
    </row>
    <row r="426" spans="1:26" x14ac:dyDescent="0.25">
      <c r="A426" s="156" t="s">
        <v>8</v>
      </c>
      <c r="B426" s="36" t="str">
        <f>VLOOKUP(A426,Participanti!A:B,2,0)</f>
        <v>M</v>
      </c>
      <c r="C426" s="156">
        <v>12</v>
      </c>
      <c r="D426" s="156">
        <v>8.61</v>
      </c>
      <c r="E426" s="157">
        <v>3.1064814814814812E-2</v>
      </c>
      <c r="F426" s="157">
        <v>3.1064814814814812E-2</v>
      </c>
      <c r="G426" s="167">
        <f t="shared" si="75"/>
        <v>3.1064814814814812E-2</v>
      </c>
      <c r="H426" s="108">
        <v>52</v>
      </c>
      <c r="I426" s="153">
        <f t="shared" si="76"/>
        <v>3.6079924291306403E-3</v>
      </c>
      <c r="J426" s="36">
        <f>IF(B426="F",IF(I426&gt;Barem!$AC$2,0,IF(B426="F",VLOOKUP(D426,Barem!$B$2:$C$11,2,1))),IF(I426&gt;Barem!$AC$3,0,VLOOKUP(D426,Barem!$B$12:$C$21,2,1)))</f>
        <v>2</v>
      </c>
      <c r="K426" s="36">
        <f>IF(J426=0,0,IF(B426="F",VLOOKUP(I426,Barem!$G$2:$H$11,2,1),VLOOKUP(I426,Barem!$G$12:$H$21,2,1)))</f>
        <v>2.5</v>
      </c>
      <c r="L426" s="156">
        <v>2.5</v>
      </c>
      <c r="M426" s="169" t="s">
        <v>172</v>
      </c>
      <c r="N426" s="170">
        <f t="shared" si="89"/>
        <v>0.25</v>
      </c>
      <c r="O426" s="170">
        <f t="shared" si="89"/>
        <v>0.25</v>
      </c>
      <c r="P426" s="170">
        <f t="shared" si="82"/>
        <v>0.5</v>
      </c>
      <c r="Q426" s="32">
        <f t="shared" si="88"/>
        <v>0</v>
      </c>
      <c r="R426" s="32">
        <f>IF(D426&gt;21,VLOOKUP(D426,Barem!$T$1:$U$39,2,1),0)</f>
        <v>0</v>
      </c>
      <c r="S426" s="32">
        <f>IF(D426&lt;1.609,0,IF(B426="F",VLOOKUP(I426,Barem!$X$2:$Z$13,2,1),VLOOKUP(I426,Barem!$X$14:$Z$25,2,1)))</f>
        <v>0</v>
      </c>
      <c r="T426" s="32">
        <f>VLOOKUP(A426,Participanti!A:C,3,0)</f>
        <v>0</v>
      </c>
      <c r="U426" s="171">
        <f t="shared" si="86"/>
        <v>2.375</v>
      </c>
      <c r="V426" s="159">
        <v>44165</v>
      </c>
      <c r="W426" s="151">
        <f t="shared" si="84"/>
        <v>1</v>
      </c>
      <c r="X426" s="154">
        <f t="shared" si="85"/>
        <v>0.27584204413472707</v>
      </c>
      <c r="Y426" s="36" t="str">
        <f>VLOOKUP(A426,Data_echipe!A:R,18,0)</f>
        <v>TSP</v>
      </c>
      <c r="Z426" s="36">
        <f t="shared" si="72"/>
        <v>1</v>
      </c>
    </row>
    <row r="427" spans="1:26" x14ac:dyDescent="0.25">
      <c r="A427" s="156" t="s">
        <v>159</v>
      </c>
      <c r="B427" s="36" t="str">
        <f>VLOOKUP(A427,Participanti!A:B,2,0)</f>
        <v>M</v>
      </c>
      <c r="C427" s="156">
        <v>12</v>
      </c>
      <c r="D427" s="156">
        <v>12.02</v>
      </c>
      <c r="E427" s="157">
        <v>3.7430555555555557E-2</v>
      </c>
      <c r="F427" s="157">
        <v>3.7430555555555557E-2</v>
      </c>
      <c r="G427" s="167">
        <f t="shared" si="75"/>
        <v>3.7430555555555557E-2</v>
      </c>
      <c r="H427" s="108">
        <v>13</v>
      </c>
      <c r="I427" s="153">
        <f t="shared" si="76"/>
        <v>3.1140229247550383E-3</v>
      </c>
      <c r="J427" s="36">
        <f>IF(B427="F",IF(I427&gt;Barem!$AC$2,0,IF(B427="F",VLOOKUP(D427,Barem!$B$2:$C$11,2,1))),IF(I427&gt;Barem!$AC$3,0,VLOOKUP(D427,Barem!$B$12:$C$21,2,1)))</f>
        <v>3</v>
      </c>
      <c r="K427" s="36">
        <f>IF(J427=0,0,IF(B427="F",VLOOKUP(I427,Barem!$G$2:$H$11,2,1),VLOOKUP(I427,Barem!$G$12:$H$21,2,1)))</f>
        <v>4</v>
      </c>
      <c r="L427" s="156">
        <v>3</v>
      </c>
      <c r="M427" s="169" t="s">
        <v>172</v>
      </c>
      <c r="N427" s="170">
        <f t="shared" si="89"/>
        <v>0.25</v>
      </c>
      <c r="O427" s="170">
        <f t="shared" si="89"/>
        <v>0.25</v>
      </c>
      <c r="P427" s="170">
        <f t="shared" si="82"/>
        <v>0.5</v>
      </c>
      <c r="Q427" s="32">
        <f t="shared" si="88"/>
        <v>0</v>
      </c>
      <c r="R427" s="32">
        <f>IF(D427&gt;21,VLOOKUP(D427,Barem!$T$1:$U$39,2,1),0)</f>
        <v>0</v>
      </c>
      <c r="S427" s="32">
        <f>IF(D427&lt;1.609,0,IF(B427="F",VLOOKUP(I427,Barem!$X$2:$Z$13,2,1),VLOOKUP(I427,Barem!$X$14:$Z$25,2,1)))</f>
        <v>0</v>
      </c>
      <c r="T427" s="32">
        <f>VLOOKUP(A427,Participanti!A:C,3,0)</f>
        <v>0</v>
      </c>
      <c r="U427" s="171">
        <f t="shared" si="86"/>
        <v>3.25</v>
      </c>
      <c r="V427" s="159">
        <v>44165</v>
      </c>
      <c r="W427" s="151">
        <f t="shared" si="84"/>
        <v>1</v>
      </c>
      <c r="X427" s="154">
        <f t="shared" si="85"/>
        <v>0.2703826955074875</v>
      </c>
      <c r="Y427" s="36" t="str">
        <f>VLOOKUP(A427,Data_echipe!A:R,18,0)</f>
        <v>Simply the BEST</v>
      </c>
      <c r="Z427" s="36">
        <f t="shared" ref="Z427:Z490" si="90">IF(K427&gt;0,1,0)</f>
        <v>1</v>
      </c>
    </row>
    <row r="428" spans="1:26" x14ac:dyDescent="0.25">
      <c r="A428" s="156" t="s">
        <v>47</v>
      </c>
      <c r="B428" s="36" t="str">
        <f>VLOOKUP(A428,Participanti!A:B,2,0)</f>
        <v>M</v>
      </c>
      <c r="C428" s="156">
        <v>12</v>
      </c>
      <c r="D428" s="156">
        <v>21.49</v>
      </c>
      <c r="E428" s="157">
        <v>7.6122685185185182E-2</v>
      </c>
      <c r="F428" s="157">
        <v>8.8090277777777781E-2</v>
      </c>
      <c r="G428" s="167">
        <f t="shared" si="75"/>
        <v>8.2106481481481475E-2</v>
      </c>
      <c r="H428" s="108">
        <v>54</v>
      </c>
      <c r="I428" s="153">
        <f t="shared" si="76"/>
        <v>3.8206831773607017E-3</v>
      </c>
      <c r="J428" s="110">
        <f>IF(B428="F",IF(I428&gt;Barem!$AC$2,0,IF(B428="F",VLOOKUP(D428,Barem!$B$2:$C$11,2,1))),IF(I428&gt;Barem!$AC$3,0,VLOOKUP(D428,Barem!$B$12:$C$21,2,1)))</f>
        <v>5</v>
      </c>
      <c r="K428" s="36">
        <f>IF(J428=0,0,IF(B428="F",VLOOKUP(I428,Barem!$G$2:$H$11,2,1),VLOOKUP(I428,Barem!$G$12:$H$21,2,1)))</f>
        <v>2</v>
      </c>
      <c r="L428" s="2">
        <v>3</v>
      </c>
      <c r="M428" s="169" t="s">
        <v>170</v>
      </c>
      <c r="N428" s="170">
        <f t="shared" si="89"/>
        <v>0.5</v>
      </c>
      <c r="O428" s="170">
        <f t="shared" si="89"/>
        <v>0.25</v>
      </c>
      <c r="P428" s="170">
        <f t="shared" si="82"/>
        <v>0.25</v>
      </c>
      <c r="Q428" s="32">
        <f t="shared" si="88"/>
        <v>0</v>
      </c>
      <c r="R428" s="32">
        <f>IF(D428&gt;21,VLOOKUP(D428,Barem!$T$1:$U$39,2,1),0)</f>
        <v>0</v>
      </c>
      <c r="S428" s="32">
        <f>IF(D428&lt;1.609,0,IF(B428="F",VLOOKUP(I428,Barem!$X$2:$Z$13,2,1),VLOOKUP(I428,Barem!$X$14:$Z$25,2,1)))</f>
        <v>0</v>
      </c>
      <c r="T428" s="32">
        <f>VLOOKUP(A428,Participanti!A:C,3,0)</f>
        <v>0</v>
      </c>
      <c r="U428" s="171">
        <f t="shared" si="86"/>
        <v>3.75</v>
      </c>
      <c r="V428" s="159">
        <v>44165</v>
      </c>
      <c r="W428" s="151">
        <f t="shared" si="84"/>
        <v>1</v>
      </c>
      <c r="X428" s="154">
        <f t="shared" si="85"/>
        <v>0.17449976733364356</v>
      </c>
      <c r="Y428" s="36" t="str">
        <f>VLOOKUP(A428,Data_echipe!A:R,18,0)</f>
        <v>Tenchei</v>
      </c>
      <c r="Z428" s="36">
        <f t="shared" si="90"/>
        <v>1</v>
      </c>
    </row>
    <row r="429" spans="1:26" x14ac:dyDescent="0.25">
      <c r="A429" s="156" t="s">
        <v>178</v>
      </c>
      <c r="B429" s="36" t="str">
        <f>VLOOKUP(A429,Participanti!A:B,2,0)</f>
        <v>M</v>
      </c>
      <c r="C429" s="156">
        <v>12</v>
      </c>
      <c r="D429" s="156">
        <v>18</v>
      </c>
      <c r="E429" s="156"/>
      <c r="F429" s="157">
        <v>6.1481481481481477E-2</v>
      </c>
      <c r="G429" s="167">
        <f t="shared" si="75"/>
        <v>6.1481481481481477E-2</v>
      </c>
      <c r="H429" s="108">
        <v>239</v>
      </c>
      <c r="I429" s="153">
        <f t="shared" si="76"/>
        <v>3.4156378600823044E-3</v>
      </c>
      <c r="J429" s="36">
        <f>IF(B429="F",IF(I429&gt;Barem!$AC$2,0,IF(B429="F",VLOOKUP(D429,Barem!$B$2:$C$11,2,1))),IF(I429&gt;Barem!$AC$3,0,VLOOKUP(D429,Barem!$B$12:$C$21,2,1)))</f>
        <v>4</v>
      </c>
      <c r="K429" s="110">
        <f>IF(J429=0,0,IF(B429="F",VLOOKUP(I429,Barem!$G$2:$H$11,2,1),VLOOKUP(I429,Barem!$G$12:$H$21,2,1)))</f>
        <v>3</v>
      </c>
      <c r="L429" s="2">
        <v>3</v>
      </c>
      <c r="M429" s="169" t="s">
        <v>171</v>
      </c>
      <c r="N429" s="170">
        <f t="shared" si="89"/>
        <v>0.25</v>
      </c>
      <c r="O429" s="170">
        <f t="shared" si="89"/>
        <v>0.5</v>
      </c>
      <c r="P429" s="170">
        <f t="shared" si="82"/>
        <v>0.25</v>
      </c>
      <c r="Q429" s="32">
        <f t="shared" si="88"/>
        <v>0.15933333333333333</v>
      </c>
      <c r="R429" s="32">
        <f>IF(D429&gt;21,VLOOKUP(D429,Barem!$T$1:$U$39,2,1),0)</f>
        <v>0</v>
      </c>
      <c r="S429" s="32">
        <f>IF(D429&lt;1.609,0,IF(B429="F",VLOOKUP(I429,Barem!$X$2:$Z$13,2,1),VLOOKUP(I429,Barem!$X$14:$Z$25,2,1)))</f>
        <v>0</v>
      </c>
      <c r="T429" s="32">
        <f>VLOOKUP(A429,Participanti!A:C,3,0)</f>
        <v>0</v>
      </c>
      <c r="U429" s="171">
        <f t="shared" si="86"/>
        <v>3.4093333333333335</v>
      </c>
      <c r="V429" s="159">
        <v>44165</v>
      </c>
      <c r="W429" s="151">
        <f t="shared" si="84"/>
        <v>1</v>
      </c>
      <c r="X429" s="154">
        <f t="shared" si="85"/>
        <v>0.18940740740740741</v>
      </c>
      <c r="Y429" s="36" t="str">
        <f>VLOOKUP(A429,Data_echipe!A:R,18,0)</f>
        <v>Tenchei</v>
      </c>
      <c r="Z429" s="36">
        <f t="shared" si="90"/>
        <v>1</v>
      </c>
    </row>
    <row r="430" spans="1:26" x14ac:dyDescent="0.25">
      <c r="A430" s="156" t="s">
        <v>56</v>
      </c>
      <c r="B430" s="36" t="str">
        <f>VLOOKUP(A430,Participanti!A:B,2,0)</f>
        <v>M</v>
      </c>
      <c r="C430" s="156">
        <v>12</v>
      </c>
      <c r="D430" s="156">
        <v>12.03</v>
      </c>
      <c r="E430" s="156"/>
      <c r="F430" s="157">
        <v>4.2719907407407408E-2</v>
      </c>
      <c r="G430" s="167">
        <f t="shared" si="75"/>
        <v>4.2719907407407408E-2</v>
      </c>
      <c r="H430" s="108">
        <v>6</v>
      </c>
      <c r="I430" s="153">
        <f t="shared" si="76"/>
        <v>3.5511144977063516E-3</v>
      </c>
      <c r="J430" s="36">
        <f>IF(B430="F",IF(I430&gt;Barem!$AC$2,0,IF(B430="F",VLOOKUP(D430,Barem!$B$2:$C$11,2,1))),IF(I430&gt;Barem!$AC$3,0,VLOOKUP(D430,Barem!$B$12:$C$21,2,1)))</f>
        <v>3</v>
      </c>
      <c r="K430" s="110">
        <f>IF(J430=0,0,IF(B430="F",VLOOKUP(I430,Barem!$G$2:$H$11,2,1),VLOOKUP(I430,Barem!$G$12:$H$21,2,1)))</f>
        <v>2.5</v>
      </c>
      <c r="L430" s="2">
        <v>1</v>
      </c>
      <c r="M430" s="169" t="s">
        <v>171</v>
      </c>
      <c r="N430" s="170">
        <f t="shared" si="89"/>
        <v>0.25</v>
      </c>
      <c r="O430" s="170">
        <f t="shared" si="89"/>
        <v>0.5</v>
      </c>
      <c r="P430" s="170">
        <f t="shared" si="82"/>
        <v>0.25</v>
      </c>
      <c r="Q430" s="32">
        <f t="shared" si="88"/>
        <v>0</v>
      </c>
      <c r="R430" s="32">
        <f>IF(D430&gt;21,VLOOKUP(D430,Barem!$T$1:$U$39,2,1),0)</f>
        <v>0</v>
      </c>
      <c r="S430" s="32">
        <f>IF(D430&lt;1.609,0,IF(B430="F",VLOOKUP(I430,Barem!$X$2:$Z$13,2,1),VLOOKUP(I430,Barem!$X$14:$Z$25,2,1)))</f>
        <v>0</v>
      </c>
      <c r="T430" s="32">
        <f>VLOOKUP(A430,Participanti!A:C,3,0)</f>
        <v>0</v>
      </c>
      <c r="U430" s="171">
        <f t="shared" si="86"/>
        <v>2.25</v>
      </c>
      <c r="V430" s="159">
        <v>44165</v>
      </c>
      <c r="W430" s="151">
        <f t="shared" si="84"/>
        <v>1</v>
      </c>
      <c r="X430" s="154">
        <f t="shared" si="85"/>
        <v>0.18703241895261846</v>
      </c>
      <c r="Y430" s="36" t="str">
        <f>VLOOKUP(A430,Data_echipe!A:R,18,0)</f>
        <v>TSP</v>
      </c>
      <c r="Z430" s="36">
        <f t="shared" si="90"/>
        <v>1</v>
      </c>
    </row>
    <row r="431" spans="1:26" x14ac:dyDescent="0.25">
      <c r="A431" s="156" t="s">
        <v>55</v>
      </c>
      <c r="B431" s="36" t="str">
        <f>VLOOKUP(A431,Participanti!A:B,2,0)</f>
        <v>M</v>
      </c>
      <c r="C431" s="156">
        <v>12</v>
      </c>
      <c r="D431" s="156">
        <v>5.0199999999999996</v>
      </c>
      <c r="E431" s="156"/>
      <c r="F431" s="157">
        <v>1.2187500000000002E-2</v>
      </c>
      <c r="G431" s="167">
        <f t="shared" si="75"/>
        <v>1.2187500000000002E-2</v>
      </c>
      <c r="H431" s="108">
        <v>16</v>
      </c>
      <c r="I431" s="153">
        <f t="shared" si="76"/>
        <v>2.4277888446215144E-3</v>
      </c>
      <c r="J431" s="36">
        <f>IF(B431="F",IF(I431&gt;Barem!$AC$2,0,IF(B431="F",VLOOKUP(D431,Barem!$B$2:$C$11,2,1))),IF(I431&gt;Barem!$AC$3,0,VLOOKUP(D431,Barem!$B$12:$C$21,2,1)))</f>
        <v>1.5</v>
      </c>
      <c r="K431" s="110">
        <f>IF(J431=0,0,IF(B431="F",VLOOKUP(I431,Barem!$G$2:$H$11,2,1),VLOOKUP(I431,Barem!$G$12:$H$21,2,1)))</f>
        <v>5</v>
      </c>
      <c r="L431" s="2">
        <v>4</v>
      </c>
      <c r="M431" s="169" t="s">
        <v>171</v>
      </c>
      <c r="N431" s="170">
        <f t="shared" si="89"/>
        <v>0.25</v>
      </c>
      <c r="O431" s="170">
        <f t="shared" si="89"/>
        <v>0.5</v>
      </c>
      <c r="P431" s="170">
        <f t="shared" si="82"/>
        <v>0.25</v>
      </c>
      <c r="Q431" s="32">
        <f t="shared" si="88"/>
        <v>0</v>
      </c>
      <c r="R431" s="32">
        <f>IF(D431&gt;21,VLOOKUP(D431,Barem!$T$1:$U$39,2,1),0)</f>
        <v>0</v>
      </c>
      <c r="S431" s="32">
        <f>IF(D431&lt;1.609,0,IF(B431="F",VLOOKUP(I431,Barem!$X$2:$Z$13,2,1),VLOOKUP(I431,Barem!$X$14:$Z$25,2,1)))</f>
        <v>2.8</v>
      </c>
      <c r="T431" s="32">
        <f>VLOOKUP(A431,Participanti!A:C,3,0)</f>
        <v>0</v>
      </c>
      <c r="U431" s="171">
        <f t="shared" si="86"/>
        <v>6.6749999999999998</v>
      </c>
      <c r="V431" s="159">
        <v>44164</v>
      </c>
      <c r="W431" s="151">
        <f t="shared" si="84"/>
        <v>1</v>
      </c>
      <c r="X431" s="154">
        <f t="shared" si="85"/>
        <v>1.3296812749003986</v>
      </c>
      <c r="Y431" s="36" t="str">
        <f>VLOOKUP(A431,Data_echipe!A:R,18,0)</f>
        <v>Serioranistii</v>
      </c>
      <c r="Z431" s="36">
        <f t="shared" si="90"/>
        <v>1</v>
      </c>
    </row>
    <row r="432" spans="1:26" x14ac:dyDescent="0.25">
      <c r="A432" s="156" t="s">
        <v>220</v>
      </c>
      <c r="B432" s="36" t="str">
        <f>VLOOKUP(A432,Participanti!A:B,2,0)</f>
        <v>M</v>
      </c>
      <c r="C432" s="156">
        <v>12</v>
      </c>
      <c r="D432" s="156">
        <v>3.08</v>
      </c>
      <c r="E432" s="156"/>
      <c r="F432" s="157">
        <v>9.2708333333333341E-3</v>
      </c>
      <c r="G432" s="167">
        <f t="shared" si="75"/>
        <v>9.2708333333333341E-3</v>
      </c>
      <c r="H432" s="108">
        <v>8</v>
      </c>
      <c r="I432" s="153">
        <f t="shared" ref="I432:I495" si="91">G432/D432</f>
        <v>3.0100108225108225E-3</v>
      </c>
      <c r="J432" s="36">
        <f>IF(B432="F",IF(I432&gt;Barem!$AC$2,0,IF(B432="F",VLOOKUP(D432,Barem!$B$2:$C$11,2,1))),IF(I432&gt;Barem!$AC$3,0,VLOOKUP(D432,Barem!$B$12:$C$21,2,1)))</f>
        <v>1</v>
      </c>
      <c r="K432" s="110">
        <f>IF(J432=0,0,IF(B432="F",VLOOKUP(I432,Barem!$G$2:$H$11,2,1),VLOOKUP(I432,Barem!$G$12:$H$21,2,1)))</f>
        <v>4</v>
      </c>
      <c r="L432" s="2">
        <v>2.5</v>
      </c>
      <c r="M432" s="169" t="s">
        <v>171</v>
      </c>
      <c r="N432" s="170">
        <f t="shared" si="89"/>
        <v>0.25</v>
      </c>
      <c r="O432" s="170">
        <f t="shared" si="89"/>
        <v>0.5</v>
      </c>
      <c r="P432" s="170">
        <f t="shared" si="82"/>
        <v>0.25</v>
      </c>
      <c r="Q432" s="32">
        <f t="shared" si="88"/>
        <v>0</v>
      </c>
      <c r="R432" s="32">
        <f>IF(D432&gt;21,VLOOKUP(D432,Barem!$T$1:$U$39,2,1),0)</f>
        <v>0</v>
      </c>
      <c r="S432" s="32">
        <f>IF(D432&lt;1.609,0,IF(B432="F",VLOOKUP(I432,Barem!$X$2:$Z$13,2,1),VLOOKUP(I432,Barem!$X$14:$Z$25,2,1)))</f>
        <v>0</v>
      </c>
      <c r="T432" s="32">
        <f>VLOOKUP(A432,Participanti!A:C,3,0)</f>
        <v>0</v>
      </c>
      <c r="U432" s="171">
        <f t="shared" si="86"/>
        <v>2.875</v>
      </c>
      <c r="V432" s="159">
        <v>44165</v>
      </c>
      <c r="W432" s="151">
        <f t="shared" si="84"/>
        <v>1</v>
      </c>
      <c r="X432" s="154">
        <f t="shared" si="85"/>
        <v>0.93344155844155841</v>
      </c>
      <c r="Y432" s="36" t="str">
        <f>VLOOKUP(A432,Data_echipe!A:R,18,0)</f>
        <v>Serioranistii</v>
      </c>
      <c r="Z432" s="36">
        <f t="shared" si="90"/>
        <v>1</v>
      </c>
    </row>
    <row r="433" spans="1:26" x14ac:dyDescent="0.25">
      <c r="A433" s="156" t="s">
        <v>57</v>
      </c>
      <c r="B433" s="36" t="str">
        <f>VLOOKUP(A433,Participanti!A:B,2,0)</f>
        <v>M</v>
      </c>
      <c r="C433" s="156">
        <v>12</v>
      </c>
      <c r="D433" s="156">
        <v>10.02</v>
      </c>
      <c r="E433" s="156"/>
      <c r="F433" s="157">
        <v>2.7916666666666669E-2</v>
      </c>
      <c r="G433" s="167">
        <f t="shared" ref="G433:G496" si="92">AVERAGE(E433:F433)</f>
        <v>2.7916666666666669E-2</v>
      </c>
      <c r="H433" s="108">
        <v>0</v>
      </c>
      <c r="I433" s="153">
        <f t="shared" si="91"/>
        <v>2.7860944777112445E-3</v>
      </c>
      <c r="J433" s="36">
        <f>IF(B433="F",IF(I433&gt;Barem!$AC$2,0,IF(B433="F",VLOOKUP(D433,Barem!$B$2:$C$11,2,1))),IF(I433&gt;Barem!$AC$3,0,VLOOKUP(D433,Barem!$B$12:$C$21,2,1)))</f>
        <v>2.5</v>
      </c>
      <c r="K433" s="36">
        <f>IF(J433=0,0,IF(B433="F",VLOOKUP(I433,Barem!$G$2:$H$11,2,1),VLOOKUP(I433,Barem!$G$12:$H$21,2,1)))</f>
        <v>5</v>
      </c>
      <c r="L433" s="156">
        <v>3.5</v>
      </c>
      <c r="M433" s="169" t="s">
        <v>172</v>
      </c>
      <c r="N433" s="170">
        <f t="shared" si="89"/>
        <v>0.25</v>
      </c>
      <c r="O433" s="170">
        <f t="shared" si="89"/>
        <v>0.25</v>
      </c>
      <c r="P433" s="170">
        <f t="shared" si="82"/>
        <v>0.5</v>
      </c>
      <c r="Q433" s="32">
        <f t="shared" si="88"/>
        <v>0</v>
      </c>
      <c r="R433" s="32">
        <f>IF(D433&gt;21,VLOOKUP(D433,Barem!$T$1:$U$39,2,1),0)</f>
        <v>0</v>
      </c>
      <c r="S433" s="32">
        <f>IF(D433&lt;1.609,0,IF(B433="F",VLOOKUP(I433,Barem!$X$2:$Z$13,2,1),VLOOKUP(I433,Barem!$X$14:$Z$25,2,1)))</f>
        <v>0</v>
      </c>
      <c r="T433" s="32">
        <f>VLOOKUP(A433,Participanti!A:C,3,0)</f>
        <v>0</v>
      </c>
      <c r="U433" s="171">
        <f t="shared" si="86"/>
        <v>3.625</v>
      </c>
      <c r="V433" s="159">
        <v>44165</v>
      </c>
      <c r="W433" s="151">
        <f t="shared" si="84"/>
        <v>1</v>
      </c>
      <c r="X433" s="154">
        <f t="shared" si="85"/>
        <v>0.36177644710578843</v>
      </c>
      <c r="Y433" s="36" t="str">
        <f>VLOOKUP(A433,Data_echipe!A:R,18,0)</f>
        <v>Tenchei</v>
      </c>
      <c r="Z433" s="36">
        <f t="shared" si="90"/>
        <v>1</v>
      </c>
    </row>
    <row r="434" spans="1:26" x14ac:dyDescent="0.25">
      <c r="A434" s="156" t="s">
        <v>53</v>
      </c>
      <c r="B434" s="36" t="str">
        <f>VLOOKUP(A434,Participanti!A:B,2,0)</f>
        <v>M</v>
      </c>
      <c r="C434" s="156">
        <v>12</v>
      </c>
      <c r="D434" s="165"/>
      <c r="E434" s="165"/>
      <c r="F434" s="165"/>
      <c r="G434" s="167"/>
      <c r="H434" s="173"/>
      <c r="I434" s="153"/>
      <c r="J434" s="36">
        <f>IF(B434="F",IF(I434&gt;Barem!$AC$2,0,IF(B434="F",VLOOKUP(D434,Barem!$B$2:$C$11,2,1))),IF(I434&gt;Barem!$AC$3,0,VLOOKUP(D434,Barem!$B$12:$C$21,2,1)))</f>
        <v>0</v>
      </c>
      <c r="K434" s="36">
        <f>IF(J434=0,0,IF(B434="F",VLOOKUP(I434,Barem!$G$2:$H$11,2,1),VLOOKUP(I434,Barem!$G$12:$H$21,2,1)))</f>
        <v>0</v>
      </c>
      <c r="M434" s="169" t="s">
        <v>171</v>
      </c>
      <c r="N434" s="170">
        <f t="shared" si="89"/>
        <v>0.25</v>
      </c>
      <c r="O434" s="170">
        <f t="shared" si="89"/>
        <v>0.5</v>
      </c>
      <c r="P434" s="170">
        <f t="shared" si="82"/>
        <v>0.25</v>
      </c>
      <c r="Q434" s="32">
        <f t="shared" si="88"/>
        <v>0</v>
      </c>
      <c r="R434" s="32">
        <f>IF(D434&gt;21,VLOOKUP(D434,Barem!$T$1:$U$39,2,1),0)</f>
        <v>0</v>
      </c>
      <c r="S434" s="32">
        <f>IF(D434&lt;1.609,0,IF(B434="F",VLOOKUP(I434,Barem!$X$2:$Z$13,2,1),VLOOKUP(I434,Barem!$X$14:$Z$25,2,1)))</f>
        <v>0</v>
      </c>
      <c r="T434" s="32">
        <f>VLOOKUP(A434,Participanti!A:C,3,0)</f>
        <v>0</v>
      </c>
      <c r="U434" s="171">
        <f t="shared" si="86"/>
        <v>0</v>
      </c>
      <c r="V434" s="159">
        <v>44165</v>
      </c>
      <c r="W434" s="151">
        <f t="shared" si="84"/>
        <v>1</v>
      </c>
      <c r="X434" s="154" t="e">
        <f t="shared" si="85"/>
        <v>#DIV/0!</v>
      </c>
      <c r="Y434" s="36" t="str">
        <f>VLOOKUP(A434,Data_echipe!A:R,18,0)</f>
        <v>Let it RUN</v>
      </c>
      <c r="Z434" s="36">
        <f t="shared" si="90"/>
        <v>0</v>
      </c>
    </row>
    <row r="435" spans="1:26" x14ac:dyDescent="0.25">
      <c r="A435" s="156" t="s">
        <v>67</v>
      </c>
      <c r="B435" s="36" t="str">
        <f>VLOOKUP(A435,Participanti!A:B,2,0)</f>
        <v>F</v>
      </c>
      <c r="C435" s="156">
        <v>12</v>
      </c>
      <c r="D435" s="156">
        <v>7</v>
      </c>
      <c r="E435" s="157">
        <v>2.6793981481481485E-2</v>
      </c>
      <c r="F435" s="157">
        <v>2.8495370370370369E-2</v>
      </c>
      <c r="G435" s="167">
        <f t="shared" si="92"/>
        <v>2.7644675925925927E-2</v>
      </c>
      <c r="H435" s="108">
        <v>14</v>
      </c>
      <c r="I435" s="153">
        <f t="shared" si="91"/>
        <v>3.9492394179894185E-3</v>
      </c>
      <c r="J435" s="36">
        <f>IF(B435="F",IF(I435&gt;Barem!$AC$2,0,IF(B435="F",VLOOKUP(D435,Barem!$B$2:$C$11,2,1))),IF(I435&gt;Barem!$AC$3,0,VLOOKUP(D435,Barem!$B$12:$C$21,2,1)))</f>
        <v>2</v>
      </c>
      <c r="K435" s="36">
        <f>IF(J435=0,0,IF(B435="F",VLOOKUP(I435,Barem!$G$2:$H$11,2,1),VLOOKUP(I435,Barem!$G$12:$H$21,2,1)))</f>
        <v>2.5</v>
      </c>
      <c r="L435" s="156">
        <v>1.5</v>
      </c>
      <c r="M435" s="169" t="s">
        <v>172</v>
      </c>
      <c r="N435" s="170">
        <f t="shared" si="89"/>
        <v>0.25</v>
      </c>
      <c r="O435" s="170">
        <f t="shared" si="89"/>
        <v>0.25</v>
      </c>
      <c r="P435" s="170">
        <f t="shared" si="82"/>
        <v>0.5</v>
      </c>
      <c r="Q435" s="32">
        <f t="shared" si="88"/>
        <v>0</v>
      </c>
      <c r="R435" s="32">
        <f>IF(D435&gt;21,VLOOKUP(D435,Barem!$T$1:$U$39,2,1),0)</f>
        <v>0</v>
      </c>
      <c r="S435" s="32">
        <f>IF(D435&lt;1.609,0,IF(B435="F",VLOOKUP(I435,Barem!$X$2:$Z$13,2,1),VLOOKUP(I435,Barem!$X$14:$Z$25,2,1)))</f>
        <v>0</v>
      </c>
      <c r="T435" s="32">
        <f>VLOOKUP(A435,Participanti!A:C,3,0)</f>
        <v>0</v>
      </c>
      <c r="U435" s="171">
        <f t="shared" si="86"/>
        <v>1.875</v>
      </c>
      <c r="V435" s="159">
        <v>44159</v>
      </c>
      <c r="W435" s="151">
        <f t="shared" si="84"/>
        <v>1</v>
      </c>
      <c r="X435" s="154">
        <f t="shared" si="85"/>
        <v>0.26785714285714285</v>
      </c>
      <c r="Y435" s="36" t="e">
        <f>VLOOKUP(A435,Data_echipe!A:R,18,0)</f>
        <v>#N/A</v>
      </c>
      <c r="Z435" s="36">
        <f t="shared" si="90"/>
        <v>1</v>
      </c>
    </row>
    <row r="436" spans="1:26" x14ac:dyDescent="0.25">
      <c r="A436" s="156" t="s">
        <v>82</v>
      </c>
      <c r="B436" s="36" t="str">
        <f>VLOOKUP(A436,Participanti!A:B,2,0)</f>
        <v>M</v>
      </c>
      <c r="C436" s="156">
        <v>13</v>
      </c>
      <c r="D436" s="156">
        <v>3.07</v>
      </c>
      <c r="E436" s="156"/>
      <c r="F436" s="157">
        <v>9.6412037037037039E-3</v>
      </c>
      <c r="G436" s="167">
        <f t="shared" si="92"/>
        <v>9.6412037037037039E-3</v>
      </c>
      <c r="H436" s="108">
        <v>13</v>
      </c>
      <c r="I436" s="153">
        <f t="shared" si="91"/>
        <v>3.1404572324767767E-3</v>
      </c>
      <c r="J436" s="36">
        <f>IF(B436="F",IF(I436&gt;Barem!$AC$2,0,IF(B436="F",VLOOKUP(D436,Barem!$B$2:$C$11,2,1))),IF(I436&gt;Barem!$AC$3,0,VLOOKUP(D436,Barem!$B$12:$C$21,2,1)))</f>
        <v>1</v>
      </c>
      <c r="K436" s="110">
        <f>IF(J436=0,0,IF(B436="F",VLOOKUP(I436,Barem!$G$2:$H$11,2,1),VLOOKUP(I436,Barem!$G$12:$H$21,2,1)))</f>
        <v>3.5</v>
      </c>
      <c r="L436" s="2">
        <v>4</v>
      </c>
      <c r="M436" s="169" t="s">
        <v>171</v>
      </c>
      <c r="N436" s="170">
        <f t="shared" si="89"/>
        <v>0.25</v>
      </c>
      <c r="O436" s="170">
        <f t="shared" si="89"/>
        <v>0.5</v>
      </c>
      <c r="P436" s="170">
        <f t="shared" si="82"/>
        <v>0.25</v>
      </c>
      <c r="Q436" s="32">
        <f t="shared" si="88"/>
        <v>0</v>
      </c>
      <c r="R436" s="32">
        <f>IF(D436&gt;21,VLOOKUP(D436,Barem!$T$1:$U$39,2,1),0)</f>
        <v>0</v>
      </c>
      <c r="S436" s="32">
        <f>IF(D436&lt;1.609,0,IF(B436="F",VLOOKUP(I436,Barem!$X$2:$Z$13,2,1),VLOOKUP(I436,Barem!$X$14:$Z$25,2,1)))</f>
        <v>0</v>
      </c>
      <c r="T436" s="32">
        <f>VLOOKUP(A436,Participanti!A:C,3,0)</f>
        <v>0</v>
      </c>
      <c r="U436" s="171">
        <f t="shared" si="86"/>
        <v>3</v>
      </c>
      <c r="V436" s="159">
        <v>44172</v>
      </c>
      <c r="W436" s="2">
        <f t="shared" si="84"/>
        <v>1</v>
      </c>
      <c r="X436" s="154">
        <f t="shared" si="85"/>
        <v>0.97719869706840401</v>
      </c>
      <c r="Y436" s="36" t="str">
        <f>VLOOKUP(A436,Data_echipe!A:R,18,0)</f>
        <v>Simply the BEST</v>
      </c>
      <c r="Z436" s="36">
        <f t="shared" si="90"/>
        <v>1</v>
      </c>
    </row>
    <row r="437" spans="1:26" x14ac:dyDescent="0.25">
      <c r="A437" s="156" t="s">
        <v>54</v>
      </c>
      <c r="B437" s="36" t="str">
        <f>VLOOKUP(A437,Participanti!A:B,2,0)</f>
        <v>M</v>
      </c>
      <c r="C437" s="156">
        <v>13</v>
      </c>
      <c r="D437" s="156">
        <v>14.98</v>
      </c>
      <c r="E437" s="157">
        <v>7.4513888888888893E-2</v>
      </c>
      <c r="F437" s="157">
        <v>8.8657407407407407E-2</v>
      </c>
      <c r="G437" s="167">
        <f t="shared" si="92"/>
        <v>8.1585648148148143E-2</v>
      </c>
      <c r="H437" s="108">
        <v>263</v>
      </c>
      <c r="I437" s="153">
        <f t="shared" si="91"/>
        <v>5.4463049498096223E-3</v>
      </c>
      <c r="J437" s="36">
        <f>IF(B437="F",IF(I437&gt;Barem!$AC$2,0,IF(B437="F",VLOOKUP(D437,Barem!$B$2:$C$11,2,1))),IF(I437&gt;Barem!$AC$3,0,VLOOKUP(D437,Barem!$B$12:$C$21,2,1)))</f>
        <v>3</v>
      </c>
      <c r="K437" s="36">
        <f>IF(J437=0,0,IF(B437="F",VLOOKUP(I437,Barem!$G$2:$H$11,2,1),VLOOKUP(I437,Barem!$G$12:$H$21,2,1)))</f>
        <v>1</v>
      </c>
      <c r="L437" s="156">
        <v>2</v>
      </c>
      <c r="M437" s="169" t="s">
        <v>172</v>
      </c>
      <c r="N437" s="170">
        <f t="shared" si="89"/>
        <v>0.25</v>
      </c>
      <c r="O437" s="170">
        <f t="shared" si="89"/>
        <v>0.25</v>
      </c>
      <c r="P437" s="170">
        <f t="shared" si="82"/>
        <v>0.5</v>
      </c>
      <c r="Q437" s="32">
        <f t="shared" si="88"/>
        <v>0.17533333333333334</v>
      </c>
      <c r="R437" s="32">
        <f>IF(D437&gt;21,VLOOKUP(D437,Barem!$T$1:$U$39,2,1),0)</f>
        <v>0</v>
      </c>
      <c r="S437" s="32">
        <f>IF(D437&lt;1.609,0,IF(B437="F",VLOOKUP(I437,Barem!$X$2:$Z$13,2,1),VLOOKUP(I437,Barem!$X$14:$Z$25,2,1)))</f>
        <v>0</v>
      </c>
      <c r="T437" s="32">
        <f>VLOOKUP(A437,Participanti!A:C,3,0)</f>
        <v>0.5</v>
      </c>
      <c r="U437" s="171">
        <f t="shared" si="86"/>
        <v>2.6753333333333336</v>
      </c>
      <c r="V437" s="159">
        <v>44172</v>
      </c>
      <c r="W437" s="151">
        <f t="shared" si="84"/>
        <v>1</v>
      </c>
      <c r="X437" s="154">
        <f t="shared" si="85"/>
        <v>0.17859368046283935</v>
      </c>
      <c r="Y437" s="36" t="str">
        <f>VLOOKUP(A437,Data_echipe!A:R,18,0)</f>
        <v>Let it RUN</v>
      </c>
      <c r="Z437" s="36">
        <f t="shared" si="90"/>
        <v>1</v>
      </c>
    </row>
    <row r="438" spans="1:26" x14ac:dyDescent="0.25">
      <c r="A438" s="156" t="s">
        <v>64</v>
      </c>
      <c r="B438" s="36" t="str">
        <f>VLOOKUP(A438,Participanti!A:B,2,0)</f>
        <v>M</v>
      </c>
      <c r="C438" s="156">
        <v>13</v>
      </c>
      <c r="D438" s="156">
        <v>10.029999999999999</v>
      </c>
      <c r="E438" s="157">
        <v>4.1365740740740745E-2</v>
      </c>
      <c r="F438" s="157">
        <v>4.1365740740740745E-2</v>
      </c>
      <c r="G438" s="167">
        <f t="shared" si="92"/>
        <v>4.1365740740740745E-2</v>
      </c>
      <c r="H438" s="108">
        <v>273</v>
      </c>
      <c r="I438" s="153">
        <f t="shared" si="91"/>
        <v>4.1242014696650795E-3</v>
      </c>
      <c r="J438" s="36">
        <f>IF(B438="F",IF(I438&gt;Barem!$AC$2,0,IF(B438="F",VLOOKUP(D438,Barem!$B$2:$C$11,2,1))),IF(I438&gt;Barem!$AC$3,0,VLOOKUP(D438,Barem!$B$12:$C$21,2,1)))</f>
        <v>2.5</v>
      </c>
      <c r="K438" s="36">
        <f>IF(J438=0,0,IF(B438="F",VLOOKUP(I438,Barem!$G$2:$H$11,2,1),VLOOKUP(I438,Barem!$G$12:$H$21,2,1)))</f>
        <v>1.5</v>
      </c>
      <c r="L438" s="156">
        <v>2</v>
      </c>
      <c r="M438" s="169" t="s">
        <v>172</v>
      </c>
      <c r="N438" s="170">
        <f t="shared" ref="N438:P469" si="93">IF($M438=N$1,50%,25%)</f>
        <v>0.25</v>
      </c>
      <c r="O438" s="170">
        <f t="shared" si="93"/>
        <v>0.25</v>
      </c>
      <c r="P438" s="170">
        <f t="shared" si="82"/>
        <v>0.5</v>
      </c>
      <c r="Q438" s="32">
        <f t="shared" si="88"/>
        <v>0.182</v>
      </c>
      <c r="R438" s="32">
        <f>IF(D438&gt;21,VLOOKUP(D438,Barem!$T$1:$U$39,2,1),0)</f>
        <v>0</v>
      </c>
      <c r="S438" s="32">
        <f>IF(D438&lt;1.609,0,IF(B438="F",VLOOKUP(I438,Barem!$X$2:$Z$13,2,1),VLOOKUP(I438,Barem!$X$14:$Z$25,2,1)))</f>
        <v>0</v>
      </c>
      <c r="T438" s="32">
        <f>VLOOKUP(A438,Participanti!A:C,3,0)</f>
        <v>0</v>
      </c>
      <c r="U438" s="171">
        <f t="shared" si="86"/>
        <v>2.1819999999999999</v>
      </c>
      <c r="V438" s="159">
        <v>44172</v>
      </c>
      <c r="W438" s="151">
        <f t="shared" si="84"/>
        <v>1</v>
      </c>
      <c r="X438" s="154">
        <f t="shared" si="85"/>
        <v>0.21754735792622135</v>
      </c>
      <c r="Y438" s="36" t="str">
        <f>VLOOKUP(A438,Data_echipe!A:R,18,0)</f>
        <v>Simply the BEST</v>
      </c>
      <c r="Z438" s="36">
        <f t="shared" si="90"/>
        <v>1</v>
      </c>
    </row>
    <row r="439" spans="1:26" x14ac:dyDescent="0.25">
      <c r="A439" s="156" t="s">
        <v>49</v>
      </c>
      <c r="B439" s="36" t="str">
        <f>VLOOKUP(A439,Participanti!A:B,2,0)</f>
        <v>M</v>
      </c>
      <c r="C439" s="156">
        <v>13</v>
      </c>
      <c r="D439" s="156">
        <v>15.03</v>
      </c>
      <c r="E439" s="157">
        <v>6.2824074074074074E-2</v>
      </c>
      <c r="F439" s="157">
        <v>6.6388888888888886E-2</v>
      </c>
      <c r="G439" s="167">
        <f t="shared" si="92"/>
        <v>6.4606481481481487E-2</v>
      </c>
      <c r="H439" s="108">
        <v>39</v>
      </c>
      <c r="I439" s="153">
        <f t="shared" si="91"/>
        <v>4.2985017619082827E-3</v>
      </c>
      <c r="J439" s="36">
        <f>IF(B439="F",IF(I439&gt;Barem!$AC$2,0,IF(B439="F",VLOOKUP(D439,Barem!$B$2:$C$11,2,1))),IF(I439&gt;Barem!$AC$3,0,VLOOKUP(D439,Barem!$B$12:$C$21,2,1)))</f>
        <v>3.5</v>
      </c>
      <c r="K439" s="36">
        <f>IF(J439=0,0,IF(B439="F",VLOOKUP(I439,Barem!$G$2:$H$11,2,1),VLOOKUP(I439,Barem!$G$12:$H$21,2,1)))</f>
        <v>1</v>
      </c>
      <c r="L439" s="156">
        <v>2.5</v>
      </c>
      <c r="M439" s="169" t="s">
        <v>172</v>
      </c>
      <c r="N439" s="170">
        <f t="shared" si="93"/>
        <v>0.25</v>
      </c>
      <c r="O439" s="170">
        <f t="shared" si="93"/>
        <v>0.25</v>
      </c>
      <c r="P439" s="170">
        <f t="shared" si="82"/>
        <v>0.5</v>
      </c>
      <c r="Q439" s="32">
        <f t="shared" si="88"/>
        <v>0</v>
      </c>
      <c r="R439" s="32">
        <f>IF(D439&gt;21,VLOOKUP(D439,Barem!$T$1:$U$39,2,1),0)</f>
        <v>0</v>
      </c>
      <c r="S439" s="32">
        <f>IF(D439&lt;1.609,0,IF(B439="F",VLOOKUP(I439,Barem!$X$2:$Z$13,2,1),VLOOKUP(I439,Barem!$X$14:$Z$25,2,1)))</f>
        <v>0</v>
      </c>
      <c r="T439" s="32">
        <f>VLOOKUP(A439,Participanti!A:C,3,0)</f>
        <v>0</v>
      </c>
      <c r="U439" s="171">
        <f t="shared" si="86"/>
        <v>2.375</v>
      </c>
      <c r="V439" s="159">
        <v>44172</v>
      </c>
      <c r="W439" s="151">
        <f t="shared" si="84"/>
        <v>1</v>
      </c>
      <c r="X439" s="154">
        <f t="shared" si="85"/>
        <v>0.15801729873586162</v>
      </c>
      <c r="Y439" s="36" t="e">
        <f>VLOOKUP(A439,Data_echipe!A:R,18,0)</f>
        <v>#N/A</v>
      </c>
      <c r="Z439" s="36">
        <f t="shared" si="90"/>
        <v>1</v>
      </c>
    </row>
    <row r="440" spans="1:26" x14ac:dyDescent="0.25">
      <c r="A440" s="156" t="s">
        <v>62</v>
      </c>
      <c r="B440" s="36" t="str">
        <f>VLOOKUP(A440,Participanti!A:B,2,0)</f>
        <v>M</v>
      </c>
      <c r="C440" s="156">
        <v>13</v>
      </c>
      <c r="D440" s="156">
        <v>5.0999999999999996</v>
      </c>
      <c r="E440" s="157">
        <v>2.2534722222222223E-2</v>
      </c>
      <c r="F440" s="157">
        <v>2.2534722222222223E-2</v>
      </c>
      <c r="G440" s="167">
        <f t="shared" si="92"/>
        <v>2.2534722222222223E-2</v>
      </c>
      <c r="H440" s="108">
        <v>21</v>
      </c>
      <c r="I440" s="153">
        <f t="shared" si="91"/>
        <v>4.4185729847494555E-3</v>
      </c>
      <c r="J440" s="36">
        <f>IF(B440="F",IF(I440&gt;Barem!$AC$2,0,IF(B440="F",VLOOKUP(D440,Barem!$B$2:$C$11,2,1))),IF(I440&gt;Barem!$AC$3,0,VLOOKUP(D440,Barem!$B$12:$C$21,2,1)))</f>
        <v>1.5</v>
      </c>
      <c r="K440" s="36">
        <f>IF(J440=0,0,IF(B440="F",VLOOKUP(I440,Barem!$G$2:$H$11,2,1),VLOOKUP(I440,Barem!$G$12:$H$21,2,1)))</f>
        <v>1</v>
      </c>
      <c r="L440" s="156">
        <v>3</v>
      </c>
      <c r="M440" s="169" t="s">
        <v>172</v>
      </c>
      <c r="N440" s="170">
        <f t="shared" si="93"/>
        <v>0.25</v>
      </c>
      <c r="O440" s="170">
        <f t="shared" si="93"/>
        <v>0.25</v>
      </c>
      <c r="P440" s="170">
        <f t="shared" si="82"/>
        <v>0.5</v>
      </c>
      <c r="Q440" s="32">
        <f t="shared" si="88"/>
        <v>0</v>
      </c>
      <c r="R440" s="32">
        <f>IF(D440&gt;21,VLOOKUP(D440,Barem!$T$1:$U$39,2,1),0)</f>
        <v>0</v>
      </c>
      <c r="S440" s="32">
        <f>IF(D440&lt;1.609,0,IF(B440="F",VLOOKUP(I440,Barem!$X$2:$Z$13,2,1),VLOOKUP(I440,Barem!$X$14:$Z$25,2,1)))</f>
        <v>0</v>
      </c>
      <c r="T440" s="32">
        <f>VLOOKUP(A440,Participanti!A:C,3,0)</f>
        <v>0</v>
      </c>
      <c r="U440" s="171">
        <f t="shared" si="86"/>
        <v>2.125</v>
      </c>
      <c r="V440" s="159">
        <v>44172</v>
      </c>
      <c r="W440" s="151">
        <f t="shared" si="84"/>
        <v>1</v>
      </c>
      <c r="X440" s="154">
        <f t="shared" si="85"/>
        <v>0.41666666666666669</v>
      </c>
      <c r="Y440" s="36" t="str">
        <f>VLOOKUP(A440,Data_echipe!A:R,18,0)</f>
        <v>Serioranistii</v>
      </c>
      <c r="Z440" s="36">
        <f t="shared" si="90"/>
        <v>1</v>
      </c>
    </row>
    <row r="441" spans="1:26" x14ac:dyDescent="0.25">
      <c r="A441" s="156" t="s">
        <v>211</v>
      </c>
      <c r="B441" s="36" t="str">
        <f>VLOOKUP(A441,Participanti!A:B,2,0)</f>
        <v>F</v>
      </c>
      <c r="C441" s="156">
        <v>13</v>
      </c>
      <c r="D441" s="156">
        <v>10.029999999999999</v>
      </c>
      <c r="E441" s="157">
        <v>4.5671296296296293E-2</v>
      </c>
      <c r="F441" s="157">
        <v>4.6921296296296294E-2</v>
      </c>
      <c r="G441" s="167">
        <f t="shared" si="92"/>
        <v>4.6296296296296294E-2</v>
      </c>
      <c r="H441" s="108">
        <v>15</v>
      </c>
      <c r="I441" s="153">
        <f t="shared" si="91"/>
        <v>4.6157822827812859E-3</v>
      </c>
      <c r="J441" s="36">
        <f>IF(B441="F",IF(I441&gt;Barem!$AC$2,0,IF(B441="F",VLOOKUP(D441,Barem!$B$2:$C$11,2,1))),IF(I441&gt;Barem!$AC$3,0,VLOOKUP(D441,Barem!$B$12:$C$21,2,1)))</f>
        <v>2.5</v>
      </c>
      <c r="K441" s="36">
        <f>IF(J441=0,0,IF(B441="F",VLOOKUP(I441,Barem!$G$2:$H$11,2,1),VLOOKUP(I441,Barem!$G$12:$H$21,2,1)))</f>
        <v>1</v>
      </c>
      <c r="L441" s="2">
        <v>3</v>
      </c>
      <c r="M441" s="169" t="s">
        <v>172</v>
      </c>
      <c r="N441" s="170">
        <f t="shared" si="93"/>
        <v>0.25</v>
      </c>
      <c r="O441" s="170">
        <f t="shared" si="93"/>
        <v>0.25</v>
      </c>
      <c r="P441" s="170">
        <f t="shared" si="82"/>
        <v>0.5</v>
      </c>
      <c r="Q441" s="32">
        <f t="shared" si="88"/>
        <v>0</v>
      </c>
      <c r="R441" s="32">
        <f>IF(D441&gt;21,VLOOKUP(D441,Barem!$T$1:$U$39,2,1),0)</f>
        <v>0</v>
      </c>
      <c r="S441" s="32">
        <f>IF(D441&lt;1.609,0,IF(B441="F",VLOOKUP(I441,Barem!$X$2:$Z$13,2,1),VLOOKUP(I441,Barem!$X$14:$Z$25,2,1)))</f>
        <v>0</v>
      </c>
      <c r="T441" s="32">
        <f>VLOOKUP(A441,Participanti!A:C,3,0)</f>
        <v>0</v>
      </c>
      <c r="U441" s="171">
        <f t="shared" si="86"/>
        <v>2.375</v>
      </c>
      <c r="V441" s="159">
        <v>44172</v>
      </c>
      <c r="W441" s="151">
        <f t="shared" si="84"/>
        <v>1</v>
      </c>
      <c r="X441" s="154">
        <f t="shared" si="85"/>
        <v>0.23678963110667997</v>
      </c>
      <c r="Y441" s="36" t="str">
        <f>VLOOKUP(A441,Data_echipe!A:R,18,0)</f>
        <v>Tenchei</v>
      </c>
      <c r="Z441" s="36">
        <f t="shared" si="90"/>
        <v>1</v>
      </c>
    </row>
    <row r="442" spans="1:26" x14ac:dyDescent="0.25">
      <c r="A442" s="156" t="s">
        <v>65</v>
      </c>
      <c r="B442" s="36" t="str">
        <f>VLOOKUP(A442,Participanti!A:B,2,0)</f>
        <v>M</v>
      </c>
      <c r="C442" s="156">
        <v>13</v>
      </c>
      <c r="D442" s="156">
        <v>8.8000000000000007</v>
      </c>
      <c r="E442" s="157"/>
      <c r="F442" s="157">
        <v>2.8645833333333332E-2</v>
      </c>
      <c r="G442" s="167">
        <f t="shared" si="92"/>
        <v>2.8645833333333332E-2</v>
      </c>
      <c r="H442" s="108">
        <v>0</v>
      </c>
      <c r="I442" s="153">
        <f t="shared" si="91"/>
        <v>3.255208333333333E-3</v>
      </c>
      <c r="J442" s="36">
        <f>IF(B442="F",IF(I442&gt;Barem!$AC$2,0,IF(B442="F",VLOOKUP(D442,Barem!$B$2:$C$11,2,1))),IF(I442&gt;Barem!$AC$3,0,VLOOKUP(D442,Barem!$B$12:$C$21,2,1)))</f>
        <v>2</v>
      </c>
      <c r="K442" s="110">
        <f>IF(J442=0,0,IF(B442="F",VLOOKUP(I442,Barem!$G$2:$H$11,2,1),VLOOKUP(I442,Barem!$G$12:$H$21,2,1)))</f>
        <v>3.5</v>
      </c>
      <c r="L442" s="2">
        <v>1.5</v>
      </c>
      <c r="M442" s="169" t="s">
        <v>171</v>
      </c>
      <c r="N442" s="170">
        <f t="shared" si="93"/>
        <v>0.25</v>
      </c>
      <c r="O442" s="170">
        <f t="shared" si="93"/>
        <v>0.5</v>
      </c>
      <c r="P442" s="170">
        <f t="shared" si="82"/>
        <v>0.25</v>
      </c>
      <c r="Q442" s="32">
        <f t="shared" si="88"/>
        <v>0</v>
      </c>
      <c r="R442" s="32">
        <f>IF(D442&gt;21,VLOOKUP(D442,Barem!$T$1:$U$39,2,1),0)</f>
        <v>0</v>
      </c>
      <c r="S442" s="32">
        <f>IF(D442&lt;1.609,0,IF(B442="F",VLOOKUP(I442,Barem!$X$2:$Z$13,2,1),VLOOKUP(I442,Barem!$X$14:$Z$25,2,1)))</f>
        <v>0</v>
      </c>
      <c r="T442" s="32">
        <f>VLOOKUP(A442,Participanti!A:C,3,0)</f>
        <v>0</v>
      </c>
      <c r="U442" s="171">
        <f t="shared" si="86"/>
        <v>2.625</v>
      </c>
      <c r="V442" s="159">
        <v>44165</v>
      </c>
      <c r="W442" s="151">
        <f t="shared" si="84"/>
        <v>1</v>
      </c>
      <c r="X442" s="154">
        <f t="shared" si="85"/>
        <v>0.29829545454545453</v>
      </c>
      <c r="Y442" s="36" t="str">
        <f>VLOOKUP(A442,Data_echipe!A:R,18,0)</f>
        <v>Tenchei</v>
      </c>
      <c r="Z442" s="36">
        <f t="shared" si="90"/>
        <v>1</v>
      </c>
    </row>
    <row r="443" spans="1:26" x14ac:dyDescent="0.25">
      <c r="A443" s="156" t="s">
        <v>224</v>
      </c>
      <c r="B443" s="36" t="str">
        <f>VLOOKUP(A443,Participanti!A:B,2,0)</f>
        <v>M</v>
      </c>
      <c r="C443" s="156">
        <v>13</v>
      </c>
      <c r="D443" s="156">
        <v>10.61</v>
      </c>
      <c r="E443" s="157">
        <v>3.0208333333333334E-2</v>
      </c>
      <c r="F443" s="157">
        <v>3.0648148148148147E-2</v>
      </c>
      <c r="G443" s="167">
        <f t="shared" si="92"/>
        <v>3.0428240740740742E-2</v>
      </c>
      <c r="H443" s="108">
        <v>0</v>
      </c>
      <c r="I443" s="153">
        <f t="shared" si="91"/>
        <v>2.8678831989388072E-3</v>
      </c>
      <c r="J443" s="36">
        <f>IF(B443="F",IF(I443&gt;Barem!$AC$2,0,IF(B443="F",VLOOKUP(D443,Barem!$B$2:$C$11,2,1))),IF(I443&gt;Barem!$AC$3,0,VLOOKUP(D443,Barem!$B$12:$C$21,2,1)))</f>
        <v>2.5</v>
      </c>
      <c r="K443" s="36">
        <f>IF(J443=0,0,IF(B443="F",VLOOKUP(I443,Barem!$G$2:$H$11,2,1),VLOOKUP(I443,Barem!$G$12:$H$21,2,1)))</f>
        <v>4.5</v>
      </c>
      <c r="L443" s="156">
        <v>1.5</v>
      </c>
      <c r="M443" s="169" t="s">
        <v>172</v>
      </c>
      <c r="N443" s="170">
        <f t="shared" si="93"/>
        <v>0.25</v>
      </c>
      <c r="O443" s="170">
        <f t="shared" si="93"/>
        <v>0.25</v>
      </c>
      <c r="P443" s="170">
        <f t="shared" si="82"/>
        <v>0.5</v>
      </c>
      <c r="Q443" s="32">
        <f t="shared" si="88"/>
        <v>0</v>
      </c>
      <c r="R443" s="32">
        <f>IF(D443&gt;21,VLOOKUP(D443,Barem!$T$1:$U$39,2,1),0)</f>
        <v>0</v>
      </c>
      <c r="S443" s="32">
        <f>IF(D443&lt;1.609,0,IF(B443="F",VLOOKUP(I443,Barem!$X$2:$Z$13,2,1),VLOOKUP(I443,Barem!$X$14:$Z$25,2,1)))</f>
        <v>0</v>
      </c>
      <c r="T443" s="32">
        <f>VLOOKUP(A443,Participanti!A:C,3,0)</f>
        <v>0</v>
      </c>
      <c r="U443" s="171">
        <f t="shared" si="86"/>
        <v>2.5</v>
      </c>
      <c r="V443" s="159">
        <v>44172</v>
      </c>
      <c r="W443" s="151">
        <f t="shared" si="84"/>
        <v>1</v>
      </c>
      <c r="X443" s="154">
        <f t="shared" si="85"/>
        <v>0.23562676720075401</v>
      </c>
      <c r="Y443" s="36" t="str">
        <f>VLOOKUP(A443,Data_echipe!A:R,18,0)</f>
        <v>Serioranistii</v>
      </c>
      <c r="Z443" s="36">
        <f t="shared" si="90"/>
        <v>1</v>
      </c>
    </row>
    <row r="444" spans="1:26" x14ac:dyDescent="0.25">
      <c r="A444" s="156" t="s">
        <v>47</v>
      </c>
      <c r="B444" s="36" t="str">
        <f>VLOOKUP(A444,Participanti!A:B,2,0)</f>
        <v>M</v>
      </c>
      <c r="C444" s="156">
        <v>13</v>
      </c>
      <c r="D444" s="156">
        <v>15.35</v>
      </c>
      <c r="E444" s="157">
        <v>5.7372685185185186E-2</v>
      </c>
      <c r="F444" s="157">
        <v>7.7268518518518514E-2</v>
      </c>
      <c r="G444" s="167">
        <f t="shared" si="92"/>
        <v>6.7320601851851847E-2</v>
      </c>
      <c r="H444" s="108">
        <v>37</v>
      </c>
      <c r="I444" s="153">
        <f t="shared" si="91"/>
        <v>4.385706961032694E-3</v>
      </c>
      <c r="J444" s="36">
        <f>IF(B444="F",IF(I444&gt;Barem!$AC$2,0,IF(B444="F",VLOOKUP(D444,Barem!$B$2:$C$11,2,1))),IF(I444&gt;Barem!$AC$3,0,VLOOKUP(D444,Barem!$B$12:$C$21,2,1)))</f>
        <v>3.5</v>
      </c>
      <c r="K444" s="36">
        <f>IF(J444=0,0,IF(B444="F",VLOOKUP(I444,Barem!$G$2:$H$11,2,1),VLOOKUP(I444,Barem!$G$12:$H$21,2,1)))</f>
        <v>1</v>
      </c>
      <c r="L444" s="156">
        <v>3</v>
      </c>
      <c r="M444" s="169" t="s">
        <v>172</v>
      </c>
      <c r="N444" s="170">
        <f t="shared" si="93"/>
        <v>0.25</v>
      </c>
      <c r="O444" s="170">
        <f t="shared" si="93"/>
        <v>0.25</v>
      </c>
      <c r="P444" s="170">
        <f t="shared" si="82"/>
        <v>0.5</v>
      </c>
      <c r="Q444" s="32">
        <f t="shared" si="88"/>
        <v>0</v>
      </c>
      <c r="R444" s="32">
        <f>IF(D444&gt;21,VLOOKUP(D444,Barem!$T$1:$U$39,2,1),0)</f>
        <v>0</v>
      </c>
      <c r="S444" s="32">
        <f>IF(D444&lt;1.609,0,IF(B444="F",VLOOKUP(I444,Barem!$X$2:$Z$13,2,1),VLOOKUP(I444,Barem!$X$14:$Z$25,2,1)))</f>
        <v>0</v>
      </c>
      <c r="T444" s="32">
        <f>VLOOKUP(A444,Participanti!A:C,3,0)</f>
        <v>0</v>
      </c>
      <c r="U444" s="171">
        <f t="shared" si="86"/>
        <v>2.625</v>
      </c>
      <c r="V444" s="159">
        <v>44172</v>
      </c>
      <c r="W444" s="151">
        <f t="shared" si="84"/>
        <v>1</v>
      </c>
      <c r="X444" s="154">
        <f t="shared" si="85"/>
        <v>0.17100977198697068</v>
      </c>
      <c r="Y444" s="36" t="str">
        <f>VLOOKUP(A444,Data_echipe!A:R,18,0)</f>
        <v>Tenchei</v>
      </c>
      <c r="Z444" s="36">
        <f t="shared" si="90"/>
        <v>1</v>
      </c>
    </row>
    <row r="445" spans="1:26" x14ac:dyDescent="0.25">
      <c r="A445" s="156" t="s">
        <v>8</v>
      </c>
      <c r="B445" s="36" t="str">
        <f>VLOOKUP(A445,Participanti!A:B,2,0)</f>
        <v>M</v>
      </c>
      <c r="C445" s="156">
        <v>13</v>
      </c>
      <c r="D445" s="156">
        <v>17.2</v>
      </c>
      <c r="E445" s="157">
        <v>6.9490740740740742E-2</v>
      </c>
      <c r="F445" s="157">
        <v>6.9490740740740742E-2</v>
      </c>
      <c r="G445" s="167">
        <f t="shared" si="92"/>
        <v>6.9490740740740742E-2</v>
      </c>
      <c r="H445" s="108">
        <v>29</v>
      </c>
      <c r="I445" s="153">
        <f t="shared" si="91"/>
        <v>4.0401593453919041E-3</v>
      </c>
      <c r="J445" s="110">
        <f>IF(B445="F",IF(I445&gt;Barem!$AC$2,0,IF(B445="F",VLOOKUP(D445,Barem!$B$2:$C$11,2,1))),IF(I445&gt;Barem!$AC$3,0,VLOOKUP(D445,Barem!$B$12:$C$21,2,1)))</f>
        <v>4</v>
      </c>
      <c r="K445" s="36">
        <f>IF(J445=0,0,IF(B445="F",VLOOKUP(I445,Barem!$G$2:$H$11,2,1),VLOOKUP(I445,Barem!$G$12:$H$21,2,1)))</f>
        <v>1.5</v>
      </c>
      <c r="L445" s="2">
        <v>2.5</v>
      </c>
      <c r="M445" s="169" t="s">
        <v>170</v>
      </c>
      <c r="N445" s="170">
        <f t="shared" si="93"/>
        <v>0.5</v>
      </c>
      <c r="O445" s="170">
        <f t="shared" si="93"/>
        <v>0.25</v>
      </c>
      <c r="P445" s="170">
        <f t="shared" si="82"/>
        <v>0.25</v>
      </c>
      <c r="Q445" s="32">
        <f t="shared" si="88"/>
        <v>0</v>
      </c>
      <c r="R445" s="32">
        <f>IF(D445&gt;21,VLOOKUP(D445,Barem!$T$1:$U$39,2,1),0)</f>
        <v>0</v>
      </c>
      <c r="S445" s="32">
        <f>IF(D445&lt;1.609,0,IF(B445="F",VLOOKUP(I445,Barem!$X$2:$Z$13,2,1),VLOOKUP(I445,Barem!$X$14:$Z$25,2,1)))</f>
        <v>0</v>
      </c>
      <c r="T445" s="32">
        <f>VLOOKUP(A445,Participanti!A:C,3,0)</f>
        <v>0</v>
      </c>
      <c r="U445" s="171">
        <f t="shared" si="86"/>
        <v>3</v>
      </c>
      <c r="V445" s="159">
        <v>44172</v>
      </c>
      <c r="W445" s="151">
        <f t="shared" si="84"/>
        <v>1</v>
      </c>
      <c r="X445" s="154">
        <f t="shared" si="85"/>
        <v>0.1744186046511628</v>
      </c>
      <c r="Y445" s="36" t="str">
        <f>VLOOKUP(A445,Data_echipe!A:R,18,0)</f>
        <v>TSP</v>
      </c>
      <c r="Z445" s="36">
        <f t="shared" si="90"/>
        <v>1</v>
      </c>
    </row>
    <row r="446" spans="1:26" x14ac:dyDescent="0.25">
      <c r="A446" s="156" t="s">
        <v>183</v>
      </c>
      <c r="B446" s="36" t="str">
        <f>VLOOKUP(A446,Participanti!A:B,2,0)</f>
        <v>M</v>
      </c>
      <c r="C446" s="156">
        <v>13</v>
      </c>
      <c r="D446" s="156">
        <v>21.22</v>
      </c>
      <c r="E446" s="157">
        <v>6.5312499999999996E-2</v>
      </c>
      <c r="F446" s="157">
        <v>6.5312499999999996E-2</v>
      </c>
      <c r="G446" s="167">
        <f t="shared" si="92"/>
        <v>6.5312499999999996E-2</v>
      </c>
      <c r="H446" s="108">
        <v>6</v>
      </c>
      <c r="I446" s="153">
        <f t="shared" si="91"/>
        <v>3.077874646559849E-3</v>
      </c>
      <c r="J446" s="36">
        <f>IF(B446="F",IF(I446&gt;Barem!$AC$2,0,IF(B446="F",VLOOKUP(D446,Barem!$B$2:$C$11,2,1))),IF(I446&gt;Barem!$AC$3,0,VLOOKUP(D446,Barem!$B$12:$C$21,2,1)))</f>
        <v>5</v>
      </c>
      <c r="K446" s="36">
        <f>IF(J446=0,0,IF(B446="F",VLOOKUP(I446,Barem!$G$2:$H$11,2,1),VLOOKUP(I446,Barem!$G$12:$H$21,2,1)))</f>
        <v>4</v>
      </c>
      <c r="L446" s="156">
        <v>2.5</v>
      </c>
      <c r="M446" s="169" t="s">
        <v>172</v>
      </c>
      <c r="N446" s="170">
        <f t="shared" si="93"/>
        <v>0.25</v>
      </c>
      <c r="O446" s="170">
        <f t="shared" si="93"/>
        <v>0.25</v>
      </c>
      <c r="P446" s="170">
        <f t="shared" si="82"/>
        <v>0.5</v>
      </c>
      <c r="Q446" s="32">
        <f t="shared" si="88"/>
        <v>0</v>
      </c>
      <c r="R446" s="32">
        <f>IF(D446&gt;21,VLOOKUP(D446,Barem!$T$1:$U$39,2,1),0)</f>
        <v>0</v>
      </c>
      <c r="S446" s="32">
        <f>IF(D446&lt;1.609,0,IF(B446="F",VLOOKUP(I446,Barem!$X$2:$Z$13,2,1),VLOOKUP(I446,Barem!$X$14:$Z$25,2,1)))</f>
        <v>0</v>
      </c>
      <c r="T446" s="32">
        <f>VLOOKUP(A446,Participanti!A:C,3,0)</f>
        <v>0</v>
      </c>
      <c r="U446" s="171">
        <f t="shared" si="86"/>
        <v>3.5</v>
      </c>
      <c r="V446" s="159">
        <v>44170</v>
      </c>
      <c r="W446" s="151">
        <f t="shared" si="84"/>
        <v>1</v>
      </c>
      <c r="X446" s="154">
        <f t="shared" si="85"/>
        <v>0.16493873704052781</v>
      </c>
      <c r="Y446" s="36" t="str">
        <f>VLOOKUP(A446,Data_echipe!A:R,18,0)</f>
        <v>TSP</v>
      </c>
      <c r="Z446" s="36">
        <f t="shared" si="90"/>
        <v>1</v>
      </c>
    </row>
    <row r="447" spans="1:26" x14ac:dyDescent="0.25">
      <c r="A447" s="156" t="s">
        <v>50</v>
      </c>
      <c r="B447" s="36" t="str">
        <f>VLOOKUP(A447,Participanti!A:B,2,0)</f>
        <v>F</v>
      </c>
      <c r="C447" s="156">
        <v>13</v>
      </c>
      <c r="D447" s="156">
        <v>21.13</v>
      </c>
      <c r="E447" s="157">
        <v>0.10096064814814815</v>
      </c>
      <c r="F447" s="157">
        <v>0.11018518518518518</v>
      </c>
      <c r="G447" s="167">
        <f t="shared" si="92"/>
        <v>0.10557291666666666</v>
      </c>
      <c r="H447" s="108">
        <v>36</v>
      </c>
      <c r="I447" s="153">
        <f t="shared" si="91"/>
        <v>4.9963519482568225E-3</v>
      </c>
      <c r="J447" s="110">
        <f>IF(B447="F",IF(I447&gt;Barem!$AC$2,0,IF(B447="F",VLOOKUP(D447,Barem!$B$2:$C$11,2,1))),IF(I447&gt;Barem!$AC$3,0,VLOOKUP(D447,Barem!$B$12:$C$21,2,1)))</f>
        <v>5</v>
      </c>
      <c r="K447" s="36">
        <f>IF(J447=0,0,IF(B447="F",VLOOKUP(I447,Barem!$G$2:$H$11,2,1),VLOOKUP(I447,Barem!$G$12:$H$21,2,1)))</f>
        <v>1</v>
      </c>
      <c r="L447" s="2">
        <v>4</v>
      </c>
      <c r="M447" s="169" t="s">
        <v>170</v>
      </c>
      <c r="N447" s="170">
        <f t="shared" si="93"/>
        <v>0.5</v>
      </c>
      <c r="O447" s="170">
        <f t="shared" si="93"/>
        <v>0.25</v>
      </c>
      <c r="P447" s="170">
        <f t="shared" si="82"/>
        <v>0.25</v>
      </c>
      <c r="Q447" s="32">
        <f t="shared" si="88"/>
        <v>0</v>
      </c>
      <c r="R447" s="32">
        <f>IF(D447&gt;21,VLOOKUP(D447,Barem!$T$1:$U$39,2,1),0)</f>
        <v>0</v>
      </c>
      <c r="S447" s="32">
        <f>IF(D447&lt;1.609,0,IF(B447="F",VLOOKUP(I447,Barem!$X$2:$Z$13,2,1),VLOOKUP(I447,Barem!$X$14:$Z$25,2,1)))</f>
        <v>0</v>
      </c>
      <c r="T447" s="32">
        <f>VLOOKUP(A447,Participanti!A:C,3,0)</f>
        <v>0</v>
      </c>
      <c r="U447" s="171">
        <f t="shared" si="86"/>
        <v>3.75</v>
      </c>
      <c r="V447" s="159">
        <v>44172</v>
      </c>
      <c r="W447" s="151">
        <f t="shared" si="84"/>
        <v>1</v>
      </c>
      <c r="X447" s="154">
        <f t="shared" si="85"/>
        <v>0.17747278750591577</v>
      </c>
      <c r="Y447" s="36" t="str">
        <f>VLOOKUP(A447,Data_echipe!A:R,18,0)</f>
        <v>Tenchei</v>
      </c>
      <c r="Z447" s="36">
        <f t="shared" si="90"/>
        <v>1</v>
      </c>
    </row>
    <row r="448" spans="1:26" x14ac:dyDescent="0.25">
      <c r="A448" s="156" t="s">
        <v>160</v>
      </c>
      <c r="B448" s="36" t="str">
        <f>VLOOKUP(A448,Participanti!A:B,2,0)</f>
        <v>F</v>
      </c>
      <c r="C448" s="156">
        <v>13</v>
      </c>
      <c r="D448" s="156">
        <v>20.239999999999998</v>
      </c>
      <c r="E448" s="157">
        <v>7.9131944444444449E-2</v>
      </c>
      <c r="F448" s="157">
        <v>8.1018518518518517E-2</v>
      </c>
      <c r="G448" s="167">
        <f t="shared" si="92"/>
        <v>8.007523148148149E-2</v>
      </c>
      <c r="H448" s="108">
        <v>0</v>
      </c>
      <c r="I448" s="153">
        <f t="shared" si="91"/>
        <v>3.9562861403894022E-3</v>
      </c>
      <c r="J448" s="36">
        <f>IF(B448="F",IF(I448&gt;Barem!$AC$2,0,IF(B448="F",VLOOKUP(D448,Barem!$B$2:$C$11,2,1))),IF(I448&gt;Barem!$AC$3,0,VLOOKUP(D448,Barem!$B$12:$C$21,2,1)))</f>
        <v>5</v>
      </c>
      <c r="K448" s="36">
        <f>IF(J448=0,0,IF(B448="F",VLOOKUP(I448,Barem!$G$2:$H$11,2,1),VLOOKUP(I448,Barem!$G$12:$H$21,2,1)))</f>
        <v>2.5</v>
      </c>
      <c r="L448" s="156">
        <v>4</v>
      </c>
      <c r="M448" s="169" t="s">
        <v>172</v>
      </c>
      <c r="N448" s="170">
        <f t="shared" si="93"/>
        <v>0.25</v>
      </c>
      <c r="O448" s="170">
        <f t="shared" si="93"/>
        <v>0.25</v>
      </c>
      <c r="P448" s="170">
        <f t="shared" si="82"/>
        <v>0.5</v>
      </c>
      <c r="Q448" s="32">
        <f t="shared" si="88"/>
        <v>0</v>
      </c>
      <c r="R448" s="32">
        <f>IF(D448&gt;21,VLOOKUP(D448,Barem!$T$1:$U$39,2,1),0)</f>
        <v>0</v>
      </c>
      <c r="S448" s="32">
        <f>IF(D448&lt;1.609,0,IF(B448="F",VLOOKUP(I448,Barem!$X$2:$Z$13,2,1),VLOOKUP(I448,Barem!$X$14:$Z$25,2,1)))</f>
        <v>0</v>
      </c>
      <c r="T448" s="32">
        <f>VLOOKUP(A448,Participanti!A:C,3,0)</f>
        <v>0</v>
      </c>
      <c r="U448" s="171">
        <f t="shared" si="86"/>
        <v>3.875</v>
      </c>
      <c r="V448" s="159">
        <v>44171</v>
      </c>
      <c r="W448" s="151">
        <f t="shared" si="84"/>
        <v>1</v>
      </c>
      <c r="X448" s="154">
        <f t="shared" si="85"/>
        <v>0.19145256916996048</v>
      </c>
      <c r="Y448" s="36" t="str">
        <f>VLOOKUP(A448,Data_echipe!A:R,18,0)</f>
        <v>Serioranistii</v>
      </c>
      <c r="Z448" s="36">
        <f t="shared" si="90"/>
        <v>1</v>
      </c>
    </row>
    <row r="449" spans="1:26" x14ac:dyDescent="0.25">
      <c r="A449" s="156" t="s">
        <v>57</v>
      </c>
      <c r="B449" s="36" t="str">
        <f>VLOOKUP(A449,Participanti!A:B,2,0)</f>
        <v>M</v>
      </c>
      <c r="C449" s="156">
        <v>13</v>
      </c>
      <c r="D449" s="156">
        <v>51.14</v>
      </c>
      <c r="E449" s="157">
        <v>0.21421296296296297</v>
      </c>
      <c r="F449" s="157">
        <v>0.21539351851851851</v>
      </c>
      <c r="G449" s="167">
        <f>AVERAGE(F449:F449)</f>
        <v>0.21539351851851851</v>
      </c>
      <c r="H449" s="108">
        <v>1628</v>
      </c>
      <c r="I449" s="153">
        <f t="shared" si="91"/>
        <v>4.2118404090441637E-3</v>
      </c>
      <c r="J449" s="110">
        <f>IF(B449="F",IF(I449&gt;Barem!$AC$2,0,IF(B449="F",VLOOKUP(D449,Barem!$B$2:$C$11,2,1))),IF(I449&gt;Barem!$AC$3,0,VLOOKUP(D449,Barem!$B$12:$C$21,2,1)))</f>
        <v>5</v>
      </c>
      <c r="K449" s="36">
        <f>IF(J449=0,0,IF(B449="F",VLOOKUP(I449,Barem!$G$2:$H$11,2,1),VLOOKUP(I449,Barem!$G$12:$H$21,2,1)))</f>
        <v>1</v>
      </c>
      <c r="L449" s="2">
        <v>4</v>
      </c>
      <c r="M449" s="169" t="s">
        <v>170</v>
      </c>
      <c r="N449" s="170">
        <f t="shared" si="93"/>
        <v>0.5</v>
      </c>
      <c r="O449" s="170">
        <f t="shared" si="93"/>
        <v>0.25</v>
      </c>
      <c r="P449" s="170">
        <f t="shared" si="93"/>
        <v>0.25</v>
      </c>
      <c r="Q449" s="32">
        <f t="shared" si="88"/>
        <v>1.0853333333333333</v>
      </c>
      <c r="R449" s="32">
        <f>IF(D449&gt;21,VLOOKUP(D449,Barem!$T$1:$U$39,2,1),0)</f>
        <v>1.5</v>
      </c>
      <c r="S449" s="32">
        <f>IF(D449&lt;1.609,0,IF(B449="F",VLOOKUP(I449,Barem!$X$2:$Z$13,2,1),VLOOKUP(I449,Barem!$X$14:$Z$25,2,1)))</f>
        <v>0</v>
      </c>
      <c r="T449" s="32">
        <f>VLOOKUP(A449,Participanti!A:C,3,0)</f>
        <v>0</v>
      </c>
      <c r="U449" s="171">
        <f t="shared" si="86"/>
        <v>6.3353333333333328</v>
      </c>
      <c r="V449" s="159">
        <v>44171</v>
      </c>
      <c r="W449" s="151">
        <f t="shared" si="84"/>
        <v>1</v>
      </c>
      <c r="X449" s="154">
        <f t="shared" si="85"/>
        <v>0.12388215356537607</v>
      </c>
      <c r="Y449" s="36" t="str">
        <f>VLOOKUP(A449,Data_echipe!A:R,18,0)</f>
        <v>Tenchei</v>
      </c>
      <c r="Z449" s="36">
        <f t="shared" si="90"/>
        <v>1</v>
      </c>
    </row>
    <row r="450" spans="1:26" x14ac:dyDescent="0.25">
      <c r="A450" s="156" t="s">
        <v>59</v>
      </c>
      <c r="B450" s="36" t="str">
        <f>VLOOKUP(A450,Participanti!A:B,2,0)</f>
        <v>M</v>
      </c>
      <c r="C450" s="156">
        <v>13</v>
      </c>
      <c r="D450" s="156">
        <v>18</v>
      </c>
      <c r="E450" s="157">
        <v>8.1944444444444445E-2</v>
      </c>
      <c r="F450" s="157">
        <v>8.5879629629629625E-2</v>
      </c>
      <c r="G450" s="167">
        <f t="shared" si="92"/>
        <v>8.3912037037037035E-2</v>
      </c>
      <c r="H450" s="108">
        <v>59</v>
      </c>
      <c r="I450" s="153">
        <f t="shared" si="91"/>
        <v>4.6617798353909461E-3</v>
      </c>
      <c r="J450" s="36">
        <f>IF(B450="F",IF(I450&gt;Barem!$AC$2,0,IF(B450="F",VLOOKUP(D450,Barem!$B$2:$C$11,2,1))),IF(I450&gt;Barem!$AC$3,0,VLOOKUP(D450,Barem!$B$12:$C$21,2,1)))</f>
        <v>4</v>
      </c>
      <c r="K450" s="36">
        <f>IF(J450=0,0,IF(B450="F",VLOOKUP(I450,Barem!$G$2:$H$11,2,1),VLOOKUP(I450,Barem!$G$12:$H$21,2,1)))</f>
        <v>1</v>
      </c>
      <c r="L450" s="156">
        <v>1</v>
      </c>
      <c r="M450" s="169" t="s">
        <v>172</v>
      </c>
      <c r="N450" s="170">
        <f t="shared" si="93"/>
        <v>0.25</v>
      </c>
      <c r="O450" s="170">
        <f t="shared" si="93"/>
        <v>0.25</v>
      </c>
      <c r="P450" s="170">
        <f t="shared" si="93"/>
        <v>0.5</v>
      </c>
      <c r="Q450" s="32">
        <f t="shared" si="88"/>
        <v>0</v>
      </c>
      <c r="R450" s="32">
        <f>IF(D450&gt;21,VLOOKUP(D450,Barem!$T$1:$U$39,2,1),0)</f>
        <v>0</v>
      </c>
      <c r="S450" s="32">
        <f>IF(D450&lt;1.609,0,IF(B450="F",VLOOKUP(I450,Barem!$X$2:$Z$13,2,1),VLOOKUP(I450,Barem!$X$14:$Z$25,2,1)))</f>
        <v>0</v>
      </c>
      <c r="T450" s="32">
        <f>VLOOKUP(A450,Participanti!A:C,3,0)</f>
        <v>0</v>
      </c>
      <c r="U450" s="171">
        <f t="shared" si="86"/>
        <v>1.75</v>
      </c>
      <c r="V450" s="159">
        <v>44171</v>
      </c>
      <c r="W450" s="151">
        <f t="shared" si="84"/>
        <v>1</v>
      </c>
      <c r="X450" s="154">
        <f t="shared" si="85"/>
        <v>9.7222222222222224E-2</v>
      </c>
      <c r="Y450" s="36" t="str">
        <f>VLOOKUP(A450,Data_echipe!A:R,18,0)</f>
        <v>Let it RUN</v>
      </c>
      <c r="Z450" s="36">
        <f t="shared" si="90"/>
        <v>1</v>
      </c>
    </row>
    <row r="451" spans="1:26" x14ac:dyDescent="0.25">
      <c r="A451" s="156" t="s">
        <v>223</v>
      </c>
      <c r="B451" s="36" t="str">
        <f>VLOOKUP(A451,Participanti!A:B,2,0)</f>
        <v>M</v>
      </c>
      <c r="C451" s="156">
        <v>13</v>
      </c>
      <c r="D451" s="156">
        <v>42.22</v>
      </c>
      <c r="E451" s="157">
        <v>0.11907407407407407</v>
      </c>
      <c r="F451" s="157">
        <v>0.11912037037037038</v>
      </c>
      <c r="G451" s="167">
        <f t="shared" si="92"/>
        <v>0.11909722222222222</v>
      </c>
      <c r="H451" s="108">
        <v>203</v>
      </c>
      <c r="I451" s="153">
        <f t="shared" si="91"/>
        <v>2.8208721511658505E-3</v>
      </c>
      <c r="J451" s="110">
        <f>IF(B451="F",IF(I451&gt;Barem!$AC$2,0,IF(B451="F",VLOOKUP(D451,Barem!$B$2:$C$11,2,1))),IF(I451&gt;Barem!$AC$3,0,VLOOKUP(D451,Barem!$B$12:$C$21,2,1)))</f>
        <v>5</v>
      </c>
      <c r="K451" s="36">
        <f>IF(J451=0,0,IF(B451="F",VLOOKUP(I451,Barem!$G$2:$H$11,2,1),VLOOKUP(I451,Barem!$G$12:$H$21,2,1)))</f>
        <v>4.5</v>
      </c>
      <c r="L451" s="2">
        <v>4.5</v>
      </c>
      <c r="M451" s="169" t="s">
        <v>170</v>
      </c>
      <c r="N451" s="170">
        <f t="shared" si="93"/>
        <v>0.5</v>
      </c>
      <c r="O451" s="170">
        <f t="shared" si="93"/>
        <v>0.25</v>
      </c>
      <c r="P451" s="170">
        <f t="shared" si="93"/>
        <v>0.25</v>
      </c>
      <c r="Q451" s="32">
        <f t="shared" si="88"/>
        <v>0.13533333333333333</v>
      </c>
      <c r="R451" s="32">
        <f>IF(D451&gt;21,VLOOKUP(D451,Barem!$T$1:$U$39,2,1),0)</f>
        <v>1</v>
      </c>
      <c r="S451" s="32">
        <f>IF(D451&lt;1.609,0,IF(B451="F",VLOOKUP(I451,Barem!$X$2:$Z$13,2,1),VLOOKUP(I451,Barem!$X$14:$Z$25,2,1)))</f>
        <v>0</v>
      </c>
      <c r="T451" s="32">
        <f>VLOOKUP(A451,Participanti!A:C,3,0)</f>
        <v>0</v>
      </c>
      <c r="U451" s="171">
        <f t="shared" si="86"/>
        <v>5.8853333333333335</v>
      </c>
      <c r="V451" s="159">
        <v>44171</v>
      </c>
      <c r="W451" s="151">
        <f t="shared" ref="W451:W514" si="94">COUNTIFS(A:A,A451,C:C,C451)</f>
        <v>1</v>
      </c>
      <c r="X451" s="154">
        <f t="shared" si="85"/>
        <v>0.13939681035843993</v>
      </c>
      <c r="Y451" s="36" t="str">
        <f>VLOOKUP(A451,Data_echipe!A:R,18,0)</f>
        <v>Simply the BEST</v>
      </c>
      <c r="Z451" s="36">
        <f t="shared" si="90"/>
        <v>1</v>
      </c>
    </row>
    <row r="452" spans="1:26" x14ac:dyDescent="0.25">
      <c r="A452" s="156" t="s">
        <v>182</v>
      </c>
      <c r="B452" s="36" t="str">
        <f>VLOOKUP(A452,Participanti!A:B,2,0)</f>
        <v>M</v>
      </c>
      <c r="C452" s="156">
        <v>13</v>
      </c>
      <c r="D452" s="156">
        <v>3</v>
      </c>
      <c r="E452" s="156"/>
      <c r="F452" s="157">
        <v>8.2638888888888883E-3</v>
      </c>
      <c r="G452" s="167">
        <f t="shared" si="92"/>
        <v>8.2638888888888883E-3</v>
      </c>
      <c r="H452" s="108">
        <v>6</v>
      </c>
      <c r="I452" s="153">
        <f t="shared" si="91"/>
        <v>2.7546296296296294E-3</v>
      </c>
      <c r="J452" s="36">
        <f>IF(B452="F",IF(I452&gt;Barem!$AC$2,0,IF(B452="F",VLOOKUP(D452,Barem!$B$2:$C$11,2,1))),IF(I452&gt;Barem!$AC$3,0,VLOOKUP(D452,Barem!$B$12:$C$21,2,1)))</f>
        <v>1</v>
      </c>
      <c r="K452" s="110">
        <f>IF(J452=0,0,IF(B452="F",VLOOKUP(I452,Barem!$G$2:$H$11,2,1),VLOOKUP(I452,Barem!$G$12:$H$21,2,1)))</f>
        <v>5</v>
      </c>
      <c r="L452" s="2">
        <v>3.5</v>
      </c>
      <c r="M452" s="169" t="s">
        <v>171</v>
      </c>
      <c r="N452" s="170">
        <f t="shared" si="93"/>
        <v>0.25</v>
      </c>
      <c r="O452" s="170">
        <f t="shared" si="93"/>
        <v>0.5</v>
      </c>
      <c r="P452" s="170">
        <f t="shared" si="93"/>
        <v>0.25</v>
      </c>
      <c r="Q452" s="32">
        <f t="shared" si="88"/>
        <v>0</v>
      </c>
      <c r="R452" s="32">
        <f>IF(D452&gt;21,VLOOKUP(D452,Barem!$T$1:$U$39,2,1),0)</f>
        <v>0</v>
      </c>
      <c r="S452" s="32">
        <f>IF(D452&lt;1.609,0,IF(B452="F",VLOOKUP(I452,Barem!$X$2:$Z$13,2,1),VLOOKUP(I452,Barem!$X$14:$Z$25,2,1)))</f>
        <v>0.1</v>
      </c>
      <c r="T452" s="32">
        <f>VLOOKUP(A452,Participanti!A:C,3,0)</f>
        <v>0</v>
      </c>
      <c r="U452" s="171">
        <f t="shared" si="86"/>
        <v>3.7250000000000001</v>
      </c>
      <c r="V452" s="159">
        <v>44171</v>
      </c>
      <c r="W452" s="151">
        <f t="shared" si="94"/>
        <v>1</v>
      </c>
      <c r="X452" s="154">
        <f t="shared" si="85"/>
        <v>1.2416666666666667</v>
      </c>
      <c r="Y452" s="36" t="str">
        <f>VLOOKUP(A452,Data_echipe!A:R,18,0)</f>
        <v>Serioranistii</v>
      </c>
      <c r="Z452" s="36">
        <f t="shared" si="90"/>
        <v>1</v>
      </c>
    </row>
    <row r="453" spans="1:26" x14ac:dyDescent="0.25">
      <c r="A453" s="156" t="s">
        <v>251</v>
      </c>
      <c r="B453" s="36" t="str">
        <f>VLOOKUP(A453,Participanti!A:B,2,0)</f>
        <v>M</v>
      </c>
      <c r="C453" s="156">
        <v>13</v>
      </c>
      <c r="D453" s="156">
        <v>30.43</v>
      </c>
      <c r="E453" s="157">
        <v>0.12002314814814814</v>
      </c>
      <c r="F453" s="157">
        <v>0.12086805555555556</v>
      </c>
      <c r="G453" s="167">
        <f t="shared" si="92"/>
        <v>0.12044560185185185</v>
      </c>
      <c r="H453" s="108">
        <v>284</v>
      </c>
      <c r="I453" s="153">
        <f t="shared" si="91"/>
        <v>3.9581203368995021E-3</v>
      </c>
      <c r="J453" s="110">
        <f>IF(B453="F",IF(I453&gt;Barem!$AC$2,0,IF(B453="F",VLOOKUP(D453,Barem!$B$2:$C$11,2,1))),IF(I453&gt;Barem!$AC$3,0,VLOOKUP(D453,Barem!$B$12:$C$21,2,1)))</f>
        <v>5</v>
      </c>
      <c r="K453" s="36">
        <f>IF(J453=0,0,IF(B453="F",VLOOKUP(I453,Barem!$G$2:$H$11,2,1),VLOOKUP(I453,Barem!$G$12:$H$21,2,1)))</f>
        <v>1.5</v>
      </c>
      <c r="L453" s="2">
        <v>1.5</v>
      </c>
      <c r="M453" s="169" t="s">
        <v>170</v>
      </c>
      <c r="N453" s="170">
        <f t="shared" si="93"/>
        <v>0.5</v>
      </c>
      <c r="O453" s="170">
        <f t="shared" si="93"/>
        <v>0.25</v>
      </c>
      <c r="P453" s="170">
        <f t="shared" si="93"/>
        <v>0.25</v>
      </c>
      <c r="Q453" s="32">
        <f t="shared" si="88"/>
        <v>0.18933333333333333</v>
      </c>
      <c r="R453" s="32">
        <f>IF(D453&gt;21,VLOOKUP(D453,Barem!$T$1:$U$39,2,1),0)</f>
        <v>0.4</v>
      </c>
      <c r="S453" s="32">
        <f>IF(D453&lt;1.609,0,IF(B453="F",VLOOKUP(I453,Barem!$X$2:$Z$13,2,1),VLOOKUP(I453,Barem!$X$14:$Z$25,2,1)))</f>
        <v>0</v>
      </c>
      <c r="T453" s="32">
        <f>VLOOKUP(A453,Participanti!A:C,3,0)</f>
        <v>0</v>
      </c>
      <c r="U453" s="171">
        <f t="shared" si="86"/>
        <v>3.8393333333333333</v>
      </c>
      <c r="V453" s="159">
        <v>44171</v>
      </c>
      <c r="W453" s="151">
        <f t="shared" si="94"/>
        <v>1</v>
      </c>
      <c r="X453" s="154">
        <f t="shared" si="85"/>
        <v>0.12616935042173294</v>
      </c>
      <c r="Y453" s="36" t="str">
        <f>VLOOKUP(A453,Data_echipe!A:R,18,0)</f>
        <v>TSP</v>
      </c>
      <c r="Z453" s="36">
        <f t="shared" si="90"/>
        <v>1</v>
      </c>
    </row>
    <row r="454" spans="1:26" x14ac:dyDescent="0.25">
      <c r="A454" s="156" t="s">
        <v>52</v>
      </c>
      <c r="B454" s="36" t="str">
        <f>VLOOKUP(A454,Participanti!A:B,2,0)</f>
        <v>M</v>
      </c>
      <c r="C454" s="156">
        <v>13</v>
      </c>
      <c r="D454" s="156">
        <v>20.309999999999999</v>
      </c>
      <c r="E454" s="157">
        <v>7.9675925925925928E-2</v>
      </c>
      <c r="F454" s="157">
        <v>8.2071759259259261E-2</v>
      </c>
      <c r="G454" s="167">
        <f t="shared" si="92"/>
        <v>8.0873842592592587E-2</v>
      </c>
      <c r="H454" s="108">
        <v>538</v>
      </c>
      <c r="I454" s="153">
        <f t="shared" si="91"/>
        <v>3.9819715702901328E-3</v>
      </c>
      <c r="J454" s="36">
        <f>IF(B454="F",IF(I454&gt;Barem!$AC$2,0,IF(B454="F",VLOOKUP(D454,Barem!$B$2:$C$11,2,1))),IF(I454&gt;Barem!$AC$3,0,VLOOKUP(D454,Barem!$B$12:$C$21,2,1)))</f>
        <v>4.5</v>
      </c>
      <c r="K454" s="36">
        <f>IF(J454=0,0,IF(B454="F",VLOOKUP(I454,Barem!$G$2:$H$11,2,1),VLOOKUP(I454,Barem!$G$12:$H$21,2,1)))</f>
        <v>1.5</v>
      </c>
      <c r="L454" s="156">
        <v>1</v>
      </c>
      <c r="M454" s="169" t="s">
        <v>172</v>
      </c>
      <c r="N454" s="170">
        <f t="shared" si="93"/>
        <v>0.25</v>
      </c>
      <c r="O454" s="170">
        <f t="shared" si="93"/>
        <v>0.25</v>
      </c>
      <c r="P454" s="170">
        <f t="shared" si="93"/>
        <v>0.5</v>
      </c>
      <c r="Q454" s="32">
        <f t="shared" si="88"/>
        <v>0.35866666666666669</v>
      </c>
      <c r="R454" s="32">
        <f>IF(D454&gt;21,VLOOKUP(D454,Barem!$T$1:$U$39,2,1),0)</f>
        <v>0</v>
      </c>
      <c r="S454" s="32">
        <f>IF(D454&lt;1.609,0,IF(B454="F",VLOOKUP(I454,Barem!$X$2:$Z$13,2,1),VLOOKUP(I454,Barem!$X$14:$Z$25,2,1)))</f>
        <v>0</v>
      </c>
      <c r="T454" s="32">
        <f>VLOOKUP(A454,Participanti!A:C,3,0)</f>
        <v>0</v>
      </c>
      <c r="U454" s="171">
        <f t="shared" si="86"/>
        <v>2.3586666666666667</v>
      </c>
      <c r="V454" s="159">
        <v>44171</v>
      </c>
      <c r="W454" s="151">
        <f t="shared" si="94"/>
        <v>1</v>
      </c>
      <c r="X454" s="154">
        <f t="shared" si="85"/>
        <v>0.11613326768422781</v>
      </c>
      <c r="Y454" s="36" t="str">
        <f>VLOOKUP(A454,Data_echipe!A:R,18,0)</f>
        <v>Simply the BEST</v>
      </c>
      <c r="Z454" s="36">
        <f t="shared" si="90"/>
        <v>1</v>
      </c>
    </row>
    <row r="455" spans="1:26" x14ac:dyDescent="0.25">
      <c r="A455" s="156" t="s">
        <v>175</v>
      </c>
      <c r="B455" s="36" t="str">
        <f>VLOOKUP(A455,Participanti!A:B,2,0)</f>
        <v>M</v>
      </c>
      <c r="C455" s="156">
        <v>13</v>
      </c>
      <c r="D455" s="156">
        <v>22.2</v>
      </c>
      <c r="E455" s="157">
        <v>7.7268518518518514E-2</v>
      </c>
      <c r="F455" s="157">
        <v>7.8622685185185184E-2</v>
      </c>
      <c r="G455" s="167">
        <f t="shared" si="92"/>
        <v>7.7945601851851842E-2</v>
      </c>
      <c r="H455" s="108">
        <v>48</v>
      </c>
      <c r="I455" s="153">
        <f t="shared" si="91"/>
        <v>3.5110631464798127E-3</v>
      </c>
      <c r="J455" s="36">
        <f>IF(B455="F",IF(I455&gt;Barem!$AC$2,0,IF(B455="F",VLOOKUP(D455,Barem!$B$2:$C$11,2,1))),IF(I455&gt;Barem!$AC$3,0,VLOOKUP(D455,Barem!$B$12:$C$21,2,1)))</f>
        <v>5</v>
      </c>
      <c r="K455" s="36">
        <f>IF(J455=0,0,IF(B455="F",VLOOKUP(I455,Barem!$G$2:$H$11,2,1),VLOOKUP(I455,Barem!$G$12:$H$21,2,1)))</f>
        <v>2.5</v>
      </c>
      <c r="L455" s="156">
        <v>4</v>
      </c>
      <c r="M455" s="169" t="s">
        <v>172</v>
      </c>
      <c r="N455" s="170">
        <f t="shared" si="93"/>
        <v>0.25</v>
      </c>
      <c r="O455" s="170">
        <f t="shared" si="93"/>
        <v>0.25</v>
      </c>
      <c r="P455" s="170">
        <f t="shared" si="93"/>
        <v>0.5</v>
      </c>
      <c r="Q455" s="32">
        <f t="shared" si="88"/>
        <v>0</v>
      </c>
      <c r="R455" s="32">
        <f>IF(D455&gt;21,VLOOKUP(D455,Barem!$T$1:$U$39,2,1),0)</f>
        <v>0</v>
      </c>
      <c r="S455" s="32">
        <f>IF(D455&lt;1.609,0,IF(B455="F",VLOOKUP(I455,Barem!$X$2:$Z$13,2,1),VLOOKUP(I455,Barem!$X$14:$Z$25,2,1)))</f>
        <v>0</v>
      </c>
      <c r="T455" s="32">
        <f>VLOOKUP(A455,Participanti!A:C,3,0)</f>
        <v>0</v>
      </c>
      <c r="U455" s="171">
        <f t="shared" si="86"/>
        <v>3.875</v>
      </c>
      <c r="V455" s="159">
        <v>44171</v>
      </c>
      <c r="W455" s="151">
        <f t="shared" si="94"/>
        <v>1</v>
      </c>
      <c r="X455" s="154">
        <f t="shared" si="85"/>
        <v>0.17454954954954954</v>
      </c>
      <c r="Y455" s="36" t="str">
        <f>VLOOKUP(A455,Data_echipe!A:R,18,0)</f>
        <v>Let it RUN</v>
      </c>
      <c r="Z455" s="36">
        <f t="shared" si="90"/>
        <v>1</v>
      </c>
    </row>
    <row r="456" spans="1:26" x14ac:dyDescent="0.25">
      <c r="A456" s="156" t="s">
        <v>218</v>
      </c>
      <c r="B456" s="36" t="str">
        <f>VLOOKUP(A456,Participanti!A:B,2,0)</f>
        <v>M</v>
      </c>
      <c r="C456" s="156">
        <v>13</v>
      </c>
      <c r="D456" s="156">
        <v>10.34</v>
      </c>
      <c r="E456" s="157">
        <v>3.0555555555555555E-2</v>
      </c>
      <c r="F456" s="157">
        <v>3.0636574074074076E-2</v>
      </c>
      <c r="G456" s="167">
        <f t="shared" si="92"/>
        <v>3.0596064814814816E-2</v>
      </c>
      <c r="H456" s="108">
        <v>37</v>
      </c>
      <c r="I456" s="153">
        <f t="shared" si="91"/>
        <v>2.9590004656494021E-3</v>
      </c>
      <c r="J456" s="36">
        <f>IF(B456="F",IF(I456&gt;Barem!$AC$2,0,IF(B456="F",VLOOKUP(D456,Barem!$B$2:$C$11,2,1))),IF(I456&gt;Barem!$AC$3,0,VLOOKUP(D456,Barem!$B$12:$C$21,2,1)))</f>
        <v>2.5</v>
      </c>
      <c r="K456" s="36">
        <f>IF(J456=0,0,IF(B456="F",VLOOKUP(I456,Barem!$G$2:$H$11,2,1),VLOOKUP(I456,Barem!$G$12:$H$21,2,1)))</f>
        <v>4.5</v>
      </c>
      <c r="L456" s="156">
        <v>1.5</v>
      </c>
      <c r="M456" s="169" t="s">
        <v>172</v>
      </c>
      <c r="N456" s="170">
        <f t="shared" si="93"/>
        <v>0.25</v>
      </c>
      <c r="O456" s="170">
        <f t="shared" si="93"/>
        <v>0.25</v>
      </c>
      <c r="P456" s="170">
        <f t="shared" si="93"/>
        <v>0.5</v>
      </c>
      <c r="Q456" s="32">
        <f t="shared" si="88"/>
        <v>0</v>
      </c>
      <c r="R456" s="32">
        <f>IF(D456&gt;21,VLOOKUP(D456,Barem!$T$1:$U$39,2,1),0)</f>
        <v>0</v>
      </c>
      <c r="S456" s="32">
        <f>IF(D456&lt;1.609,0,IF(B456="F",VLOOKUP(I456,Barem!$X$2:$Z$13,2,1),VLOOKUP(I456,Barem!$X$14:$Z$25,2,1)))</f>
        <v>0</v>
      </c>
      <c r="T456" s="32">
        <f>VLOOKUP(A456,Participanti!A:C,3,0)</f>
        <v>0</v>
      </c>
      <c r="U456" s="171">
        <f t="shared" si="86"/>
        <v>2.5</v>
      </c>
      <c r="V456" s="159">
        <v>44171</v>
      </c>
      <c r="W456" s="151">
        <f t="shared" si="94"/>
        <v>1</v>
      </c>
      <c r="X456" s="154">
        <f t="shared" si="85"/>
        <v>0.24177949709864605</v>
      </c>
      <c r="Y456" s="36" t="str">
        <f>VLOOKUP(A456,Data_echipe!A:R,18,0)</f>
        <v>Simply the BEST</v>
      </c>
      <c r="Z456" s="36">
        <f t="shared" si="90"/>
        <v>1</v>
      </c>
    </row>
    <row r="457" spans="1:26" x14ac:dyDescent="0.25">
      <c r="A457" s="156" t="s">
        <v>58</v>
      </c>
      <c r="B457" s="36" t="str">
        <f>VLOOKUP(A457,Participanti!A:B,2,0)</f>
        <v>F</v>
      </c>
      <c r="C457" s="156">
        <v>13</v>
      </c>
      <c r="D457" s="156">
        <v>30.02</v>
      </c>
      <c r="E457" s="157">
        <v>0.13440972222222222</v>
      </c>
      <c r="F457" s="157">
        <v>0.14070601851851852</v>
      </c>
      <c r="G457" s="167">
        <f t="shared" si="92"/>
        <v>0.13755787037037037</v>
      </c>
      <c r="H457" s="108">
        <v>405</v>
      </c>
      <c r="I457" s="153">
        <f t="shared" si="91"/>
        <v>4.5822075406519109E-3</v>
      </c>
      <c r="J457" s="36">
        <f>IF(B457="F",IF(I457&gt;Barem!$AC$2,0,IF(B457="F",VLOOKUP(D457,Barem!$B$2:$C$11,2,1))),IF(I457&gt;Barem!$AC$3,0,VLOOKUP(D457,Barem!$B$12:$C$21,2,1)))</f>
        <v>5</v>
      </c>
      <c r="K457" s="36">
        <f>IF(J457=0,0,IF(B457="F",VLOOKUP(I457,Barem!$G$2:$H$11,2,1),VLOOKUP(I457,Barem!$G$12:$H$21,2,1)))</f>
        <v>1</v>
      </c>
      <c r="L457" s="156">
        <v>4</v>
      </c>
      <c r="M457" s="169" t="s">
        <v>172</v>
      </c>
      <c r="N457" s="170">
        <f t="shared" si="93"/>
        <v>0.25</v>
      </c>
      <c r="O457" s="170">
        <f t="shared" si="93"/>
        <v>0.25</v>
      </c>
      <c r="P457" s="170">
        <f t="shared" si="93"/>
        <v>0.5</v>
      </c>
      <c r="Q457" s="32">
        <f t="shared" si="88"/>
        <v>0.27</v>
      </c>
      <c r="R457" s="32">
        <f>IF(D457&gt;21,VLOOKUP(D457,Barem!$T$1:$U$39,2,1),0)</f>
        <v>0.4</v>
      </c>
      <c r="S457" s="32">
        <f>IF(D457&lt;1.609,0,IF(B457="F",VLOOKUP(I457,Barem!$X$2:$Z$13,2,1),VLOOKUP(I457,Barem!$X$14:$Z$25,2,1)))</f>
        <v>0</v>
      </c>
      <c r="T457" s="32">
        <f>VLOOKUP(A457,Participanti!A:C,3,0)</f>
        <v>0</v>
      </c>
      <c r="U457" s="171">
        <f t="shared" si="86"/>
        <v>4.17</v>
      </c>
      <c r="V457" s="159">
        <v>44171</v>
      </c>
      <c r="W457" s="151">
        <f t="shared" si="94"/>
        <v>1</v>
      </c>
      <c r="X457" s="154">
        <f t="shared" si="85"/>
        <v>0.13890739506995337</v>
      </c>
      <c r="Y457" s="36" t="str">
        <f>VLOOKUP(A457,Data_echipe!A:R,18,0)</f>
        <v>Let it RUN</v>
      </c>
      <c r="Z457" s="36">
        <f t="shared" si="90"/>
        <v>1</v>
      </c>
    </row>
    <row r="458" spans="1:26" x14ac:dyDescent="0.25">
      <c r="A458" s="156" t="s">
        <v>84</v>
      </c>
      <c r="B458" s="36" t="str">
        <f>VLOOKUP(A458,Participanti!A:B,2,0)</f>
        <v>M</v>
      </c>
      <c r="C458" s="156">
        <v>13</v>
      </c>
      <c r="D458" s="156">
        <v>5</v>
      </c>
      <c r="E458" s="157">
        <v>1.7557870370370373E-2</v>
      </c>
      <c r="F458" s="157">
        <v>1.7650462962962962E-2</v>
      </c>
      <c r="G458" s="167">
        <f t="shared" si="92"/>
        <v>1.7604166666666667E-2</v>
      </c>
      <c r="H458" s="108">
        <v>3</v>
      </c>
      <c r="I458" s="153">
        <f t="shared" si="91"/>
        <v>3.5208333333333333E-3</v>
      </c>
      <c r="J458" s="36">
        <f>IF(B458="F",IF(I458&gt;Barem!$AC$2,0,IF(B458="F",VLOOKUP(D458,Barem!$B$2:$C$11,2,1))),IF(I458&gt;Barem!$AC$3,0,VLOOKUP(D458,Barem!$B$12:$C$21,2,1)))</f>
        <v>1.5</v>
      </c>
      <c r="K458" s="36">
        <f>IF(J458=0,0,IF(B458="F",VLOOKUP(I458,Barem!$G$2:$H$11,2,1),VLOOKUP(I458,Barem!$G$12:$H$21,2,1)))</f>
        <v>2.5</v>
      </c>
      <c r="L458" s="156">
        <v>3.5</v>
      </c>
      <c r="M458" s="169" t="s">
        <v>172</v>
      </c>
      <c r="N458" s="170">
        <f t="shared" si="93"/>
        <v>0.25</v>
      </c>
      <c r="O458" s="170">
        <f t="shared" si="93"/>
        <v>0.25</v>
      </c>
      <c r="P458" s="170">
        <f t="shared" si="93"/>
        <v>0.5</v>
      </c>
      <c r="Q458" s="32">
        <f t="shared" si="88"/>
        <v>0</v>
      </c>
      <c r="R458" s="32">
        <f>IF(D458&gt;21,VLOOKUP(D458,Barem!$T$1:$U$39,2,1),0)</f>
        <v>0</v>
      </c>
      <c r="S458" s="32">
        <f>IF(D458&lt;1.609,0,IF(B458="F",VLOOKUP(I458,Barem!$X$2:$Z$13,2,1),VLOOKUP(I458,Barem!$X$14:$Z$25,2,1)))</f>
        <v>0</v>
      </c>
      <c r="T458" s="32">
        <f>VLOOKUP(A458,Participanti!A:C,3,0)</f>
        <v>0</v>
      </c>
      <c r="U458" s="171">
        <f t="shared" si="86"/>
        <v>2.75</v>
      </c>
      <c r="V458" s="159">
        <v>44170</v>
      </c>
      <c r="W458" s="151">
        <f t="shared" si="94"/>
        <v>1</v>
      </c>
      <c r="X458" s="154">
        <f t="shared" si="85"/>
        <v>0.55000000000000004</v>
      </c>
      <c r="Y458" s="36" t="str">
        <f>VLOOKUP(A458,Data_echipe!A:R,18,0)</f>
        <v>Tenchei</v>
      </c>
      <c r="Z458" s="36">
        <f t="shared" si="90"/>
        <v>1</v>
      </c>
    </row>
    <row r="459" spans="1:26" x14ac:dyDescent="0.25">
      <c r="A459" s="156" t="s">
        <v>66</v>
      </c>
      <c r="B459" s="36" t="str">
        <f>VLOOKUP(A459,Participanti!A:B,2,0)</f>
        <v>M</v>
      </c>
      <c r="C459" s="156">
        <v>13</v>
      </c>
      <c r="D459" s="156">
        <v>12.89</v>
      </c>
      <c r="E459" s="157">
        <v>4.5613425925925925E-2</v>
      </c>
      <c r="F459" s="157">
        <v>4.6689814814814816E-2</v>
      </c>
      <c r="G459" s="167">
        <f t="shared" si="92"/>
        <v>4.6151620370370371E-2</v>
      </c>
      <c r="H459" s="108">
        <v>23</v>
      </c>
      <c r="I459" s="153">
        <f t="shared" si="91"/>
        <v>3.5804205097261727E-3</v>
      </c>
      <c r="J459" s="36">
        <f>IF(B459="F",IF(I459&gt;Barem!$AC$2,0,IF(B459="F",VLOOKUP(D459,Barem!$B$2:$C$11,2,1))),IF(I459&gt;Barem!$AC$3,0,VLOOKUP(D459,Barem!$B$12:$C$21,2,1)))</f>
        <v>3</v>
      </c>
      <c r="K459" s="36">
        <f>IF(J459=0,0,IF(B459="F",VLOOKUP(I459,Barem!$G$2:$H$11,2,1),VLOOKUP(I459,Barem!$G$12:$H$21,2,1)))</f>
        <v>2.5</v>
      </c>
      <c r="L459" s="156">
        <v>3.5</v>
      </c>
      <c r="M459" s="169" t="s">
        <v>172</v>
      </c>
      <c r="N459" s="170">
        <f t="shared" si="93"/>
        <v>0.25</v>
      </c>
      <c r="O459" s="170">
        <f t="shared" si="93"/>
        <v>0.25</v>
      </c>
      <c r="P459" s="170">
        <f t="shared" si="93"/>
        <v>0.5</v>
      </c>
      <c r="Q459" s="32">
        <f t="shared" si="88"/>
        <v>0</v>
      </c>
      <c r="R459" s="32">
        <f>IF(D459&gt;21,VLOOKUP(D459,Barem!$T$1:$U$39,2,1),0)</f>
        <v>0</v>
      </c>
      <c r="S459" s="32">
        <f>IF(D459&lt;1.609,0,IF(B459="F",VLOOKUP(I459,Barem!$X$2:$Z$13,2,1),VLOOKUP(I459,Barem!$X$14:$Z$25,2,1)))</f>
        <v>0</v>
      </c>
      <c r="T459" s="32">
        <f>VLOOKUP(A459,Participanti!A:C,3,0)</f>
        <v>0</v>
      </c>
      <c r="U459" s="171">
        <f t="shared" si="86"/>
        <v>3.125</v>
      </c>
      <c r="V459" s="159">
        <v>44170</v>
      </c>
      <c r="W459" s="151">
        <f t="shared" si="94"/>
        <v>1</v>
      </c>
      <c r="X459" s="154">
        <f t="shared" si="85"/>
        <v>0.24243599689681922</v>
      </c>
      <c r="Y459" s="36" t="str">
        <f>VLOOKUP(A459,Data_echipe!A:R,18,0)</f>
        <v>Serioranistii</v>
      </c>
      <c r="Z459" s="36">
        <f t="shared" si="90"/>
        <v>1</v>
      </c>
    </row>
    <row r="460" spans="1:26" x14ac:dyDescent="0.25">
      <c r="A460" s="156" t="s">
        <v>159</v>
      </c>
      <c r="B460" s="36" t="str">
        <f>VLOOKUP(A460,Participanti!A:B,2,0)</f>
        <v>M</v>
      </c>
      <c r="C460" s="156">
        <v>13</v>
      </c>
      <c r="D460" s="156">
        <v>10</v>
      </c>
      <c r="E460" s="156"/>
      <c r="F460" s="157">
        <v>2.704861111111111E-2</v>
      </c>
      <c r="G460" s="167">
        <f t="shared" si="92"/>
        <v>2.704861111111111E-2</v>
      </c>
      <c r="H460" s="108">
        <v>14</v>
      </c>
      <c r="I460" s="153">
        <f t="shared" si="91"/>
        <v>2.704861111111111E-3</v>
      </c>
      <c r="J460" s="36">
        <f>IF(B460="F",IF(I460&gt;Barem!$AC$2,0,IF(B460="F",VLOOKUP(D460,Barem!$B$2:$C$11,2,1))),IF(I460&gt;Barem!$AC$3,0,VLOOKUP(D460,Barem!$B$12:$C$21,2,1)))</f>
        <v>2.5</v>
      </c>
      <c r="K460" s="110">
        <f>IF(J460=0,0,IF(B460="F",VLOOKUP(I460,Barem!$G$2:$H$11,2,1),VLOOKUP(I460,Barem!$G$12:$H$21,2,1)))</f>
        <v>5</v>
      </c>
      <c r="L460" s="2">
        <v>3.5</v>
      </c>
      <c r="M460" s="169" t="s">
        <v>171</v>
      </c>
      <c r="N460" s="170">
        <f t="shared" si="93"/>
        <v>0.25</v>
      </c>
      <c r="O460" s="170">
        <f t="shared" si="93"/>
        <v>0.5</v>
      </c>
      <c r="P460" s="170">
        <f t="shared" si="93"/>
        <v>0.25</v>
      </c>
      <c r="Q460" s="32">
        <f t="shared" si="88"/>
        <v>0</v>
      </c>
      <c r="R460" s="32">
        <f>IF(D460&gt;21,VLOOKUP(D460,Barem!$T$1:$U$39,2,1),0)</f>
        <v>0</v>
      </c>
      <c r="S460" s="32">
        <f>IF(D460&lt;1.609,0,IF(B460="F",VLOOKUP(I460,Barem!$X$2:$Z$13,2,1),VLOOKUP(I460,Barem!$X$14:$Z$25,2,1)))</f>
        <v>0.30000000000000004</v>
      </c>
      <c r="T460" s="32">
        <f>VLOOKUP(A460,Participanti!A:C,3,0)</f>
        <v>0</v>
      </c>
      <c r="U460" s="171">
        <f t="shared" si="86"/>
        <v>4.3</v>
      </c>
      <c r="V460" s="159">
        <v>44170</v>
      </c>
      <c r="W460" s="151">
        <f t="shared" si="94"/>
        <v>1</v>
      </c>
      <c r="X460" s="154">
        <f t="shared" si="85"/>
        <v>0.43</v>
      </c>
      <c r="Y460" s="36" t="str">
        <f>VLOOKUP(A460,Data_echipe!A:R,18,0)</f>
        <v>Simply the BEST</v>
      </c>
      <c r="Z460" s="36">
        <f t="shared" si="90"/>
        <v>1</v>
      </c>
    </row>
    <row r="461" spans="1:26" x14ac:dyDescent="0.25">
      <c r="A461" s="156" t="s">
        <v>178</v>
      </c>
      <c r="B461" s="36" t="str">
        <f>VLOOKUP(A461,Participanti!A:B,2,0)</f>
        <v>M</v>
      </c>
      <c r="C461" s="156">
        <v>13</v>
      </c>
      <c r="D461" s="156">
        <v>50.88</v>
      </c>
      <c r="E461" s="157">
        <v>0.21335648148148148</v>
      </c>
      <c r="F461" s="157">
        <v>0.21454861111111112</v>
      </c>
      <c r="G461" s="167">
        <f t="shared" si="92"/>
        <v>0.21395254629629629</v>
      </c>
      <c r="H461" s="108">
        <v>1516</v>
      </c>
      <c r="I461" s="153">
        <f t="shared" si="91"/>
        <v>4.2050421834963891E-3</v>
      </c>
      <c r="J461" s="110">
        <f>IF(B461="F",IF(I461&gt;Barem!$AC$2,0,IF(B461="F",VLOOKUP(D461,Barem!$B$2:$C$11,2,1))),IF(I461&gt;Barem!$AC$3,0,VLOOKUP(D461,Barem!$B$12:$C$21,2,1)))</f>
        <v>5</v>
      </c>
      <c r="K461" s="36">
        <f>IF(J461=0,0,IF(B461="F",VLOOKUP(I461,Barem!$G$2:$H$11,2,1),VLOOKUP(I461,Barem!$G$12:$H$21,2,1)))</f>
        <v>1</v>
      </c>
      <c r="L461" s="2">
        <v>3.5</v>
      </c>
      <c r="M461" s="169" t="s">
        <v>170</v>
      </c>
      <c r="N461" s="170">
        <f t="shared" si="93"/>
        <v>0.5</v>
      </c>
      <c r="O461" s="170">
        <f t="shared" si="93"/>
        <v>0.25</v>
      </c>
      <c r="P461" s="170">
        <f t="shared" si="93"/>
        <v>0.25</v>
      </c>
      <c r="Q461" s="32">
        <f t="shared" si="88"/>
        <v>1.0106666666666666</v>
      </c>
      <c r="R461" s="32">
        <f>IF(D461&gt;21,VLOOKUP(D461,Barem!$T$1:$U$39,2,1),0)</f>
        <v>1.4</v>
      </c>
      <c r="S461" s="32">
        <f>IF(D461&lt;1.609,0,IF(B461="F",VLOOKUP(I461,Barem!$X$2:$Z$13,2,1),VLOOKUP(I461,Barem!$X$14:$Z$25,2,1)))</f>
        <v>0</v>
      </c>
      <c r="T461" s="32">
        <f>VLOOKUP(A461,Participanti!A:C,3,0)</f>
        <v>0</v>
      </c>
      <c r="U461" s="171">
        <f t="shared" si="86"/>
        <v>6.0356666666666658</v>
      </c>
      <c r="V461" s="159">
        <v>44170</v>
      </c>
      <c r="W461" s="151">
        <f t="shared" si="94"/>
        <v>1</v>
      </c>
      <c r="X461" s="154">
        <f t="shared" si="85"/>
        <v>0.11862552410901465</v>
      </c>
      <c r="Y461" s="36" t="str">
        <f>VLOOKUP(A461,Data_echipe!A:R,18,0)</f>
        <v>Tenchei</v>
      </c>
      <c r="Z461" s="36">
        <f t="shared" si="90"/>
        <v>1</v>
      </c>
    </row>
    <row r="462" spans="1:26" x14ac:dyDescent="0.25">
      <c r="A462" s="156" t="s">
        <v>60</v>
      </c>
      <c r="B462" s="36" t="str">
        <f>VLOOKUP(A462,Participanti!A:B,2,0)</f>
        <v>M</v>
      </c>
      <c r="C462" s="156">
        <v>13</v>
      </c>
      <c r="D462" s="156">
        <v>21.19</v>
      </c>
      <c r="E462" s="157">
        <v>8.4062499999999998E-2</v>
      </c>
      <c r="F462" s="157">
        <v>9.003472222222221E-2</v>
      </c>
      <c r="G462" s="167">
        <f t="shared" si="92"/>
        <v>8.7048611111111104E-2</v>
      </c>
      <c r="H462" s="108">
        <v>59</v>
      </c>
      <c r="I462" s="153">
        <f t="shared" si="91"/>
        <v>4.1080042997220902E-3</v>
      </c>
      <c r="J462" s="36">
        <f>IF(B462="F",IF(I462&gt;Barem!$AC$2,0,IF(B462="F",VLOOKUP(D462,Barem!$B$2:$C$11,2,1))),IF(I462&gt;Barem!$AC$3,0,VLOOKUP(D462,Barem!$B$12:$C$21,2,1)))</f>
        <v>5</v>
      </c>
      <c r="K462" s="36">
        <f>IF(J462=0,0,IF(B462="F",VLOOKUP(I462,Barem!$G$2:$H$11,2,1),VLOOKUP(I462,Barem!$G$12:$H$21,2,1)))</f>
        <v>1.5</v>
      </c>
      <c r="L462" s="156">
        <v>2</v>
      </c>
      <c r="M462" s="169" t="s">
        <v>172</v>
      </c>
      <c r="N462" s="170">
        <f t="shared" si="93"/>
        <v>0.25</v>
      </c>
      <c r="O462" s="170">
        <f t="shared" si="93"/>
        <v>0.25</v>
      </c>
      <c r="P462" s="170">
        <f t="shared" si="93"/>
        <v>0.5</v>
      </c>
      <c r="Q462" s="32">
        <f t="shared" si="88"/>
        <v>0</v>
      </c>
      <c r="R462" s="32">
        <f>IF(D462&gt;21,VLOOKUP(D462,Barem!$T$1:$U$39,2,1),0)</f>
        <v>0</v>
      </c>
      <c r="S462" s="32">
        <f>IF(D462&lt;1.609,0,IF(B462="F",VLOOKUP(I462,Barem!$X$2:$Z$13,2,1),VLOOKUP(I462,Barem!$X$14:$Z$25,2,1)))</f>
        <v>0</v>
      </c>
      <c r="T462" s="32">
        <f>VLOOKUP(A462,Participanti!A:C,3,0)</f>
        <v>0</v>
      </c>
      <c r="U462" s="171">
        <f t="shared" si="86"/>
        <v>2.625</v>
      </c>
      <c r="V462" s="159">
        <v>44170</v>
      </c>
      <c r="W462" s="151">
        <f t="shared" si="94"/>
        <v>1</v>
      </c>
      <c r="X462" s="154">
        <f t="shared" si="85"/>
        <v>0.1238791882963662</v>
      </c>
      <c r="Y462" s="36" t="str">
        <f>VLOOKUP(A462,Data_echipe!A:R,18,0)</f>
        <v>TSP</v>
      </c>
      <c r="Z462" s="36">
        <f t="shared" si="90"/>
        <v>1</v>
      </c>
    </row>
    <row r="463" spans="1:26" x14ac:dyDescent="0.25">
      <c r="A463" s="156" t="s">
        <v>83</v>
      </c>
      <c r="B463" s="36" t="str">
        <f>VLOOKUP(A463,Participanti!A:B,2,0)</f>
        <v>F</v>
      </c>
      <c r="C463" s="156">
        <v>13</v>
      </c>
      <c r="D463" s="156">
        <v>10.039999999999999</v>
      </c>
      <c r="E463" s="157">
        <v>5.1655092592592593E-2</v>
      </c>
      <c r="F463" s="157">
        <v>5.7592592592592591E-2</v>
      </c>
      <c r="G463" s="167">
        <f t="shared" si="92"/>
        <v>5.4623842592592592E-2</v>
      </c>
      <c r="H463" s="108">
        <v>15</v>
      </c>
      <c r="I463" s="153">
        <f t="shared" si="91"/>
        <v>5.4406217721705771E-3</v>
      </c>
      <c r="J463" s="36">
        <f>IF(B463="F",IF(I463&gt;Barem!$AC$2,0,IF(B463="F",VLOOKUP(D463,Barem!$B$2:$C$11,2,1))),IF(I463&gt;Barem!$AC$3,0,VLOOKUP(D463,Barem!$B$12:$C$21,2,1)))</f>
        <v>2.5</v>
      </c>
      <c r="K463" s="36">
        <f>IF(J463=0,0,IF(B463="F",VLOOKUP(I463,Barem!$G$2:$H$11,2,1),VLOOKUP(I463,Barem!$G$12:$H$21,2,1)))</f>
        <v>1</v>
      </c>
      <c r="L463" s="156">
        <v>2.5</v>
      </c>
      <c r="M463" s="169" t="s">
        <v>172</v>
      </c>
      <c r="N463" s="170">
        <f t="shared" si="93"/>
        <v>0.25</v>
      </c>
      <c r="O463" s="170">
        <f t="shared" si="93"/>
        <v>0.25</v>
      </c>
      <c r="P463" s="170">
        <f t="shared" si="93"/>
        <v>0.5</v>
      </c>
      <c r="Q463" s="32">
        <f t="shared" si="88"/>
        <v>0</v>
      </c>
      <c r="R463" s="32">
        <f>IF(D463&gt;21,VLOOKUP(D463,Barem!$T$1:$U$39,2,1),0)</f>
        <v>0</v>
      </c>
      <c r="S463" s="32">
        <f>IF(D463&lt;1.609,0,IF(B463="F",VLOOKUP(I463,Barem!$X$2:$Z$13,2,1),VLOOKUP(I463,Barem!$X$14:$Z$25,2,1)))</f>
        <v>0</v>
      </c>
      <c r="T463" s="32">
        <f>VLOOKUP(A463,Participanti!A:C,3,0)</f>
        <v>0.75</v>
      </c>
      <c r="U463" s="171">
        <f t="shared" si="86"/>
        <v>2.875</v>
      </c>
      <c r="V463" s="159">
        <v>44166</v>
      </c>
      <c r="W463" s="151">
        <f t="shared" si="94"/>
        <v>1</v>
      </c>
      <c r="X463" s="154">
        <f t="shared" si="85"/>
        <v>0.2863545816733068</v>
      </c>
      <c r="Y463" s="36" t="str">
        <f>VLOOKUP(A463,Data_echipe!A:R,18,0)</f>
        <v>Serioranistii</v>
      </c>
      <c r="Z463" s="36">
        <f t="shared" si="90"/>
        <v>1</v>
      </c>
    </row>
    <row r="464" spans="1:26" x14ac:dyDescent="0.25">
      <c r="A464" s="156" t="s">
        <v>55</v>
      </c>
      <c r="B464" s="36" t="str">
        <f>VLOOKUP(A464,Participanti!A:B,2,0)</f>
        <v>M</v>
      </c>
      <c r="C464" s="156">
        <v>13</v>
      </c>
      <c r="D464" s="156">
        <v>3.02</v>
      </c>
      <c r="E464" s="156"/>
      <c r="F464" s="157">
        <v>7.1643518518518514E-3</v>
      </c>
      <c r="G464" s="167">
        <f t="shared" si="92"/>
        <v>7.1643518518518514E-3</v>
      </c>
      <c r="H464" s="108">
        <v>11</v>
      </c>
      <c r="I464" s="153">
        <f t="shared" si="91"/>
        <v>2.3723019376992887E-3</v>
      </c>
      <c r="J464" s="36">
        <f>IF(B464="F",IF(I464&gt;Barem!$AC$2,0,IF(B464="F",VLOOKUP(D464,Barem!$B$2:$C$11,2,1))),IF(I464&gt;Barem!$AC$3,0,VLOOKUP(D464,Barem!$B$12:$C$21,2,1)))</f>
        <v>1</v>
      </c>
      <c r="K464" s="110">
        <f>IF(J464=0,0,IF(B464="F",VLOOKUP(I464,Barem!$G$2:$H$11,2,1),VLOOKUP(I464,Barem!$G$12:$H$21,2,1)))</f>
        <v>5</v>
      </c>
      <c r="L464" s="2">
        <v>3.5</v>
      </c>
      <c r="M464" s="169" t="s">
        <v>171</v>
      </c>
      <c r="N464" s="170">
        <f t="shared" si="93"/>
        <v>0.25</v>
      </c>
      <c r="O464" s="170">
        <f t="shared" si="93"/>
        <v>0.5</v>
      </c>
      <c r="P464" s="170">
        <f t="shared" si="93"/>
        <v>0.25</v>
      </c>
      <c r="Q464" s="32">
        <f t="shared" si="88"/>
        <v>0</v>
      </c>
      <c r="R464" s="32">
        <f>IF(D464&gt;21,VLOOKUP(D464,Barem!$T$1:$U$39,2,1),0)</f>
        <v>0</v>
      </c>
      <c r="S464" s="32">
        <f>IF(D464&lt;1.609,0,IF(B464="F",VLOOKUP(I464,Barem!$X$2:$Z$13,2,1),VLOOKUP(I464,Barem!$X$14:$Z$25,2,1)))</f>
        <v>3.6</v>
      </c>
      <c r="T464" s="32">
        <f>VLOOKUP(A464,Participanti!A:C,3,0)</f>
        <v>0</v>
      </c>
      <c r="U464" s="171">
        <f t="shared" si="86"/>
        <v>7.2249999999999996</v>
      </c>
      <c r="V464" s="159">
        <v>44171</v>
      </c>
      <c r="W464" s="151">
        <f t="shared" si="94"/>
        <v>1</v>
      </c>
      <c r="X464" s="154">
        <f t="shared" si="85"/>
        <v>2.3923841059602649</v>
      </c>
      <c r="Y464" s="36" t="str">
        <f>VLOOKUP(A464,Data_echipe!A:R,18,0)</f>
        <v>Serioranistii</v>
      </c>
      <c r="Z464" s="36">
        <f t="shared" si="90"/>
        <v>1</v>
      </c>
    </row>
    <row r="465" spans="1:26" x14ac:dyDescent="0.25">
      <c r="A465" s="156" t="s">
        <v>220</v>
      </c>
      <c r="B465" s="36" t="str">
        <f>VLOOKUP(A465,Participanti!A:B,2,0)</f>
        <v>M</v>
      </c>
      <c r="C465" s="156">
        <v>13</v>
      </c>
      <c r="D465" s="156">
        <v>21.33</v>
      </c>
      <c r="E465" s="157">
        <v>7.2951388888888885E-2</v>
      </c>
      <c r="F465" s="157">
        <v>7.9907407407407413E-2</v>
      </c>
      <c r="G465" s="167">
        <f t="shared" si="92"/>
        <v>7.6429398148148142E-2</v>
      </c>
      <c r="H465" s="108">
        <v>24</v>
      </c>
      <c r="I465" s="153">
        <f t="shared" si="91"/>
        <v>3.5831879113055859E-3</v>
      </c>
      <c r="J465" s="110">
        <f>IF(B465="F",IF(I465&gt;Barem!$AC$2,0,IF(B465="F",VLOOKUP(D465,Barem!$B$2:$C$11,2,1))),IF(I465&gt;Barem!$AC$3,0,VLOOKUP(D465,Barem!$B$12:$C$21,2,1)))</f>
        <v>5</v>
      </c>
      <c r="K465" s="36">
        <f>IF(J465=0,0,IF(B465="F",VLOOKUP(I465,Barem!$G$2:$H$11,2,1),VLOOKUP(I465,Barem!$G$12:$H$21,2,1)))</f>
        <v>2.5</v>
      </c>
      <c r="L465" s="2">
        <v>3</v>
      </c>
      <c r="M465" s="169" t="s">
        <v>170</v>
      </c>
      <c r="N465" s="170">
        <f t="shared" si="93"/>
        <v>0.5</v>
      </c>
      <c r="O465" s="170">
        <f t="shared" si="93"/>
        <v>0.25</v>
      </c>
      <c r="P465" s="170">
        <f t="shared" si="93"/>
        <v>0.25</v>
      </c>
      <c r="Q465" s="32">
        <f t="shared" si="88"/>
        <v>0</v>
      </c>
      <c r="R465" s="32">
        <f>IF(D465&gt;21,VLOOKUP(D465,Barem!$T$1:$U$39,2,1),0)</f>
        <v>0</v>
      </c>
      <c r="S465" s="32">
        <f>IF(D465&lt;1.609,0,IF(B465="F",VLOOKUP(I465,Barem!$X$2:$Z$13,2,1),VLOOKUP(I465,Barem!$X$14:$Z$25,2,1)))</f>
        <v>0</v>
      </c>
      <c r="T465" s="32">
        <f>VLOOKUP(A465,Participanti!A:C,3,0)</f>
        <v>0</v>
      </c>
      <c r="U465" s="171">
        <f t="shared" si="86"/>
        <v>3.875</v>
      </c>
      <c r="V465" s="159">
        <v>44171</v>
      </c>
      <c r="W465" s="151">
        <f t="shared" si="94"/>
        <v>1</v>
      </c>
      <c r="X465" s="154">
        <f t="shared" si="85"/>
        <v>0.18166901078293485</v>
      </c>
      <c r="Y465" s="36" t="str">
        <f>VLOOKUP(A465,Data_echipe!A:R,18,0)</f>
        <v>Serioranistii</v>
      </c>
      <c r="Z465" s="36">
        <f t="shared" si="90"/>
        <v>1</v>
      </c>
    </row>
    <row r="466" spans="1:26" x14ac:dyDescent="0.25">
      <c r="A466" s="156" t="s">
        <v>155</v>
      </c>
      <c r="B466" s="36" t="str">
        <f>VLOOKUP(A466,Participanti!A:B,2,0)</f>
        <v>F</v>
      </c>
      <c r="C466" s="151">
        <v>13</v>
      </c>
      <c r="G466" s="167"/>
      <c r="I466" s="153"/>
      <c r="J466" s="36"/>
      <c r="K466" s="36"/>
      <c r="N466" s="170"/>
      <c r="O466" s="170"/>
      <c r="P466" s="170"/>
      <c r="U466" s="171">
        <v>1.5</v>
      </c>
      <c r="V466" s="159">
        <v>44172</v>
      </c>
      <c r="W466" s="151">
        <f t="shared" si="94"/>
        <v>1</v>
      </c>
      <c r="X466" s="154" t="e">
        <f t="shared" ref="X466:X532" si="95">U466/D466</f>
        <v>#DIV/0!</v>
      </c>
      <c r="Y466" s="36" t="str">
        <f>VLOOKUP(A466,Data_echipe!A:R,18,0)</f>
        <v>TSP</v>
      </c>
      <c r="Z466" s="36">
        <f t="shared" si="90"/>
        <v>0</v>
      </c>
    </row>
    <row r="467" spans="1:26" x14ac:dyDescent="0.25">
      <c r="A467" s="156" t="s">
        <v>111</v>
      </c>
      <c r="B467" s="36" t="str">
        <f>VLOOKUP(A467,Participanti!A:B,2,0)</f>
        <v>M</v>
      </c>
      <c r="C467" s="156">
        <v>13</v>
      </c>
      <c r="D467" s="156">
        <v>21.85</v>
      </c>
      <c r="E467" s="157">
        <v>0.16832175925925927</v>
      </c>
      <c r="F467" s="157">
        <v>0.1761689814814815</v>
      </c>
      <c r="G467" s="167">
        <f t="shared" si="92"/>
        <v>0.17224537037037038</v>
      </c>
      <c r="H467" s="108">
        <v>953</v>
      </c>
      <c r="I467" s="153">
        <f t="shared" si="91"/>
        <v>7.883083312145097E-3</v>
      </c>
      <c r="J467" s="36">
        <f>IF(B467="F",IF(I467&gt;Barem!$AC$2,0,IF(B467="F",VLOOKUP(D467,Barem!$B$2:$C$11,2,1))),IF(I467&gt;Barem!$AC$3,0,VLOOKUP(D467,Barem!$B$12:$C$21,2,1)))</f>
        <v>5</v>
      </c>
      <c r="K467" s="36">
        <f>IF(J467=0,0,IF(B467="F",VLOOKUP(I467,Barem!$G$2:$H$11,2,1),VLOOKUP(I467,Barem!$G$12:$H$21,2,1)))</f>
        <v>0</v>
      </c>
      <c r="L467" s="156">
        <v>3.5</v>
      </c>
      <c r="M467" s="169" t="s">
        <v>172</v>
      </c>
      <c r="N467" s="170">
        <f t="shared" si="93"/>
        <v>0.25</v>
      </c>
      <c r="O467" s="170">
        <f t="shared" si="93"/>
        <v>0.25</v>
      </c>
      <c r="P467" s="170">
        <f t="shared" si="93"/>
        <v>0.5</v>
      </c>
      <c r="Q467" s="32">
        <f t="shared" si="88"/>
        <v>0.63533333333333331</v>
      </c>
      <c r="R467" s="32">
        <f>IF(D467&gt;21,VLOOKUP(D467,Barem!$T$1:$U$39,2,1),0)</f>
        <v>0</v>
      </c>
      <c r="S467" s="32">
        <f>IF(D467&lt;1.609,0,IF(B467="F",VLOOKUP(I467,Barem!$X$2:$Z$13,2,1),VLOOKUP(I467,Barem!$X$14:$Z$25,2,1)))</f>
        <v>0</v>
      </c>
      <c r="T467" s="32">
        <f>VLOOKUP(A467,Participanti!A:C,3,0)</f>
        <v>0.5</v>
      </c>
      <c r="U467" s="171">
        <f t="shared" si="86"/>
        <v>4.1353333333333335</v>
      </c>
      <c r="V467" s="159">
        <v>44172</v>
      </c>
      <c r="W467" s="151">
        <f t="shared" si="94"/>
        <v>1</v>
      </c>
      <c r="X467" s="154">
        <f t="shared" si="95"/>
        <v>0.18926010678871091</v>
      </c>
      <c r="Y467" s="36" t="str">
        <f>VLOOKUP(A467,Data_echipe!A:R,18,0)</f>
        <v>Let it RUN</v>
      </c>
      <c r="Z467" s="36">
        <f t="shared" si="90"/>
        <v>0</v>
      </c>
    </row>
    <row r="468" spans="1:26" x14ac:dyDescent="0.25">
      <c r="A468" s="156" t="s">
        <v>67</v>
      </c>
      <c r="B468" s="36" t="str">
        <f>VLOOKUP(A468,Participanti!A:B,2,0)</f>
        <v>F</v>
      </c>
      <c r="C468" s="156">
        <v>13</v>
      </c>
      <c r="D468" s="156">
        <v>10.01</v>
      </c>
      <c r="E468" s="157"/>
      <c r="F468" s="157">
        <v>3.8981481481481485E-2</v>
      </c>
      <c r="G468" s="167">
        <f t="shared" si="92"/>
        <v>3.8981481481481485E-2</v>
      </c>
      <c r="H468" s="108">
        <v>23</v>
      </c>
      <c r="I468" s="153">
        <f t="shared" si="91"/>
        <v>3.8942538942538948E-3</v>
      </c>
      <c r="J468" s="36">
        <f>IF(B468="F",IF(I468&gt;Barem!$AC$2,0,IF(B468="F",VLOOKUP(D468,Barem!$B$2:$C$11,2,1))),IF(I468&gt;Barem!$AC$3,0,VLOOKUP(D468,Barem!$B$12:$C$21,2,1)))</f>
        <v>2.5</v>
      </c>
      <c r="K468" s="110">
        <f>IF(J468=0,0,IF(B468="F",VLOOKUP(I468,Barem!$G$2:$H$11,2,1),VLOOKUP(I468,Barem!$G$12:$H$21,2,1)))</f>
        <v>2.5</v>
      </c>
      <c r="L468" s="151">
        <v>3.5</v>
      </c>
      <c r="M468" s="169" t="s">
        <v>171</v>
      </c>
      <c r="N468" s="170">
        <f t="shared" si="93"/>
        <v>0.25</v>
      </c>
      <c r="O468" s="170">
        <f t="shared" si="93"/>
        <v>0.5</v>
      </c>
      <c r="P468" s="170">
        <f t="shared" si="93"/>
        <v>0.25</v>
      </c>
      <c r="Q468" s="32">
        <f t="shared" si="88"/>
        <v>0</v>
      </c>
      <c r="R468" s="32">
        <f>IF(D468&gt;21,VLOOKUP(D468,Barem!$T$1:$U$39,2,1),0)</f>
        <v>0</v>
      </c>
      <c r="S468" s="32">
        <f>IF(D468&lt;1.609,0,IF(B468="F",VLOOKUP(I468,Barem!$X$2:$Z$13,2,1),VLOOKUP(I468,Barem!$X$14:$Z$25,2,1)))</f>
        <v>0</v>
      </c>
      <c r="T468" s="32">
        <f>VLOOKUP(A468,Participanti!A:C,3,0)</f>
        <v>0</v>
      </c>
      <c r="U468" s="171">
        <f t="shared" si="86"/>
        <v>2.75</v>
      </c>
      <c r="V468" s="159">
        <v>44169</v>
      </c>
      <c r="W468" s="151">
        <f t="shared" si="94"/>
        <v>1</v>
      </c>
      <c r="X468" s="154">
        <f t="shared" si="95"/>
        <v>0.27472527472527475</v>
      </c>
      <c r="Y468" s="36" t="e">
        <f>VLOOKUP(A468,Data_echipe!A:R,18,0)</f>
        <v>#N/A</v>
      </c>
      <c r="Z468" s="36">
        <f t="shared" si="90"/>
        <v>1</v>
      </c>
    </row>
    <row r="469" spans="1:26" x14ac:dyDescent="0.25">
      <c r="A469" s="156" t="s">
        <v>55</v>
      </c>
      <c r="B469" s="36" t="str">
        <f>VLOOKUP(A469,Participanti!A:B,2,0)</f>
        <v>M</v>
      </c>
      <c r="C469" s="156">
        <v>14</v>
      </c>
      <c r="D469" s="156">
        <v>21.49</v>
      </c>
      <c r="E469" s="157">
        <v>6.8206018518518527E-2</v>
      </c>
      <c r="F469" s="157">
        <v>6.8773148148148153E-2</v>
      </c>
      <c r="G469" s="167">
        <f t="shared" si="92"/>
        <v>6.848958333333334E-2</v>
      </c>
      <c r="H469" s="108">
        <v>65</v>
      </c>
      <c r="I469" s="153">
        <f t="shared" si="91"/>
        <v>3.1870443617186294E-3</v>
      </c>
      <c r="J469" s="36">
        <f>IF(B469="F",IF(I469&gt;Barem!$AC$2,0,IF(B469="F",VLOOKUP(D469,Barem!$B$2:$C$11,2,1))),IF(I469&gt;Barem!$AC$3,0,VLOOKUP(D469,Barem!$B$12:$C$21,2,1)))</f>
        <v>5</v>
      </c>
      <c r="K469" s="36">
        <f>IF(J469=0,0,IF(B469="F",VLOOKUP(I469,Barem!$G$2:$H$11,2,1),VLOOKUP(I469,Barem!$G$12:$H$21,2,1)))</f>
        <v>3.5</v>
      </c>
      <c r="L469" s="156">
        <v>4</v>
      </c>
      <c r="M469" s="169" t="s">
        <v>172</v>
      </c>
      <c r="N469" s="170">
        <f t="shared" si="93"/>
        <v>0.25</v>
      </c>
      <c r="O469" s="170">
        <f t="shared" si="93"/>
        <v>0.25</v>
      </c>
      <c r="P469" s="170">
        <f t="shared" si="93"/>
        <v>0.5</v>
      </c>
      <c r="Q469" s="32">
        <f t="shared" si="88"/>
        <v>0</v>
      </c>
      <c r="R469" s="32">
        <f>IF(D469&gt;21,VLOOKUP(D469,Barem!$T$1:$U$39,2,1),0)</f>
        <v>0</v>
      </c>
      <c r="S469" s="32">
        <f>IF(D469&lt;1.609,0,IF(B469="F",VLOOKUP(I469,Barem!$X$2:$Z$13,2,1),VLOOKUP(I469,Barem!$X$14:$Z$25,2,1)))</f>
        <v>0</v>
      </c>
      <c r="T469" s="32">
        <f>VLOOKUP(A469,Participanti!A:C,3,0)</f>
        <v>0</v>
      </c>
      <c r="U469" s="171">
        <f t="shared" si="86"/>
        <v>4.125</v>
      </c>
      <c r="V469" s="159">
        <v>44178</v>
      </c>
      <c r="W469" s="151">
        <f t="shared" si="94"/>
        <v>1</v>
      </c>
      <c r="X469" s="154">
        <f t="shared" si="95"/>
        <v>0.19194974406700793</v>
      </c>
      <c r="Y469" s="36" t="str">
        <f>VLOOKUP(A469,Data_echipe!A:R,18,0)</f>
        <v>Serioranistii</v>
      </c>
      <c r="Z469" s="36">
        <f t="shared" si="90"/>
        <v>1</v>
      </c>
    </row>
    <row r="470" spans="1:26" x14ac:dyDescent="0.25">
      <c r="A470" s="156" t="s">
        <v>182</v>
      </c>
      <c r="B470" s="36" t="str">
        <f>VLOOKUP(A470,Participanti!A:B,2,0)</f>
        <v>M</v>
      </c>
      <c r="C470" s="156">
        <v>14</v>
      </c>
      <c r="D470" s="156">
        <v>21.29</v>
      </c>
      <c r="E470" s="157">
        <v>7.4282407407407408E-2</v>
      </c>
      <c r="F470" s="157">
        <v>8.2384259259259254E-2</v>
      </c>
      <c r="G470" s="167">
        <f t="shared" si="92"/>
        <v>7.8333333333333338E-2</v>
      </c>
      <c r="H470" s="108">
        <v>58</v>
      </c>
      <c r="I470" s="153">
        <f t="shared" si="91"/>
        <v>3.6793486770001571E-3</v>
      </c>
      <c r="J470" s="36">
        <f>IF(B470="F",IF(I470&gt;Barem!$AC$2,0,IF(B470="F",VLOOKUP(D470,Barem!$B$2:$C$11,2,1))),IF(I470&gt;Barem!$AC$3,0,VLOOKUP(D470,Barem!$B$12:$C$21,2,1)))</f>
        <v>5</v>
      </c>
      <c r="K470" s="36">
        <f>IF(J470=0,0,IF(B470="F",VLOOKUP(I470,Barem!$G$2:$H$11,2,1),VLOOKUP(I470,Barem!$G$12:$H$21,2,1)))</f>
        <v>2</v>
      </c>
      <c r="L470" s="156">
        <v>4</v>
      </c>
      <c r="M470" s="169" t="s">
        <v>172</v>
      </c>
      <c r="N470" s="170">
        <f t="shared" ref="N470:P501" si="96">IF($M470=N$1,50%,25%)</f>
        <v>0.25</v>
      </c>
      <c r="O470" s="170">
        <f t="shared" si="96"/>
        <v>0.25</v>
      </c>
      <c r="P470" s="170">
        <f t="shared" si="96"/>
        <v>0.5</v>
      </c>
      <c r="Q470" s="32">
        <f t="shared" ref="Q470:Q533" si="97">IF(H470&lt;-49,H470/1500,IF(H470&gt;99,H470/1500,0))</f>
        <v>0</v>
      </c>
      <c r="R470" s="32">
        <f>IF(D470&gt;21,VLOOKUP(D470,Barem!$T$1:$U$39,2,1),0)</f>
        <v>0</v>
      </c>
      <c r="S470" s="32">
        <f>IF(D470&lt;1.609,0,IF(B470="F",VLOOKUP(I470,Barem!$X$2:$Z$13,2,1),VLOOKUP(I470,Barem!$X$14:$Z$25,2,1)))</f>
        <v>0</v>
      </c>
      <c r="T470" s="32">
        <f>VLOOKUP(A470,Participanti!A:C,3,0)</f>
        <v>0</v>
      </c>
      <c r="U470" s="171">
        <f t="shared" ref="U470:U519" si="98">J470*N470+K470*O470+L470*P470+Q470+R470+S470+T470</f>
        <v>3.75</v>
      </c>
      <c r="V470" s="159">
        <v>44179</v>
      </c>
      <c r="W470" s="151">
        <f t="shared" si="94"/>
        <v>1</v>
      </c>
      <c r="X470" s="154">
        <f t="shared" si="95"/>
        <v>0.17613903240958198</v>
      </c>
      <c r="Y470" s="36" t="str">
        <f>VLOOKUP(A470,Data_echipe!A:R,18,0)</f>
        <v>Serioranistii</v>
      </c>
      <c r="Z470" s="36">
        <f t="shared" si="90"/>
        <v>1</v>
      </c>
    </row>
    <row r="471" spans="1:26" x14ac:dyDescent="0.25">
      <c r="A471" s="156" t="s">
        <v>82</v>
      </c>
      <c r="B471" s="36" t="str">
        <f>VLOOKUP(A471,Participanti!A:B,2,0)</f>
        <v>M</v>
      </c>
      <c r="C471" s="156">
        <v>14</v>
      </c>
      <c r="D471" s="156">
        <v>21.68</v>
      </c>
      <c r="E471" s="157">
        <v>7.784722222222222E-2</v>
      </c>
      <c r="F471" s="157">
        <v>7.7881944444444448E-2</v>
      </c>
      <c r="G471" s="167">
        <f t="shared" si="92"/>
        <v>7.7864583333333334E-2</v>
      </c>
      <c r="H471" s="108">
        <v>43</v>
      </c>
      <c r="I471" s="153">
        <f t="shared" si="91"/>
        <v>3.5915398216482164E-3</v>
      </c>
      <c r="J471" s="110">
        <f>IF(B471="F",IF(I471&gt;Barem!$AC$2,0,IF(B471="F",VLOOKUP(D471,Barem!$B$2:$C$11,2,1))),IF(I471&gt;Barem!$AC$3,0,VLOOKUP(D471,Barem!$B$12:$C$21,2,1)))</f>
        <v>5</v>
      </c>
      <c r="K471" s="36">
        <f>IF(J471=0,0,IF(B471="F",VLOOKUP(I471,Barem!$G$2:$H$11,2,1),VLOOKUP(I471,Barem!$G$12:$H$21,2,1)))</f>
        <v>2.5</v>
      </c>
      <c r="L471" s="2">
        <v>3</v>
      </c>
      <c r="M471" s="169" t="s">
        <v>170</v>
      </c>
      <c r="N471" s="170">
        <f t="shared" si="96"/>
        <v>0.5</v>
      </c>
      <c r="O471" s="170">
        <f t="shared" si="96"/>
        <v>0.25</v>
      </c>
      <c r="P471" s="170">
        <f t="shared" si="96"/>
        <v>0.25</v>
      </c>
      <c r="Q471" s="32">
        <f t="shared" si="97"/>
        <v>0</v>
      </c>
      <c r="R471" s="32">
        <f>IF(D471&gt;21,VLOOKUP(D471,Barem!$T$1:$U$39,2,1),0)</f>
        <v>0</v>
      </c>
      <c r="S471" s="32">
        <f>IF(D471&lt;1.609,0,IF(B471="F",VLOOKUP(I471,Barem!$X$2:$Z$13,2,1),VLOOKUP(I471,Barem!$X$14:$Z$25,2,1)))</f>
        <v>0</v>
      </c>
      <c r="T471" s="32">
        <f>VLOOKUP(A471,Participanti!A:C,3,0)</f>
        <v>0</v>
      </c>
      <c r="U471" s="171">
        <f t="shared" si="98"/>
        <v>3.875</v>
      </c>
      <c r="V471" s="159">
        <v>44179</v>
      </c>
      <c r="W471" s="151">
        <f t="shared" si="94"/>
        <v>1</v>
      </c>
      <c r="X471" s="154">
        <f t="shared" si="95"/>
        <v>0.17873616236162362</v>
      </c>
      <c r="Y471" s="36" t="str">
        <f>VLOOKUP(A471,Data_echipe!A:R,18,0)</f>
        <v>Simply the BEST</v>
      </c>
      <c r="Z471" s="36">
        <f t="shared" si="90"/>
        <v>1</v>
      </c>
    </row>
    <row r="472" spans="1:26" x14ac:dyDescent="0.25">
      <c r="A472" s="156" t="s">
        <v>65</v>
      </c>
      <c r="B472" s="36" t="str">
        <f>VLOOKUP(A472,Participanti!A:B,2,0)</f>
        <v>M</v>
      </c>
      <c r="C472" s="156">
        <v>14</v>
      </c>
      <c r="D472" s="156">
        <v>10.35</v>
      </c>
      <c r="E472" s="157"/>
      <c r="F472" s="157">
        <v>3.3310185185185186E-2</v>
      </c>
      <c r="G472" s="167">
        <f t="shared" si="92"/>
        <v>3.3310185185185186E-2</v>
      </c>
      <c r="H472" s="108">
        <v>0</v>
      </c>
      <c r="I472" s="153">
        <f t="shared" si="91"/>
        <v>3.218375380211129E-3</v>
      </c>
      <c r="J472" s="36">
        <f>IF(B472="F",IF(I472&gt;Barem!$AC$2,0,IF(B472="F",VLOOKUP(D472,Barem!$B$2:$C$11,2,1))),IF(I472&gt;Barem!$AC$3,0,VLOOKUP(D472,Barem!$B$12:$C$21,2,1)))</f>
        <v>2.5</v>
      </c>
      <c r="K472" s="110">
        <f>IF(J472=0,0,IF(B472="F",VLOOKUP(I472,Barem!$G$2:$H$11,2,1),VLOOKUP(I472,Barem!$G$12:$H$21,2,1)))</f>
        <v>3.5</v>
      </c>
      <c r="L472" s="2">
        <v>1.5</v>
      </c>
      <c r="M472" s="169" t="s">
        <v>171</v>
      </c>
      <c r="N472" s="170">
        <f t="shared" si="96"/>
        <v>0.25</v>
      </c>
      <c r="O472" s="170">
        <f t="shared" si="96"/>
        <v>0.5</v>
      </c>
      <c r="P472" s="170">
        <f t="shared" si="96"/>
        <v>0.25</v>
      </c>
      <c r="Q472" s="32">
        <f t="shared" si="97"/>
        <v>0</v>
      </c>
      <c r="R472" s="32">
        <f>IF(D472&gt;21,VLOOKUP(D472,Barem!$T$1:$U$39,2,1),0)</f>
        <v>0</v>
      </c>
      <c r="S472" s="32">
        <f>IF(D472&lt;1.609,0,IF(B472="F",VLOOKUP(I472,Barem!$X$2:$Z$13,2,1),VLOOKUP(I472,Barem!$X$14:$Z$25,2,1)))</f>
        <v>0</v>
      </c>
      <c r="T472" s="32">
        <f>VLOOKUP(A472,Participanti!A:C,3,0)</f>
        <v>0</v>
      </c>
      <c r="U472" s="171">
        <f t="shared" si="98"/>
        <v>2.75</v>
      </c>
      <c r="V472" s="159">
        <v>44176</v>
      </c>
      <c r="W472" s="151">
        <f t="shared" si="94"/>
        <v>1</v>
      </c>
      <c r="X472" s="154">
        <f t="shared" si="95"/>
        <v>0.26570048309178745</v>
      </c>
      <c r="Y472" s="36" t="str">
        <f>VLOOKUP(A472,Data_echipe!A:R,18,0)</f>
        <v>Tenchei</v>
      </c>
      <c r="Z472" s="36">
        <f t="shared" si="90"/>
        <v>1</v>
      </c>
    </row>
    <row r="473" spans="1:26" x14ac:dyDescent="0.25">
      <c r="A473" s="156" t="s">
        <v>62</v>
      </c>
      <c r="B473" s="36" t="str">
        <f>VLOOKUP(A473,Participanti!A:B,2,0)</f>
        <v>M</v>
      </c>
      <c r="C473" s="156">
        <v>14</v>
      </c>
      <c r="D473" s="156">
        <v>10.17</v>
      </c>
      <c r="E473" s="157">
        <v>5.0416666666666665E-2</v>
      </c>
      <c r="F473" s="157">
        <v>5.1273148148148151E-2</v>
      </c>
      <c r="G473" s="167">
        <f t="shared" si="92"/>
        <v>5.0844907407407408E-2</v>
      </c>
      <c r="H473" s="108">
        <v>242</v>
      </c>
      <c r="I473" s="153">
        <f t="shared" si="91"/>
        <v>4.9994992534323898E-3</v>
      </c>
      <c r="J473" s="110">
        <f>IF(B473="F",IF(I473&gt;Barem!$AC$2,0,IF(B473="F",VLOOKUP(D473,Barem!$B$2:$C$11,2,1))),IF(I473&gt;Barem!$AC$3,0,VLOOKUP(D473,Barem!$B$12:$C$21,2,1)))</f>
        <v>2.5</v>
      </c>
      <c r="K473" s="36">
        <f>IF(J473=0,0,IF(B473="F",VLOOKUP(I473,Barem!$G$2:$H$11,2,1),VLOOKUP(I473,Barem!$G$12:$H$21,2,1)))</f>
        <v>1</v>
      </c>
      <c r="L473" s="2">
        <v>2</v>
      </c>
      <c r="M473" s="169" t="s">
        <v>170</v>
      </c>
      <c r="N473" s="170">
        <f t="shared" si="96"/>
        <v>0.5</v>
      </c>
      <c r="O473" s="170">
        <f t="shared" si="96"/>
        <v>0.25</v>
      </c>
      <c r="P473" s="170">
        <f t="shared" si="96"/>
        <v>0.25</v>
      </c>
      <c r="Q473" s="32">
        <f t="shared" si="97"/>
        <v>0.16133333333333333</v>
      </c>
      <c r="R473" s="32">
        <f>IF(D473&gt;21,VLOOKUP(D473,Barem!$T$1:$U$39,2,1),0)</f>
        <v>0</v>
      </c>
      <c r="S473" s="32">
        <f>IF(D473&lt;1.609,0,IF(B473="F",VLOOKUP(I473,Barem!$X$2:$Z$13,2,1),VLOOKUP(I473,Barem!$X$14:$Z$25,2,1)))</f>
        <v>0</v>
      </c>
      <c r="T473" s="32">
        <f>VLOOKUP(A473,Participanti!A:C,3,0)</f>
        <v>0</v>
      </c>
      <c r="U473" s="171">
        <f t="shared" si="98"/>
        <v>2.1613333333333333</v>
      </c>
      <c r="V473" s="159">
        <v>44178</v>
      </c>
      <c r="W473" s="151">
        <f t="shared" si="94"/>
        <v>1</v>
      </c>
      <c r="X473" s="154">
        <f t="shared" si="95"/>
        <v>0.21252048508685678</v>
      </c>
      <c r="Y473" s="36" t="str">
        <f>VLOOKUP(A473,Data_echipe!A:R,18,0)</f>
        <v>Serioranistii</v>
      </c>
      <c r="Z473" s="36">
        <f t="shared" si="90"/>
        <v>1</v>
      </c>
    </row>
    <row r="474" spans="1:26" x14ac:dyDescent="0.25">
      <c r="A474" s="156" t="s">
        <v>223</v>
      </c>
      <c r="B474" s="36" t="str">
        <f>VLOOKUP(A474,Participanti!A:B,2,0)</f>
        <v>M</v>
      </c>
      <c r="C474" s="156">
        <v>14</v>
      </c>
      <c r="D474" s="156">
        <v>21.15</v>
      </c>
      <c r="E474" s="157">
        <v>5.3425925925925925E-2</v>
      </c>
      <c r="F474" s="157">
        <v>5.3425925925925925E-2</v>
      </c>
      <c r="G474" s="167">
        <f t="shared" si="92"/>
        <v>5.3425925925925925E-2</v>
      </c>
      <c r="H474" s="108">
        <v>0</v>
      </c>
      <c r="I474" s="153">
        <f t="shared" si="91"/>
        <v>2.5260485071359777E-3</v>
      </c>
      <c r="J474" s="110">
        <f>IF(B474="F",IF(I474&gt;Barem!$AC$2,0,IF(B474="F",VLOOKUP(D474,Barem!$B$2:$C$11,2,1))),IF(I474&gt;Barem!$AC$3,0,VLOOKUP(D474,Barem!$B$12:$C$21,2,1)))</f>
        <v>5</v>
      </c>
      <c r="K474" s="36">
        <f>IF(J474=0,0,IF(B474="F",VLOOKUP(I474,Barem!$G$2:$H$11,2,1),VLOOKUP(I474,Barem!$G$12:$H$21,2,1)))</f>
        <v>5</v>
      </c>
      <c r="L474" s="2">
        <v>4</v>
      </c>
      <c r="M474" s="169" t="s">
        <v>170</v>
      </c>
      <c r="N474" s="170">
        <f t="shared" si="96"/>
        <v>0.5</v>
      </c>
      <c r="O474" s="170">
        <f t="shared" si="96"/>
        <v>0.25</v>
      </c>
      <c r="P474" s="170">
        <f t="shared" si="96"/>
        <v>0.25</v>
      </c>
      <c r="Q474" s="32">
        <f t="shared" si="97"/>
        <v>0</v>
      </c>
      <c r="R474" s="32">
        <f>IF(D474&gt;21,VLOOKUP(D474,Barem!$T$1:$U$39,2,1),0)</f>
        <v>0</v>
      </c>
      <c r="S474" s="32">
        <f>IF(D474&lt;1.609,0,IF(B474="F",VLOOKUP(I474,Barem!$X$2:$Z$13,2,1),VLOOKUP(I474,Barem!$X$14:$Z$25,2,1)))</f>
        <v>1.5</v>
      </c>
      <c r="T474" s="32">
        <f>VLOOKUP(A474,Participanti!A:C,3,0)</f>
        <v>0</v>
      </c>
      <c r="U474" s="171">
        <f t="shared" si="98"/>
        <v>6.25</v>
      </c>
      <c r="V474" s="159">
        <v>44178</v>
      </c>
      <c r="W474" s="151">
        <f t="shared" si="94"/>
        <v>1</v>
      </c>
      <c r="X474" s="154">
        <f t="shared" si="95"/>
        <v>0.29550827423167852</v>
      </c>
      <c r="Y474" s="36" t="str">
        <f>VLOOKUP(A474,Data_echipe!A:R,18,0)</f>
        <v>Simply the BEST</v>
      </c>
      <c r="Z474" s="36">
        <f t="shared" si="90"/>
        <v>1</v>
      </c>
    </row>
    <row r="475" spans="1:26" x14ac:dyDescent="0.25">
      <c r="A475" s="156" t="s">
        <v>155</v>
      </c>
      <c r="B475" s="36" t="str">
        <f>VLOOKUP(A475,Participanti!A:B,2,0)</f>
        <v>F</v>
      </c>
      <c r="C475" s="156">
        <v>14</v>
      </c>
      <c r="D475" s="156">
        <v>13.92</v>
      </c>
      <c r="E475" s="157">
        <v>5.9270833333333335E-2</v>
      </c>
      <c r="F475" s="157">
        <v>6.3993055555555553E-2</v>
      </c>
      <c r="G475" s="167">
        <f t="shared" si="92"/>
        <v>6.1631944444444448E-2</v>
      </c>
      <c r="H475" s="108">
        <v>14</v>
      </c>
      <c r="I475" s="153">
        <f t="shared" si="91"/>
        <v>4.4275822158365268E-3</v>
      </c>
      <c r="J475" s="36">
        <f>IF(B475="F",IF(I475&gt;Barem!$AC$2,0,IF(B475="F",VLOOKUP(D475,Barem!$B$2:$C$11,2,1))),IF(I475&gt;Barem!$AC$3,0,VLOOKUP(D475,Barem!$B$12:$C$21,2,1)))</f>
        <v>3</v>
      </c>
      <c r="K475" s="36">
        <f>IF(J475=0,0,IF(B475="F",VLOOKUP(I475,Barem!$G$2:$H$11,2,1),VLOOKUP(I475,Barem!$G$12:$H$21,2,1)))</f>
        <v>1.5</v>
      </c>
      <c r="L475" s="156">
        <v>1</v>
      </c>
      <c r="M475" s="169" t="s">
        <v>172</v>
      </c>
      <c r="N475" s="170">
        <f t="shared" si="96"/>
        <v>0.25</v>
      </c>
      <c r="O475" s="170">
        <f t="shared" si="96"/>
        <v>0.25</v>
      </c>
      <c r="P475" s="170">
        <f t="shared" si="96"/>
        <v>0.5</v>
      </c>
      <c r="Q475" s="32">
        <f t="shared" si="97"/>
        <v>0</v>
      </c>
      <c r="R475" s="32">
        <f>IF(D475&gt;21,VLOOKUP(D475,Barem!$T$1:$U$39,2,1),0)</f>
        <v>0</v>
      </c>
      <c r="S475" s="32">
        <f>IF(D475&lt;1.609,0,IF(B475="F",VLOOKUP(I475,Barem!$X$2:$Z$13,2,1),VLOOKUP(I475,Barem!$X$14:$Z$25,2,1)))</f>
        <v>0</v>
      </c>
      <c r="T475" s="32">
        <f>VLOOKUP(A475,Participanti!A:C,3,0)</f>
        <v>0</v>
      </c>
      <c r="U475" s="171">
        <f t="shared" si="98"/>
        <v>1.625</v>
      </c>
      <c r="V475" s="159">
        <v>44178</v>
      </c>
      <c r="W475" s="151">
        <f t="shared" si="94"/>
        <v>1</v>
      </c>
      <c r="X475" s="154">
        <f t="shared" si="95"/>
        <v>0.11673850574712644</v>
      </c>
      <c r="Y475" s="36" t="str">
        <f>VLOOKUP(A475,Data_echipe!A:R,18,0)</f>
        <v>TSP</v>
      </c>
      <c r="Z475" s="36">
        <f t="shared" si="90"/>
        <v>1</v>
      </c>
    </row>
    <row r="476" spans="1:26" x14ac:dyDescent="0.25">
      <c r="A476" s="156" t="s">
        <v>59</v>
      </c>
      <c r="B476" s="36" t="str">
        <f>VLOOKUP(A476,Participanti!A:B,2,0)</f>
        <v>M</v>
      </c>
      <c r="C476" s="156">
        <v>14</v>
      </c>
      <c r="D476" s="156">
        <v>16.739999999999998</v>
      </c>
      <c r="E476" s="157">
        <v>7.1284722222222222E-2</v>
      </c>
      <c r="F476" s="157">
        <v>7.9953703703703707E-2</v>
      </c>
      <c r="G476" s="167">
        <f t="shared" si="92"/>
        <v>7.5619212962962964E-2</v>
      </c>
      <c r="H476" s="108">
        <v>2</v>
      </c>
      <c r="I476" s="153">
        <f t="shared" si="91"/>
        <v>4.5172767600336304E-3</v>
      </c>
      <c r="J476" s="110">
        <f>IF(B476="F",IF(I476&gt;Barem!$AC$2,0,IF(B476="F",VLOOKUP(D476,Barem!$B$2:$C$11,2,1))),IF(I476&gt;Barem!$AC$3,0,VLOOKUP(D476,Barem!$B$12:$C$21,2,1)))</f>
        <v>3.5</v>
      </c>
      <c r="K476" s="36">
        <f>IF(J476=0,0,IF(B476="F",VLOOKUP(I476,Barem!$G$2:$H$11,2,1),VLOOKUP(I476,Barem!$G$12:$H$21,2,1)))</f>
        <v>1</v>
      </c>
      <c r="L476" s="2">
        <v>1</v>
      </c>
      <c r="M476" s="169" t="s">
        <v>170</v>
      </c>
      <c r="N476" s="170">
        <f t="shared" si="96"/>
        <v>0.5</v>
      </c>
      <c r="O476" s="170">
        <f t="shared" si="96"/>
        <v>0.25</v>
      </c>
      <c r="P476" s="170">
        <f t="shared" si="96"/>
        <v>0.25</v>
      </c>
      <c r="Q476" s="32">
        <f t="shared" si="97"/>
        <v>0</v>
      </c>
      <c r="R476" s="32">
        <f>IF(D476&gt;21,VLOOKUP(D476,Barem!$T$1:$U$39,2,1),0)</f>
        <v>0</v>
      </c>
      <c r="S476" s="32">
        <f>IF(D476&lt;1.609,0,IF(B476="F",VLOOKUP(I476,Barem!$X$2:$Z$13,2,1),VLOOKUP(I476,Barem!$X$14:$Z$25,2,1)))</f>
        <v>0</v>
      </c>
      <c r="T476" s="32">
        <f>VLOOKUP(A476,Participanti!A:C,3,0)</f>
        <v>0</v>
      </c>
      <c r="U476" s="171">
        <f t="shared" si="98"/>
        <v>2.25</v>
      </c>
      <c r="V476" s="159">
        <v>44178</v>
      </c>
      <c r="W476" s="151">
        <f t="shared" si="94"/>
        <v>1</v>
      </c>
      <c r="X476" s="154">
        <f t="shared" si="95"/>
        <v>0.13440860215053765</v>
      </c>
      <c r="Y476" s="36" t="str">
        <f>VLOOKUP(A476,Data_echipe!A:R,18,0)</f>
        <v>Let it RUN</v>
      </c>
      <c r="Z476" s="36">
        <f t="shared" si="90"/>
        <v>1</v>
      </c>
    </row>
    <row r="477" spans="1:26" x14ac:dyDescent="0.25">
      <c r="A477" s="156" t="s">
        <v>84</v>
      </c>
      <c r="B477" s="36" t="str">
        <f>VLOOKUP(A477,Participanti!A:B,2,0)</f>
        <v>M</v>
      </c>
      <c r="C477" s="156">
        <v>14</v>
      </c>
      <c r="D477" s="156">
        <v>11.04</v>
      </c>
      <c r="E477" s="157">
        <v>3.3888888888888885E-2</v>
      </c>
      <c r="F477" s="157">
        <v>3.9560185185185184E-2</v>
      </c>
      <c r="G477" s="167">
        <f t="shared" si="92"/>
        <v>3.6724537037037035E-2</v>
      </c>
      <c r="H477" s="108">
        <v>33</v>
      </c>
      <c r="I477" s="153">
        <f t="shared" si="91"/>
        <v>3.3264979200214708E-3</v>
      </c>
      <c r="J477" s="110">
        <f>IF(B477="F",IF(I477&gt;Barem!$AC$2,0,IF(B477="F",VLOOKUP(D477,Barem!$B$2:$C$11,2,1))),IF(I477&gt;Barem!$AC$3,0,VLOOKUP(D477,Barem!$B$12:$C$21,2,1)))</f>
        <v>2.5</v>
      </c>
      <c r="K477" s="36">
        <f>IF(J477=0,0,IF(B477="F",VLOOKUP(I477,Barem!$G$2:$H$11,2,1),VLOOKUP(I477,Barem!$G$12:$H$21,2,1)))</f>
        <v>3</v>
      </c>
      <c r="L477" s="2">
        <v>2</v>
      </c>
      <c r="M477" s="169" t="s">
        <v>170</v>
      </c>
      <c r="N477" s="170">
        <f t="shared" si="96"/>
        <v>0.5</v>
      </c>
      <c r="O477" s="170">
        <f t="shared" si="96"/>
        <v>0.25</v>
      </c>
      <c r="P477" s="170">
        <f t="shared" si="96"/>
        <v>0.25</v>
      </c>
      <c r="Q477" s="32">
        <f t="shared" si="97"/>
        <v>0</v>
      </c>
      <c r="R477" s="32">
        <f>IF(D477&gt;21,VLOOKUP(D477,Barem!$T$1:$U$39,2,1),0)</f>
        <v>0</v>
      </c>
      <c r="S477" s="32">
        <f>IF(D477&lt;1.609,0,IF(B477="F",VLOOKUP(I477,Barem!$X$2:$Z$13,2,1),VLOOKUP(I477,Barem!$X$14:$Z$25,2,1)))</f>
        <v>0</v>
      </c>
      <c r="T477" s="32">
        <f>VLOOKUP(A477,Participanti!A:C,3,0)</f>
        <v>0</v>
      </c>
      <c r="U477" s="171">
        <f t="shared" si="98"/>
        <v>2.5</v>
      </c>
      <c r="V477" s="159">
        <v>44176</v>
      </c>
      <c r="W477" s="151">
        <f t="shared" si="94"/>
        <v>1</v>
      </c>
      <c r="X477" s="154">
        <f t="shared" si="95"/>
        <v>0.22644927536231885</v>
      </c>
      <c r="Y477" s="36" t="str">
        <f>VLOOKUP(A477,Data_echipe!A:R,18,0)</f>
        <v>Tenchei</v>
      </c>
      <c r="Z477" s="36">
        <f t="shared" si="90"/>
        <v>1</v>
      </c>
    </row>
    <row r="478" spans="1:26" x14ac:dyDescent="0.25">
      <c r="A478" s="156" t="s">
        <v>83</v>
      </c>
      <c r="B478" s="36" t="str">
        <f>VLOOKUP(A478,Participanti!A:B,2,0)</f>
        <v>F</v>
      </c>
      <c r="C478" s="156">
        <v>14</v>
      </c>
      <c r="D478" s="156">
        <v>7.05</v>
      </c>
      <c r="E478" s="156"/>
      <c r="F478" s="157">
        <v>3.8518518518518521E-2</v>
      </c>
      <c r="G478" s="167">
        <f t="shared" si="92"/>
        <v>3.8518518518518521E-2</v>
      </c>
      <c r="H478" s="108">
        <v>4</v>
      </c>
      <c r="I478" s="153">
        <f t="shared" si="91"/>
        <v>5.4636196480168115E-3</v>
      </c>
      <c r="J478" s="36">
        <f>IF(B478="F",IF(I478&gt;Barem!$AC$2,0,IF(B478="F",VLOOKUP(D478,Barem!$B$2:$C$11,2,1))),IF(I478&gt;Barem!$AC$3,0,VLOOKUP(D478,Barem!$B$12:$C$21,2,1)))</f>
        <v>2</v>
      </c>
      <c r="K478" s="110">
        <f>IF(J478=0,0,IF(B478="F",VLOOKUP(I478,Barem!$G$2:$H$11,2,1),VLOOKUP(I478,Barem!$G$12:$H$21,2,1)))</f>
        <v>1</v>
      </c>
      <c r="L478" s="2">
        <v>2</v>
      </c>
      <c r="M478" s="169" t="s">
        <v>171</v>
      </c>
      <c r="N478" s="170">
        <f t="shared" si="96"/>
        <v>0.25</v>
      </c>
      <c r="O478" s="170">
        <f t="shared" si="96"/>
        <v>0.5</v>
      </c>
      <c r="P478" s="170">
        <f t="shared" si="96"/>
        <v>0.25</v>
      </c>
      <c r="Q478" s="32">
        <f t="shared" si="97"/>
        <v>0</v>
      </c>
      <c r="R478" s="32">
        <f>IF(D478&gt;21,VLOOKUP(D478,Barem!$T$1:$U$39,2,1),0)</f>
        <v>0</v>
      </c>
      <c r="S478" s="32">
        <f>IF(D478&lt;1.609,0,IF(B478="F",VLOOKUP(I478,Barem!$X$2:$Z$13,2,1),VLOOKUP(I478,Barem!$X$14:$Z$25,2,1)))</f>
        <v>0</v>
      </c>
      <c r="T478" s="32">
        <f>VLOOKUP(A478,Participanti!A:C,3,0)</f>
        <v>0.75</v>
      </c>
      <c r="U478" s="171">
        <f t="shared" si="98"/>
        <v>2.25</v>
      </c>
      <c r="V478" s="159">
        <v>44176</v>
      </c>
      <c r="W478" s="151">
        <f t="shared" si="94"/>
        <v>1</v>
      </c>
      <c r="X478" s="154">
        <f t="shared" si="95"/>
        <v>0.31914893617021278</v>
      </c>
      <c r="Y478" s="36" t="str">
        <f>VLOOKUP(A478,Data_echipe!A:R,18,0)</f>
        <v>Serioranistii</v>
      </c>
      <c r="Z478" s="36">
        <f t="shared" si="90"/>
        <v>1</v>
      </c>
    </row>
    <row r="479" spans="1:26" x14ac:dyDescent="0.25">
      <c r="A479" s="156" t="s">
        <v>60</v>
      </c>
      <c r="B479" s="36" t="str">
        <f>VLOOKUP(A479,Participanti!A:B,2,0)</f>
        <v>M</v>
      </c>
      <c r="C479" s="156">
        <v>14</v>
      </c>
      <c r="D479" s="156">
        <v>21.15</v>
      </c>
      <c r="E479" s="157">
        <v>8.6400462962962957E-2</v>
      </c>
      <c r="F479" s="157">
        <v>8.8784722222222223E-2</v>
      </c>
      <c r="G479" s="167">
        <f t="shared" si="92"/>
        <v>8.7592592592592583E-2</v>
      </c>
      <c r="H479" s="108">
        <v>58</v>
      </c>
      <c r="I479" s="153">
        <f t="shared" si="91"/>
        <v>4.1414937396024865E-3</v>
      </c>
      <c r="J479" s="110">
        <f>IF(B479="F",IF(I479&gt;Barem!$AC$2,0,IF(B479="F",VLOOKUP(D479,Barem!$B$2:$C$11,2,1))),IF(I479&gt;Barem!$AC$3,0,VLOOKUP(D479,Barem!$B$12:$C$21,2,1)))</f>
        <v>5</v>
      </c>
      <c r="K479" s="36">
        <f>IF(J479=0,0,IF(B479="F",VLOOKUP(I479,Barem!$G$2:$H$11,2,1),VLOOKUP(I479,Barem!$G$12:$H$21,2,1)))</f>
        <v>1.5</v>
      </c>
      <c r="L479" s="2">
        <v>1</v>
      </c>
      <c r="M479" s="169" t="s">
        <v>170</v>
      </c>
      <c r="N479" s="170">
        <f t="shared" si="96"/>
        <v>0.5</v>
      </c>
      <c r="O479" s="170">
        <f t="shared" si="96"/>
        <v>0.25</v>
      </c>
      <c r="P479" s="170">
        <f t="shared" si="96"/>
        <v>0.25</v>
      </c>
      <c r="Q479" s="32">
        <f t="shared" si="97"/>
        <v>0</v>
      </c>
      <c r="R479" s="32">
        <f>IF(D479&gt;21,VLOOKUP(D479,Barem!$T$1:$U$39,2,1),0)</f>
        <v>0</v>
      </c>
      <c r="S479" s="32">
        <f>IF(D479&lt;1.609,0,IF(B479="F",VLOOKUP(I479,Barem!$X$2:$Z$13,2,1),VLOOKUP(I479,Barem!$X$14:$Z$25,2,1)))</f>
        <v>0</v>
      </c>
      <c r="T479" s="32">
        <f>VLOOKUP(A479,Participanti!A:C,3,0)</f>
        <v>0</v>
      </c>
      <c r="U479" s="171">
        <f t="shared" si="98"/>
        <v>3.125</v>
      </c>
      <c r="V479" s="159">
        <v>44177</v>
      </c>
      <c r="W479" s="151">
        <f t="shared" si="94"/>
        <v>1</v>
      </c>
      <c r="X479" s="154">
        <f t="shared" si="95"/>
        <v>0.14775413711583926</v>
      </c>
      <c r="Y479" s="36" t="str">
        <f>VLOOKUP(A479,Data_echipe!A:R,18,0)</f>
        <v>TSP</v>
      </c>
      <c r="Z479" s="36">
        <f t="shared" si="90"/>
        <v>1</v>
      </c>
    </row>
    <row r="480" spans="1:26" x14ac:dyDescent="0.25">
      <c r="A480" s="156" t="s">
        <v>255</v>
      </c>
      <c r="B480" s="36" t="str">
        <f>VLOOKUP(A480,Participanti!A:B,2,0)</f>
        <v>F</v>
      </c>
      <c r="C480" s="156">
        <v>14</v>
      </c>
      <c r="D480" s="156">
        <v>21.12</v>
      </c>
      <c r="E480" s="157">
        <v>7.9328703703703707E-2</v>
      </c>
      <c r="F480" s="157">
        <v>8.2256944444444438E-2</v>
      </c>
      <c r="G480" s="167">
        <f t="shared" si="92"/>
        <v>8.0792824074074066E-2</v>
      </c>
      <c r="H480" s="108">
        <v>158</v>
      </c>
      <c r="I480" s="153">
        <f t="shared" si="91"/>
        <v>3.8254178065375978E-3</v>
      </c>
      <c r="J480" s="110">
        <f>IF(B480="F",IF(I480&gt;Barem!$AC$2,0,IF(B480="F",VLOOKUP(D480,Barem!$B$2:$C$11,2,1))),IF(I480&gt;Barem!$AC$3,0,VLOOKUP(D480,Barem!$B$12:$C$21,2,1)))</f>
        <v>5</v>
      </c>
      <c r="K480" s="36">
        <f>IF(J480=0,0,IF(B480="F",VLOOKUP(I480,Barem!$G$2:$H$11,2,1),VLOOKUP(I480,Barem!$G$12:$H$21,2,1)))</f>
        <v>3</v>
      </c>
      <c r="L480" s="2">
        <v>3.5</v>
      </c>
      <c r="M480" s="169" t="s">
        <v>170</v>
      </c>
      <c r="N480" s="170">
        <f t="shared" si="96"/>
        <v>0.5</v>
      </c>
      <c r="O480" s="170">
        <f t="shared" si="96"/>
        <v>0.25</v>
      </c>
      <c r="P480" s="170">
        <f t="shared" si="96"/>
        <v>0.25</v>
      </c>
      <c r="Q480" s="32">
        <f t="shared" si="97"/>
        <v>0.10533333333333333</v>
      </c>
      <c r="R480" s="32">
        <f>IF(D480&gt;21,VLOOKUP(D480,Barem!$T$1:$U$39,2,1),0)</f>
        <v>0</v>
      </c>
      <c r="S480" s="32">
        <f>IF(D480&lt;1.609,0,IF(B480="F",VLOOKUP(I480,Barem!$X$2:$Z$13,2,1),VLOOKUP(I480,Barem!$X$14:$Z$25,2,1)))</f>
        <v>0</v>
      </c>
      <c r="T480" s="32">
        <f>VLOOKUP(A480,Participanti!A:C,3,0)</f>
        <v>0</v>
      </c>
      <c r="U480" s="171">
        <f t="shared" si="98"/>
        <v>4.2303333333333333</v>
      </c>
      <c r="V480" s="159">
        <v>44177</v>
      </c>
      <c r="W480" s="151">
        <f t="shared" si="94"/>
        <v>1</v>
      </c>
      <c r="X480" s="154">
        <f t="shared" si="95"/>
        <v>0.20029987373737373</v>
      </c>
      <c r="Y480" s="36" t="e">
        <f>VLOOKUP(A480,Data_echipe!A:R,18,0)</f>
        <v>#N/A</v>
      </c>
      <c r="Z480" s="36">
        <f t="shared" si="90"/>
        <v>1</v>
      </c>
    </row>
    <row r="481" spans="1:26" x14ac:dyDescent="0.25">
      <c r="A481" s="156" t="s">
        <v>251</v>
      </c>
      <c r="B481" s="36" t="str">
        <f>VLOOKUP(A481,Participanti!A:B,2,0)</f>
        <v>M</v>
      </c>
      <c r="C481" s="156">
        <v>14</v>
      </c>
      <c r="D481" s="156">
        <v>21.84</v>
      </c>
      <c r="E481" s="157">
        <v>8.6018518518518508E-2</v>
      </c>
      <c r="F481" s="157">
        <v>9.4097222222222221E-2</v>
      </c>
      <c r="G481" s="167">
        <f t="shared" si="92"/>
        <v>9.0057870370370358E-2</v>
      </c>
      <c r="H481" s="108">
        <v>307</v>
      </c>
      <c r="I481" s="153">
        <f t="shared" si="91"/>
        <v>4.1235288631121959E-3</v>
      </c>
      <c r="J481" s="36">
        <f>IF(B481="F",IF(I481&gt;Barem!$AC$2,0,IF(B481="F",VLOOKUP(D481,Barem!$B$2:$C$11,2,1))),IF(I481&gt;Barem!$AC$3,0,VLOOKUP(D481,Barem!$B$12:$C$21,2,1)))</f>
        <v>5</v>
      </c>
      <c r="K481" s="36">
        <f>IF(J481=0,0,IF(B481="F",VLOOKUP(I481,Barem!$G$2:$H$11,2,1),VLOOKUP(I481,Barem!$G$12:$H$21,2,1)))</f>
        <v>1.5</v>
      </c>
      <c r="L481" s="156">
        <v>3.5</v>
      </c>
      <c r="M481" s="169" t="s">
        <v>172</v>
      </c>
      <c r="N481" s="170">
        <f t="shared" si="96"/>
        <v>0.25</v>
      </c>
      <c r="O481" s="170">
        <f t="shared" si="96"/>
        <v>0.25</v>
      </c>
      <c r="P481" s="170">
        <f t="shared" si="96"/>
        <v>0.5</v>
      </c>
      <c r="Q481" s="32">
        <f t="shared" si="97"/>
        <v>0.20466666666666666</v>
      </c>
      <c r="R481" s="32">
        <f>IF(D481&gt;21,VLOOKUP(D481,Barem!$T$1:$U$39,2,1),0)</f>
        <v>0</v>
      </c>
      <c r="S481" s="32">
        <f>IF(D481&lt;1.609,0,IF(B481="F",VLOOKUP(I481,Barem!$X$2:$Z$13,2,1),VLOOKUP(I481,Barem!$X$14:$Z$25,2,1)))</f>
        <v>0</v>
      </c>
      <c r="T481" s="32">
        <f>VLOOKUP(A481,Participanti!A:C,3,0)</f>
        <v>0</v>
      </c>
      <c r="U481" s="171">
        <f t="shared" si="98"/>
        <v>3.5796666666666668</v>
      </c>
      <c r="V481" s="159">
        <v>44177</v>
      </c>
      <c r="W481" s="151">
        <f t="shared" si="94"/>
        <v>1</v>
      </c>
      <c r="X481" s="154">
        <f t="shared" si="95"/>
        <v>0.1639041514041514</v>
      </c>
      <c r="Y481" s="36" t="str">
        <f>VLOOKUP(A481,Data_echipe!A:R,18,0)</f>
        <v>TSP</v>
      </c>
      <c r="Z481" s="36">
        <f t="shared" si="90"/>
        <v>1</v>
      </c>
    </row>
    <row r="482" spans="1:26" x14ac:dyDescent="0.25">
      <c r="A482" s="156" t="s">
        <v>66</v>
      </c>
      <c r="B482" s="36" t="str">
        <f>VLOOKUP(A482,Participanti!A:B,2,0)</f>
        <v>M</v>
      </c>
      <c r="C482" s="156">
        <v>14</v>
      </c>
      <c r="D482" s="156">
        <v>8.6199999999999992</v>
      </c>
      <c r="E482" s="157"/>
      <c r="F482" s="157">
        <v>3.1458333333333331E-2</v>
      </c>
      <c r="G482" s="167">
        <f t="shared" si="92"/>
        <v>3.1458333333333331E-2</v>
      </c>
      <c r="H482" s="108">
        <v>0</v>
      </c>
      <c r="I482" s="153">
        <f t="shared" si="91"/>
        <v>3.6494586233565352E-3</v>
      </c>
      <c r="J482" s="36">
        <f>IF(B482="F",IF(I482&gt;Barem!$AC$2,0,IF(B482="F",VLOOKUP(D482,Barem!$B$2:$C$11,2,1))),IF(I482&gt;Barem!$AC$3,0,VLOOKUP(D482,Barem!$B$12:$C$21,2,1)))</f>
        <v>2</v>
      </c>
      <c r="K482" s="110">
        <f>IF(J482=0,0,IF(B482="F",VLOOKUP(I482,Barem!$G$2:$H$11,2,1),VLOOKUP(I482,Barem!$G$12:$H$21,2,1)))</f>
        <v>2.5</v>
      </c>
      <c r="L482" s="2">
        <v>1</v>
      </c>
      <c r="M482" s="169" t="s">
        <v>171</v>
      </c>
      <c r="N482" s="170">
        <f t="shared" si="96"/>
        <v>0.25</v>
      </c>
      <c r="O482" s="170">
        <f t="shared" si="96"/>
        <v>0.5</v>
      </c>
      <c r="P482" s="170">
        <f t="shared" si="96"/>
        <v>0.25</v>
      </c>
      <c r="Q482" s="32">
        <f t="shared" si="97"/>
        <v>0</v>
      </c>
      <c r="R482" s="32">
        <f>IF(D482&gt;21,VLOOKUP(D482,Barem!$T$1:$U$39,2,1),0)</f>
        <v>0</v>
      </c>
      <c r="S482" s="32">
        <f>IF(D482&lt;1.609,0,IF(B482="F",VLOOKUP(I482,Barem!$X$2:$Z$13,2,1),VLOOKUP(I482,Barem!$X$14:$Z$25,2,1)))</f>
        <v>0</v>
      </c>
      <c r="T482" s="32">
        <f>VLOOKUP(A482,Participanti!A:C,3,0)</f>
        <v>0</v>
      </c>
      <c r="U482" s="171">
        <f t="shared" si="98"/>
        <v>2</v>
      </c>
      <c r="V482" s="159">
        <v>44177</v>
      </c>
      <c r="W482" s="151">
        <f t="shared" si="94"/>
        <v>1</v>
      </c>
      <c r="X482" s="154">
        <f t="shared" si="95"/>
        <v>0.23201856148491881</v>
      </c>
      <c r="Y482" s="36" t="str">
        <f>VLOOKUP(A482,Data_echipe!A:R,18,0)</f>
        <v>Serioranistii</v>
      </c>
      <c r="Z482" s="36">
        <f t="shared" si="90"/>
        <v>1</v>
      </c>
    </row>
    <row r="483" spans="1:26" x14ac:dyDescent="0.25">
      <c r="A483" s="156" t="s">
        <v>224</v>
      </c>
      <c r="B483" s="36" t="str">
        <f>VLOOKUP(A483,Participanti!A:B,2,0)</f>
        <v>M</v>
      </c>
      <c r="C483" s="156">
        <v>14</v>
      </c>
      <c r="D483" s="156">
        <v>10</v>
      </c>
      <c r="E483" s="157">
        <v>2.7280092592592592E-2</v>
      </c>
      <c r="F483" s="157">
        <v>2.7280092592592592E-2</v>
      </c>
      <c r="G483" s="167">
        <f t="shared" si="92"/>
        <v>2.7280092592592592E-2</v>
      </c>
      <c r="H483" s="108">
        <v>35</v>
      </c>
      <c r="I483" s="153">
        <f t="shared" si="91"/>
        <v>2.728009259259259E-3</v>
      </c>
      <c r="J483" s="36">
        <f>IF(B483="F",IF(I483&gt;Barem!$AC$2,0,IF(B483="F",VLOOKUP(D483,Barem!$B$2:$C$11,2,1))),IF(I483&gt;Barem!$AC$3,0,VLOOKUP(D483,Barem!$B$12:$C$21,2,1)))</f>
        <v>2.5</v>
      </c>
      <c r="K483" s="36">
        <f>IF(J483=0,0,IF(B483="F",VLOOKUP(I483,Barem!$G$2:$H$11,2,1),VLOOKUP(I483,Barem!$G$12:$H$21,2,1)))</f>
        <v>5</v>
      </c>
      <c r="L483" s="156">
        <v>3.5</v>
      </c>
      <c r="M483" s="169" t="s">
        <v>172</v>
      </c>
      <c r="N483" s="170">
        <f t="shared" si="96"/>
        <v>0.25</v>
      </c>
      <c r="O483" s="170">
        <f t="shared" si="96"/>
        <v>0.25</v>
      </c>
      <c r="P483" s="170">
        <f t="shared" si="96"/>
        <v>0.5</v>
      </c>
      <c r="Q483" s="32">
        <f t="shared" si="97"/>
        <v>0</v>
      </c>
      <c r="R483" s="32">
        <f>IF(D483&gt;21,VLOOKUP(D483,Barem!$T$1:$U$39,2,1),0)</f>
        <v>0</v>
      </c>
      <c r="S483" s="32">
        <f>IF(D483&lt;1.609,0,IF(B483="F",VLOOKUP(I483,Barem!$X$2:$Z$13,2,1),VLOOKUP(I483,Barem!$X$14:$Z$25,2,1)))</f>
        <v>0.30000000000000004</v>
      </c>
      <c r="T483" s="32">
        <f>VLOOKUP(A483,Participanti!A:C,3,0)</f>
        <v>0</v>
      </c>
      <c r="U483" s="171">
        <f t="shared" si="98"/>
        <v>3.9249999999999998</v>
      </c>
      <c r="V483" s="159">
        <v>44177</v>
      </c>
      <c r="W483" s="151">
        <f t="shared" si="94"/>
        <v>1</v>
      </c>
      <c r="X483" s="154">
        <f t="shared" si="95"/>
        <v>0.39249999999999996</v>
      </c>
      <c r="Y483" s="36" t="str">
        <f>VLOOKUP(A483,Data_echipe!A:R,18,0)</f>
        <v>Serioranistii</v>
      </c>
      <c r="Z483" s="36">
        <f t="shared" si="90"/>
        <v>1</v>
      </c>
    </row>
    <row r="484" spans="1:26" x14ac:dyDescent="0.25">
      <c r="A484" s="156" t="s">
        <v>58</v>
      </c>
      <c r="B484" s="36" t="str">
        <f>VLOOKUP(A484,Participanti!A:B,2,0)</f>
        <v>F</v>
      </c>
      <c r="C484" s="156">
        <v>14</v>
      </c>
      <c r="D484" s="156">
        <v>4.01</v>
      </c>
      <c r="E484" s="156"/>
      <c r="F484" s="157">
        <v>1.2048611111111112E-2</v>
      </c>
      <c r="G484" s="167">
        <f t="shared" si="92"/>
        <v>1.2048611111111112E-2</v>
      </c>
      <c r="H484" s="108">
        <v>0</v>
      </c>
      <c r="I484" s="153">
        <f t="shared" si="91"/>
        <v>3.0046411748406764E-3</v>
      </c>
      <c r="J484" s="36">
        <f>IF(B484="F",IF(I484&gt;Barem!$AC$2,0,IF(B484="F",VLOOKUP(D484,Barem!$B$2:$C$11,2,1))),IF(I484&gt;Barem!$AC$3,0,VLOOKUP(D484,Barem!$B$12:$C$21,2,1)))</f>
        <v>1</v>
      </c>
      <c r="K484" s="110">
        <f>IF(J484=0,0,IF(B484="F",VLOOKUP(I484,Barem!$G$2:$H$11,2,1),VLOOKUP(I484,Barem!$G$12:$H$21,2,1)))</f>
        <v>5</v>
      </c>
      <c r="L484" s="2">
        <v>3</v>
      </c>
      <c r="M484" s="169" t="s">
        <v>171</v>
      </c>
      <c r="N484" s="170">
        <f t="shared" si="96"/>
        <v>0.25</v>
      </c>
      <c r="O484" s="170">
        <f t="shared" si="96"/>
        <v>0.5</v>
      </c>
      <c r="P484" s="170">
        <f t="shared" si="96"/>
        <v>0.25</v>
      </c>
      <c r="Q484" s="32">
        <f t="shared" si="97"/>
        <v>0</v>
      </c>
      <c r="R484" s="32">
        <f>IF(D484&gt;21,VLOOKUP(D484,Barem!$T$1:$U$39,2,1),0)</f>
        <v>0</v>
      </c>
      <c r="S484" s="32">
        <f>IF(D484&lt;1.609,0,IF(B484="F",VLOOKUP(I484,Barem!$X$2:$Z$13,2,1),VLOOKUP(I484,Barem!$X$14:$Z$25,2,1)))</f>
        <v>0.6</v>
      </c>
      <c r="T484" s="32">
        <f>VLOOKUP(A484,Participanti!A:C,3,0)</f>
        <v>0</v>
      </c>
      <c r="U484" s="171">
        <f t="shared" si="98"/>
        <v>4.0999999999999996</v>
      </c>
      <c r="V484" s="159">
        <v>44178</v>
      </c>
      <c r="W484" s="151">
        <f t="shared" si="94"/>
        <v>1</v>
      </c>
      <c r="X484" s="154">
        <f t="shared" si="95"/>
        <v>1.0224438902743143</v>
      </c>
      <c r="Y484" s="36" t="str">
        <f>VLOOKUP(A484,Data_echipe!A:R,18,0)</f>
        <v>Let it RUN</v>
      </c>
      <c r="Z484" s="36">
        <f t="shared" si="90"/>
        <v>1</v>
      </c>
    </row>
    <row r="485" spans="1:26" x14ac:dyDescent="0.25">
      <c r="A485" s="156" t="s">
        <v>160</v>
      </c>
      <c r="B485" s="36" t="str">
        <f>VLOOKUP(A485,Participanti!A:B,2,0)</f>
        <v>F</v>
      </c>
      <c r="C485" s="156">
        <v>14</v>
      </c>
      <c r="D485" s="156">
        <v>3.01</v>
      </c>
      <c r="E485" s="156"/>
      <c r="F485" s="157">
        <v>9.9421296296296289E-3</v>
      </c>
      <c r="G485" s="167">
        <f t="shared" si="92"/>
        <v>9.9421296296296289E-3</v>
      </c>
      <c r="H485" s="108">
        <v>0</v>
      </c>
      <c r="I485" s="153">
        <f t="shared" si="91"/>
        <v>3.3030330995447274E-3</v>
      </c>
      <c r="J485" s="36">
        <f>IF(B485="F",IF(I485&gt;Barem!$AC$2,0,IF(B485="F",VLOOKUP(D485,Barem!$B$2:$C$11,2,1))),IF(I485&gt;Barem!$AC$3,0,VLOOKUP(D485,Barem!$B$12:$C$21,2,1)))</f>
        <v>1</v>
      </c>
      <c r="K485" s="110">
        <f>IF(J485=0,0,IF(B485="F",VLOOKUP(I485,Barem!$G$2:$H$11,2,1),VLOOKUP(I485,Barem!$G$12:$H$21,2,1)))</f>
        <v>4.5</v>
      </c>
      <c r="L485" s="2">
        <v>3.5</v>
      </c>
      <c r="M485" s="169" t="s">
        <v>171</v>
      </c>
      <c r="N485" s="170">
        <f t="shared" si="96"/>
        <v>0.25</v>
      </c>
      <c r="O485" s="170">
        <f t="shared" si="96"/>
        <v>0.5</v>
      </c>
      <c r="P485" s="170">
        <f t="shared" si="96"/>
        <v>0.25</v>
      </c>
      <c r="Q485" s="32">
        <f t="shared" si="97"/>
        <v>0</v>
      </c>
      <c r="R485" s="32">
        <f>IF(D485&gt;21,VLOOKUP(D485,Barem!$T$1:$U$39,2,1),0)</f>
        <v>0</v>
      </c>
      <c r="S485" s="32">
        <f>IF(D485&lt;1.609,0,IF(B485="F",VLOOKUP(I485,Barem!$X$2:$Z$13,2,1),VLOOKUP(I485,Barem!$X$14:$Z$25,2,1)))</f>
        <v>0</v>
      </c>
      <c r="T485" s="32">
        <f>VLOOKUP(A485,Participanti!A:C,3,0)</f>
        <v>0</v>
      </c>
      <c r="U485" s="171">
        <f t="shared" si="98"/>
        <v>3.375</v>
      </c>
      <c r="V485" s="159">
        <v>44178</v>
      </c>
      <c r="W485" s="151">
        <f t="shared" si="94"/>
        <v>1</v>
      </c>
      <c r="X485" s="154">
        <f t="shared" si="95"/>
        <v>1.121262458471761</v>
      </c>
      <c r="Y485" s="36" t="str">
        <f>VLOOKUP(A485,Data_echipe!A:R,18,0)</f>
        <v>Serioranistii</v>
      </c>
      <c r="Z485" s="36">
        <f t="shared" si="90"/>
        <v>1</v>
      </c>
    </row>
    <row r="486" spans="1:26" x14ac:dyDescent="0.25">
      <c r="A486" s="156" t="s">
        <v>159</v>
      </c>
      <c r="B486" s="36" t="str">
        <f>VLOOKUP(A486,Participanti!A:B,2,0)</f>
        <v>M</v>
      </c>
      <c r="C486" s="156">
        <v>14</v>
      </c>
      <c r="D486" s="156">
        <v>15.36</v>
      </c>
      <c r="E486" s="157">
        <v>5.1643518518518526E-2</v>
      </c>
      <c r="F486" s="157">
        <v>5.1643518518518526E-2</v>
      </c>
      <c r="G486" s="167">
        <f t="shared" si="92"/>
        <v>5.1643518518518526E-2</v>
      </c>
      <c r="H486" s="108">
        <v>0</v>
      </c>
      <c r="I486" s="153">
        <f t="shared" si="91"/>
        <v>3.3622082368827168E-3</v>
      </c>
      <c r="J486" s="110">
        <f>IF(B486="F",IF(I486&gt;Barem!$AC$2,0,IF(B486="F",VLOOKUP(D486,Barem!$B$2:$C$11,2,1))),IF(I486&gt;Barem!$AC$3,0,VLOOKUP(D486,Barem!$B$12:$C$21,2,1)))</f>
        <v>3.5</v>
      </c>
      <c r="K486" s="36">
        <f>IF(J486=0,0,IF(B486="F",VLOOKUP(I486,Barem!$G$2:$H$11,2,1),VLOOKUP(I486,Barem!$G$12:$H$21,2,1)))</f>
        <v>3</v>
      </c>
      <c r="L486" s="151">
        <v>3</v>
      </c>
      <c r="M486" s="169" t="s">
        <v>170</v>
      </c>
      <c r="N486" s="170">
        <f t="shared" si="96"/>
        <v>0.5</v>
      </c>
      <c r="O486" s="170">
        <f t="shared" si="96"/>
        <v>0.25</v>
      </c>
      <c r="P486" s="170">
        <f t="shared" si="96"/>
        <v>0.25</v>
      </c>
      <c r="Q486" s="32">
        <f t="shared" si="97"/>
        <v>0</v>
      </c>
      <c r="R486" s="32">
        <f>IF(D486&gt;21,VLOOKUP(D486,Barem!$T$1:$U$39,2,1),0)</f>
        <v>0</v>
      </c>
      <c r="S486" s="32">
        <f>IF(D486&lt;1.609,0,IF(B486="F",VLOOKUP(I486,Barem!$X$2:$Z$13,2,1),VLOOKUP(I486,Barem!$X$14:$Z$25,2,1)))</f>
        <v>0</v>
      </c>
      <c r="T486" s="32">
        <f>VLOOKUP(A486,Participanti!A:C,3,0)</f>
        <v>0</v>
      </c>
      <c r="U486" s="171">
        <f t="shared" si="98"/>
        <v>3.25</v>
      </c>
      <c r="V486" s="159">
        <v>44178</v>
      </c>
      <c r="W486" s="151">
        <f t="shared" si="94"/>
        <v>1</v>
      </c>
      <c r="X486" s="154">
        <f t="shared" si="95"/>
        <v>0.21158854166666669</v>
      </c>
      <c r="Y486" s="36" t="str">
        <f>VLOOKUP(A486,Data_echipe!A:R,18,0)</f>
        <v>Simply the BEST</v>
      </c>
      <c r="Z486" s="36">
        <f t="shared" si="90"/>
        <v>1</v>
      </c>
    </row>
    <row r="487" spans="1:26" x14ac:dyDescent="0.25">
      <c r="A487" s="156" t="s">
        <v>175</v>
      </c>
      <c r="B487" s="36" t="str">
        <f>VLOOKUP(A487,Participanti!A:B,2,0)</f>
        <v>M</v>
      </c>
      <c r="C487" s="156">
        <v>14</v>
      </c>
      <c r="D487" s="156">
        <v>21.3</v>
      </c>
      <c r="E487" s="157">
        <v>7.273148148148148E-2</v>
      </c>
      <c r="F487" s="157">
        <v>7.5567129629629637E-2</v>
      </c>
      <c r="G487" s="167">
        <f t="shared" si="92"/>
        <v>7.4149305555555559E-2</v>
      </c>
      <c r="H487" s="108">
        <v>10</v>
      </c>
      <c r="I487" s="153">
        <f t="shared" si="91"/>
        <v>3.4811880542514346E-3</v>
      </c>
      <c r="J487" s="110">
        <f>IF(B487="F",IF(I487&gt;Barem!$AC$2,0,IF(B487="F",VLOOKUP(D487,Barem!$B$2:$C$11,2,1))),IF(I487&gt;Barem!$AC$3,0,VLOOKUP(D487,Barem!$B$12:$C$21,2,1)))</f>
        <v>5</v>
      </c>
      <c r="K487" s="36">
        <f>IF(J487=0,0,IF(B487="F",VLOOKUP(I487,Barem!$G$2:$H$11,2,1),VLOOKUP(I487,Barem!$G$12:$H$21,2,1)))</f>
        <v>3</v>
      </c>
      <c r="L487" s="2">
        <v>3</v>
      </c>
      <c r="M487" s="169" t="s">
        <v>170</v>
      </c>
      <c r="N487" s="170">
        <f t="shared" si="96"/>
        <v>0.5</v>
      </c>
      <c r="O487" s="170">
        <f t="shared" si="96"/>
        <v>0.25</v>
      </c>
      <c r="P487" s="170">
        <f t="shared" si="96"/>
        <v>0.25</v>
      </c>
      <c r="Q487" s="32">
        <f t="shared" si="97"/>
        <v>0</v>
      </c>
      <c r="R487" s="32">
        <f>IF(D487&gt;21,VLOOKUP(D487,Barem!$T$1:$U$39,2,1),0)</f>
        <v>0</v>
      </c>
      <c r="S487" s="32">
        <f>IF(D487&lt;1.609,0,IF(B487="F",VLOOKUP(I487,Barem!$X$2:$Z$13,2,1),VLOOKUP(I487,Barem!$X$14:$Z$25,2,1)))</f>
        <v>0</v>
      </c>
      <c r="T487" s="32">
        <f>VLOOKUP(A487,Participanti!A:C,3,0)</f>
        <v>0</v>
      </c>
      <c r="U487" s="171">
        <f t="shared" si="98"/>
        <v>4</v>
      </c>
      <c r="V487" s="159">
        <v>44178</v>
      </c>
      <c r="W487" s="151">
        <f t="shared" si="94"/>
        <v>1</v>
      </c>
      <c r="X487" s="154">
        <f t="shared" si="95"/>
        <v>0.18779342723004694</v>
      </c>
      <c r="Y487" s="36" t="str">
        <f>VLOOKUP(A487,Data_echipe!A:R,18,0)</f>
        <v>Let it RUN</v>
      </c>
      <c r="Z487" s="36">
        <f t="shared" si="90"/>
        <v>1</v>
      </c>
    </row>
    <row r="488" spans="1:26" x14ac:dyDescent="0.25">
      <c r="A488" s="156" t="s">
        <v>52</v>
      </c>
      <c r="B488" s="36" t="str">
        <f>VLOOKUP(A488,Participanti!A:B,2,0)</f>
        <v>M</v>
      </c>
      <c r="C488" s="156">
        <v>14</v>
      </c>
      <c r="D488" s="156">
        <v>21.1</v>
      </c>
      <c r="E488" s="156"/>
      <c r="F488" s="157">
        <v>6.9560185185185183E-2</v>
      </c>
      <c r="G488" s="167">
        <f t="shared" si="92"/>
        <v>6.9560185185185183E-2</v>
      </c>
      <c r="H488" s="108">
        <v>61</v>
      </c>
      <c r="I488" s="153">
        <f t="shared" si="91"/>
        <v>3.2966912410040371E-3</v>
      </c>
      <c r="J488" s="36">
        <f>IF(B488="F",IF(I488&gt;Barem!$AC$2,0,IF(B488="F",VLOOKUP(D488,Barem!$B$2:$C$11,2,1))),IF(I488&gt;Barem!$AC$3,0,VLOOKUP(D488,Barem!$B$12:$C$21,2,1)))</f>
        <v>5</v>
      </c>
      <c r="K488" s="110">
        <f>IF(J488=0,0,IF(B488="F",VLOOKUP(I488,Barem!$G$2:$H$11,2,1),VLOOKUP(I488,Barem!$G$12:$H$21,2,1)))</f>
        <v>3.5</v>
      </c>
      <c r="L488" s="2">
        <v>1</v>
      </c>
      <c r="M488" s="169" t="s">
        <v>171</v>
      </c>
      <c r="N488" s="170">
        <f t="shared" si="96"/>
        <v>0.25</v>
      </c>
      <c r="O488" s="170">
        <f t="shared" si="96"/>
        <v>0.5</v>
      </c>
      <c r="P488" s="170">
        <f t="shared" si="96"/>
        <v>0.25</v>
      </c>
      <c r="Q488" s="32">
        <f t="shared" si="97"/>
        <v>0</v>
      </c>
      <c r="R488" s="32">
        <f>IF(D488&gt;21,VLOOKUP(D488,Barem!$T$1:$U$39,2,1),0)</f>
        <v>0</v>
      </c>
      <c r="S488" s="32">
        <f>IF(D488&lt;1.609,0,IF(B488="F",VLOOKUP(I488,Barem!$X$2:$Z$13,2,1),VLOOKUP(I488,Barem!$X$14:$Z$25,2,1)))</f>
        <v>0</v>
      </c>
      <c r="T488" s="32">
        <f>VLOOKUP(A488,Participanti!A:C,3,0)</f>
        <v>0</v>
      </c>
      <c r="U488" s="171">
        <f t="shared" si="98"/>
        <v>3.25</v>
      </c>
      <c r="V488" s="159">
        <v>44178</v>
      </c>
      <c r="W488" s="151">
        <f t="shared" si="94"/>
        <v>1</v>
      </c>
      <c r="X488" s="154">
        <f t="shared" si="95"/>
        <v>0.15402843601895733</v>
      </c>
      <c r="Y488" s="36" t="str">
        <f>VLOOKUP(A488,Data_echipe!A:R,18,0)</f>
        <v>Simply the BEST</v>
      </c>
      <c r="Z488" s="36">
        <f t="shared" si="90"/>
        <v>1</v>
      </c>
    </row>
    <row r="489" spans="1:26" x14ac:dyDescent="0.25">
      <c r="A489" s="156" t="s">
        <v>211</v>
      </c>
      <c r="B489" s="36" t="str">
        <f>VLOOKUP(A489,Participanti!A:B,2,0)</f>
        <v>F</v>
      </c>
      <c r="C489" s="156">
        <v>14</v>
      </c>
      <c r="D489" s="156">
        <v>10.08</v>
      </c>
      <c r="E489" s="157">
        <v>4.987268518518518E-2</v>
      </c>
      <c r="F489" s="157">
        <v>5.1724537037037034E-2</v>
      </c>
      <c r="G489" s="167">
        <f t="shared" si="92"/>
        <v>5.0798611111111107E-2</v>
      </c>
      <c r="H489" s="108">
        <v>24</v>
      </c>
      <c r="I489" s="153">
        <f t="shared" si="91"/>
        <v>5.0395447530864196E-3</v>
      </c>
      <c r="J489" s="110">
        <f>IF(B489="F",IF(I489&gt;Barem!$AC$2,0,IF(B489="F",VLOOKUP(D489,Barem!$B$2:$C$11,2,1))),IF(I489&gt;Barem!$AC$3,0,VLOOKUP(D489,Barem!$B$12:$C$21,2,1)))</f>
        <v>2.5</v>
      </c>
      <c r="K489" s="36">
        <f>IF(J489=0,0,IF(B489="F",VLOOKUP(I489,Barem!$G$2:$H$11,2,1),VLOOKUP(I489,Barem!$G$12:$H$21,2,1)))</f>
        <v>1</v>
      </c>
      <c r="L489" s="2">
        <v>2.5</v>
      </c>
      <c r="M489" s="169" t="s">
        <v>170</v>
      </c>
      <c r="N489" s="170">
        <f t="shared" si="96"/>
        <v>0.5</v>
      </c>
      <c r="O489" s="170">
        <f t="shared" si="96"/>
        <v>0.25</v>
      </c>
      <c r="P489" s="170">
        <f t="shared" si="96"/>
        <v>0.25</v>
      </c>
      <c r="Q489" s="32">
        <f t="shared" si="97"/>
        <v>0</v>
      </c>
      <c r="R489" s="32">
        <f>IF(D489&gt;21,VLOOKUP(D489,Barem!$T$1:$U$39,2,1),0)</f>
        <v>0</v>
      </c>
      <c r="S489" s="32">
        <f>IF(D489&lt;1.609,0,IF(B489="F",VLOOKUP(I489,Barem!$X$2:$Z$13,2,1),VLOOKUP(I489,Barem!$X$14:$Z$25,2,1)))</f>
        <v>0</v>
      </c>
      <c r="T489" s="32">
        <f>VLOOKUP(A489,Participanti!A:C,3,0)</f>
        <v>0</v>
      </c>
      <c r="U489" s="171">
        <f t="shared" si="98"/>
        <v>2.125</v>
      </c>
      <c r="V489" s="159">
        <v>44179</v>
      </c>
      <c r="W489" s="151">
        <f t="shared" si="94"/>
        <v>1</v>
      </c>
      <c r="X489" s="154">
        <f t="shared" si="95"/>
        <v>0.21081349206349206</v>
      </c>
      <c r="Y489" s="36" t="str">
        <f>VLOOKUP(A489,Data_echipe!A:R,18,0)</f>
        <v>Tenchei</v>
      </c>
      <c r="Z489" s="36">
        <f t="shared" si="90"/>
        <v>1</v>
      </c>
    </row>
    <row r="490" spans="1:26" x14ac:dyDescent="0.25">
      <c r="A490" s="156" t="s">
        <v>8</v>
      </c>
      <c r="B490" s="36" t="str">
        <f>VLOOKUP(A490,Participanti!A:B,2,0)</f>
        <v>M</v>
      </c>
      <c r="C490" s="156">
        <v>14</v>
      </c>
      <c r="D490" s="156">
        <v>18.84</v>
      </c>
      <c r="E490" s="157">
        <v>7.6388888888888895E-2</v>
      </c>
      <c r="F490" s="157">
        <v>7.7488425925925933E-2</v>
      </c>
      <c r="G490" s="167">
        <f t="shared" si="92"/>
        <v>7.6938657407407407E-2</v>
      </c>
      <c r="H490" s="108">
        <v>29</v>
      </c>
      <c r="I490" s="153">
        <f t="shared" si="91"/>
        <v>4.0837928560195011E-3</v>
      </c>
      <c r="J490" s="36">
        <f>IF(B490="F",IF(I490&gt;Barem!$AC$2,0,IF(B490="F",VLOOKUP(D490,Barem!$B$2:$C$11,2,1))),IF(I490&gt;Barem!$AC$3,0,VLOOKUP(D490,Barem!$B$12:$C$21,2,1)))</f>
        <v>4</v>
      </c>
      <c r="K490" s="36">
        <f>IF(J490=0,0,IF(B490="F",VLOOKUP(I490,Barem!$G$2:$H$11,2,1),VLOOKUP(I490,Barem!$G$12:$H$21,2,1)))</f>
        <v>1.5</v>
      </c>
      <c r="L490" s="156">
        <v>2</v>
      </c>
      <c r="M490" s="169" t="s">
        <v>172</v>
      </c>
      <c r="N490" s="170">
        <f t="shared" si="96"/>
        <v>0.25</v>
      </c>
      <c r="O490" s="170">
        <f t="shared" si="96"/>
        <v>0.25</v>
      </c>
      <c r="P490" s="170">
        <f t="shared" si="96"/>
        <v>0.5</v>
      </c>
      <c r="Q490" s="32">
        <f t="shared" si="97"/>
        <v>0</v>
      </c>
      <c r="R490" s="32">
        <f>IF(D490&gt;21,VLOOKUP(D490,Barem!$T$1:$U$39,2,1),0)</f>
        <v>0</v>
      </c>
      <c r="S490" s="32">
        <f>IF(D490&lt;1.609,0,IF(B490="F",VLOOKUP(I490,Barem!$X$2:$Z$13,2,1),VLOOKUP(I490,Barem!$X$14:$Z$25,2,1)))</f>
        <v>0</v>
      </c>
      <c r="T490" s="32">
        <f>VLOOKUP(A490,Participanti!A:C,3,0)</f>
        <v>0</v>
      </c>
      <c r="U490" s="171">
        <f t="shared" si="98"/>
        <v>2.375</v>
      </c>
      <c r="V490" s="159">
        <v>44179</v>
      </c>
      <c r="W490" s="151">
        <f t="shared" si="94"/>
        <v>1</v>
      </c>
      <c r="X490" s="154">
        <f t="shared" si="95"/>
        <v>0.12606157112526539</v>
      </c>
      <c r="Y490" s="36" t="str">
        <f>VLOOKUP(A490,Data_echipe!A:R,18,0)</f>
        <v>TSP</v>
      </c>
      <c r="Z490" s="36">
        <f t="shared" si="90"/>
        <v>1</v>
      </c>
    </row>
    <row r="491" spans="1:26" x14ac:dyDescent="0.25">
      <c r="A491" s="156" t="s">
        <v>50</v>
      </c>
      <c r="B491" s="36" t="str">
        <f>VLOOKUP(A491,Participanti!A:B,2,0)</f>
        <v>F</v>
      </c>
      <c r="C491" s="156">
        <v>14</v>
      </c>
      <c r="D491" s="156">
        <v>10.02</v>
      </c>
      <c r="E491" s="157">
        <v>4.880787037037037E-2</v>
      </c>
      <c r="F491" s="157">
        <v>5.2349537037037042E-2</v>
      </c>
      <c r="G491" s="167">
        <f t="shared" si="92"/>
        <v>5.0578703703703709E-2</v>
      </c>
      <c r="H491" s="108"/>
      <c r="I491" s="153">
        <f t="shared" si="91"/>
        <v>5.0477748207289133E-3</v>
      </c>
      <c r="J491" s="36">
        <f>IF(B491="F",IF(I491&gt;Barem!$AC$2,0,IF(B491="F",VLOOKUP(D491,Barem!$B$2:$C$11,2,1))),IF(I491&gt;Barem!$AC$3,0,VLOOKUP(D491,Barem!$B$12:$C$21,2,1)))</f>
        <v>2.5</v>
      </c>
      <c r="K491" s="36">
        <f>IF(J491=0,0,IF(B491="F",VLOOKUP(I491,Barem!$G$2:$H$11,2,1),VLOOKUP(I491,Barem!$G$12:$H$21,2,1)))</f>
        <v>1</v>
      </c>
      <c r="L491" s="156">
        <v>4</v>
      </c>
      <c r="M491" s="169" t="s">
        <v>172</v>
      </c>
      <c r="N491" s="170">
        <f t="shared" si="96"/>
        <v>0.25</v>
      </c>
      <c r="O491" s="170">
        <f t="shared" si="96"/>
        <v>0.25</v>
      </c>
      <c r="P491" s="170">
        <f t="shared" si="96"/>
        <v>0.5</v>
      </c>
      <c r="Q491" s="32">
        <f t="shared" si="97"/>
        <v>0</v>
      </c>
      <c r="R491" s="32">
        <f>IF(D491&gt;21,VLOOKUP(D491,Barem!$T$1:$U$39,2,1),0)</f>
        <v>0</v>
      </c>
      <c r="S491" s="32">
        <f>IF(D491&lt;1.609,0,IF(B491="F",VLOOKUP(I491,Barem!$X$2:$Z$13,2,1),VLOOKUP(I491,Barem!$X$14:$Z$25,2,1)))</f>
        <v>0</v>
      </c>
      <c r="T491" s="32">
        <f>VLOOKUP(A491,Participanti!A:C,3,0)</f>
        <v>0</v>
      </c>
      <c r="U491" s="171">
        <f t="shared" si="98"/>
        <v>2.875</v>
      </c>
      <c r="V491" s="159">
        <v>44179</v>
      </c>
      <c r="W491" s="151">
        <f t="shared" si="94"/>
        <v>1</v>
      </c>
      <c r="X491" s="154">
        <f t="shared" si="95"/>
        <v>0.28692614770459085</v>
      </c>
      <c r="Y491" s="36" t="str">
        <f>VLOOKUP(A491,Data_echipe!A:R,18,0)</f>
        <v>Tenchei</v>
      </c>
      <c r="Z491" s="36">
        <f t="shared" ref="Z491:Z532" si="99">IF(K491&gt;0,1,0)</f>
        <v>1</v>
      </c>
    </row>
    <row r="492" spans="1:26" x14ac:dyDescent="0.25">
      <c r="A492" s="156" t="s">
        <v>49</v>
      </c>
      <c r="B492" s="36" t="str">
        <f>VLOOKUP(A492,Participanti!A:B,2,0)</f>
        <v>M</v>
      </c>
      <c r="C492" s="156">
        <v>14</v>
      </c>
      <c r="D492" s="156">
        <v>12.05</v>
      </c>
      <c r="E492" s="156"/>
      <c r="F492" s="157">
        <v>5.2557870370370373E-2</v>
      </c>
      <c r="G492" s="167">
        <f t="shared" si="92"/>
        <v>5.2557870370370373E-2</v>
      </c>
      <c r="H492" s="108">
        <v>11</v>
      </c>
      <c r="I492" s="153">
        <f t="shared" si="91"/>
        <v>4.3616489933917318E-3</v>
      </c>
      <c r="J492" s="36">
        <f>IF(B492="F",IF(I492&gt;Barem!$AC$2,0,IF(B492="F",VLOOKUP(D492,Barem!$B$2:$C$11,2,1))),IF(I492&gt;Barem!$AC$3,0,VLOOKUP(D492,Barem!$B$12:$C$21,2,1)))</f>
        <v>3</v>
      </c>
      <c r="K492" s="110">
        <f>IF(J492=0,0,IF(B492="F",VLOOKUP(I492,Barem!$G$2:$H$11,2,1),VLOOKUP(I492,Barem!$G$12:$H$21,2,1)))</f>
        <v>1</v>
      </c>
      <c r="L492" s="2">
        <v>2.5</v>
      </c>
      <c r="M492" s="169" t="s">
        <v>171</v>
      </c>
      <c r="N492" s="170">
        <f t="shared" si="96"/>
        <v>0.25</v>
      </c>
      <c r="O492" s="170">
        <f t="shared" si="96"/>
        <v>0.5</v>
      </c>
      <c r="P492" s="170">
        <f t="shared" si="96"/>
        <v>0.25</v>
      </c>
      <c r="Q492" s="32">
        <f t="shared" si="97"/>
        <v>0</v>
      </c>
      <c r="R492" s="32">
        <f>IF(D492&gt;21,VLOOKUP(D492,Barem!$T$1:$U$39,2,1),0)</f>
        <v>0</v>
      </c>
      <c r="S492" s="32">
        <f>IF(D492&lt;1.609,0,IF(B492="F",VLOOKUP(I492,Barem!$X$2:$Z$13,2,1),VLOOKUP(I492,Barem!$X$14:$Z$25,2,1)))</f>
        <v>0</v>
      </c>
      <c r="T492" s="32">
        <f>VLOOKUP(A492,Participanti!A:C,3,0)</f>
        <v>0</v>
      </c>
      <c r="U492" s="171">
        <f t="shared" si="98"/>
        <v>1.875</v>
      </c>
      <c r="V492" s="159">
        <v>44179</v>
      </c>
      <c r="W492" s="151">
        <f t="shared" si="94"/>
        <v>1</v>
      </c>
      <c r="X492" s="154">
        <f t="shared" si="95"/>
        <v>0.15560165975103735</v>
      </c>
      <c r="Y492" s="36" t="e">
        <f>VLOOKUP(A492,Data_echipe!A:R,18,0)</f>
        <v>#N/A</v>
      </c>
      <c r="Z492" s="36">
        <f t="shared" si="99"/>
        <v>1</v>
      </c>
    </row>
    <row r="493" spans="1:26" x14ac:dyDescent="0.25">
      <c r="A493" s="156" t="s">
        <v>183</v>
      </c>
      <c r="B493" s="36" t="str">
        <f>VLOOKUP(A493,Participanti!A:B,2,0)</f>
        <v>M</v>
      </c>
      <c r="C493" s="156">
        <v>14</v>
      </c>
      <c r="D493" s="156">
        <v>8.86</v>
      </c>
      <c r="E493" s="157">
        <v>2.4212962962962964E-2</v>
      </c>
      <c r="F493" s="157">
        <v>2.6249999999999999E-2</v>
      </c>
      <c r="G493" s="167">
        <f t="shared" si="92"/>
        <v>2.523148148148148E-2</v>
      </c>
      <c r="H493" s="108">
        <v>0</v>
      </c>
      <c r="I493" s="153">
        <f t="shared" si="91"/>
        <v>2.8477970069392192E-3</v>
      </c>
      <c r="J493" s="110">
        <f>IF(B493="F",IF(I493&gt;Barem!$AC$2,0,IF(B493="F",VLOOKUP(D493,Barem!$B$2:$C$11,2,1))),IF(I493&gt;Barem!$AC$3,0,VLOOKUP(D493,Barem!$B$12:$C$21,2,1)))</f>
        <v>2</v>
      </c>
      <c r="K493" s="36">
        <f>IF(J493=0,0,IF(B493="F",VLOOKUP(I493,Barem!$G$2:$H$11,2,1),VLOOKUP(I493,Barem!$G$12:$H$21,2,1)))</f>
        <v>4.5</v>
      </c>
      <c r="L493" s="2">
        <v>2</v>
      </c>
      <c r="M493" s="169" t="s">
        <v>170</v>
      </c>
      <c r="N493" s="170">
        <f t="shared" si="96"/>
        <v>0.5</v>
      </c>
      <c r="O493" s="170">
        <f t="shared" si="96"/>
        <v>0.25</v>
      </c>
      <c r="P493" s="170">
        <f t="shared" si="96"/>
        <v>0.25</v>
      </c>
      <c r="Q493" s="32">
        <f t="shared" si="97"/>
        <v>0</v>
      </c>
      <c r="R493" s="32">
        <f>IF(D493&gt;21,VLOOKUP(D493,Barem!$T$1:$U$39,2,1),0)</f>
        <v>0</v>
      </c>
      <c r="S493" s="32">
        <f>IF(D493&lt;1.609,0,IF(B493="F",VLOOKUP(I493,Barem!$X$2:$Z$13,2,1),VLOOKUP(I493,Barem!$X$14:$Z$25,2,1)))</f>
        <v>0</v>
      </c>
      <c r="T493" s="32">
        <f>VLOOKUP(A493,Participanti!A:C,3,0)</f>
        <v>0</v>
      </c>
      <c r="U493" s="171">
        <f t="shared" si="98"/>
        <v>2.625</v>
      </c>
      <c r="V493" s="159">
        <v>44178</v>
      </c>
      <c r="W493" s="151">
        <f t="shared" si="94"/>
        <v>1</v>
      </c>
      <c r="X493" s="154">
        <f t="shared" si="95"/>
        <v>0.29627539503386008</v>
      </c>
      <c r="Y493" s="36" t="str">
        <f>VLOOKUP(A493,Data_echipe!A:R,18,0)</f>
        <v>TSP</v>
      </c>
      <c r="Z493" s="36">
        <f t="shared" si="99"/>
        <v>1</v>
      </c>
    </row>
    <row r="494" spans="1:26" x14ac:dyDescent="0.25">
      <c r="A494" s="156" t="s">
        <v>47</v>
      </c>
      <c r="B494" s="36" t="str">
        <f>VLOOKUP(A494,Participanti!A:B,2,0)</f>
        <v>M</v>
      </c>
      <c r="C494" s="156">
        <v>14</v>
      </c>
      <c r="D494" s="156">
        <v>3.04</v>
      </c>
      <c r="E494" s="156"/>
      <c r="F494" s="157">
        <v>8.7962962962962968E-3</v>
      </c>
      <c r="G494" s="167">
        <f t="shared" si="92"/>
        <v>8.7962962962962968E-3</v>
      </c>
      <c r="H494" s="108">
        <v>7</v>
      </c>
      <c r="I494" s="153">
        <f t="shared" si="91"/>
        <v>2.8935185185185188E-3</v>
      </c>
      <c r="J494" s="36">
        <f>IF(B494="F",IF(I494&gt;Barem!$AC$2,0,IF(B494="F",VLOOKUP(D494,Barem!$B$2:$C$11,2,1))),IF(I494&gt;Barem!$AC$3,0,VLOOKUP(D494,Barem!$B$12:$C$21,2,1)))</f>
        <v>1</v>
      </c>
      <c r="K494" s="110">
        <f>IF(J494=0,0,IF(B494="F",VLOOKUP(I494,Barem!$G$2:$H$11,2,1),VLOOKUP(I494,Barem!$G$12:$H$21,2,1)))</f>
        <v>4.5</v>
      </c>
      <c r="L494" s="2">
        <v>4</v>
      </c>
      <c r="M494" s="169" t="s">
        <v>171</v>
      </c>
      <c r="N494" s="170">
        <f t="shared" si="96"/>
        <v>0.25</v>
      </c>
      <c r="O494" s="170">
        <f t="shared" si="96"/>
        <v>0.5</v>
      </c>
      <c r="P494" s="170">
        <f t="shared" si="96"/>
        <v>0.25</v>
      </c>
      <c r="Q494" s="32">
        <f t="shared" si="97"/>
        <v>0</v>
      </c>
      <c r="R494" s="32">
        <f>IF(D494&gt;21,VLOOKUP(D494,Barem!$T$1:$U$39,2,1),0)</f>
        <v>0</v>
      </c>
      <c r="S494" s="32">
        <f>IF(D494&lt;1.609,0,IF(B494="F",VLOOKUP(I494,Barem!$X$2:$Z$13,2,1),VLOOKUP(I494,Barem!$X$14:$Z$25,2,1)))</f>
        <v>0</v>
      </c>
      <c r="T494" s="32">
        <f>VLOOKUP(A494,Participanti!A:C,3,0)</f>
        <v>0</v>
      </c>
      <c r="U494" s="171">
        <f t="shared" si="98"/>
        <v>3.5</v>
      </c>
      <c r="V494" s="159">
        <v>44179</v>
      </c>
      <c r="W494" s="151">
        <f t="shared" si="94"/>
        <v>1</v>
      </c>
      <c r="X494" s="154">
        <f t="shared" si="95"/>
        <v>1.1513157894736843</v>
      </c>
      <c r="Y494" s="36" t="str">
        <f>VLOOKUP(A494,Data_echipe!A:R,18,0)</f>
        <v>Tenchei</v>
      </c>
      <c r="Z494" s="36">
        <f t="shared" si="99"/>
        <v>1</v>
      </c>
    </row>
    <row r="495" spans="1:26" x14ac:dyDescent="0.25">
      <c r="A495" s="156" t="s">
        <v>178</v>
      </c>
      <c r="B495" s="36" t="str">
        <f>VLOOKUP(A495,Participanti!A:B,2,0)</f>
        <v>M</v>
      </c>
      <c r="C495" s="156">
        <v>14</v>
      </c>
      <c r="D495" s="156">
        <v>15</v>
      </c>
      <c r="E495" s="156"/>
      <c r="F495" s="157">
        <v>5.0069444444444444E-2</v>
      </c>
      <c r="G495" s="167">
        <f t="shared" si="92"/>
        <v>5.0069444444444444E-2</v>
      </c>
      <c r="H495" s="108">
        <v>19</v>
      </c>
      <c r="I495" s="153">
        <f t="shared" si="91"/>
        <v>3.3379629629629631E-3</v>
      </c>
      <c r="J495" s="36">
        <f>IF(B495="F",IF(I495&gt;Barem!$AC$2,0,IF(B495="F",VLOOKUP(D495,Barem!$B$2:$C$11,2,1))),IF(I495&gt;Barem!$AC$3,0,VLOOKUP(D495,Barem!$B$12:$C$21,2,1)))</f>
        <v>3.5</v>
      </c>
      <c r="K495" s="110">
        <f>IF(J495=0,0,IF(B495="F",VLOOKUP(I495,Barem!$G$2:$H$11,2,1),VLOOKUP(I495,Barem!$G$12:$H$21,2,1)))</f>
        <v>3</v>
      </c>
      <c r="L495" s="2">
        <v>2</v>
      </c>
      <c r="M495" s="169" t="s">
        <v>171</v>
      </c>
      <c r="N495" s="170">
        <f t="shared" si="96"/>
        <v>0.25</v>
      </c>
      <c r="O495" s="170">
        <f t="shared" si="96"/>
        <v>0.5</v>
      </c>
      <c r="P495" s="170">
        <f t="shared" si="96"/>
        <v>0.25</v>
      </c>
      <c r="Q495" s="32">
        <f t="shared" si="97"/>
        <v>0</v>
      </c>
      <c r="R495" s="32">
        <f>IF(D495&gt;21,VLOOKUP(D495,Barem!$T$1:$U$39,2,1),0)</f>
        <v>0</v>
      </c>
      <c r="S495" s="32">
        <f>IF(D495&lt;1.609,0,IF(B495="F",VLOOKUP(I495,Barem!$X$2:$Z$13,2,1),VLOOKUP(I495,Barem!$X$14:$Z$25,2,1)))</f>
        <v>0</v>
      </c>
      <c r="T495" s="32">
        <f>VLOOKUP(A495,Participanti!A:C,3,0)</f>
        <v>0</v>
      </c>
      <c r="U495" s="171">
        <f t="shared" si="98"/>
        <v>2.875</v>
      </c>
      <c r="V495" s="159">
        <v>44179</v>
      </c>
      <c r="W495" s="151">
        <f t="shared" si="94"/>
        <v>1</v>
      </c>
      <c r="X495" s="154">
        <f t="shared" si="95"/>
        <v>0.19166666666666668</v>
      </c>
      <c r="Y495" s="36" t="str">
        <f>VLOOKUP(A495,Data_echipe!A:R,18,0)</f>
        <v>Tenchei</v>
      </c>
      <c r="Z495" s="36">
        <f t="shared" si="99"/>
        <v>1</v>
      </c>
    </row>
    <row r="496" spans="1:26" x14ac:dyDescent="0.25">
      <c r="A496" s="156" t="s">
        <v>218</v>
      </c>
      <c r="B496" s="36" t="str">
        <f>VLOOKUP(A496,Participanti!A:B,2,0)</f>
        <v>M</v>
      </c>
      <c r="C496" s="156">
        <v>14</v>
      </c>
      <c r="D496" s="156">
        <v>10.01</v>
      </c>
      <c r="E496" s="156"/>
      <c r="F496" s="157">
        <v>2.732638888888889E-2</v>
      </c>
      <c r="G496" s="167">
        <f t="shared" si="92"/>
        <v>2.732638888888889E-2</v>
      </c>
      <c r="H496" s="108">
        <v>0</v>
      </c>
      <c r="I496" s="153">
        <f t="shared" ref="I496:I533" si="100">G496/D496</f>
        <v>2.72990897990898E-3</v>
      </c>
      <c r="J496" s="36">
        <f>IF(B496="F",IF(I496&gt;Barem!$AC$2,0,IF(B496="F",VLOOKUP(D496,Barem!$B$2:$C$11,2,1))),IF(I496&gt;Barem!$AC$3,0,VLOOKUP(D496,Barem!$B$12:$C$21,2,1)))</f>
        <v>2.5</v>
      </c>
      <c r="K496" s="110">
        <f>IF(J496=0,0,IF(B496="F",VLOOKUP(I496,Barem!$G$2:$H$11,2,1),VLOOKUP(I496,Barem!$G$12:$H$21,2,1)))</f>
        <v>5</v>
      </c>
      <c r="L496" s="2">
        <v>1.5</v>
      </c>
      <c r="M496" s="169" t="s">
        <v>171</v>
      </c>
      <c r="N496" s="170">
        <f t="shared" si="96"/>
        <v>0.25</v>
      </c>
      <c r="O496" s="170">
        <f t="shared" si="96"/>
        <v>0.5</v>
      </c>
      <c r="P496" s="170">
        <f t="shared" si="96"/>
        <v>0.25</v>
      </c>
      <c r="Q496" s="32">
        <f t="shared" si="97"/>
        <v>0</v>
      </c>
      <c r="R496" s="32">
        <f>IF(D496&gt;21,VLOOKUP(D496,Barem!$T$1:$U$39,2,1),0)</f>
        <v>0</v>
      </c>
      <c r="S496" s="32">
        <f>IF(D496&lt;1.609,0,IF(B496="F",VLOOKUP(I496,Barem!$X$2:$Z$13,2,1),VLOOKUP(I496,Barem!$X$14:$Z$25,2,1)))</f>
        <v>0.30000000000000004</v>
      </c>
      <c r="T496" s="32">
        <f>VLOOKUP(A496,Participanti!A:C,3,0)</f>
        <v>0</v>
      </c>
      <c r="U496" s="171">
        <f t="shared" si="98"/>
        <v>3.8</v>
      </c>
      <c r="V496" s="159">
        <v>44179</v>
      </c>
      <c r="W496" s="151">
        <f t="shared" si="94"/>
        <v>1</v>
      </c>
      <c r="X496" s="154">
        <f t="shared" si="95"/>
        <v>0.37962037962037959</v>
      </c>
      <c r="Y496" s="36" t="str">
        <f>VLOOKUP(A496,Data_echipe!A:R,18,0)</f>
        <v>Simply the BEST</v>
      </c>
      <c r="Z496" s="36">
        <f t="shared" si="99"/>
        <v>1</v>
      </c>
    </row>
    <row r="497" spans="1:26" x14ac:dyDescent="0.25">
      <c r="A497" s="156" t="s">
        <v>111</v>
      </c>
      <c r="B497" s="36" t="str">
        <f>VLOOKUP(A497,Participanti!A:B,2,0)</f>
        <v>M</v>
      </c>
      <c r="C497" s="156">
        <v>14</v>
      </c>
      <c r="D497" s="156">
        <v>31.54</v>
      </c>
      <c r="E497" s="157">
        <v>0.2175</v>
      </c>
      <c r="F497" s="157">
        <v>0.23405092592592591</v>
      </c>
      <c r="G497" s="167">
        <f t="shared" ref="G497:G533" si="101">AVERAGE(E497:F497)</f>
        <v>0.22577546296296297</v>
      </c>
      <c r="H497" s="108">
        <v>827</v>
      </c>
      <c r="I497" s="153">
        <f t="shared" si="100"/>
        <v>7.15838500199629E-3</v>
      </c>
      <c r="J497" s="110">
        <f>IF(B497="F",IF(I497&gt;Barem!$AC$2,0,IF(B497="F",VLOOKUP(D497,Barem!$B$2:$C$11,2,1))),IF(I497&gt;Barem!$AC$3,0,VLOOKUP(D497,Barem!$B$12:$C$21,2,1)))</f>
        <v>5</v>
      </c>
      <c r="K497" s="36">
        <f>IF(J497=0,0,IF(B497="F",VLOOKUP(I497,Barem!$G$2:$H$11,2,1),VLOOKUP(I497,Barem!$G$12:$H$21,2,1)))</f>
        <v>0</v>
      </c>
      <c r="L497" s="151">
        <v>3</v>
      </c>
      <c r="M497" s="169" t="s">
        <v>170</v>
      </c>
      <c r="N497" s="170">
        <f t="shared" si="96"/>
        <v>0.5</v>
      </c>
      <c r="O497" s="170">
        <f t="shared" si="96"/>
        <v>0.25</v>
      </c>
      <c r="P497" s="170">
        <f t="shared" si="96"/>
        <v>0.25</v>
      </c>
      <c r="Q497" s="32">
        <f t="shared" si="97"/>
        <v>0.55133333333333334</v>
      </c>
      <c r="R497" s="32">
        <f>IF(D497&gt;21,VLOOKUP(D497,Barem!$T$1:$U$39,2,1),0)</f>
        <v>0.5</v>
      </c>
      <c r="S497" s="32">
        <f>IF(D497&lt;1.609,0,IF(B497="F",VLOOKUP(I497,Barem!$X$2:$Z$13,2,1),VLOOKUP(I497,Barem!$X$14:$Z$25,2,1)))</f>
        <v>0</v>
      </c>
      <c r="T497" s="32">
        <f>VLOOKUP(A497,Participanti!A:C,3,0)</f>
        <v>0.5</v>
      </c>
      <c r="U497" s="171">
        <f t="shared" si="98"/>
        <v>4.8013333333333339</v>
      </c>
      <c r="V497" s="159">
        <v>44179</v>
      </c>
      <c r="W497" s="151">
        <f t="shared" si="94"/>
        <v>1</v>
      </c>
      <c r="X497" s="154">
        <f t="shared" si="95"/>
        <v>0.15222997252166562</v>
      </c>
      <c r="Y497" s="36" t="str">
        <f>VLOOKUP(A497,Data_echipe!A:R,18,0)</f>
        <v>Let it RUN</v>
      </c>
      <c r="Z497" s="36">
        <f t="shared" si="99"/>
        <v>0</v>
      </c>
    </row>
    <row r="498" spans="1:26" x14ac:dyDescent="0.25">
      <c r="A498" s="156" t="s">
        <v>220</v>
      </c>
      <c r="B498" s="36" t="str">
        <f>VLOOKUP(A498,Participanti!A:B,2,0)</f>
        <v>M</v>
      </c>
      <c r="C498" s="156">
        <v>14</v>
      </c>
      <c r="D498" s="156">
        <v>21.32</v>
      </c>
      <c r="E498" s="157">
        <v>7.0393518518518508E-2</v>
      </c>
      <c r="F498" s="157">
        <v>7.2071759259259252E-2</v>
      </c>
      <c r="G498" s="167">
        <f t="shared" si="101"/>
        <v>7.123263888888888E-2</v>
      </c>
      <c r="H498" s="108">
        <v>20</v>
      </c>
      <c r="I498" s="153">
        <f t="shared" si="100"/>
        <v>3.3411181467583903E-3</v>
      </c>
      <c r="J498" s="110">
        <f>IF(B498="F",IF(I498&gt;Barem!$AC$2,0,IF(B498="F",VLOOKUP(D498,Barem!$B$2:$C$11,2,1))),IF(I498&gt;Barem!$AC$3,0,VLOOKUP(D498,Barem!$B$12:$C$21,2,1)))</f>
        <v>5</v>
      </c>
      <c r="K498" s="36">
        <f>IF(J498=0,0,IF(B498="F",VLOOKUP(I498,Barem!$G$2:$H$11,2,1),VLOOKUP(I498,Barem!$G$12:$H$21,2,1)))</f>
        <v>3</v>
      </c>
      <c r="L498" s="2">
        <v>3</v>
      </c>
      <c r="M498" s="169" t="s">
        <v>170</v>
      </c>
      <c r="N498" s="170">
        <f t="shared" si="96"/>
        <v>0.5</v>
      </c>
      <c r="O498" s="170">
        <f t="shared" si="96"/>
        <v>0.25</v>
      </c>
      <c r="P498" s="170">
        <f t="shared" si="96"/>
        <v>0.25</v>
      </c>
      <c r="Q498" s="32">
        <f t="shared" si="97"/>
        <v>0</v>
      </c>
      <c r="R498" s="32">
        <f>IF(D498&gt;21,VLOOKUP(D498,Barem!$T$1:$U$39,2,1),0)</f>
        <v>0</v>
      </c>
      <c r="S498" s="32">
        <f>IF(D498&lt;1.609,0,IF(B498="F",VLOOKUP(I498,Barem!$X$2:$Z$13,2,1),VLOOKUP(I498,Barem!$X$14:$Z$25,2,1)))</f>
        <v>0</v>
      </c>
      <c r="T498" s="32">
        <f>VLOOKUP(A498,Participanti!A:C,3,0)</f>
        <v>0</v>
      </c>
      <c r="U498" s="171">
        <f t="shared" si="98"/>
        <v>4</v>
      </c>
      <c r="V498" s="159">
        <v>44179</v>
      </c>
      <c r="W498" s="151">
        <f t="shared" si="94"/>
        <v>1</v>
      </c>
      <c r="X498" s="154">
        <f t="shared" si="95"/>
        <v>0.18761726078799248</v>
      </c>
      <c r="Y498" s="36" t="str">
        <f>VLOOKUP(A498,Data_echipe!A:R,18,0)</f>
        <v>Serioranistii</v>
      </c>
      <c r="Z498" s="36">
        <f t="shared" si="99"/>
        <v>1</v>
      </c>
    </row>
    <row r="499" spans="1:26" x14ac:dyDescent="0.25">
      <c r="A499" s="156" t="s">
        <v>53</v>
      </c>
      <c r="B499" s="36" t="str">
        <f>VLOOKUP(A499,Participanti!A:B,2,0)</f>
        <v>M</v>
      </c>
      <c r="C499" s="156">
        <v>14</v>
      </c>
      <c r="D499" s="156">
        <v>11.17</v>
      </c>
      <c r="E499" s="157">
        <v>4.1226851851851855E-2</v>
      </c>
      <c r="F499" s="157">
        <v>4.2650462962962959E-2</v>
      </c>
      <c r="G499" s="167">
        <f t="shared" si="101"/>
        <v>4.1938657407407404E-2</v>
      </c>
      <c r="H499" s="108">
        <v>122</v>
      </c>
      <c r="I499" s="153">
        <f t="shared" si="100"/>
        <v>3.754579893232534E-3</v>
      </c>
      <c r="J499" s="110">
        <f>IF(B499="F",IF(I499&gt;Barem!$AC$2,0,IF(B499="F",VLOOKUP(D499,Barem!$B$2:$C$11,2,1))),IF(I499&gt;Barem!$AC$3,0,VLOOKUP(D499,Barem!$B$12:$C$21,2,1)))</f>
        <v>2.5</v>
      </c>
      <c r="K499" s="36">
        <f>IF(J499=0,0,IF(B499="F",VLOOKUP(I499,Barem!$G$2:$H$11,2,1),VLOOKUP(I499,Barem!$G$12:$H$21,2,1)))</f>
        <v>2</v>
      </c>
      <c r="L499" s="2">
        <v>2</v>
      </c>
      <c r="M499" s="169" t="s">
        <v>170</v>
      </c>
      <c r="N499" s="170">
        <f t="shared" si="96"/>
        <v>0.5</v>
      </c>
      <c r="O499" s="170">
        <f t="shared" si="96"/>
        <v>0.25</v>
      </c>
      <c r="P499" s="170">
        <f t="shared" si="96"/>
        <v>0.25</v>
      </c>
      <c r="Q499" s="32">
        <f t="shared" si="97"/>
        <v>8.1333333333333327E-2</v>
      </c>
      <c r="R499" s="32">
        <f>IF(D499&gt;21,VLOOKUP(D499,Barem!$T$1:$U$39,2,1),0)</f>
        <v>0</v>
      </c>
      <c r="S499" s="32">
        <f>IF(D499&lt;1.609,0,IF(B499="F",VLOOKUP(I499,Barem!$X$2:$Z$13,2,1),VLOOKUP(I499,Barem!$X$14:$Z$25,2,1)))</f>
        <v>0</v>
      </c>
      <c r="T499" s="32">
        <f>VLOOKUP(A499,Participanti!A:C,3,0)</f>
        <v>0</v>
      </c>
      <c r="U499" s="171">
        <f t="shared" si="98"/>
        <v>2.3313333333333333</v>
      </c>
      <c r="V499" s="159">
        <v>44178</v>
      </c>
      <c r="W499" s="151">
        <f t="shared" si="94"/>
        <v>1</v>
      </c>
      <c r="X499" s="154">
        <f t="shared" si="95"/>
        <v>0.20871381677111309</v>
      </c>
      <c r="Y499" s="36" t="str">
        <f>VLOOKUP(A499,Data_echipe!A:R,18,0)</f>
        <v>Let it RUN</v>
      </c>
      <c r="Z499" s="36">
        <f t="shared" si="99"/>
        <v>1</v>
      </c>
    </row>
    <row r="500" spans="1:26" x14ac:dyDescent="0.25">
      <c r="A500" s="156" t="s">
        <v>67</v>
      </c>
      <c r="B500" s="36" t="str">
        <f>VLOOKUP(A500,Participanti!A:B,2,0)</f>
        <v>F</v>
      </c>
      <c r="C500" s="156">
        <v>14</v>
      </c>
      <c r="D500" s="156">
        <v>10.01</v>
      </c>
      <c r="E500" s="157">
        <v>4.5671296296296293E-2</v>
      </c>
      <c r="F500" s="157">
        <v>5.0509259259259254E-2</v>
      </c>
      <c r="G500" s="167">
        <f t="shared" si="101"/>
        <v>4.8090277777777773E-2</v>
      </c>
      <c r="H500" s="108">
        <v>15</v>
      </c>
      <c r="I500" s="153">
        <f t="shared" si="100"/>
        <v>4.804223554223554E-3</v>
      </c>
      <c r="J500" s="110">
        <f>IF(B500="F",IF(I500&gt;Barem!$AC$2,0,IF(B500="F",VLOOKUP(D500,Barem!$B$2:$C$11,2,1))),IF(I500&gt;Barem!$AC$3,0,VLOOKUP(D500,Barem!$B$12:$C$21,2,1)))</f>
        <v>2.5</v>
      </c>
      <c r="K500" s="36">
        <f>IF(J500=0,0,IF(B500="F",VLOOKUP(I500,Barem!$G$2:$H$11,2,1),VLOOKUP(I500,Barem!$G$12:$H$21,2,1)))</f>
        <v>1</v>
      </c>
      <c r="L500" s="2">
        <v>2</v>
      </c>
      <c r="M500" s="169" t="s">
        <v>170</v>
      </c>
      <c r="N500" s="170">
        <f t="shared" si="96"/>
        <v>0.5</v>
      </c>
      <c r="O500" s="170">
        <f t="shared" si="96"/>
        <v>0.25</v>
      </c>
      <c r="P500" s="170">
        <f t="shared" si="96"/>
        <v>0.25</v>
      </c>
      <c r="Q500" s="32">
        <f t="shared" si="97"/>
        <v>0</v>
      </c>
      <c r="R500" s="32">
        <f>IF(D500&gt;21,VLOOKUP(D500,Barem!$T$1:$U$39,2,1),0)</f>
        <v>0</v>
      </c>
      <c r="S500" s="32">
        <f>IF(D500&lt;1.609,0,IF(B500="F",VLOOKUP(I500,Barem!$X$2:$Z$13,2,1),VLOOKUP(I500,Barem!$X$14:$Z$25,2,1)))</f>
        <v>0</v>
      </c>
      <c r="T500" s="32">
        <f>VLOOKUP(A500,Participanti!A:C,3,0)</f>
        <v>0</v>
      </c>
      <c r="U500" s="171">
        <f t="shared" si="98"/>
        <v>2</v>
      </c>
      <c r="V500" s="159">
        <v>44178</v>
      </c>
      <c r="W500" s="151">
        <f t="shared" si="94"/>
        <v>1</v>
      </c>
      <c r="X500" s="154">
        <f t="shared" si="95"/>
        <v>0.19980019980019981</v>
      </c>
      <c r="Y500" s="36" t="e">
        <f>VLOOKUP(A500,Data_echipe!A:R,18,0)</f>
        <v>#N/A</v>
      </c>
      <c r="Z500" s="36">
        <f t="shared" si="99"/>
        <v>1</v>
      </c>
    </row>
    <row r="501" spans="1:26" x14ac:dyDescent="0.25">
      <c r="A501" s="156" t="s">
        <v>111</v>
      </c>
      <c r="B501" s="36" t="str">
        <f>VLOOKUP(A501,Participanti!A:B,2,0)</f>
        <v>M</v>
      </c>
      <c r="C501" s="156">
        <v>15</v>
      </c>
      <c r="D501" s="156">
        <v>24.87</v>
      </c>
      <c r="E501" s="156"/>
      <c r="F501" s="157">
        <v>0.13929398148148148</v>
      </c>
      <c r="G501" s="167">
        <f t="shared" si="101"/>
        <v>0.13929398148148148</v>
      </c>
      <c r="H501" s="108">
        <v>71</v>
      </c>
      <c r="I501" s="153">
        <f t="shared" si="100"/>
        <v>5.6008838553068549E-3</v>
      </c>
      <c r="J501" s="36">
        <f>IF(B501="F",IF(I501&gt;Barem!$AC$2,0,IF(B501="F",VLOOKUP(D501,Barem!$B$2:$C$11,2,1))),IF(I501&gt;Barem!$AC$3,0,VLOOKUP(D501,Barem!$B$12:$C$21,2,1)))</f>
        <v>5</v>
      </c>
      <c r="K501" s="110">
        <f>IF(J501=0,0,IF(B501="F",VLOOKUP(I501,Barem!$G$2:$H$11,2,1),VLOOKUP(I501,Barem!$G$12:$H$21,2,1)))</f>
        <v>0</v>
      </c>
      <c r="L501" s="2">
        <v>3</v>
      </c>
      <c r="M501" s="169" t="s">
        <v>171</v>
      </c>
      <c r="N501" s="170">
        <f t="shared" si="96"/>
        <v>0.25</v>
      </c>
      <c r="O501" s="170">
        <f t="shared" si="96"/>
        <v>0.5</v>
      </c>
      <c r="P501" s="170">
        <f t="shared" si="96"/>
        <v>0.25</v>
      </c>
      <c r="Q501" s="32">
        <f t="shared" si="97"/>
        <v>0</v>
      </c>
      <c r="R501" s="32">
        <f>IF(D501&gt;21,VLOOKUP(D501,Barem!$T$1:$U$39,2,1),0)</f>
        <v>0.1</v>
      </c>
      <c r="S501" s="32">
        <f>IF(D501&lt;1.609,0,IF(B501="F",VLOOKUP(I501,Barem!$X$2:$Z$13,2,1),VLOOKUP(I501,Barem!$X$14:$Z$25,2,1)))</f>
        <v>0</v>
      </c>
      <c r="T501" s="32">
        <f>VLOOKUP(A501,Participanti!A:C,3,0)</f>
        <v>0.5</v>
      </c>
      <c r="U501" s="171">
        <f t="shared" si="98"/>
        <v>2.6</v>
      </c>
      <c r="V501" s="159">
        <v>44186</v>
      </c>
      <c r="W501" s="151">
        <f t="shared" si="94"/>
        <v>1</v>
      </c>
      <c r="X501" s="154">
        <f t="shared" si="95"/>
        <v>0.10454362685967028</v>
      </c>
      <c r="Y501" s="36" t="str">
        <f>VLOOKUP(A501,Data_echipe!A:R,18,0)</f>
        <v>Let it RUN</v>
      </c>
      <c r="Z501" s="36">
        <f t="shared" si="99"/>
        <v>0</v>
      </c>
    </row>
    <row r="502" spans="1:26" x14ac:dyDescent="0.25">
      <c r="A502" s="156" t="s">
        <v>182</v>
      </c>
      <c r="B502" s="36" t="str">
        <f>VLOOKUP(A502,Participanti!A:B,2,0)</f>
        <v>M</v>
      </c>
      <c r="C502" s="156">
        <v>15</v>
      </c>
      <c r="D502" s="156">
        <v>8.25</v>
      </c>
      <c r="E502" s="156"/>
      <c r="F502" s="157">
        <v>2.5115740740740741E-2</v>
      </c>
      <c r="G502" s="167">
        <f t="shared" si="101"/>
        <v>2.5115740740740741E-2</v>
      </c>
      <c r="H502" s="108">
        <v>4</v>
      </c>
      <c r="I502" s="153">
        <f t="shared" si="100"/>
        <v>3.0443322109988775E-3</v>
      </c>
      <c r="J502" s="36">
        <f>IF(B502="F",IF(I502&gt;Barem!$AC$2,0,IF(B502="F",VLOOKUP(D502,Barem!$B$2:$C$11,2,1))),IF(I502&gt;Barem!$AC$3,0,VLOOKUP(D502,Barem!$B$12:$C$21,2,1)))</f>
        <v>2</v>
      </c>
      <c r="K502" s="110">
        <f>IF(J502=0,0,IF(B502="F",VLOOKUP(I502,Barem!$G$2:$H$11,2,1),VLOOKUP(I502,Barem!$G$12:$H$21,2,1)))</f>
        <v>4</v>
      </c>
      <c r="L502" s="2">
        <v>3.5</v>
      </c>
      <c r="M502" s="169" t="s">
        <v>171</v>
      </c>
      <c r="N502" s="170">
        <f t="shared" ref="N502:P521" si="102">IF($M502=N$1,50%,25%)</f>
        <v>0.25</v>
      </c>
      <c r="O502" s="170">
        <f t="shared" si="102"/>
        <v>0.5</v>
      </c>
      <c r="P502" s="170">
        <f t="shared" si="102"/>
        <v>0.25</v>
      </c>
      <c r="Q502" s="32">
        <f t="shared" si="97"/>
        <v>0</v>
      </c>
      <c r="R502" s="32">
        <f>IF(D502&gt;21,VLOOKUP(D502,Barem!$T$1:$U$39,2,1),0)</f>
        <v>0</v>
      </c>
      <c r="S502" s="32">
        <f>IF(D502&lt;1.609,0,IF(B502="F",VLOOKUP(I502,Barem!$X$2:$Z$13,2,1),VLOOKUP(I502,Barem!$X$14:$Z$25,2,1)))</f>
        <v>0</v>
      </c>
      <c r="T502" s="32">
        <f>VLOOKUP(A502,Participanti!A:C,3,0)</f>
        <v>0</v>
      </c>
      <c r="U502" s="171">
        <f t="shared" si="98"/>
        <v>3.375</v>
      </c>
      <c r="V502" s="159">
        <v>44186</v>
      </c>
      <c r="W502" s="151">
        <f t="shared" si="94"/>
        <v>1</v>
      </c>
      <c r="X502" s="154">
        <f t="shared" si="95"/>
        <v>0.40909090909090912</v>
      </c>
      <c r="Y502" s="36" t="str">
        <f>VLOOKUP(A502,Data_echipe!A:R,18,0)</f>
        <v>Serioranistii</v>
      </c>
      <c r="Z502" s="36">
        <f t="shared" si="99"/>
        <v>1</v>
      </c>
    </row>
    <row r="503" spans="1:26" x14ac:dyDescent="0.25">
      <c r="A503" s="156" t="s">
        <v>183</v>
      </c>
      <c r="B503" s="36" t="str">
        <f>VLOOKUP(A503,Participanti!A:B,2,0)</f>
        <v>M</v>
      </c>
      <c r="C503" s="156">
        <v>15</v>
      </c>
      <c r="D503" s="156">
        <v>18.010000000000002</v>
      </c>
      <c r="E503" s="157">
        <v>5.6145833333333339E-2</v>
      </c>
      <c r="F503" s="157">
        <v>5.6967592592592597E-2</v>
      </c>
      <c r="G503" s="167">
        <f t="shared" si="101"/>
        <v>5.6556712962962968E-2</v>
      </c>
      <c r="H503" s="108">
        <v>11</v>
      </c>
      <c r="I503" s="153">
        <f t="shared" si="100"/>
        <v>3.1402950007197649E-3</v>
      </c>
      <c r="J503" s="36">
        <f>IF(B503="F",IF(I503&gt;Barem!$AC$2,0,IF(B503="F",VLOOKUP(D503,Barem!$B$2:$C$11,2,1))),IF(I503&gt;Barem!$AC$3,0,VLOOKUP(D503,Barem!$B$12:$C$21,2,1)))</f>
        <v>4</v>
      </c>
      <c r="K503" s="36">
        <f>IF(J503=0,0,IF(B503="F",VLOOKUP(I503,Barem!$G$2:$H$11,2,1),VLOOKUP(I503,Barem!$G$12:$H$21,2,1)))</f>
        <v>3.5</v>
      </c>
      <c r="L503" s="156">
        <v>2</v>
      </c>
      <c r="M503" s="169" t="s">
        <v>172</v>
      </c>
      <c r="N503" s="170">
        <f t="shared" si="102"/>
        <v>0.25</v>
      </c>
      <c r="O503" s="170">
        <f t="shared" si="102"/>
        <v>0.25</v>
      </c>
      <c r="P503" s="170">
        <f t="shared" si="102"/>
        <v>0.5</v>
      </c>
      <c r="Q503" s="32">
        <f t="shared" si="97"/>
        <v>0</v>
      </c>
      <c r="R503" s="32">
        <f>IF(D503&gt;21,VLOOKUP(D503,Barem!$T$1:$U$39,2,1),0)</f>
        <v>0</v>
      </c>
      <c r="S503" s="32">
        <f>IF(D503&lt;1.609,0,IF(B503="F",VLOOKUP(I503,Barem!$X$2:$Z$13,2,1),VLOOKUP(I503,Barem!$X$14:$Z$25,2,1)))</f>
        <v>0</v>
      </c>
      <c r="T503" s="32">
        <f>VLOOKUP(A503,Participanti!A:C,3,0)</f>
        <v>0</v>
      </c>
      <c r="U503" s="171">
        <f t="shared" si="98"/>
        <v>2.875</v>
      </c>
      <c r="V503" s="159">
        <v>44186</v>
      </c>
      <c r="W503" s="151">
        <f t="shared" si="94"/>
        <v>1</v>
      </c>
      <c r="X503" s="154">
        <f t="shared" si="95"/>
        <v>0.15963353692393115</v>
      </c>
      <c r="Y503" s="36" t="str">
        <f>VLOOKUP(A503,Data_echipe!A:R,18,0)</f>
        <v>TSP</v>
      </c>
      <c r="Z503" s="36">
        <f t="shared" si="99"/>
        <v>1</v>
      </c>
    </row>
    <row r="504" spans="1:26" x14ac:dyDescent="0.25">
      <c r="A504" s="156" t="s">
        <v>8</v>
      </c>
      <c r="B504" s="36" t="str">
        <f>VLOOKUP(A504,Participanti!A:B,2,0)</f>
        <v>M</v>
      </c>
      <c r="C504" s="156">
        <v>15</v>
      </c>
      <c r="D504" s="156">
        <v>21.44</v>
      </c>
      <c r="E504" s="156"/>
      <c r="F504" s="157">
        <v>8.3333333333333329E-2</v>
      </c>
      <c r="G504" s="167">
        <f t="shared" si="101"/>
        <v>8.3333333333333329E-2</v>
      </c>
      <c r="H504" s="108">
        <v>31</v>
      </c>
      <c r="I504" s="153">
        <f t="shared" si="100"/>
        <v>3.8868159203980096E-3</v>
      </c>
      <c r="J504" s="36">
        <f>IF(B504="F",IF(I504&gt;Barem!$AC$2,0,IF(B504="F",VLOOKUP(D504,Barem!$B$2:$C$11,2,1))),IF(I504&gt;Barem!$AC$3,0,VLOOKUP(D504,Barem!$B$12:$C$21,2,1)))</f>
        <v>5</v>
      </c>
      <c r="K504" s="110">
        <f>IF(J504=0,0,IF(B504="F",VLOOKUP(I504,Barem!$G$2:$H$11,2,1),VLOOKUP(I504,Barem!$G$12:$H$21,2,1)))</f>
        <v>1.5</v>
      </c>
      <c r="L504" s="2">
        <v>3</v>
      </c>
      <c r="M504" s="169" t="s">
        <v>171</v>
      </c>
      <c r="N504" s="170">
        <f t="shared" si="102"/>
        <v>0.25</v>
      </c>
      <c r="O504" s="170">
        <f t="shared" si="102"/>
        <v>0.5</v>
      </c>
      <c r="P504" s="170">
        <f t="shared" si="102"/>
        <v>0.25</v>
      </c>
      <c r="Q504" s="32">
        <f t="shared" si="97"/>
        <v>0</v>
      </c>
      <c r="R504" s="32">
        <f>IF(D504&gt;21,VLOOKUP(D504,Barem!$T$1:$U$39,2,1),0)</f>
        <v>0</v>
      </c>
      <c r="S504" s="32">
        <f>IF(D504&lt;1.609,0,IF(B504="F",VLOOKUP(I504,Barem!$X$2:$Z$13,2,1),VLOOKUP(I504,Barem!$X$14:$Z$25,2,1)))</f>
        <v>0</v>
      </c>
      <c r="T504" s="32">
        <f>VLOOKUP(A504,Participanti!A:C,3,0)</f>
        <v>0</v>
      </c>
      <c r="U504" s="171">
        <f t="shared" si="98"/>
        <v>2.75</v>
      </c>
      <c r="V504" s="159">
        <v>44186</v>
      </c>
      <c r="W504" s="151">
        <f t="shared" si="94"/>
        <v>1</v>
      </c>
      <c r="X504" s="154">
        <f t="shared" si="95"/>
        <v>0.12826492537313433</v>
      </c>
      <c r="Y504" s="36" t="str">
        <f>VLOOKUP(A504,Data_echipe!A:R,18,0)</f>
        <v>TSP</v>
      </c>
      <c r="Z504" s="36">
        <f t="shared" si="99"/>
        <v>1</v>
      </c>
    </row>
    <row r="505" spans="1:26" x14ac:dyDescent="0.25">
      <c r="A505" s="156" t="s">
        <v>178</v>
      </c>
      <c r="B505" s="36" t="str">
        <f>VLOOKUP(A505,Participanti!A:B,2,0)</f>
        <v>M</v>
      </c>
      <c r="C505" s="156">
        <v>15</v>
      </c>
      <c r="D505" s="156">
        <v>15</v>
      </c>
      <c r="E505" s="157">
        <v>4.9027777777777781E-2</v>
      </c>
      <c r="F505" s="157">
        <v>5.2361111111111108E-2</v>
      </c>
      <c r="G505" s="167">
        <f t="shared" si="101"/>
        <v>5.0694444444444445E-2</v>
      </c>
      <c r="H505" s="108">
        <v>19</v>
      </c>
      <c r="I505" s="153">
        <f t="shared" si="100"/>
        <v>3.3796296296296296E-3</v>
      </c>
      <c r="J505" s="36">
        <f>IF(B505="F",IF(I505&gt;Barem!$AC$2,0,IF(B505="F",VLOOKUP(D505,Barem!$B$2:$C$11,2,1))),IF(I505&gt;Barem!$AC$3,0,VLOOKUP(D505,Barem!$B$12:$C$21,2,1)))</f>
        <v>3.5</v>
      </c>
      <c r="K505" s="36">
        <f>IF(J505=0,0,IF(B505="F",VLOOKUP(I505,Barem!$G$2:$H$11,2,1),VLOOKUP(I505,Barem!$G$12:$H$21,2,1)))</f>
        <v>3</v>
      </c>
      <c r="L505" s="156">
        <v>3</v>
      </c>
      <c r="M505" s="169" t="s">
        <v>172</v>
      </c>
      <c r="N505" s="170">
        <f t="shared" si="102"/>
        <v>0.25</v>
      </c>
      <c r="O505" s="170">
        <f t="shared" si="102"/>
        <v>0.25</v>
      </c>
      <c r="P505" s="170">
        <f t="shared" si="102"/>
        <v>0.5</v>
      </c>
      <c r="Q505" s="32">
        <f t="shared" si="97"/>
        <v>0</v>
      </c>
      <c r="R505" s="32">
        <f>IF(D505&gt;21,VLOOKUP(D505,Barem!$T$1:$U$39,2,1),0)</f>
        <v>0</v>
      </c>
      <c r="S505" s="32">
        <f>IF(D505&lt;1.609,0,IF(B505="F",VLOOKUP(I505,Barem!$X$2:$Z$13,2,1),VLOOKUP(I505,Barem!$X$14:$Z$25,2,1)))</f>
        <v>0</v>
      </c>
      <c r="T505" s="32">
        <f>VLOOKUP(A505,Participanti!A:C,3,0)</f>
        <v>0</v>
      </c>
      <c r="U505" s="171">
        <f t="shared" si="98"/>
        <v>3.125</v>
      </c>
      <c r="V505" s="159">
        <v>44186</v>
      </c>
      <c r="W505" s="151">
        <f t="shared" si="94"/>
        <v>1</v>
      </c>
      <c r="X505" s="154">
        <f t="shared" si="95"/>
        <v>0.20833333333333334</v>
      </c>
      <c r="Y505" s="36" t="str">
        <f>VLOOKUP(A505,Data_echipe!A:R,18,0)</f>
        <v>Tenchei</v>
      </c>
      <c r="Z505" s="36">
        <f t="shared" si="99"/>
        <v>1</v>
      </c>
    </row>
    <row r="506" spans="1:26" x14ac:dyDescent="0.25">
      <c r="A506" s="156" t="s">
        <v>56</v>
      </c>
      <c r="B506" s="36" t="str">
        <f>VLOOKUP(A506,Participanti!A:B,2,0)</f>
        <v>M</v>
      </c>
      <c r="C506" s="156">
        <v>15</v>
      </c>
      <c r="D506" s="156">
        <v>17.63</v>
      </c>
      <c r="E506" s="157">
        <v>6.8483796296296293E-2</v>
      </c>
      <c r="F506" s="157">
        <v>6.9062500000000013E-2</v>
      </c>
      <c r="G506" s="167">
        <f t="shared" si="101"/>
        <v>6.8773148148148153E-2</v>
      </c>
      <c r="H506" s="108">
        <v>8</v>
      </c>
      <c r="I506" s="153">
        <f t="shared" si="100"/>
        <v>3.9009159471439679E-3</v>
      </c>
      <c r="J506" s="36">
        <f>IF(B506="F",IF(I506&gt;Barem!$AC$2,0,IF(B506="F",VLOOKUP(D506,Barem!$B$2:$C$11,2,1))),IF(I506&gt;Barem!$AC$3,0,VLOOKUP(D506,Barem!$B$12:$C$21,2,1)))</f>
        <v>4</v>
      </c>
      <c r="K506" s="36">
        <f>IF(J506=0,0,IF(B506="F",VLOOKUP(I506,Barem!$G$2:$H$11,2,1),VLOOKUP(I506,Barem!$G$12:$H$21,2,1)))</f>
        <v>1.5</v>
      </c>
      <c r="L506" s="156">
        <v>1.5</v>
      </c>
      <c r="M506" s="169" t="s">
        <v>172</v>
      </c>
      <c r="N506" s="170">
        <f t="shared" si="102"/>
        <v>0.25</v>
      </c>
      <c r="O506" s="170">
        <f t="shared" si="102"/>
        <v>0.25</v>
      </c>
      <c r="P506" s="170">
        <f t="shared" si="102"/>
        <v>0.5</v>
      </c>
      <c r="Q506" s="32">
        <f t="shared" si="97"/>
        <v>0</v>
      </c>
      <c r="R506" s="32">
        <f>IF(D506&gt;21,VLOOKUP(D506,Barem!$T$1:$U$39,2,1),0)</f>
        <v>0</v>
      </c>
      <c r="S506" s="32">
        <f>IF(D506&lt;1.609,0,IF(B506="F",VLOOKUP(I506,Barem!$X$2:$Z$13,2,1),VLOOKUP(I506,Barem!$X$14:$Z$25,2,1)))</f>
        <v>0</v>
      </c>
      <c r="T506" s="32">
        <f>VLOOKUP(A506,Participanti!A:C,3,0)</f>
        <v>0</v>
      </c>
      <c r="U506" s="171">
        <f t="shared" si="98"/>
        <v>2.125</v>
      </c>
      <c r="V506" s="159">
        <v>44186</v>
      </c>
      <c r="W506" s="151">
        <f t="shared" si="94"/>
        <v>1</v>
      </c>
      <c r="X506" s="154">
        <f t="shared" si="95"/>
        <v>0.12053318207600681</v>
      </c>
      <c r="Y506" s="36" t="str">
        <f>VLOOKUP(A506,Data_echipe!A:R,18,0)</f>
        <v>TSP</v>
      </c>
      <c r="Z506" s="36">
        <f t="shared" si="99"/>
        <v>1</v>
      </c>
    </row>
    <row r="507" spans="1:26" x14ac:dyDescent="0.25">
      <c r="A507" s="156" t="s">
        <v>64</v>
      </c>
      <c r="B507" s="36" t="str">
        <f>VLOOKUP(A507,Participanti!A:B,2,0)</f>
        <v>M</v>
      </c>
      <c r="C507" s="156">
        <v>15</v>
      </c>
      <c r="D507" s="156">
        <v>10.039999999999999</v>
      </c>
      <c r="E507" s="157">
        <v>4.7847222222222228E-2</v>
      </c>
      <c r="F507" s="157">
        <v>4.9861111111111113E-2</v>
      </c>
      <c r="G507" s="167">
        <f t="shared" si="101"/>
        <v>4.8854166666666671E-2</v>
      </c>
      <c r="H507" s="108">
        <v>31</v>
      </c>
      <c r="I507" s="153">
        <f t="shared" si="100"/>
        <v>4.8659528552456848E-3</v>
      </c>
      <c r="J507" s="36">
        <f>IF(B507="F",IF(I507&gt;Barem!$AC$2,0,IF(B507="F",VLOOKUP(D507,Barem!$B$2:$C$11,2,1))),IF(I507&gt;Barem!$AC$3,0,VLOOKUP(D507,Barem!$B$12:$C$21,2,1)))</f>
        <v>2.5</v>
      </c>
      <c r="K507" s="36">
        <f>IF(J507=0,0,IF(B507="F",VLOOKUP(I507,Barem!$G$2:$H$11,2,1),VLOOKUP(I507,Barem!$G$12:$H$21,2,1)))</f>
        <v>1</v>
      </c>
      <c r="L507" s="156">
        <v>2</v>
      </c>
      <c r="M507" s="169" t="s">
        <v>172</v>
      </c>
      <c r="N507" s="170">
        <f t="shared" si="102"/>
        <v>0.25</v>
      </c>
      <c r="O507" s="170">
        <f t="shared" si="102"/>
        <v>0.25</v>
      </c>
      <c r="P507" s="170">
        <f t="shared" si="102"/>
        <v>0.5</v>
      </c>
      <c r="Q507" s="32">
        <f t="shared" si="97"/>
        <v>0</v>
      </c>
      <c r="R507" s="32">
        <f>IF(D507&gt;21,VLOOKUP(D507,Barem!$T$1:$U$39,2,1),0)</f>
        <v>0</v>
      </c>
      <c r="S507" s="32">
        <f>IF(D507&lt;1.609,0,IF(B507="F",VLOOKUP(I507,Barem!$X$2:$Z$13,2,1),VLOOKUP(I507,Barem!$X$14:$Z$25,2,1)))</f>
        <v>0</v>
      </c>
      <c r="T507" s="32">
        <f>VLOOKUP(A507,Participanti!A:C,3,0)</f>
        <v>0</v>
      </c>
      <c r="U507" s="171">
        <f t="shared" si="98"/>
        <v>1.875</v>
      </c>
      <c r="V507" s="159">
        <v>44186</v>
      </c>
      <c r="W507" s="151">
        <f t="shared" si="94"/>
        <v>1</v>
      </c>
      <c r="X507" s="154">
        <f t="shared" si="95"/>
        <v>0.18675298804780879</v>
      </c>
      <c r="Y507" s="36" t="str">
        <f>VLOOKUP(A507,Data_echipe!A:R,18,0)</f>
        <v>Simply the BEST</v>
      </c>
      <c r="Z507" s="36">
        <f t="shared" si="99"/>
        <v>1</v>
      </c>
    </row>
    <row r="508" spans="1:26" x14ac:dyDescent="0.25">
      <c r="A508" s="156" t="s">
        <v>211</v>
      </c>
      <c r="B508" s="36" t="str">
        <f>VLOOKUP(A508,Participanti!A:B,2,0)</f>
        <v>F</v>
      </c>
      <c r="C508" s="156">
        <v>15</v>
      </c>
      <c r="D508" s="156">
        <v>5.01</v>
      </c>
      <c r="E508" s="156"/>
      <c r="F508" s="157">
        <v>2.1759259259259259E-2</v>
      </c>
      <c r="G508" s="167">
        <f t="shared" si="101"/>
        <v>2.1759259259259259E-2</v>
      </c>
      <c r="H508" s="108">
        <v>0</v>
      </c>
      <c r="I508" s="153">
        <f t="shared" si="100"/>
        <v>4.3431655208102313E-3</v>
      </c>
      <c r="J508" s="36">
        <f>IF(B508="F",IF(I508&gt;Barem!$AC$2,0,IF(B508="F",VLOOKUP(D508,Barem!$B$2:$C$11,2,1))),IF(I508&gt;Barem!$AC$3,0,VLOOKUP(D508,Barem!$B$12:$C$21,2,1)))</f>
        <v>1.5</v>
      </c>
      <c r="K508" s="110">
        <f>IF(J508=0,0,IF(B508="F",VLOOKUP(I508,Barem!$G$2:$H$11,2,1),VLOOKUP(I508,Barem!$G$12:$H$21,2,1)))</f>
        <v>1.5</v>
      </c>
      <c r="L508" s="2">
        <v>3.5</v>
      </c>
      <c r="M508" s="169" t="s">
        <v>171</v>
      </c>
      <c r="N508" s="170">
        <f t="shared" si="102"/>
        <v>0.25</v>
      </c>
      <c r="O508" s="170">
        <f t="shared" si="102"/>
        <v>0.5</v>
      </c>
      <c r="P508" s="170">
        <f t="shared" si="102"/>
        <v>0.25</v>
      </c>
      <c r="Q508" s="32">
        <f t="shared" si="97"/>
        <v>0</v>
      </c>
      <c r="R508" s="32">
        <f>IF(D508&gt;21,VLOOKUP(D508,Barem!$T$1:$U$39,2,1),0)</f>
        <v>0</v>
      </c>
      <c r="S508" s="32">
        <f>IF(D508&lt;1.609,0,IF(B508="F",VLOOKUP(I508,Barem!$X$2:$Z$13,2,1),VLOOKUP(I508,Barem!$X$14:$Z$25,2,1)))</f>
        <v>0</v>
      </c>
      <c r="T508" s="32">
        <f>VLOOKUP(A508,Participanti!A:C,3,0)</f>
        <v>0</v>
      </c>
      <c r="U508" s="171">
        <f t="shared" si="98"/>
        <v>2</v>
      </c>
      <c r="V508" s="159">
        <v>44186</v>
      </c>
      <c r="W508" s="151">
        <f t="shared" si="94"/>
        <v>1</v>
      </c>
      <c r="X508" s="154">
        <f t="shared" si="95"/>
        <v>0.39920159680638723</v>
      </c>
      <c r="Y508" s="36" t="str">
        <f>VLOOKUP(A508,Data_echipe!A:R,18,0)</f>
        <v>Tenchei</v>
      </c>
      <c r="Z508" s="36">
        <f t="shared" si="99"/>
        <v>1</v>
      </c>
    </row>
    <row r="509" spans="1:26" x14ac:dyDescent="0.25">
      <c r="A509" s="156" t="s">
        <v>220</v>
      </c>
      <c r="B509" s="36" t="str">
        <f>VLOOKUP(A509,Participanti!A:B,2,0)</f>
        <v>M</v>
      </c>
      <c r="C509" s="156">
        <v>15</v>
      </c>
      <c r="D509" s="156">
        <v>21.21</v>
      </c>
      <c r="E509" s="157">
        <v>7.2083333333333333E-2</v>
      </c>
      <c r="F509" s="157">
        <v>7.5266203703703696E-2</v>
      </c>
      <c r="G509" s="167">
        <f t="shared" si="101"/>
        <v>7.3674768518518507E-2</v>
      </c>
      <c r="H509" s="108">
        <v>19</v>
      </c>
      <c r="I509" s="153">
        <f t="shared" si="100"/>
        <v>3.4735864459461813E-3</v>
      </c>
      <c r="J509" s="36">
        <f>IF(B509="F",IF(I509&gt;Barem!$AC$2,0,IF(B509="F",VLOOKUP(D509,Barem!$B$2:$C$11,2,1))),IF(I509&gt;Barem!$AC$3,0,VLOOKUP(D509,Barem!$B$12:$C$21,2,1)))</f>
        <v>5</v>
      </c>
      <c r="K509" s="36">
        <f>IF(J509=0,0,IF(B509="F",VLOOKUP(I509,Barem!$G$2:$H$11,2,1),VLOOKUP(I509,Barem!$G$12:$H$21,2,1)))</f>
        <v>3</v>
      </c>
      <c r="L509" s="156">
        <v>3.5</v>
      </c>
      <c r="M509" s="169" t="s">
        <v>172</v>
      </c>
      <c r="N509" s="170">
        <f t="shared" si="102"/>
        <v>0.25</v>
      </c>
      <c r="O509" s="170">
        <f t="shared" si="102"/>
        <v>0.25</v>
      </c>
      <c r="P509" s="170">
        <f t="shared" si="102"/>
        <v>0.5</v>
      </c>
      <c r="Q509" s="32">
        <f t="shared" si="97"/>
        <v>0</v>
      </c>
      <c r="R509" s="32">
        <f>IF(D509&gt;21,VLOOKUP(D509,Barem!$T$1:$U$39,2,1),0)</f>
        <v>0</v>
      </c>
      <c r="S509" s="32">
        <f>IF(D509&lt;1.609,0,IF(B509="F",VLOOKUP(I509,Barem!$X$2:$Z$13,2,1),VLOOKUP(I509,Barem!$X$14:$Z$25,2,1)))</f>
        <v>0</v>
      </c>
      <c r="T509" s="32">
        <f>VLOOKUP(A509,Participanti!A:C,3,0)</f>
        <v>0</v>
      </c>
      <c r="U509" s="171">
        <f t="shared" si="98"/>
        <v>3.75</v>
      </c>
      <c r="V509" s="159">
        <v>44186</v>
      </c>
      <c r="W509" s="151">
        <f t="shared" si="94"/>
        <v>1</v>
      </c>
      <c r="X509" s="154">
        <f t="shared" si="95"/>
        <v>0.1768033946251768</v>
      </c>
      <c r="Y509" s="36" t="str">
        <f>VLOOKUP(A509,Data_echipe!A:R,18,0)</f>
        <v>Serioranistii</v>
      </c>
      <c r="Z509" s="36">
        <f t="shared" si="99"/>
        <v>1</v>
      </c>
    </row>
    <row r="510" spans="1:26" x14ac:dyDescent="0.25">
      <c r="A510" s="156" t="s">
        <v>223</v>
      </c>
      <c r="B510" s="36" t="str">
        <f>VLOOKUP(A510,Participanti!A:B,2,0)</f>
        <v>M</v>
      </c>
      <c r="C510" s="156">
        <v>15</v>
      </c>
      <c r="D510" s="156">
        <v>10</v>
      </c>
      <c r="E510" s="156"/>
      <c r="F510" s="157">
        <v>2.4189814814814817E-2</v>
      </c>
      <c r="G510" s="167">
        <f t="shared" si="101"/>
        <v>2.4189814814814817E-2</v>
      </c>
      <c r="H510" s="108">
        <v>0</v>
      </c>
      <c r="I510" s="153">
        <f t="shared" si="100"/>
        <v>2.4189814814814816E-3</v>
      </c>
      <c r="J510" s="36">
        <f>IF(B510="F",IF(I510&gt;Barem!$AC$2,0,IF(B510="F",VLOOKUP(D510,Barem!$B$2:$C$11,2,1))),IF(I510&gt;Barem!$AC$3,0,VLOOKUP(D510,Barem!$B$12:$C$21,2,1)))</f>
        <v>2.5</v>
      </c>
      <c r="K510" s="110">
        <f>IF(J510=0,0,IF(B510="F",VLOOKUP(I510,Barem!$G$2:$H$11,2,1),VLOOKUP(I510,Barem!$G$12:$H$21,2,1)))</f>
        <v>5</v>
      </c>
      <c r="L510" s="2">
        <v>4.5</v>
      </c>
      <c r="M510" s="169" t="s">
        <v>171</v>
      </c>
      <c r="N510" s="170">
        <f t="shared" si="102"/>
        <v>0.25</v>
      </c>
      <c r="O510" s="170">
        <f t="shared" si="102"/>
        <v>0.5</v>
      </c>
      <c r="P510" s="170">
        <f t="shared" si="102"/>
        <v>0.25</v>
      </c>
      <c r="Q510" s="32">
        <f t="shared" si="97"/>
        <v>0</v>
      </c>
      <c r="R510" s="32">
        <f>IF(D510&gt;21,VLOOKUP(D510,Barem!$T$1:$U$39,2,1),0)</f>
        <v>0</v>
      </c>
      <c r="S510" s="32">
        <f>IF(D510&lt;1.609,0,IF(B510="F",VLOOKUP(I510,Barem!$X$2:$Z$13,2,1),VLOOKUP(I510,Barem!$X$14:$Z$25,2,1)))</f>
        <v>2.8</v>
      </c>
      <c r="T510" s="32">
        <f>VLOOKUP(A510,Participanti!A:C,3,0)</f>
        <v>0</v>
      </c>
      <c r="U510" s="171">
        <f t="shared" si="98"/>
        <v>7.05</v>
      </c>
      <c r="V510" s="159">
        <v>44185</v>
      </c>
      <c r="W510" s="151">
        <f t="shared" si="94"/>
        <v>1</v>
      </c>
      <c r="X510" s="154">
        <f t="shared" si="95"/>
        <v>0.70499999999999996</v>
      </c>
      <c r="Y510" s="36" t="str">
        <f>VLOOKUP(A510,Data_echipe!A:R,18,0)</f>
        <v>Simply the BEST</v>
      </c>
      <c r="Z510" s="36">
        <f t="shared" si="99"/>
        <v>1</v>
      </c>
    </row>
    <row r="511" spans="1:26" x14ac:dyDescent="0.25">
      <c r="A511" s="156" t="s">
        <v>47</v>
      </c>
      <c r="B511" s="36" t="str">
        <f>VLOOKUP(A511,Participanti!A:B,2,0)</f>
        <v>M</v>
      </c>
      <c r="C511" s="156">
        <v>15</v>
      </c>
      <c r="D511" s="156">
        <v>12.58</v>
      </c>
      <c r="E511" s="157">
        <v>4.4201388888888887E-2</v>
      </c>
      <c r="F511" s="157">
        <v>5.6296296296296296E-2</v>
      </c>
      <c r="G511" s="167">
        <f t="shared" si="101"/>
        <v>5.0248842592592588E-2</v>
      </c>
      <c r="H511" s="108">
        <v>27</v>
      </c>
      <c r="I511" s="153">
        <f t="shared" si="100"/>
        <v>3.9943436083141959E-3</v>
      </c>
      <c r="J511" s="36">
        <f>IF(B511="F",IF(I511&gt;Barem!$AC$2,0,IF(B511="F",VLOOKUP(D511,Barem!$B$2:$C$11,2,1))),IF(I511&gt;Barem!$AC$3,0,VLOOKUP(D511,Barem!$B$12:$C$21,2,1)))</f>
        <v>3</v>
      </c>
      <c r="K511" s="36">
        <f>IF(J511=0,0,IF(B511="F",VLOOKUP(I511,Barem!$G$2:$H$11,2,1),VLOOKUP(I511,Barem!$G$12:$H$21,2,1)))</f>
        <v>1.5</v>
      </c>
      <c r="L511" s="156">
        <v>3.5</v>
      </c>
      <c r="M511" s="169" t="s">
        <v>172</v>
      </c>
      <c r="N511" s="170">
        <f t="shared" si="102"/>
        <v>0.25</v>
      </c>
      <c r="O511" s="170">
        <f t="shared" si="102"/>
        <v>0.25</v>
      </c>
      <c r="P511" s="170">
        <f t="shared" si="102"/>
        <v>0.5</v>
      </c>
      <c r="Q511" s="32">
        <f t="shared" si="97"/>
        <v>0</v>
      </c>
      <c r="R511" s="32">
        <f>IF(D511&gt;21,VLOOKUP(D511,Barem!$T$1:$U$39,2,1),0)</f>
        <v>0</v>
      </c>
      <c r="S511" s="32">
        <f>IF(D511&lt;1.609,0,IF(B511="F",VLOOKUP(I511,Barem!$X$2:$Z$13,2,1),VLOOKUP(I511,Barem!$X$14:$Z$25,2,1)))</f>
        <v>0</v>
      </c>
      <c r="T511" s="32">
        <f>VLOOKUP(A511,Participanti!A:C,3,0)</f>
        <v>0</v>
      </c>
      <c r="U511" s="171">
        <f t="shared" si="98"/>
        <v>2.875</v>
      </c>
      <c r="V511" s="159">
        <v>44186</v>
      </c>
      <c r="W511" s="151">
        <f t="shared" si="94"/>
        <v>1</v>
      </c>
      <c r="X511" s="154">
        <f t="shared" si="95"/>
        <v>0.22853736089030208</v>
      </c>
      <c r="Y511" s="36" t="str">
        <f>VLOOKUP(A511,Data_echipe!A:R,18,0)</f>
        <v>Tenchei</v>
      </c>
      <c r="Z511" s="36">
        <f t="shared" si="99"/>
        <v>1</v>
      </c>
    </row>
    <row r="512" spans="1:26" x14ac:dyDescent="0.25">
      <c r="A512" s="156" t="s">
        <v>55</v>
      </c>
      <c r="B512" s="36" t="str">
        <f>VLOOKUP(A512,Participanti!A:B,2,0)</f>
        <v>M</v>
      </c>
      <c r="C512" s="156">
        <v>15</v>
      </c>
      <c r="D512" s="156">
        <v>34.36</v>
      </c>
      <c r="E512" s="157">
        <v>0.11456018518518518</v>
      </c>
      <c r="F512" s="157">
        <v>0.11486111111111112</v>
      </c>
      <c r="G512" s="167">
        <f t="shared" si="101"/>
        <v>0.11471064814814816</v>
      </c>
      <c r="H512" s="108">
        <v>70</v>
      </c>
      <c r="I512" s="153">
        <f t="shared" si="100"/>
        <v>3.3384938343465702E-3</v>
      </c>
      <c r="J512" s="36">
        <f>IF(B512="F",IF(I512&gt;Barem!$AC$2,0,IF(B512="F",VLOOKUP(D512,Barem!$B$2:$C$11,2,1))),IF(I512&gt;Barem!$AC$3,0,VLOOKUP(D512,Barem!$B$12:$C$21,2,1)))</f>
        <v>5</v>
      </c>
      <c r="K512" s="36">
        <f>IF(J512=0,0,IF(B512="F",VLOOKUP(I512,Barem!$G$2:$H$11,2,1),VLOOKUP(I512,Barem!$G$12:$H$21,2,1)))</f>
        <v>3</v>
      </c>
      <c r="L512" s="156">
        <v>4.5</v>
      </c>
      <c r="M512" s="169" t="s">
        <v>172</v>
      </c>
      <c r="N512" s="170">
        <f t="shared" si="102"/>
        <v>0.25</v>
      </c>
      <c r="O512" s="170">
        <f t="shared" si="102"/>
        <v>0.25</v>
      </c>
      <c r="P512" s="170">
        <f t="shared" si="102"/>
        <v>0.5</v>
      </c>
      <c r="Q512" s="32">
        <f t="shared" si="97"/>
        <v>0</v>
      </c>
      <c r="R512" s="32">
        <f>IF(D512&gt;21,VLOOKUP(D512,Barem!$T$1:$U$39,2,1),0)</f>
        <v>0.6</v>
      </c>
      <c r="S512" s="32">
        <f>IF(D512&lt;1.609,0,IF(B512="F",VLOOKUP(I512,Barem!$X$2:$Z$13,2,1),VLOOKUP(I512,Barem!$X$14:$Z$25,2,1)))</f>
        <v>0</v>
      </c>
      <c r="T512" s="32">
        <f>VLOOKUP(A512,Participanti!A:C,3,0)</f>
        <v>0</v>
      </c>
      <c r="U512" s="171">
        <f t="shared" si="98"/>
        <v>4.8499999999999996</v>
      </c>
      <c r="V512" s="159">
        <v>44186</v>
      </c>
      <c r="W512" s="151">
        <f t="shared" si="94"/>
        <v>1</v>
      </c>
      <c r="X512" s="154">
        <f t="shared" si="95"/>
        <v>0.14115250291036088</v>
      </c>
      <c r="Y512" s="36" t="str">
        <f>VLOOKUP(A512,Data_echipe!A:R,18,0)</f>
        <v>Serioranistii</v>
      </c>
      <c r="Z512" s="36">
        <f t="shared" si="99"/>
        <v>1</v>
      </c>
    </row>
    <row r="513" spans="1:26" x14ac:dyDescent="0.25">
      <c r="A513" s="156" t="s">
        <v>82</v>
      </c>
      <c r="B513" s="36" t="str">
        <f>VLOOKUP(A513,Participanti!A:B,2,0)</f>
        <v>M</v>
      </c>
      <c r="C513" s="156">
        <v>15</v>
      </c>
      <c r="D513" s="156">
        <v>21.35</v>
      </c>
      <c r="E513" s="157">
        <v>0.11378472222222223</v>
      </c>
      <c r="F513" s="157">
        <v>0.11818287037037038</v>
      </c>
      <c r="G513" s="167">
        <f t="shared" si="101"/>
        <v>0.11598379629629631</v>
      </c>
      <c r="H513" s="108">
        <v>834</v>
      </c>
      <c r="I513" s="153">
        <f t="shared" si="100"/>
        <v>5.432496313643855E-3</v>
      </c>
      <c r="J513" s="110">
        <f>IF(B513="F",IF(I513&gt;Barem!$AC$2,0,IF(B513="F",VLOOKUP(D513,Barem!$B$2:$C$11,2,1))),IF(I513&gt;Barem!$AC$3,0,VLOOKUP(D513,Barem!$B$12:$C$21,2,1)))</f>
        <v>5</v>
      </c>
      <c r="K513" s="36">
        <f>IF(J513=0,0,IF(B513="F",VLOOKUP(I513,Barem!$G$2:$H$11,2,1),VLOOKUP(I513,Barem!$G$12:$H$21,2,1)))</f>
        <v>1</v>
      </c>
      <c r="L513" s="2">
        <v>3.5</v>
      </c>
      <c r="M513" s="169" t="s">
        <v>170</v>
      </c>
      <c r="N513" s="170">
        <f t="shared" si="102"/>
        <v>0.5</v>
      </c>
      <c r="O513" s="170">
        <f t="shared" si="102"/>
        <v>0.25</v>
      </c>
      <c r="P513" s="170">
        <f t="shared" si="102"/>
        <v>0.25</v>
      </c>
      <c r="Q513" s="32">
        <f t="shared" si="97"/>
        <v>0.55600000000000005</v>
      </c>
      <c r="R513" s="32">
        <f>IF(D513&gt;21,VLOOKUP(D513,Barem!$T$1:$U$39,2,1),0)</f>
        <v>0</v>
      </c>
      <c r="S513" s="32">
        <f>IF(D513&lt;1.609,0,IF(B513="F",VLOOKUP(I513,Barem!$X$2:$Z$13,2,1),VLOOKUP(I513,Barem!$X$14:$Z$25,2,1)))</f>
        <v>0</v>
      </c>
      <c r="T513" s="32">
        <f>VLOOKUP(A513,Participanti!A:C,3,0)</f>
        <v>0</v>
      </c>
      <c r="U513" s="171">
        <f t="shared" si="98"/>
        <v>4.181</v>
      </c>
      <c r="V513" s="159">
        <v>44186</v>
      </c>
      <c r="W513" s="151">
        <f t="shared" si="94"/>
        <v>1</v>
      </c>
      <c r="X513" s="154">
        <f t="shared" si="95"/>
        <v>0.19583138173302106</v>
      </c>
      <c r="Y513" s="36" t="str">
        <f>VLOOKUP(A513,Data_echipe!A:R,18,0)</f>
        <v>Simply the BEST</v>
      </c>
      <c r="Z513" s="36">
        <f t="shared" si="99"/>
        <v>1</v>
      </c>
    </row>
    <row r="514" spans="1:26" x14ac:dyDescent="0.25">
      <c r="A514" s="156" t="s">
        <v>57</v>
      </c>
      <c r="B514" s="36" t="str">
        <f>VLOOKUP(A514,Participanti!A:B,2,0)</f>
        <v>M</v>
      </c>
      <c r="C514" s="156">
        <v>15</v>
      </c>
      <c r="D514" s="156">
        <v>33.61</v>
      </c>
      <c r="E514" s="157">
        <v>0.11472222222222223</v>
      </c>
      <c r="F514" s="157">
        <v>0.11896990740740741</v>
      </c>
      <c r="G514" s="167">
        <f t="shared" si="101"/>
        <v>0.11684606481481483</v>
      </c>
      <c r="H514" s="108">
        <v>463</v>
      </c>
      <c r="I514" s="153">
        <f t="shared" si="100"/>
        <v>3.4765267722348951E-3</v>
      </c>
      <c r="J514" s="36">
        <f>IF(B514="F",IF(I514&gt;Barem!$AC$2,0,IF(B514="F",VLOOKUP(D514,Barem!$B$2:$C$11,2,1))),IF(I514&gt;Barem!$AC$3,0,VLOOKUP(D514,Barem!$B$12:$C$21,2,1)))</f>
        <v>5</v>
      </c>
      <c r="K514" s="36">
        <f>IF(J514=0,0,IF(B514="F",VLOOKUP(I514,Barem!$G$2:$H$11,2,1),VLOOKUP(I514,Barem!$G$12:$H$21,2,1)))</f>
        <v>3</v>
      </c>
      <c r="L514" s="156">
        <v>4</v>
      </c>
      <c r="M514" s="169" t="s">
        <v>172</v>
      </c>
      <c r="N514" s="170">
        <f t="shared" si="102"/>
        <v>0.25</v>
      </c>
      <c r="O514" s="170">
        <f t="shared" si="102"/>
        <v>0.25</v>
      </c>
      <c r="P514" s="170">
        <f t="shared" si="102"/>
        <v>0.5</v>
      </c>
      <c r="Q514" s="32">
        <f t="shared" si="97"/>
        <v>0.30866666666666664</v>
      </c>
      <c r="R514" s="32">
        <f>IF(D514&gt;21,VLOOKUP(D514,Barem!$T$1:$U$39,2,1),0)</f>
        <v>0.6</v>
      </c>
      <c r="S514" s="32">
        <f>IF(D514&lt;1.609,0,IF(B514="F",VLOOKUP(I514,Barem!$X$2:$Z$13,2,1),VLOOKUP(I514,Barem!$X$14:$Z$25,2,1)))</f>
        <v>0</v>
      </c>
      <c r="T514" s="32">
        <f>VLOOKUP(A514,Participanti!A:C,3,0)</f>
        <v>0</v>
      </c>
      <c r="U514" s="171">
        <f t="shared" si="98"/>
        <v>4.9086666666666661</v>
      </c>
      <c r="V514" s="159">
        <v>44186</v>
      </c>
      <c r="W514" s="151">
        <f t="shared" si="94"/>
        <v>1</v>
      </c>
      <c r="X514" s="154">
        <f t="shared" si="95"/>
        <v>0.14604780323316471</v>
      </c>
      <c r="Y514" s="36" t="str">
        <f>VLOOKUP(A514,Data_echipe!A:R,18,0)</f>
        <v>Tenchei</v>
      </c>
      <c r="Z514" s="36">
        <f t="shared" si="99"/>
        <v>1</v>
      </c>
    </row>
    <row r="515" spans="1:26" x14ac:dyDescent="0.25">
      <c r="A515" s="156" t="s">
        <v>224</v>
      </c>
      <c r="B515" s="36" t="str">
        <f>VLOOKUP(A515,Participanti!A:B,2,0)</f>
        <v>M</v>
      </c>
      <c r="C515" s="156">
        <v>15</v>
      </c>
      <c r="D515" s="156">
        <v>10.71</v>
      </c>
      <c r="E515" s="157">
        <v>2.9386574074074075E-2</v>
      </c>
      <c r="F515" s="157">
        <v>2.9386574074074075E-2</v>
      </c>
      <c r="G515" s="167">
        <f t="shared" si="101"/>
        <v>2.9386574074074075E-2</v>
      </c>
      <c r="H515" s="108">
        <v>0</v>
      </c>
      <c r="I515" s="153">
        <f t="shared" si="100"/>
        <v>2.7438444513607912E-3</v>
      </c>
      <c r="J515" s="36">
        <f>IF(B515="F",IF(I515&gt;Barem!$AC$2,0,IF(B515="F",VLOOKUP(D515,Barem!$B$2:$C$11,2,1))),IF(I515&gt;Barem!$AC$3,0,VLOOKUP(D515,Barem!$B$12:$C$21,2,1)))</f>
        <v>2.5</v>
      </c>
      <c r="K515" s="36">
        <f>IF(J515=0,0,IF(B515="F",VLOOKUP(I515,Barem!$G$2:$H$11,2,1),VLOOKUP(I515,Barem!$G$12:$H$21,2,1)))</f>
        <v>5</v>
      </c>
      <c r="L515" s="156">
        <v>1.5</v>
      </c>
      <c r="M515" s="169" t="s">
        <v>172</v>
      </c>
      <c r="N515" s="170">
        <f t="shared" si="102"/>
        <v>0.25</v>
      </c>
      <c r="O515" s="170">
        <f t="shared" si="102"/>
        <v>0.25</v>
      </c>
      <c r="P515" s="170">
        <f t="shared" si="102"/>
        <v>0.5</v>
      </c>
      <c r="Q515" s="32">
        <f t="shared" si="97"/>
        <v>0</v>
      </c>
      <c r="R515" s="32">
        <f>IF(D515&gt;21,VLOOKUP(D515,Barem!$T$1:$U$39,2,1),0)</f>
        <v>0</v>
      </c>
      <c r="S515" s="32">
        <f>IF(D515&lt;1.609,0,IF(B515="F",VLOOKUP(I515,Barem!$X$2:$Z$13,2,1),VLOOKUP(I515,Barem!$X$14:$Z$25,2,1)))</f>
        <v>0.1</v>
      </c>
      <c r="T515" s="32">
        <f>VLOOKUP(A515,Participanti!A:C,3,0)</f>
        <v>0</v>
      </c>
      <c r="U515" s="171">
        <f t="shared" si="98"/>
        <v>2.7250000000000001</v>
      </c>
      <c r="V515" s="159">
        <v>44186</v>
      </c>
      <c r="W515" s="151">
        <f t="shared" ref="W515:W532" si="103">COUNTIFS(A:A,A515,C:C,C515)</f>
        <v>1</v>
      </c>
      <c r="X515" s="154">
        <f t="shared" si="95"/>
        <v>0.25443510737628383</v>
      </c>
      <c r="Y515" s="36" t="str">
        <f>VLOOKUP(A515,Data_echipe!A:R,18,0)</f>
        <v>Serioranistii</v>
      </c>
      <c r="Z515" s="36">
        <f t="shared" si="99"/>
        <v>1</v>
      </c>
    </row>
    <row r="516" spans="1:26" x14ac:dyDescent="0.25">
      <c r="A516" s="156" t="s">
        <v>49</v>
      </c>
      <c r="B516" s="36" t="str">
        <f>VLOOKUP(A516,Participanti!A:B,2,0)</f>
        <v>M</v>
      </c>
      <c r="C516" s="156">
        <v>15</v>
      </c>
      <c r="D516" s="156">
        <v>15</v>
      </c>
      <c r="E516" s="157">
        <v>5.9652777777777777E-2</v>
      </c>
      <c r="F516" s="157">
        <v>6.0173611111111108E-2</v>
      </c>
      <c r="G516" s="167">
        <f t="shared" si="101"/>
        <v>5.9913194444444443E-2</v>
      </c>
      <c r="H516" s="108">
        <v>9</v>
      </c>
      <c r="I516" s="153">
        <f t="shared" si="100"/>
        <v>3.9942129629629624E-3</v>
      </c>
      <c r="J516" s="36">
        <f>IF(B516="F",IF(I516&gt;Barem!$AC$2,0,IF(B516="F",VLOOKUP(D516,Barem!$B$2:$C$11,2,1))),IF(I516&gt;Barem!$AC$3,0,VLOOKUP(D516,Barem!$B$12:$C$21,2,1)))</f>
        <v>3.5</v>
      </c>
      <c r="K516" s="36">
        <f>IF(J516=0,0,IF(B516="F",VLOOKUP(I516,Barem!$G$2:$H$11,2,1),VLOOKUP(I516,Barem!$G$12:$H$21,2,1)))</f>
        <v>1.5</v>
      </c>
      <c r="L516" s="156">
        <v>2</v>
      </c>
      <c r="M516" s="169" t="s">
        <v>172</v>
      </c>
      <c r="N516" s="170">
        <f t="shared" si="102"/>
        <v>0.25</v>
      </c>
      <c r="O516" s="170">
        <f t="shared" si="102"/>
        <v>0.25</v>
      </c>
      <c r="P516" s="170">
        <f t="shared" si="102"/>
        <v>0.5</v>
      </c>
      <c r="Q516" s="32">
        <f t="shared" si="97"/>
        <v>0</v>
      </c>
      <c r="R516" s="32">
        <f>IF(D516&gt;21,VLOOKUP(D516,Barem!$T$1:$U$39,2,1),0)</f>
        <v>0</v>
      </c>
      <c r="S516" s="32">
        <f>IF(D516&lt;1.609,0,IF(B516="F",VLOOKUP(I516,Barem!$X$2:$Z$13,2,1),VLOOKUP(I516,Barem!$X$14:$Z$25,2,1)))</f>
        <v>0</v>
      </c>
      <c r="T516" s="32">
        <f>VLOOKUP(A516,Participanti!A:C,3,0)</f>
        <v>0</v>
      </c>
      <c r="U516" s="171">
        <f t="shared" si="98"/>
        <v>2.25</v>
      </c>
      <c r="V516" s="159">
        <v>44186</v>
      </c>
      <c r="W516" s="151">
        <f t="shared" si="103"/>
        <v>1</v>
      </c>
      <c r="X516" s="154">
        <f t="shared" si="95"/>
        <v>0.15</v>
      </c>
      <c r="Y516" s="36" t="e">
        <f>VLOOKUP(A516,Data_echipe!A:R,18,0)</f>
        <v>#N/A</v>
      </c>
      <c r="Z516" s="36">
        <f t="shared" si="99"/>
        <v>1</v>
      </c>
    </row>
    <row r="517" spans="1:26" x14ac:dyDescent="0.25">
      <c r="A517" s="156" t="s">
        <v>84</v>
      </c>
      <c r="B517" s="36" t="str">
        <f>VLOOKUP(A517,Participanti!A:B,2,0)</f>
        <v>M</v>
      </c>
      <c r="C517" s="156">
        <v>15</v>
      </c>
      <c r="D517" s="156">
        <v>20.010000000000002</v>
      </c>
      <c r="E517" s="157">
        <v>7.5671296296296306E-2</v>
      </c>
      <c r="F517" s="157">
        <v>0.27592592592592591</v>
      </c>
      <c r="G517" s="167">
        <f t="shared" si="101"/>
        <v>0.17579861111111111</v>
      </c>
      <c r="H517" s="108">
        <v>46</v>
      </c>
      <c r="I517" s="153">
        <f t="shared" si="100"/>
        <v>8.7855377866622245E-3</v>
      </c>
      <c r="J517" s="36">
        <f>IF(B517="F",IF(I517&gt;Barem!$AC$2,0,IF(B517="F",VLOOKUP(D517,Barem!$B$2:$C$11,2,1))),IF(I517&gt;Barem!$AC$3,0,VLOOKUP(D517,Barem!$B$12:$C$21,2,1)))</f>
        <v>0</v>
      </c>
      <c r="K517" s="36">
        <f>IF(J517=0,0,IF(B517="F",VLOOKUP(I517,Barem!$G$2:$H$11,2,1),VLOOKUP(I517,Barem!$G$12:$H$21,2,1)))</f>
        <v>0</v>
      </c>
      <c r="L517" s="156">
        <v>3</v>
      </c>
      <c r="M517" s="169" t="s">
        <v>172</v>
      </c>
      <c r="N517" s="170">
        <f t="shared" si="102"/>
        <v>0.25</v>
      </c>
      <c r="O517" s="170">
        <f t="shared" si="102"/>
        <v>0.25</v>
      </c>
      <c r="P517" s="170">
        <f t="shared" si="102"/>
        <v>0.5</v>
      </c>
      <c r="Q517" s="32">
        <f t="shared" si="97"/>
        <v>0</v>
      </c>
      <c r="R517" s="32">
        <f>IF(D517&gt;21,VLOOKUP(D517,Barem!$T$1:$U$39,2,1),0)</f>
        <v>0</v>
      </c>
      <c r="S517" s="32">
        <f>IF(D517&lt;1.609,0,IF(B517="F",VLOOKUP(I517,Barem!$X$2:$Z$13,2,1),VLOOKUP(I517,Barem!$X$14:$Z$25,2,1)))</f>
        <v>0</v>
      </c>
      <c r="T517" s="32">
        <f>VLOOKUP(A517,Participanti!A:C,3,0)</f>
        <v>0</v>
      </c>
      <c r="U517" s="171">
        <f t="shared" si="98"/>
        <v>1.5</v>
      </c>
      <c r="V517" s="159">
        <v>44185</v>
      </c>
      <c r="W517" s="151">
        <f t="shared" si="103"/>
        <v>1</v>
      </c>
      <c r="X517" s="154">
        <f t="shared" si="95"/>
        <v>7.4962518740629674E-2</v>
      </c>
      <c r="Y517" s="36" t="str">
        <f>VLOOKUP(A517,Data_echipe!A:R,18,0)</f>
        <v>Tenchei</v>
      </c>
      <c r="Z517" s="36">
        <f t="shared" si="99"/>
        <v>0</v>
      </c>
    </row>
    <row r="518" spans="1:26" x14ac:dyDescent="0.25">
      <c r="A518" s="156" t="s">
        <v>218</v>
      </c>
      <c r="B518" s="36" t="str">
        <f>VLOOKUP(A518,Participanti!A:B,2,0)</f>
        <v>M</v>
      </c>
      <c r="C518" s="156">
        <v>15</v>
      </c>
      <c r="D518" s="156">
        <v>18.010000000000002</v>
      </c>
      <c r="E518" s="157">
        <v>5.6701388888888891E-2</v>
      </c>
      <c r="F518" s="157">
        <v>5.6967592592592597E-2</v>
      </c>
      <c r="G518" s="167">
        <f t="shared" si="101"/>
        <v>5.6834490740740748E-2</v>
      </c>
      <c r="H518" s="108">
        <v>46</v>
      </c>
      <c r="I518" s="153">
        <f t="shared" si="100"/>
        <v>3.155718530857343E-3</v>
      </c>
      <c r="J518" s="110">
        <f>IF(B518="F",IF(I518&gt;Barem!$AC$2,0,IF(B518="F",VLOOKUP(D518,Barem!$B$2:$C$11,2,1))),IF(I518&gt;Barem!$AC$3,0,VLOOKUP(D518,Barem!$B$12:$C$21,2,1)))</f>
        <v>4</v>
      </c>
      <c r="K518" s="36">
        <f>IF(J518=0,0,IF(B518="F",VLOOKUP(I518,Barem!$G$2:$H$11,2,1),VLOOKUP(I518,Barem!$G$12:$H$21,2,1)))</f>
        <v>3.5</v>
      </c>
      <c r="L518" s="2">
        <v>1</v>
      </c>
      <c r="M518" s="169" t="s">
        <v>170</v>
      </c>
      <c r="N518" s="170">
        <f t="shared" si="102"/>
        <v>0.5</v>
      </c>
      <c r="O518" s="170">
        <f t="shared" si="102"/>
        <v>0.25</v>
      </c>
      <c r="P518" s="170">
        <f t="shared" si="102"/>
        <v>0.25</v>
      </c>
      <c r="Q518" s="32">
        <f t="shared" si="97"/>
        <v>0</v>
      </c>
      <c r="R518" s="32">
        <f>IF(D518&gt;21,VLOOKUP(D518,Barem!$T$1:$U$39,2,1),0)</f>
        <v>0</v>
      </c>
      <c r="S518" s="32">
        <f>IF(D518&lt;1.609,0,IF(B518="F",VLOOKUP(I518,Barem!$X$2:$Z$13,2,1),VLOOKUP(I518,Barem!$X$14:$Z$25,2,1)))</f>
        <v>0</v>
      </c>
      <c r="T518" s="32">
        <f>VLOOKUP(A518,Participanti!A:C,3,0)</f>
        <v>0</v>
      </c>
      <c r="U518" s="171">
        <f t="shared" si="98"/>
        <v>3.125</v>
      </c>
      <c r="V518" s="159">
        <v>44185</v>
      </c>
      <c r="W518" s="151">
        <f t="shared" si="103"/>
        <v>1</v>
      </c>
      <c r="X518" s="154">
        <f t="shared" si="95"/>
        <v>0.17351471404775123</v>
      </c>
      <c r="Y518" s="36" t="str">
        <f>VLOOKUP(A518,Data_echipe!A:R,18,0)</f>
        <v>Simply the BEST</v>
      </c>
      <c r="Z518" s="36">
        <f t="shared" si="99"/>
        <v>1</v>
      </c>
    </row>
    <row r="519" spans="1:26" x14ac:dyDescent="0.25">
      <c r="A519" s="156" t="s">
        <v>58</v>
      </c>
      <c r="B519" s="36" t="str">
        <f>VLOOKUP(A519,Participanti!A:B,2,0)</f>
        <v>F</v>
      </c>
      <c r="C519" s="156">
        <v>15</v>
      </c>
      <c r="D519" s="156">
        <v>40.01</v>
      </c>
      <c r="E519" s="157">
        <v>0.18019675925925926</v>
      </c>
      <c r="F519" s="157">
        <v>0.18868055555555555</v>
      </c>
      <c r="G519" s="167">
        <f t="shared" si="101"/>
        <v>0.18443865740740739</v>
      </c>
      <c r="H519" s="108">
        <v>521</v>
      </c>
      <c r="I519" s="153">
        <f t="shared" si="100"/>
        <v>4.6098139816897624E-3</v>
      </c>
      <c r="J519" s="110">
        <f>IF(B519="F",IF(I519&gt;Barem!$AC$2,0,IF(B519="F",VLOOKUP(D519,Barem!$B$2:$C$11,2,1))),IF(I519&gt;Barem!$AC$3,0,VLOOKUP(D519,Barem!$B$12:$C$21,2,1)))</f>
        <v>5</v>
      </c>
      <c r="K519" s="36">
        <f>IF(J519=0,0,IF(B519="F",VLOOKUP(I519,Barem!$G$2:$H$11,2,1),VLOOKUP(I519,Barem!$G$12:$H$21,2,1)))</f>
        <v>1</v>
      </c>
      <c r="L519" s="2">
        <v>4</v>
      </c>
      <c r="M519" s="169" t="s">
        <v>170</v>
      </c>
      <c r="N519" s="170">
        <f t="shared" si="102"/>
        <v>0.5</v>
      </c>
      <c r="O519" s="170">
        <f t="shared" si="102"/>
        <v>0.25</v>
      </c>
      <c r="P519" s="170">
        <f t="shared" si="102"/>
        <v>0.25</v>
      </c>
      <c r="Q519" s="32">
        <f t="shared" si="97"/>
        <v>0.34733333333333333</v>
      </c>
      <c r="R519" s="32">
        <f>IF(D519&gt;21,VLOOKUP(D519,Barem!$T$1:$U$39,2,1),0)</f>
        <v>0.9</v>
      </c>
      <c r="S519" s="32">
        <f>IF(D519&lt;1.609,0,IF(B519="F",VLOOKUP(I519,Barem!$X$2:$Z$13,2,1),VLOOKUP(I519,Barem!$X$14:$Z$25,2,1)))</f>
        <v>0</v>
      </c>
      <c r="T519" s="32">
        <f>VLOOKUP(A519,Participanti!A:C,3,0)</f>
        <v>0</v>
      </c>
      <c r="U519" s="171">
        <f t="shared" si="98"/>
        <v>4.9973333333333336</v>
      </c>
      <c r="V519" s="159">
        <v>44185</v>
      </c>
      <c r="W519" s="151">
        <f t="shared" si="103"/>
        <v>1</v>
      </c>
      <c r="X519" s="154">
        <f t="shared" si="95"/>
        <v>0.12490210780638175</v>
      </c>
      <c r="Y519" s="36" t="str">
        <f>VLOOKUP(A519,Data_echipe!A:R,18,0)</f>
        <v>Let it RUN</v>
      </c>
      <c r="Z519" s="36">
        <f t="shared" si="99"/>
        <v>1</v>
      </c>
    </row>
    <row r="520" spans="1:26" x14ac:dyDescent="0.25">
      <c r="A520" s="156" t="s">
        <v>59</v>
      </c>
      <c r="B520" s="36" t="str">
        <f>VLOOKUP(A520,Participanti!A:B,2,0)</f>
        <v>M</v>
      </c>
      <c r="C520" s="156">
        <v>15</v>
      </c>
      <c r="D520" s="156">
        <v>22.74</v>
      </c>
      <c r="E520" s="156"/>
      <c r="F520" s="157">
        <v>0.11458333333333333</v>
      </c>
      <c r="G520" s="167">
        <f t="shared" si="101"/>
        <v>0.11458333333333333</v>
      </c>
      <c r="H520" s="108">
        <v>29</v>
      </c>
      <c r="I520" s="153">
        <f t="shared" si="100"/>
        <v>5.0388449135150984E-3</v>
      </c>
      <c r="J520" s="36">
        <f>IF(B520="F",IF(I520&gt;Barem!$AC$2,0,IF(B520="F",VLOOKUP(D520,Barem!$B$2:$C$11,2,1))),IF(I520&gt;Barem!$AC$3,0,VLOOKUP(D520,Barem!$B$12:$C$21,2,1)))</f>
        <v>5</v>
      </c>
      <c r="K520" s="110">
        <f>IF(J520=0,0,IF(B520="F",VLOOKUP(I520,Barem!$G$2:$H$11,2,1),VLOOKUP(I520,Barem!$G$12:$H$21,2,1)))</f>
        <v>1</v>
      </c>
      <c r="L520" s="2">
        <v>2</v>
      </c>
      <c r="M520" s="169" t="s">
        <v>171</v>
      </c>
      <c r="N520" s="170">
        <f t="shared" si="102"/>
        <v>0.25</v>
      </c>
      <c r="O520" s="170">
        <f t="shared" si="102"/>
        <v>0.5</v>
      </c>
      <c r="P520" s="170">
        <f t="shared" si="102"/>
        <v>0.25</v>
      </c>
      <c r="Q520" s="32">
        <f t="shared" si="97"/>
        <v>0</v>
      </c>
      <c r="R520" s="32">
        <f>IF(D520&gt;21,VLOOKUP(D520,Barem!$T$1:$U$39,2,1),0)</f>
        <v>0</v>
      </c>
      <c r="S520" s="32">
        <f>IF(D520&lt;1.609,0,IF(B520="F",VLOOKUP(I520,Barem!$X$2:$Z$13,2,1),VLOOKUP(I520,Barem!$X$14:$Z$25,2,1)))</f>
        <v>0</v>
      </c>
      <c r="T520" s="32">
        <f>VLOOKUP(A520,Participanti!A:C,3,0)</f>
        <v>0</v>
      </c>
      <c r="U520" s="171">
        <f>J520*N520+K520*O520+L520*P520+Q520+R520+S520+T520</f>
        <v>2.25</v>
      </c>
      <c r="V520" s="159">
        <v>44185</v>
      </c>
      <c r="W520" s="151">
        <f t="shared" si="103"/>
        <v>1</v>
      </c>
      <c r="X520" s="154">
        <f t="shared" si="95"/>
        <v>9.8944591029023754E-2</v>
      </c>
      <c r="Y520" s="36" t="str">
        <f>VLOOKUP(A520,Data_echipe!A:R,18,0)</f>
        <v>Let it RUN</v>
      </c>
      <c r="Z520" s="36">
        <f t="shared" si="99"/>
        <v>1</v>
      </c>
    </row>
    <row r="521" spans="1:26" x14ac:dyDescent="0.25">
      <c r="A521" s="156" t="s">
        <v>160</v>
      </c>
      <c r="B521" s="36" t="str">
        <f>VLOOKUP(A521,Participanti!A:B,2,0)</f>
        <v>F</v>
      </c>
      <c r="C521" s="156">
        <v>15</v>
      </c>
      <c r="D521" s="156">
        <v>31.01</v>
      </c>
      <c r="E521" s="157">
        <v>0.125</v>
      </c>
      <c r="F521" s="157">
        <v>0.12746527777777777</v>
      </c>
      <c r="G521" s="167">
        <f t="shared" si="101"/>
        <v>0.12623263888888889</v>
      </c>
      <c r="H521" s="108">
        <v>4</v>
      </c>
      <c r="I521" s="153">
        <f t="shared" si="100"/>
        <v>4.0707074778745201E-3</v>
      </c>
      <c r="J521" s="36">
        <f>IF(B521="F",IF(I521&gt;Barem!$AC$2,0,IF(B521="F",VLOOKUP(D521,Barem!$B$2:$C$11,2,1))),IF(I521&gt;Barem!$AC$3,0,VLOOKUP(D521,Barem!$B$12:$C$21,2,1)))</f>
        <v>5</v>
      </c>
      <c r="K521" s="36">
        <f>IF(J521=0,0,IF(B521="F",VLOOKUP(I521,Barem!$G$2:$H$11,2,1),VLOOKUP(I521,Barem!$G$12:$H$21,2,1)))</f>
        <v>2</v>
      </c>
      <c r="L521" s="2">
        <v>3</v>
      </c>
      <c r="M521" s="169" t="s">
        <v>170</v>
      </c>
      <c r="N521" s="170">
        <f t="shared" si="102"/>
        <v>0.5</v>
      </c>
      <c r="O521" s="170">
        <f t="shared" si="102"/>
        <v>0.25</v>
      </c>
      <c r="P521" s="170">
        <f t="shared" si="102"/>
        <v>0.25</v>
      </c>
      <c r="Q521" s="32">
        <f t="shared" si="97"/>
        <v>0</v>
      </c>
      <c r="R521" s="32">
        <f>IF(D521&gt;21,VLOOKUP(D521,Barem!$T$1:$U$39,2,1),0)</f>
        <v>0.5</v>
      </c>
      <c r="S521" s="32">
        <f>IF(D521&lt;1.609,0,IF(B521="F",VLOOKUP(I521,Barem!$X$2:$Z$13,2,1),VLOOKUP(I521,Barem!$X$14:$Z$25,2,1)))</f>
        <v>0</v>
      </c>
      <c r="T521" s="32">
        <f>VLOOKUP(A521,Participanti!A:C,3,0)</f>
        <v>0</v>
      </c>
      <c r="U521" s="171">
        <f t="shared" ref="U521:U532" si="104">J521*N521+K521*O521+L521*P521+Q521+R521+S521+T521</f>
        <v>4.25</v>
      </c>
      <c r="V521" s="159">
        <v>44185</v>
      </c>
      <c r="W521" s="151">
        <f t="shared" si="103"/>
        <v>1</v>
      </c>
      <c r="X521" s="154">
        <f t="shared" si="95"/>
        <v>0.13705256368913252</v>
      </c>
      <c r="Y521" s="36" t="str">
        <f>VLOOKUP(A521,Data_echipe!A:R,18,0)</f>
        <v>Serioranistii</v>
      </c>
      <c r="Z521" s="36">
        <f t="shared" si="99"/>
        <v>1</v>
      </c>
    </row>
    <row r="522" spans="1:26" x14ac:dyDescent="0.25">
      <c r="A522" s="156" t="s">
        <v>159</v>
      </c>
      <c r="B522" s="36" t="str">
        <f>VLOOKUP(A522,Participanti!A:B,2,0)</f>
        <v>M</v>
      </c>
      <c r="C522" s="156">
        <v>15</v>
      </c>
      <c r="D522" s="156">
        <v>21.12</v>
      </c>
      <c r="E522" s="157">
        <v>6.5266203703703715E-2</v>
      </c>
      <c r="F522" s="157">
        <v>6.5497685185185187E-2</v>
      </c>
      <c r="G522" s="167">
        <f t="shared" si="101"/>
        <v>6.5381944444444451E-2</v>
      </c>
      <c r="H522" s="108">
        <v>15</v>
      </c>
      <c r="I522" s="153">
        <f t="shared" si="100"/>
        <v>3.0957360058922558E-3</v>
      </c>
      <c r="J522" s="110">
        <f>IF(B522="F",IF(I522&gt;Barem!$AC$2,0,IF(B522="F",VLOOKUP(D522,Barem!$B$2:$C$11,2,1))),IF(I522&gt;Barem!$AC$3,0,VLOOKUP(D522,Barem!$B$12:$C$21,2,1)))</f>
        <v>5</v>
      </c>
      <c r="K522" s="36">
        <f>IF(J522=0,0,IF(B522="F",VLOOKUP(I522,Barem!$G$2:$H$11,2,1),VLOOKUP(I522,Barem!$G$12:$H$21,2,1)))</f>
        <v>4</v>
      </c>
      <c r="L522" s="2">
        <v>3</v>
      </c>
      <c r="M522" s="169" t="s">
        <v>170</v>
      </c>
      <c r="N522" s="170">
        <f>IF($M522=N$1,50%,25%)</f>
        <v>0.5</v>
      </c>
      <c r="O522" s="170">
        <f>IF($M522=O$1,50%,25%)</f>
        <v>0.25</v>
      </c>
      <c r="P522" s="170">
        <f>IF($M522=P$1,50%,25%)</f>
        <v>0.25</v>
      </c>
      <c r="Q522" s="32">
        <f t="shared" si="97"/>
        <v>0</v>
      </c>
      <c r="R522" s="32">
        <f>IF(D522&gt;21,VLOOKUP(D522,Barem!$T$1:$U$39,2,1),0)</f>
        <v>0</v>
      </c>
      <c r="S522" s="32">
        <f>IF(D522&lt;1.609,0,IF(B522="F",VLOOKUP(I522,Barem!$X$2:$Z$13,2,1),VLOOKUP(I522,Barem!$X$14:$Z$25,2,1)))</f>
        <v>0</v>
      </c>
      <c r="T522" s="32">
        <f>VLOOKUP(A522,Participanti!A:C,3,0)</f>
        <v>0</v>
      </c>
      <c r="U522" s="171">
        <f t="shared" si="104"/>
        <v>4.25</v>
      </c>
      <c r="V522" s="159">
        <v>44185</v>
      </c>
      <c r="W522" s="151">
        <f t="shared" si="103"/>
        <v>1</v>
      </c>
      <c r="X522" s="154">
        <f t="shared" si="95"/>
        <v>0.20123106060606061</v>
      </c>
      <c r="Y522" s="36" t="str">
        <f>VLOOKUP(A522,Data_echipe!A:R,18,0)</f>
        <v>Simply the BEST</v>
      </c>
      <c r="Z522" s="36">
        <f t="shared" si="99"/>
        <v>1</v>
      </c>
    </row>
    <row r="523" spans="1:26" x14ac:dyDescent="0.25">
      <c r="A523" s="156" t="s">
        <v>251</v>
      </c>
      <c r="B523" s="36" t="str">
        <f>VLOOKUP(A523,Participanti!A:B,2,0)</f>
        <v>M</v>
      </c>
      <c r="C523" s="156">
        <v>15</v>
      </c>
      <c r="D523" s="156">
        <v>20.010000000000002</v>
      </c>
      <c r="E523" s="156"/>
      <c r="F523" s="157">
        <v>7.7638888888888882E-2</v>
      </c>
      <c r="G523" s="167">
        <f t="shared" si="101"/>
        <v>7.7638888888888882E-2</v>
      </c>
      <c r="H523" s="108">
        <v>43</v>
      </c>
      <c r="I523" s="153">
        <f t="shared" si="100"/>
        <v>3.880004442223332E-3</v>
      </c>
      <c r="J523" s="36">
        <f>IF(B523="F",IF(I523&gt;Barem!$AC$2,0,IF(B523="F",VLOOKUP(D523,Barem!$B$2:$C$11,2,1))),IF(I523&gt;Barem!$AC$3,0,VLOOKUP(D523,Barem!$B$12:$C$21,2,1)))</f>
        <v>4.5</v>
      </c>
      <c r="K523" s="110">
        <f>IF(J523=0,0,IF(B523="F",VLOOKUP(I523,Barem!$G$2:$H$11,2,1),VLOOKUP(I523,Barem!$G$12:$H$21,2,1)))</f>
        <v>1.5</v>
      </c>
      <c r="L523" s="2">
        <v>1.5</v>
      </c>
      <c r="M523" s="169" t="s">
        <v>171</v>
      </c>
      <c r="N523" s="170">
        <f t="shared" ref="N523:P533" si="105">IF($M523=N$1,50%,25%)</f>
        <v>0.25</v>
      </c>
      <c r="O523" s="170">
        <f t="shared" si="105"/>
        <v>0.5</v>
      </c>
      <c r="P523" s="170">
        <f t="shared" si="105"/>
        <v>0.25</v>
      </c>
      <c r="Q523" s="32">
        <f t="shared" si="97"/>
        <v>0</v>
      </c>
      <c r="R523" s="32">
        <f>IF(D523&gt;21,VLOOKUP(D523,Barem!$T$1:$U$39,2,1),0)</f>
        <v>0</v>
      </c>
      <c r="S523" s="32">
        <f>IF(D523&lt;1.609,0,IF(B523="F",VLOOKUP(I523,Barem!$X$2:$Z$13,2,1),VLOOKUP(I523,Barem!$X$14:$Z$25,2,1)))</f>
        <v>0</v>
      </c>
      <c r="T523" s="32">
        <f>VLOOKUP(A523,Participanti!A:C,3,0)</f>
        <v>0</v>
      </c>
      <c r="U523" s="171">
        <f t="shared" si="104"/>
        <v>2.25</v>
      </c>
      <c r="V523" s="159">
        <v>44182</v>
      </c>
      <c r="W523" s="151">
        <f t="shared" si="103"/>
        <v>1</v>
      </c>
      <c r="X523" s="154">
        <f t="shared" si="95"/>
        <v>0.11244377811094453</v>
      </c>
      <c r="Y523" s="36" t="str">
        <f>VLOOKUP(A523,Data_echipe!A:R,18,0)</f>
        <v>TSP</v>
      </c>
      <c r="Z523" s="36">
        <f t="shared" si="99"/>
        <v>1</v>
      </c>
    </row>
    <row r="524" spans="1:26" x14ac:dyDescent="0.25">
      <c r="A524" s="156" t="s">
        <v>52</v>
      </c>
      <c r="B524" s="36" t="str">
        <f>VLOOKUP(A524,Participanti!A:B,2,0)</f>
        <v>M</v>
      </c>
      <c r="C524" s="156">
        <v>15</v>
      </c>
      <c r="D524" s="156">
        <v>3</v>
      </c>
      <c r="E524" s="156"/>
      <c r="F524" s="157">
        <v>7.905092592592592E-3</v>
      </c>
      <c r="G524" s="167">
        <f t="shared" si="101"/>
        <v>7.905092592592592E-3</v>
      </c>
      <c r="H524" s="108">
        <v>0</v>
      </c>
      <c r="I524" s="153">
        <f t="shared" si="100"/>
        <v>2.6350308641975308E-3</v>
      </c>
      <c r="J524" s="36">
        <f>IF(B524="F",IF(I524&gt;Barem!$AC$2,0,IF(B524="F",VLOOKUP(D524,Barem!$B$2:$C$11,2,1))),IF(I524&gt;Barem!$AC$3,0,VLOOKUP(D524,Barem!$B$12:$C$21,2,1)))</f>
        <v>1</v>
      </c>
      <c r="K524" s="110">
        <f>IF(J524=0,0,IF(B524="F",VLOOKUP(I524,Barem!$G$2:$H$11,2,1),VLOOKUP(I524,Barem!$G$12:$H$21,2,1)))</f>
        <v>5</v>
      </c>
      <c r="L524" s="2">
        <v>1</v>
      </c>
      <c r="M524" s="169" t="s">
        <v>171</v>
      </c>
      <c r="N524" s="170">
        <f t="shared" si="105"/>
        <v>0.25</v>
      </c>
      <c r="O524" s="170">
        <f t="shared" si="105"/>
        <v>0.5</v>
      </c>
      <c r="P524" s="170">
        <f t="shared" si="105"/>
        <v>0.25</v>
      </c>
      <c r="Q524" s="32">
        <f t="shared" si="97"/>
        <v>0</v>
      </c>
      <c r="R524" s="32">
        <f>IF(D524&gt;21,VLOOKUP(D524,Barem!$T$1:$U$39,2,1),0)</f>
        <v>0</v>
      </c>
      <c r="S524" s="32">
        <f>IF(D524&lt;1.609,0,IF(B524="F",VLOOKUP(I524,Barem!$X$2:$Z$13,2,1),VLOOKUP(I524,Barem!$X$14:$Z$25,2,1)))</f>
        <v>0.6</v>
      </c>
      <c r="T524" s="32">
        <f>VLOOKUP(A524,Participanti!A:C,3,0)</f>
        <v>0</v>
      </c>
      <c r="U524" s="171">
        <f t="shared" si="104"/>
        <v>3.6</v>
      </c>
      <c r="V524" s="159">
        <v>44183</v>
      </c>
      <c r="W524" s="151">
        <f t="shared" si="103"/>
        <v>1</v>
      </c>
      <c r="X524" s="154">
        <f t="shared" si="95"/>
        <v>1.2</v>
      </c>
      <c r="Y524" s="36" t="str">
        <f>VLOOKUP(A524,Data_echipe!A:R,18,0)</f>
        <v>Simply the BEST</v>
      </c>
      <c r="Z524" s="36">
        <f t="shared" si="99"/>
        <v>1</v>
      </c>
    </row>
    <row r="525" spans="1:26" x14ac:dyDescent="0.25">
      <c r="A525" s="156" t="s">
        <v>53</v>
      </c>
      <c r="B525" s="36" t="str">
        <f>VLOOKUP(A525,Participanti!A:B,2,0)</f>
        <v>M</v>
      </c>
      <c r="C525" s="156">
        <v>15</v>
      </c>
      <c r="D525" s="156">
        <v>15.1</v>
      </c>
      <c r="E525" s="156"/>
      <c r="F525" s="157">
        <v>5.7534722222222223E-2</v>
      </c>
      <c r="G525" s="167">
        <f t="shared" si="101"/>
        <v>5.7534722222222223E-2</v>
      </c>
      <c r="H525" s="108">
        <v>198</v>
      </c>
      <c r="I525" s="153">
        <f t="shared" si="100"/>
        <v>3.8102465047829288E-3</v>
      </c>
      <c r="J525" s="36">
        <f>IF(B525="F",IF(I525&gt;Barem!$AC$2,0,IF(B525="F",VLOOKUP(D525,Barem!$B$2:$C$11,2,1))),IF(I525&gt;Barem!$AC$3,0,VLOOKUP(D525,Barem!$B$12:$C$21,2,1)))</f>
        <v>3.5</v>
      </c>
      <c r="K525" s="110">
        <f>IF(J525=0,0,IF(B525="F",VLOOKUP(I525,Barem!$G$2:$H$11,2,1),VLOOKUP(I525,Barem!$G$12:$H$21,2,1)))</f>
        <v>2</v>
      </c>
      <c r="L525" s="2">
        <v>2.5</v>
      </c>
      <c r="M525" s="169" t="s">
        <v>171</v>
      </c>
      <c r="N525" s="170">
        <f t="shared" si="105"/>
        <v>0.25</v>
      </c>
      <c r="O525" s="170">
        <f t="shared" si="105"/>
        <v>0.5</v>
      </c>
      <c r="P525" s="170">
        <f t="shared" si="105"/>
        <v>0.25</v>
      </c>
      <c r="Q525" s="32">
        <f t="shared" si="97"/>
        <v>0.13200000000000001</v>
      </c>
      <c r="R525" s="32">
        <f>IF(D525&gt;21,VLOOKUP(D525,Barem!$T$1:$U$39,2,1),0)</f>
        <v>0</v>
      </c>
      <c r="S525" s="32">
        <f>IF(D525&lt;1.609,0,IF(B525="F",VLOOKUP(I525,Barem!$X$2:$Z$13,2,1),VLOOKUP(I525,Barem!$X$14:$Z$25,2,1)))</f>
        <v>0</v>
      </c>
      <c r="T525" s="32">
        <f>VLOOKUP(A525,Participanti!A:C,3,0)</f>
        <v>0</v>
      </c>
      <c r="U525" s="171">
        <f t="shared" si="104"/>
        <v>2.6320000000000001</v>
      </c>
      <c r="V525" s="159">
        <v>44183</v>
      </c>
      <c r="W525" s="151">
        <f t="shared" si="103"/>
        <v>1</v>
      </c>
      <c r="X525" s="154">
        <f t="shared" si="95"/>
        <v>0.17430463576158942</v>
      </c>
      <c r="Y525" s="36" t="str">
        <f>VLOOKUP(A525,Data_echipe!A:R,18,0)</f>
        <v>Let it RUN</v>
      </c>
      <c r="Z525" s="36">
        <f t="shared" si="99"/>
        <v>1</v>
      </c>
    </row>
    <row r="526" spans="1:26" x14ac:dyDescent="0.25">
      <c r="A526" s="156" t="s">
        <v>83</v>
      </c>
      <c r="B526" s="36" t="str">
        <f>VLOOKUP(A526,Participanti!A:B,2,0)</f>
        <v>F</v>
      </c>
      <c r="C526" s="156">
        <v>15</v>
      </c>
      <c r="D526" s="156">
        <v>10.02</v>
      </c>
      <c r="E526" s="157">
        <v>5.2118055555555563E-2</v>
      </c>
      <c r="F526" s="157">
        <v>6.1435185185185183E-2</v>
      </c>
      <c r="G526" s="167">
        <f t="shared" si="101"/>
        <v>5.6776620370370373E-2</v>
      </c>
      <c r="H526" s="108">
        <v>2</v>
      </c>
      <c r="I526" s="153">
        <f t="shared" si="100"/>
        <v>5.6663293782804767E-3</v>
      </c>
      <c r="J526" s="110">
        <f>IF(B526="F",IF(I526&gt;Barem!$AC$2,0,IF(B526="F",VLOOKUP(D526,Barem!$B$2:$C$11,2,1))),IF(I526&gt;Barem!$AC$3,0,VLOOKUP(D526,Barem!$B$12:$C$21,2,1)))</f>
        <v>2.5</v>
      </c>
      <c r="K526" s="36">
        <f>IF(J526=0,0,IF(B526="F",VLOOKUP(I526,Barem!$G$2:$H$11,2,1),VLOOKUP(I526,Barem!$G$12:$H$21,2,1)))</f>
        <v>1</v>
      </c>
      <c r="L526" s="2">
        <v>2</v>
      </c>
      <c r="M526" s="169" t="s">
        <v>170</v>
      </c>
      <c r="N526" s="170">
        <f>IF($M526=N$1,50%,25%)</f>
        <v>0.5</v>
      </c>
      <c r="O526" s="170">
        <f>IF($M526=O$1,50%,25%)</f>
        <v>0.25</v>
      </c>
      <c r="P526" s="170">
        <f>IF($M526=P$1,50%,25%)</f>
        <v>0.25</v>
      </c>
      <c r="Q526" s="32">
        <f t="shared" si="97"/>
        <v>0</v>
      </c>
      <c r="R526" s="32">
        <f>IF(D526&gt;21,VLOOKUP(D526,Barem!$T$1:$U$39,2,1),0)</f>
        <v>0</v>
      </c>
      <c r="S526" s="32">
        <f>IF(D526&lt;1.609,0,IF(B526="F",VLOOKUP(I526,Barem!$X$2:$Z$13,2,1),VLOOKUP(I526,Barem!$X$14:$Z$25,2,1)))</f>
        <v>0</v>
      </c>
      <c r="T526" s="32">
        <f>VLOOKUP(A526,Participanti!A:C,3,0)</f>
        <v>0.75</v>
      </c>
      <c r="U526" s="171">
        <f t="shared" si="104"/>
        <v>2.75</v>
      </c>
      <c r="V526" s="159">
        <v>44183</v>
      </c>
      <c r="W526" s="151">
        <f t="shared" si="103"/>
        <v>1</v>
      </c>
      <c r="X526" s="154">
        <f t="shared" si="95"/>
        <v>0.27445109780439125</v>
      </c>
      <c r="Y526" s="36" t="str">
        <f>VLOOKUP(A526,Data_echipe!A:R,18,0)</f>
        <v>Serioranistii</v>
      </c>
      <c r="Z526" s="36">
        <f t="shared" si="99"/>
        <v>1</v>
      </c>
    </row>
    <row r="527" spans="1:26" x14ac:dyDescent="0.25">
      <c r="A527" s="156" t="s">
        <v>60</v>
      </c>
      <c r="B527" s="36" t="str">
        <f>VLOOKUP(A527,Participanti!A:B,2,0)</f>
        <v>M</v>
      </c>
      <c r="C527" s="156">
        <v>15</v>
      </c>
      <c r="D527" s="156">
        <v>21.11</v>
      </c>
      <c r="E527" s="156"/>
      <c r="F527" s="157">
        <v>9.1111111111111101E-2</v>
      </c>
      <c r="G527" s="167">
        <f t="shared" si="101"/>
        <v>9.1111111111111101E-2</v>
      </c>
      <c r="H527" s="108">
        <v>49</v>
      </c>
      <c r="I527" s="153">
        <f t="shared" si="100"/>
        <v>4.3160166324543395E-3</v>
      </c>
      <c r="J527" s="36">
        <f>IF(B527="F",IF(I527&gt;Barem!$AC$2,0,IF(B527="F",VLOOKUP(D527,Barem!$B$2:$C$11,2,1))),IF(I527&gt;Barem!$AC$3,0,VLOOKUP(D527,Barem!$B$12:$C$21,2,1)))</f>
        <v>5</v>
      </c>
      <c r="K527" s="36">
        <f>IF(J527=0,0,IF(B527="F",VLOOKUP(I527,Barem!$G$2:$H$11,2,1),VLOOKUP(I527,Barem!$G$12:$H$21,2,1)))</f>
        <v>1</v>
      </c>
      <c r="L527" s="2">
        <v>1</v>
      </c>
      <c r="M527" s="169" t="s">
        <v>171</v>
      </c>
      <c r="N527" s="170">
        <f t="shared" si="105"/>
        <v>0.25</v>
      </c>
      <c r="O527" s="170">
        <f t="shared" si="105"/>
        <v>0.5</v>
      </c>
      <c r="P527" s="170">
        <f t="shared" si="105"/>
        <v>0.25</v>
      </c>
      <c r="Q527" s="32">
        <f t="shared" si="97"/>
        <v>0</v>
      </c>
      <c r="R527" s="32">
        <f>IF(D527&gt;21,VLOOKUP(D527,Barem!$T$1:$U$39,2,1),0)</f>
        <v>0</v>
      </c>
      <c r="S527" s="32">
        <f>IF(D527&lt;1.609,0,IF(B527="F",VLOOKUP(I527,Barem!$X$2:$Z$13,2,1),VLOOKUP(I527,Barem!$X$14:$Z$25,2,1)))</f>
        <v>0</v>
      </c>
      <c r="T527" s="32">
        <f>VLOOKUP(A527,Participanti!A:C,3,0)</f>
        <v>0</v>
      </c>
      <c r="U527" s="171">
        <f t="shared" si="104"/>
        <v>2</v>
      </c>
      <c r="V527" s="159">
        <v>44182</v>
      </c>
      <c r="W527" s="2">
        <f t="shared" si="103"/>
        <v>1</v>
      </c>
      <c r="X527" s="154">
        <f t="shared" si="95"/>
        <v>9.4741828517290391E-2</v>
      </c>
      <c r="Y527" s="36" t="str">
        <f>VLOOKUP(A527,Data_echipe!A:R,18,0)</f>
        <v>TSP</v>
      </c>
      <c r="Z527" s="36">
        <f t="shared" si="99"/>
        <v>1</v>
      </c>
    </row>
    <row r="528" spans="1:26" x14ac:dyDescent="0.25">
      <c r="A528" s="156" t="s">
        <v>155</v>
      </c>
      <c r="B528" s="36" t="str">
        <f>VLOOKUP(A528,Participanti!A:B,2,0)</f>
        <v>F</v>
      </c>
      <c r="C528" s="156">
        <v>15</v>
      </c>
      <c r="D528" s="156">
        <v>9.75</v>
      </c>
      <c r="E528" s="156"/>
      <c r="F528" s="157">
        <v>4.5798611111111109E-2</v>
      </c>
      <c r="G528" s="167">
        <f t="shared" si="101"/>
        <v>4.5798611111111109E-2</v>
      </c>
      <c r="H528" s="108">
        <v>8</v>
      </c>
      <c r="I528" s="153">
        <f t="shared" si="100"/>
        <v>4.697293447293447E-3</v>
      </c>
      <c r="J528" s="36">
        <f>IF(B528="F",IF(I528&gt;Barem!$AC$2,0,IF(B528="F",VLOOKUP(D528,Barem!$B$2:$C$11,2,1))),IF(I528&gt;Barem!$AC$3,0,VLOOKUP(D528,Barem!$B$12:$C$21,2,1)))</f>
        <v>2.5</v>
      </c>
      <c r="K528" s="110">
        <f>IF(J528=0,0,IF(B528="F",VLOOKUP(I528,Barem!$G$2:$H$11,2,1),VLOOKUP(I528,Barem!$G$12:$H$21,2,1)))</f>
        <v>1</v>
      </c>
      <c r="L528" s="2">
        <v>2</v>
      </c>
      <c r="M528" s="169" t="s">
        <v>171</v>
      </c>
      <c r="N528" s="170">
        <f t="shared" si="105"/>
        <v>0.25</v>
      </c>
      <c r="O528" s="170">
        <f t="shared" si="105"/>
        <v>0.5</v>
      </c>
      <c r="P528" s="170">
        <f t="shared" si="105"/>
        <v>0.25</v>
      </c>
      <c r="Q528" s="32">
        <f t="shared" si="97"/>
        <v>0</v>
      </c>
      <c r="R528" s="32">
        <f>IF(D528&gt;21,VLOOKUP(D528,Barem!$T$1:$U$39,2,1),0)</f>
        <v>0</v>
      </c>
      <c r="S528" s="32">
        <f>IF(D528&lt;1.609,0,IF(B528="F",VLOOKUP(I528,Barem!$X$2:$Z$13,2,1),VLOOKUP(I528,Barem!$X$14:$Z$25,2,1)))</f>
        <v>0</v>
      </c>
      <c r="T528" s="32">
        <f>VLOOKUP(A528,Participanti!A:C,3,0)</f>
        <v>0</v>
      </c>
      <c r="U528" s="171">
        <f t="shared" si="104"/>
        <v>1.625</v>
      </c>
      <c r="V528" s="159">
        <v>44184</v>
      </c>
      <c r="W528" s="2">
        <f t="shared" si="103"/>
        <v>1</v>
      </c>
      <c r="X528" s="154">
        <f t="shared" si="95"/>
        <v>0.16666666666666666</v>
      </c>
      <c r="Y528" s="36" t="str">
        <f>VLOOKUP(A528,Data_echipe!A:R,18,0)</f>
        <v>TSP</v>
      </c>
      <c r="Z528" s="36">
        <f t="shared" si="99"/>
        <v>1</v>
      </c>
    </row>
    <row r="529" spans="1:26" x14ac:dyDescent="0.25">
      <c r="A529" s="156" t="s">
        <v>175</v>
      </c>
      <c r="B529" s="36" t="str">
        <f>VLOOKUP(A529,Participanti!A:B,2,0)</f>
        <v>M</v>
      </c>
      <c r="C529" s="156">
        <v>15</v>
      </c>
      <c r="D529" s="156">
        <v>12.01</v>
      </c>
      <c r="E529" s="156"/>
      <c r="F529" s="157">
        <v>3.7268518518518513E-2</v>
      </c>
      <c r="G529" s="167">
        <f t="shared" si="101"/>
        <v>3.7268518518518513E-2</v>
      </c>
      <c r="H529" s="108">
        <v>11</v>
      </c>
      <c r="I529" s="153">
        <f t="shared" si="100"/>
        <v>3.1031239399266042E-3</v>
      </c>
      <c r="J529" s="36">
        <f>IF(B529="F",IF(I529&gt;Barem!$AC$2,0,IF(B529="F",VLOOKUP(D529,Barem!$B$2:$C$11,2,1))),IF(I529&gt;Barem!$AC$3,0,VLOOKUP(D529,Barem!$B$12:$C$21,2,1)))</f>
        <v>3</v>
      </c>
      <c r="K529" s="110">
        <f>IF(J529=0,0,IF(B529="F",VLOOKUP(I529,Barem!$G$2:$H$11,2,1),VLOOKUP(I529,Barem!$G$12:$H$21,2,1)))</f>
        <v>4</v>
      </c>
      <c r="L529" s="2">
        <v>3.5</v>
      </c>
      <c r="M529" s="169" t="s">
        <v>171</v>
      </c>
      <c r="N529" s="170">
        <f t="shared" si="105"/>
        <v>0.25</v>
      </c>
      <c r="O529" s="170">
        <f t="shared" si="105"/>
        <v>0.5</v>
      </c>
      <c r="P529" s="170">
        <f t="shared" si="105"/>
        <v>0.25</v>
      </c>
      <c r="Q529" s="32">
        <f t="shared" si="97"/>
        <v>0</v>
      </c>
      <c r="R529" s="32">
        <f>IF(D529&gt;21,VLOOKUP(D529,Barem!$T$1:$U$39,2,1),0)</f>
        <v>0</v>
      </c>
      <c r="S529" s="32">
        <f>IF(D529&lt;1.609,0,IF(B529="F",VLOOKUP(I529,Barem!$X$2:$Z$13,2,1),VLOOKUP(I529,Barem!$X$14:$Z$25,2,1)))</f>
        <v>0</v>
      </c>
      <c r="T529" s="32">
        <f>VLOOKUP(A529,Participanti!A:C,3,0)</f>
        <v>0</v>
      </c>
      <c r="U529" s="171">
        <f t="shared" si="104"/>
        <v>3.625</v>
      </c>
      <c r="V529" s="159">
        <v>44181</v>
      </c>
      <c r="W529" s="2">
        <f t="shared" si="103"/>
        <v>1</v>
      </c>
      <c r="X529" s="154">
        <f t="shared" si="95"/>
        <v>0.30183180682764366</v>
      </c>
      <c r="Y529" s="36" t="str">
        <f>VLOOKUP(A529,Data_echipe!A:R,18,0)</f>
        <v>Let it RUN</v>
      </c>
      <c r="Z529" s="36">
        <f t="shared" si="99"/>
        <v>1</v>
      </c>
    </row>
    <row r="530" spans="1:26" x14ac:dyDescent="0.25">
      <c r="A530" s="156" t="s">
        <v>62</v>
      </c>
      <c r="B530" s="36" t="str">
        <f>VLOOKUP(A530,Participanti!A:B,2,0)</f>
        <v>M</v>
      </c>
      <c r="C530" s="156">
        <v>15</v>
      </c>
      <c r="D530" s="156">
        <v>15.01</v>
      </c>
      <c r="E530" s="157">
        <v>7.1782407407407406E-2</v>
      </c>
      <c r="F530" s="157">
        <v>7.6284722222222226E-2</v>
      </c>
      <c r="G530" s="167">
        <f t="shared" si="101"/>
        <v>7.4033564814814823E-2</v>
      </c>
      <c r="H530" s="108">
        <v>161</v>
      </c>
      <c r="I530" s="153">
        <f t="shared" si="100"/>
        <v>4.9322827991215741E-3</v>
      </c>
      <c r="J530" s="36">
        <f>IF(B530="F",IF(I530&gt;Barem!$AC$2,0,IF(B530="F",VLOOKUP(D530,Barem!$B$2:$C$11,2,1))),IF(I530&gt;Barem!$AC$3,0,VLOOKUP(D530,Barem!$B$12:$C$21,2,1)))</f>
        <v>3.5</v>
      </c>
      <c r="K530" s="36">
        <f>IF(J530=0,0,IF(B530="F",VLOOKUP(I530,Barem!$G$2:$H$11,2,1),VLOOKUP(I530,Barem!$G$12:$H$21,2,1)))</f>
        <v>1</v>
      </c>
      <c r="L530" s="156">
        <v>3.5</v>
      </c>
      <c r="M530" s="169" t="s">
        <v>172</v>
      </c>
      <c r="N530" s="170">
        <f t="shared" si="105"/>
        <v>0.25</v>
      </c>
      <c r="O530" s="170">
        <f t="shared" si="105"/>
        <v>0.25</v>
      </c>
      <c r="P530" s="170">
        <f t="shared" si="105"/>
        <v>0.5</v>
      </c>
      <c r="Q530" s="32">
        <f t="shared" si="97"/>
        <v>0.10733333333333334</v>
      </c>
      <c r="R530" s="32">
        <f>IF(D530&gt;21,VLOOKUP(D530,Barem!$T$1:$U$39,2,1),0)</f>
        <v>0</v>
      </c>
      <c r="S530" s="32">
        <f>IF(D530&lt;1.609,0,IF(B530="F",VLOOKUP(I530,Barem!$X$2:$Z$13,2,1),VLOOKUP(I530,Barem!$X$14:$Z$25,2,1)))</f>
        <v>0</v>
      </c>
      <c r="T530" s="32">
        <f>VLOOKUP(A530,Participanti!A:C,3,0)</f>
        <v>0</v>
      </c>
      <c r="U530" s="171">
        <f t="shared" si="104"/>
        <v>2.9823333333333335</v>
      </c>
      <c r="V530" s="159">
        <v>44185</v>
      </c>
      <c r="W530" s="2">
        <f t="shared" si="103"/>
        <v>1</v>
      </c>
      <c r="X530" s="154">
        <f t="shared" si="95"/>
        <v>0.19868976238063515</v>
      </c>
      <c r="Y530" s="36" t="str">
        <f>VLOOKUP(A530,Data_echipe!A:R,18,0)</f>
        <v>Serioranistii</v>
      </c>
      <c r="Z530" s="36">
        <f t="shared" si="99"/>
        <v>1</v>
      </c>
    </row>
    <row r="531" spans="1:26" x14ac:dyDescent="0.25">
      <c r="A531" s="156" t="s">
        <v>67</v>
      </c>
      <c r="B531" s="36" t="str">
        <f>VLOOKUP(A531,Participanti!A:B,2,0)</f>
        <v>F</v>
      </c>
      <c r="C531" s="156">
        <v>15</v>
      </c>
      <c r="D531" s="156">
        <v>10.01</v>
      </c>
      <c r="E531" s="156"/>
      <c r="F531" s="157">
        <v>4.2835648148148144E-2</v>
      </c>
      <c r="G531" s="167">
        <f t="shared" si="101"/>
        <v>4.2835648148148144E-2</v>
      </c>
      <c r="H531" s="108">
        <v>15</v>
      </c>
      <c r="I531" s="153">
        <f t="shared" si="100"/>
        <v>4.2792855292855293E-3</v>
      </c>
      <c r="J531" s="36">
        <f>IF(B531="F",IF(I531&gt;Barem!$AC$2,0,IF(B531="F",VLOOKUP(D531,Barem!$B$2:$C$11,2,1))),IF(I531&gt;Barem!$AC$3,0,VLOOKUP(D531,Barem!$B$12:$C$21,2,1)))</f>
        <v>2.5</v>
      </c>
      <c r="K531" s="110">
        <f>IF(J531=0,0,IF(B531="F",VLOOKUP(I531,Barem!$G$2:$H$11,2,1),VLOOKUP(I531,Barem!$G$12:$H$21,2,1)))</f>
        <v>1.5</v>
      </c>
      <c r="L531" s="2">
        <v>2.5</v>
      </c>
      <c r="M531" s="169" t="s">
        <v>171</v>
      </c>
      <c r="N531" s="170">
        <f t="shared" si="105"/>
        <v>0.25</v>
      </c>
      <c r="O531" s="170">
        <f t="shared" si="105"/>
        <v>0.5</v>
      </c>
      <c r="P531" s="170">
        <f t="shared" si="105"/>
        <v>0.25</v>
      </c>
      <c r="Q531" s="32">
        <f t="shared" si="97"/>
        <v>0</v>
      </c>
      <c r="R531" s="32">
        <f>IF(D531&gt;21,VLOOKUP(D531,Barem!$T$1:$U$39,2,1),0)</f>
        <v>0</v>
      </c>
      <c r="S531" s="32">
        <f>IF(D531&lt;1.609,0,IF(B531="F",VLOOKUP(I531,Barem!$X$2:$Z$13,2,1),VLOOKUP(I531,Barem!$X$14:$Z$25,2,1)))</f>
        <v>0</v>
      </c>
      <c r="T531" s="32">
        <f>VLOOKUP(A531,Participanti!A:C,3,0)</f>
        <v>0</v>
      </c>
      <c r="U531" s="171">
        <f t="shared" si="104"/>
        <v>2</v>
      </c>
      <c r="V531" s="159">
        <v>44180</v>
      </c>
      <c r="W531" s="2">
        <f t="shared" si="103"/>
        <v>1</v>
      </c>
      <c r="X531" s="154">
        <f t="shared" si="95"/>
        <v>0.19980019980019981</v>
      </c>
      <c r="Y531" s="36" t="e">
        <f>VLOOKUP(A531,Data_echipe!A:R,18,0)</f>
        <v>#N/A</v>
      </c>
      <c r="Z531" s="36">
        <f t="shared" si="99"/>
        <v>1</v>
      </c>
    </row>
    <row r="532" spans="1:26" x14ac:dyDescent="0.25">
      <c r="A532" s="156" t="s">
        <v>255</v>
      </c>
      <c r="B532" s="36" t="str">
        <f>VLOOKUP(A532,Participanti!A:B,2,0)</f>
        <v>F</v>
      </c>
      <c r="C532" s="156">
        <v>15</v>
      </c>
      <c r="D532" s="156">
        <v>10</v>
      </c>
      <c r="E532" s="156"/>
      <c r="F532" s="157">
        <v>3.7789351851851852E-2</v>
      </c>
      <c r="G532" s="167">
        <f t="shared" si="101"/>
        <v>3.7789351851851852E-2</v>
      </c>
      <c r="H532" s="108">
        <v>47</v>
      </c>
      <c r="I532" s="153">
        <f t="shared" si="100"/>
        <v>3.7789351851851851E-3</v>
      </c>
      <c r="J532" s="36">
        <f>IF(B532="F",IF(I532&gt;Barem!$AC$2,0,IF(B532="F",VLOOKUP(D532,Barem!$B$2:$C$11,2,1))),IF(I532&gt;Barem!$AC$3,0,VLOOKUP(D532,Barem!$B$12:$C$21,2,1)))</f>
        <v>2.5</v>
      </c>
      <c r="K532" s="110">
        <f>IF(J532=0,0,IF(B532="F",VLOOKUP(I532,Barem!$G$2:$H$11,2,1),VLOOKUP(I532,Barem!$G$12:$H$21,2,1)))</f>
        <v>3</v>
      </c>
      <c r="L532" s="2">
        <v>4</v>
      </c>
      <c r="M532" s="169" t="s">
        <v>171</v>
      </c>
      <c r="N532" s="170">
        <f t="shared" si="105"/>
        <v>0.25</v>
      </c>
      <c r="O532" s="170">
        <f t="shared" si="105"/>
        <v>0.5</v>
      </c>
      <c r="P532" s="170">
        <f t="shared" si="105"/>
        <v>0.25</v>
      </c>
      <c r="Q532" s="32">
        <f t="shared" si="97"/>
        <v>0</v>
      </c>
      <c r="R532" s="32">
        <f>IF(D532&gt;21,VLOOKUP(D532,Barem!$T$1:$U$39,2,1),0)</f>
        <v>0</v>
      </c>
      <c r="S532" s="32">
        <f>IF(D532&lt;1.609,0,IF(B532="F",VLOOKUP(I532,Barem!$X$2:$Z$13,2,1),VLOOKUP(I532,Barem!$X$14:$Z$25,2,1)))</f>
        <v>0</v>
      </c>
      <c r="T532" s="32">
        <f>VLOOKUP(A532,Participanti!A:C,3,0)</f>
        <v>0</v>
      </c>
      <c r="U532" s="171">
        <f t="shared" si="104"/>
        <v>3.125</v>
      </c>
      <c r="V532" s="159">
        <v>44184</v>
      </c>
      <c r="W532" s="2">
        <f t="shared" si="103"/>
        <v>1</v>
      </c>
      <c r="X532" s="154">
        <f t="shared" si="95"/>
        <v>0.3125</v>
      </c>
      <c r="Y532" s="36" t="e">
        <f>VLOOKUP(A532,Data_echipe!A:R,18,0)</f>
        <v>#N/A</v>
      </c>
      <c r="Z532" s="36">
        <f t="shared" si="99"/>
        <v>1</v>
      </c>
    </row>
    <row r="533" spans="1:26" x14ac:dyDescent="0.25">
      <c r="G533" s="167"/>
      <c r="I533" s="153"/>
      <c r="J533" s="36"/>
      <c r="K533" s="36"/>
      <c r="N533" s="170"/>
      <c r="O533" s="170"/>
      <c r="P533" s="170"/>
    </row>
  </sheetData>
  <autoFilter ref="A1:Z532" xr:uid="{00000000-0009-0000-0000-000008000000}"/>
  <hyperlinks>
    <hyperlink ref="A4" r:id="rId1" display="https://www.facebook.com/groups/657276174438565/user/100000191268816/?__cft__%5b0%5d=AZV371bt_7mW2SBM3ejZYp4hATerzlyQHCnw68ArtXib0hFCKVNjBmyRK_L2-3NtpG16bfWZVEL_pAq_3lHqAPCyrtQjGJmS8ptEEtUSlxVwefcAnVVD5hbqCW49fvOGwR1VFTRW0oEp0spmrLBxxyTW&amp;__tn__=-UC%2CP-R" xr:uid="{00000000-0004-0000-08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Echipe</vt:lpstr>
      <vt:lpstr>#ligaSYR</vt:lpstr>
      <vt:lpstr>Open F</vt:lpstr>
      <vt:lpstr>Open M</vt:lpstr>
      <vt:lpstr>Data_echipe</vt:lpstr>
      <vt:lpstr>Regulament S9</vt:lpstr>
      <vt:lpstr>Barem</vt:lpstr>
      <vt:lpstr>Participanti</vt:lpstr>
      <vt:lpstr>Data</vt:lpstr>
      <vt:lpstr>Prezente</vt:lpstr>
      <vt:lpstr>Data (2)</vt:lpstr>
      <vt:lpstr>Istoric</vt:lpstr>
      <vt:lpstr>Propuneri S7</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2020-12-22T12:00:07Z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ad40dd0f-9293-401f-8d94-6b4375d1a5c3_Enabled">
    <vt:lpwstr>True</vt:lpwstr>
  </property>
  <property fmtid="{D5CDD505-2E9C-101B-9397-08002B2CF9AE}" pid="4" name="MSIP_Label_ad40dd0f-9293-401f-8d94-6b4375d1a5c3_SiteId">
    <vt:lpwstr>1ea4ca96-f2e9-4770-a86f-ee95d877c0d8</vt:lpwstr>
  </property>
  <property fmtid="{D5CDD505-2E9C-101B-9397-08002B2CF9AE}" pid="5" name="MSIP_Label_ad40dd0f-9293-401f-8d94-6b4375d1a5c3_Owner">
    <vt:lpwstr>gumirea@alphaleasing.ro</vt:lpwstr>
  </property>
  <property fmtid="{D5CDD505-2E9C-101B-9397-08002B2CF9AE}" pid="6" name="MSIP_Label_ad40dd0f-9293-401f-8d94-6b4375d1a5c3_SetDate">
    <vt:lpwstr>2020-10-12T20:23:00.2912110Z</vt:lpwstr>
  </property>
  <property fmtid="{D5CDD505-2E9C-101B-9397-08002B2CF9AE}" pid="7" name="MSIP_Label_ad40dd0f-9293-401f-8d94-6b4375d1a5c3_Name">
    <vt:lpwstr>PUBLIC</vt:lpwstr>
  </property>
  <property fmtid="{D5CDD505-2E9C-101B-9397-08002B2CF9AE}" pid="8" name="MSIP_Label_ad40dd0f-9293-401f-8d94-6b4375d1a5c3_Application">
    <vt:lpwstr>Microsoft Azure Information Protection</vt:lpwstr>
  </property>
  <property fmtid="{D5CDD505-2E9C-101B-9397-08002B2CF9AE}" pid="9" name="MSIP_Label_ad40dd0f-9293-401f-8d94-6b4375d1a5c3_ActionId">
    <vt:lpwstr>b3d4303b-4d3f-4518-920e-608d33b3774f</vt:lpwstr>
  </property>
  <property fmtid="{D5CDD505-2E9C-101B-9397-08002B2CF9AE}" pid="10" name="MSIP_Label_ad40dd0f-9293-401f-8d94-6b4375d1a5c3_Extended_MSFT_Method">
    <vt:lpwstr>Manual</vt:lpwstr>
  </property>
  <property fmtid="{D5CDD505-2E9C-101B-9397-08002B2CF9AE}" pid="11" name="MSIP_Label_899d74fd-a48c-4042-a2b4-34eef1184746_Enabled">
    <vt:lpwstr>True</vt:lpwstr>
  </property>
  <property fmtid="{D5CDD505-2E9C-101B-9397-08002B2CF9AE}" pid="12" name="MSIP_Label_899d74fd-a48c-4042-a2b4-34eef1184746_SiteId">
    <vt:lpwstr>1ea4ca96-f2e9-4770-a86f-ee95d877c0d8</vt:lpwstr>
  </property>
  <property fmtid="{D5CDD505-2E9C-101B-9397-08002B2CF9AE}" pid="13" name="MSIP_Label_899d74fd-a48c-4042-a2b4-34eef1184746_Owner">
    <vt:lpwstr>gumirea@alphaleasing.ro</vt:lpwstr>
  </property>
  <property fmtid="{D5CDD505-2E9C-101B-9397-08002B2CF9AE}" pid="14" name="MSIP_Label_899d74fd-a48c-4042-a2b4-34eef1184746_SetDate">
    <vt:lpwstr>2020-10-12T20:23:00.2912110Z</vt:lpwstr>
  </property>
  <property fmtid="{D5CDD505-2E9C-101B-9397-08002B2CF9AE}" pid="15" name="MSIP_Label_899d74fd-a48c-4042-a2b4-34eef1184746_Name">
    <vt:lpwstr>Fara Eticheta</vt:lpwstr>
  </property>
  <property fmtid="{D5CDD505-2E9C-101B-9397-08002B2CF9AE}" pid="16" name="MSIP_Label_899d74fd-a48c-4042-a2b4-34eef1184746_Application">
    <vt:lpwstr>Microsoft Azure Information Protection</vt:lpwstr>
  </property>
  <property fmtid="{D5CDD505-2E9C-101B-9397-08002B2CF9AE}" pid="17" name="MSIP_Label_899d74fd-a48c-4042-a2b4-34eef1184746_ActionId">
    <vt:lpwstr>b3d4303b-4d3f-4518-920e-608d33b3774f</vt:lpwstr>
  </property>
  <property fmtid="{D5CDD505-2E9C-101B-9397-08002B2CF9AE}" pid="18" name="MSIP_Label_899d74fd-a48c-4042-a2b4-34eef1184746_Parent">
    <vt:lpwstr>ad40dd0f-9293-401f-8d94-6b4375d1a5c3</vt:lpwstr>
  </property>
  <property fmtid="{D5CDD505-2E9C-101B-9397-08002B2CF9AE}" pid="19" name="MSIP_Label_899d74fd-a48c-4042-a2b4-34eef1184746_Extended_MSFT_Method">
    <vt:lpwstr>Manual</vt:lpwstr>
  </property>
  <property fmtid="{D5CDD505-2E9C-101B-9397-08002B2CF9AE}" pid="20" name="Sensitivity">
    <vt:lpwstr>PUBLIC Fara Eticheta</vt:lpwstr>
  </property>
  <property fmtid="{D5CDD505-2E9C-101B-9397-08002B2CF9AE}" pid="21" name="SV_HIDDEN_GRID_QUERY_LIST_4F35BF76-6C0D-4D9B-82B2-816C12CF3733">
    <vt:lpwstr>empty_477D106A-C0D6-4607-AEBD-E2C9D60EA279</vt:lpwstr>
  </property>
</Properties>
</file>