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hidePivotFieldList="1" defaultThemeVersion="164011"/>
  <bookViews>
    <workbookView xWindow="0" yWindow="0" windowWidth="23040" windowHeight="8328" tabRatio="778" activeTab="6"/>
  </bookViews>
  <sheets>
    <sheet name="Istoric" sheetId="1" r:id="rId1"/>
    <sheet name="Regulament S10" sheetId="7" r:id="rId2"/>
    <sheet name="Barem" sheetId="3" r:id="rId3"/>
    <sheet name="Participanti" sheetId="5" r:id="rId4"/>
    <sheet name="Data" sheetId="4" r:id="rId5"/>
    <sheet name="Data_echipe" sheetId="17" r:id="rId6"/>
    <sheet name="#ligaSYR" sheetId="8" r:id="rId7"/>
    <sheet name="Open F" sheetId="12" r:id="rId8"/>
    <sheet name="Open M" sheetId="13" r:id="rId9"/>
    <sheet name="Echipe" sheetId="19" r:id="rId10"/>
    <sheet name="Premii de etapa" sheetId="20" r:id="rId11"/>
    <sheet name="Prezente" sheetId="18" r:id="rId12"/>
  </sheets>
  <definedNames>
    <definedName name="_xlnm._FilterDatabase" localSheetId="6" hidden="1">'#ligaSYR'!$A$1:$X$43</definedName>
    <definedName name="_xlnm._FilterDatabase" localSheetId="2" hidden="1">Barem!$L$1:$P$16</definedName>
    <definedName name="_xlnm._FilterDatabase" localSheetId="4" hidden="1">Data!$A$1:$V$536</definedName>
    <definedName name="_xlnm._FilterDatabase" localSheetId="9" hidden="1">Echipe!$B$1:$U$9</definedName>
    <definedName name="_xlnm._FilterDatabase" localSheetId="7" hidden="1">'Open F'!$A$1:$V$10</definedName>
    <definedName name="_xlnm._FilterDatabase" localSheetId="8" hidden="1">'Open M'!$A$1:$V$32</definedName>
    <definedName name="_xlnm._FilterDatabase" localSheetId="3" hidden="1">Participanti!$A$1:$U$68</definedName>
  </definedNames>
  <calcPr calcId="162913"/>
  <pivotCaches>
    <pivotCache cacheId="0" r:id="rId1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3" i="8" l="1"/>
  <c r="T3" i="8"/>
  <c r="V3" i="8"/>
  <c r="W3" i="8"/>
  <c r="C4" i="8"/>
  <c r="N4" i="8"/>
  <c r="O4" i="8"/>
  <c r="T4" i="8"/>
  <c r="V4" i="8"/>
  <c r="W4" i="8"/>
  <c r="N5" i="8"/>
  <c r="T5" i="8"/>
  <c r="V5" i="8"/>
  <c r="W5" i="8"/>
  <c r="N6" i="8"/>
  <c r="T6" i="8"/>
  <c r="V6" i="8"/>
  <c r="W6" i="8"/>
  <c r="N7" i="8"/>
  <c r="S7" i="8"/>
  <c r="T7" i="8"/>
  <c r="V7" i="8"/>
  <c r="W7" i="8"/>
  <c r="N8" i="8"/>
  <c r="T8" i="8"/>
  <c r="V8" i="8"/>
  <c r="W8" i="8"/>
  <c r="N9" i="8"/>
  <c r="T9" i="8"/>
  <c r="V9" i="8"/>
  <c r="W9" i="8"/>
  <c r="N10" i="8"/>
  <c r="T10" i="8"/>
  <c r="V10" i="8"/>
  <c r="W10" i="8"/>
  <c r="N11" i="8"/>
  <c r="R11" i="8"/>
  <c r="T11" i="8"/>
  <c r="V11" i="8"/>
  <c r="W11" i="8"/>
  <c r="N12" i="8"/>
  <c r="O12" i="8"/>
  <c r="T12" i="8"/>
  <c r="V12" i="8"/>
  <c r="W12" i="8"/>
  <c r="N13" i="8"/>
  <c r="R13" i="8"/>
  <c r="S13" i="8"/>
  <c r="T13" i="8"/>
  <c r="V13" i="8"/>
  <c r="W13" i="8"/>
  <c r="N14" i="8"/>
  <c r="T14" i="8"/>
  <c r="V14" i="8"/>
  <c r="W14" i="8"/>
  <c r="N15" i="8"/>
  <c r="T15" i="8"/>
  <c r="V15" i="8"/>
  <c r="W15" i="8"/>
  <c r="N16" i="8"/>
  <c r="T16" i="8"/>
  <c r="V16" i="8"/>
  <c r="W16" i="8"/>
  <c r="N17" i="8"/>
  <c r="T17" i="8"/>
  <c r="V17" i="8"/>
  <c r="W17" i="8"/>
  <c r="N18" i="8"/>
  <c r="T18" i="8"/>
  <c r="V18" i="8"/>
  <c r="W18" i="8"/>
  <c r="N19" i="8"/>
  <c r="P19" i="8"/>
  <c r="T19" i="8"/>
  <c r="V19" i="8"/>
  <c r="W19" i="8"/>
  <c r="M20" i="8"/>
  <c r="N20" i="8"/>
  <c r="O20" i="8"/>
  <c r="P20" i="8"/>
  <c r="Q20" i="8"/>
  <c r="R20" i="8"/>
  <c r="S20" i="8"/>
  <c r="T20" i="8"/>
  <c r="V20" i="8"/>
  <c r="W20" i="8"/>
  <c r="H21" i="8"/>
  <c r="N21" i="8"/>
  <c r="T21" i="8"/>
  <c r="V21" i="8"/>
  <c r="W21" i="8"/>
  <c r="H22" i="8"/>
  <c r="N22" i="8"/>
  <c r="P22" i="8"/>
  <c r="Q22" i="8"/>
  <c r="R22" i="8"/>
  <c r="T22" i="8"/>
  <c r="V22" i="8"/>
  <c r="W22" i="8"/>
  <c r="J23" i="8"/>
  <c r="N23" i="8"/>
  <c r="T23" i="8"/>
  <c r="V23" i="8"/>
  <c r="W23" i="8"/>
  <c r="F24" i="8"/>
  <c r="G24" i="8"/>
  <c r="H24" i="8"/>
  <c r="I24" i="8"/>
  <c r="J24" i="8"/>
  <c r="K24" i="8"/>
  <c r="N24" i="8"/>
  <c r="T24" i="8"/>
  <c r="V24" i="8"/>
  <c r="W24" i="8"/>
  <c r="N25" i="8"/>
  <c r="R25" i="8"/>
  <c r="T25" i="8"/>
  <c r="V25" i="8"/>
  <c r="W25" i="8"/>
  <c r="J26" i="8"/>
  <c r="K26" i="8"/>
  <c r="L26" i="8"/>
  <c r="M26" i="8"/>
  <c r="N26" i="8"/>
  <c r="T26" i="8"/>
  <c r="V26" i="8"/>
  <c r="W26" i="8"/>
  <c r="K27" i="8"/>
  <c r="N27" i="8"/>
  <c r="Q27" i="8"/>
  <c r="R27" i="8"/>
  <c r="S27" i="8"/>
  <c r="T27" i="8"/>
  <c r="V27" i="8"/>
  <c r="W27" i="8"/>
  <c r="K28" i="8"/>
  <c r="N28" i="8"/>
  <c r="T28" i="8"/>
  <c r="V28" i="8"/>
  <c r="W28" i="8"/>
  <c r="M29" i="8"/>
  <c r="N29" i="8"/>
  <c r="O29" i="8"/>
  <c r="P29" i="8"/>
  <c r="Q29" i="8"/>
  <c r="R29" i="8"/>
  <c r="S29" i="8"/>
  <c r="T29" i="8"/>
  <c r="V29" i="8"/>
  <c r="W29" i="8"/>
  <c r="G30" i="8"/>
  <c r="H30" i="8"/>
  <c r="N30" i="8"/>
  <c r="S30" i="8"/>
  <c r="T30" i="8"/>
  <c r="V30" i="8"/>
  <c r="W30" i="8"/>
  <c r="N31" i="8"/>
  <c r="T31" i="8"/>
  <c r="V31" i="8"/>
  <c r="W31" i="8"/>
  <c r="F32" i="8"/>
  <c r="L32" i="8"/>
  <c r="N32" i="8"/>
  <c r="P32" i="8"/>
  <c r="Q32" i="8"/>
  <c r="R32" i="8"/>
  <c r="S32" i="8"/>
  <c r="T32" i="8"/>
  <c r="V32" i="8"/>
  <c r="W32" i="8"/>
  <c r="M33" i="8"/>
  <c r="N33" i="8"/>
  <c r="O33" i="8"/>
  <c r="P33" i="8"/>
  <c r="Q33" i="8"/>
  <c r="R33" i="8"/>
  <c r="S33" i="8"/>
  <c r="T33" i="8"/>
  <c r="V33" i="8"/>
  <c r="W33" i="8"/>
  <c r="J34" i="8"/>
  <c r="K34" i="8"/>
  <c r="L34" i="8"/>
  <c r="M34" i="8"/>
  <c r="N34" i="8"/>
  <c r="O34" i="8"/>
  <c r="P34" i="8"/>
  <c r="Q34" i="8"/>
  <c r="R34" i="8"/>
  <c r="S34" i="8"/>
  <c r="T34" i="8"/>
  <c r="V34" i="8"/>
  <c r="W34" i="8"/>
  <c r="I35" i="8"/>
  <c r="J35" i="8"/>
  <c r="K35" i="8"/>
  <c r="L35" i="8"/>
  <c r="M35" i="8"/>
  <c r="N35" i="8"/>
  <c r="O35" i="8"/>
  <c r="P35" i="8"/>
  <c r="Q35" i="8"/>
  <c r="R35" i="8"/>
  <c r="S35" i="8"/>
  <c r="T35" i="8"/>
  <c r="V35" i="8"/>
  <c r="W35" i="8"/>
  <c r="C36" i="8"/>
  <c r="D36" i="8"/>
  <c r="N36" i="8"/>
  <c r="O36" i="8"/>
  <c r="P36" i="8"/>
  <c r="Q36" i="8"/>
  <c r="R36" i="8"/>
  <c r="S36" i="8"/>
  <c r="T36" i="8"/>
  <c r="V36" i="8"/>
  <c r="W36" i="8"/>
  <c r="E37" i="8"/>
  <c r="H37" i="8"/>
  <c r="I37" i="8"/>
  <c r="J37" i="8"/>
  <c r="K37" i="8"/>
  <c r="L37" i="8"/>
  <c r="M37" i="8"/>
  <c r="N37" i="8"/>
  <c r="O37" i="8"/>
  <c r="P37" i="8"/>
  <c r="Q37" i="8"/>
  <c r="R37" i="8"/>
  <c r="S37" i="8"/>
  <c r="T37" i="8"/>
  <c r="V37" i="8"/>
  <c r="W37" i="8"/>
  <c r="F38" i="8"/>
  <c r="I38" i="8"/>
  <c r="J38" i="8"/>
  <c r="K38" i="8"/>
  <c r="L38" i="8"/>
  <c r="M38" i="8"/>
  <c r="N38" i="8"/>
  <c r="O38" i="8"/>
  <c r="P38" i="8"/>
  <c r="Q38" i="8"/>
  <c r="R38" i="8"/>
  <c r="S38" i="8"/>
  <c r="T38" i="8"/>
  <c r="V38" i="8"/>
  <c r="W38" i="8"/>
  <c r="C39" i="8"/>
  <c r="D39" i="8"/>
  <c r="E39" i="8"/>
  <c r="J39" i="8"/>
  <c r="K39" i="8"/>
  <c r="L39" i="8"/>
  <c r="M39" i="8"/>
  <c r="N39" i="8"/>
  <c r="O39" i="8"/>
  <c r="P39" i="8"/>
  <c r="Q39" i="8"/>
  <c r="R39" i="8"/>
  <c r="S39" i="8"/>
  <c r="T39" i="8"/>
  <c r="V39" i="8"/>
  <c r="W39" i="8"/>
  <c r="C40" i="8"/>
  <c r="E40" i="8"/>
  <c r="F40" i="8"/>
  <c r="G40" i="8"/>
  <c r="H40" i="8"/>
  <c r="I40" i="8"/>
  <c r="J40" i="8"/>
  <c r="K40" i="8"/>
  <c r="L40" i="8"/>
  <c r="M40" i="8"/>
  <c r="N40" i="8"/>
  <c r="O40" i="8"/>
  <c r="P40" i="8"/>
  <c r="Q40" i="8"/>
  <c r="R40" i="8"/>
  <c r="S40" i="8"/>
  <c r="T40" i="8"/>
  <c r="V40" i="8"/>
  <c r="W40" i="8"/>
  <c r="C41" i="8"/>
  <c r="D41" i="8"/>
  <c r="E41" i="8"/>
  <c r="F41" i="8"/>
  <c r="G41" i="8"/>
  <c r="H41" i="8"/>
  <c r="I41" i="8"/>
  <c r="J41" i="8"/>
  <c r="K41" i="8"/>
  <c r="L41" i="8"/>
  <c r="M41" i="8"/>
  <c r="N41" i="8"/>
  <c r="O41" i="8"/>
  <c r="P41" i="8"/>
  <c r="Q41" i="8"/>
  <c r="R41" i="8"/>
  <c r="S41" i="8"/>
  <c r="T41" i="8"/>
  <c r="V41" i="8"/>
  <c r="W41" i="8"/>
  <c r="C42" i="8"/>
  <c r="D42" i="8"/>
  <c r="E42" i="8"/>
  <c r="F42" i="8"/>
  <c r="G42" i="8"/>
  <c r="H42" i="8"/>
  <c r="I42" i="8"/>
  <c r="J42" i="8"/>
  <c r="K42" i="8"/>
  <c r="L42" i="8"/>
  <c r="M42" i="8"/>
  <c r="N42" i="8"/>
  <c r="O42" i="8"/>
  <c r="P42" i="8"/>
  <c r="Q42" i="8"/>
  <c r="R42" i="8"/>
  <c r="S42" i="8"/>
  <c r="T42" i="8"/>
  <c r="V42" i="8"/>
  <c r="W42" i="8"/>
  <c r="C43" i="8"/>
  <c r="D43" i="8"/>
  <c r="E43" i="8"/>
  <c r="F43" i="8"/>
  <c r="G43" i="8"/>
  <c r="H43" i="8"/>
  <c r="I43" i="8"/>
  <c r="J43" i="8"/>
  <c r="K43" i="8"/>
  <c r="L43" i="8"/>
  <c r="M43" i="8"/>
  <c r="N43" i="8"/>
  <c r="O43" i="8"/>
  <c r="P43" i="8"/>
  <c r="Q43" i="8"/>
  <c r="R43" i="8"/>
  <c r="S43" i="8"/>
  <c r="T43" i="8"/>
  <c r="V43" i="8"/>
  <c r="W43" i="8"/>
  <c r="U42" i="8" l="1"/>
  <c r="U43" i="8"/>
  <c r="U41" i="8"/>
  <c r="V536" i="4"/>
  <c r="V535" i="4"/>
  <c r="V534" i="4"/>
  <c r="V533" i="4"/>
  <c r="V532" i="4"/>
  <c r="V531" i="4"/>
  <c r="V530" i="4"/>
  <c r="V529" i="4"/>
  <c r="V528" i="4"/>
  <c r="V527" i="4"/>
  <c r="V526" i="4"/>
  <c r="V525" i="4"/>
  <c r="V524" i="4"/>
  <c r="V523" i="4"/>
  <c r="V522" i="4"/>
  <c r="V521" i="4"/>
  <c r="V520" i="4"/>
  <c r="V519" i="4"/>
  <c r="V518" i="4"/>
  <c r="B518" i="4"/>
  <c r="B519" i="4"/>
  <c r="B520" i="4"/>
  <c r="B521" i="4"/>
  <c r="B522" i="4"/>
  <c r="B523" i="4"/>
  <c r="B524" i="4"/>
  <c r="B525" i="4"/>
  <c r="B526" i="4"/>
  <c r="B527" i="4"/>
  <c r="B528" i="4"/>
  <c r="B529" i="4"/>
  <c r="B530" i="4"/>
  <c r="B531" i="4"/>
  <c r="B532" i="4"/>
  <c r="B533" i="4"/>
  <c r="B534" i="4"/>
  <c r="B535" i="4"/>
  <c r="B536" i="4"/>
  <c r="AA68" i="5" l="1"/>
  <c r="AA67" i="5"/>
  <c r="AA65" i="5"/>
  <c r="AA64" i="5"/>
  <c r="AA62" i="5"/>
  <c r="AA61" i="5"/>
  <c r="AA49" i="5"/>
  <c r="AA44" i="5"/>
  <c r="AA39" i="5"/>
  <c r="AA32" i="5"/>
  <c r="AA29" i="5"/>
  <c r="AA26" i="5"/>
  <c r="AA16" i="5"/>
  <c r="AA12" i="5"/>
  <c r="AA11" i="5"/>
  <c r="AA10" i="5"/>
  <c r="AA9" i="5"/>
  <c r="AA8" i="5"/>
  <c r="AA3" i="5"/>
  <c r="N3" i="13" l="1"/>
  <c r="T3" i="13"/>
  <c r="V3" i="13"/>
  <c r="N4" i="13"/>
  <c r="T4" i="13"/>
  <c r="V4" i="13"/>
  <c r="N5" i="13"/>
  <c r="S5" i="13"/>
  <c r="T5" i="13"/>
  <c r="V5" i="13"/>
  <c r="N6" i="13"/>
  <c r="T6" i="13"/>
  <c r="V6" i="13"/>
  <c r="N11" i="13"/>
  <c r="T11" i="13"/>
  <c r="V11" i="13"/>
  <c r="N7" i="13"/>
  <c r="T7" i="13"/>
  <c r="V7" i="13"/>
  <c r="N8" i="13"/>
  <c r="R8" i="13"/>
  <c r="T8" i="13"/>
  <c r="V8" i="13"/>
  <c r="N10" i="13"/>
  <c r="R10" i="13"/>
  <c r="S10" i="13"/>
  <c r="T10" i="13"/>
  <c r="V10" i="13"/>
  <c r="N9" i="13"/>
  <c r="O9" i="13"/>
  <c r="T9" i="13"/>
  <c r="V9" i="13"/>
  <c r="N12" i="13"/>
  <c r="T12" i="13"/>
  <c r="V12" i="13"/>
  <c r="M14" i="13"/>
  <c r="N14" i="13"/>
  <c r="O14" i="13"/>
  <c r="P14" i="13"/>
  <c r="Q14" i="13"/>
  <c r="R14" i="13"/>
  <c r="S14" i="13"/>
  <c r="T14" i="13"/>
  <c r="V14" i="13"/>
  <c r="N13" i="13"/>
  <c r="T13" i="13"/>
  <c r="V13" i="13"/>
  <c r="H15" i="13"/>
  <c r="N15" i="13"/>
  <c r="T15" i="13"/>
  <c r="V15" i="13"/>
  <c r="H16" i="13"/>
  <c r="N16" i="13"/>
  <c r="P16" i="13"/>
  <c r="Q16" i="13"/>
  <c r="R16" i="13"/>
  <c r="T16" i="13"/>
  <c r="V16" i="13"/>
  <c r="J17" i="13"/>
  <c r="N17" i="13"/>
  <c r="T17" i="13"/>
  <c r="V17" i="13"/>
  <c r="J20" i="13"/>
  <c r="K20" i="13"/>
  <c r="L20" i="13"/>
  <c r="M20" i="13"/>
  <c r="N20" i="13"/>
  <c r="T20" i="13"/>
  <c r="V20" i="13"/>
  <c r="F18" i="13"/>
  <c r="G18" i="13"/>
  <c r="H18" i="13"/>
  <c r="I18" i="13"/>
  <c r="J18" i="13"/>
  <c r="K18" i="13"/>
  <c r="N18" i="13"/>
  <c r="T18" i="13"/>
  <c r="V18" i="13"/>
  <c r="K21" i="13"/>
  <c r="N21" i="13"/>
  <c r="Q21" i="13"/>
  <c r="R21" i="13"/>
  <c r="S21" i="13"/>
  <c r="T21" i="13"/>
  <c r="V21" i="13"/>
  <c r="M22" i="13"/>
  <c r="N22" i="13"/>
  <c r="O22" i="13"/>
  <c r="P22" i="13"/>
  <c r="Q22" i="13"/>
  <c r="R22" i="13"/>
  <c r="S22" i="13"/>
  <c r="T22" i="13"/>
  <c r="V22" i="13"/>
  <c r="N19" i="13"/>
  <c r="R19" i="13"/>
  <c r="T19" i="13"/>
  <c r="V19" i="13"/>
  <c r="G23" i="13"/>
  <c r="H23" i="13"/>
  <c r="N23" i="13"/>
  <c r="S23" i="13"/>
  <c r="T23" i="13"/>
  <c r="V23" i="13"/>
  <c r="N24" i="13"/>
  <c r="T24" i="13"/>
  <c r="V24" i="13"/>
  <c r="M25" i="13"/>
  <c r="N25" i="13"/>
  <c r="O25" i="13"/>
  <c r="P25" i="13"/>
  <c r="Q25" i="13"/>
  <c r="R25" i="13"/>
  <c r="S25" i="13"/>
  <c r="T25" i="13"/>
  <c r="V25" i="13"/>
  <c r="J26" i="13"/>
  <c r="K26" i="13"/>
  <c r="L26" i="13"/>
  <c r="M26" i="13"/>
  <c r="N26" i="13"/>
  <c r="O26" i="13"/>
  <c r="P26" i="13"/>
  <c r="Q26" i="13"/>
  <c r="R26" i="13"/>
  <c r="S26" i="13"/>
  <c r="T26" i="13"/>
  <c r="V26" i="13"/>
  <c r="I27" i="13"/>
  <c r="J27" i="13"/>
  <c r="K27" i="13"/>
  <c r="L27" i="13"/>
  <c r="M27" i="13"/>
  <c r="N27" i="13"/>
  <c r="O27" i="13"/>
  <c r="P27" i="13"/>
  <c r="Q27" i="13"/>
  <c r="R27" i="13"/>
  <c r="S27" i="13"/>
  <c r="T27" i="13"/>
  <c r="V27" i="13"/>
  <c r="E28" i="13"/>
  <c r="H28" i="13"/>
  <c r="I28" i="13"/>
  <c r="J28" i="13"/>
  <c r="K28" i="13"/>
  <c r="L28" i="13"/>
  <c r="M28" i="13"/>
  <c r="N28" i="13"/>
  <c r="O28" i="13"/>
  <c r="P28" i="13"/>
  <c r="Q28" i="13"/>
  <c r="R28" i="13"/>
  <c r="S28" i="13"/>
  <c r="T28" i="13"/>
  <c r="V28" i="13"/>
  <c r="C29" i="13"/>
  <c r="D29" i="13"/>
  <c r="E29" i="13"/>
  <c r="J29" i="13"/>
  <c r="K29" i="13"/>
  <c r="L29" i="13"/>
  <c r="M29" i="13"/>
  <c r="N29" i="13"/>
  <c r="O29" i="13"/>
  <c r="P29" i="13"/>
  <c r="Q29" i="13"/>
  <c r="R29" i="13"/>
  <c r="S29" i="13"/>
  <c r="T29" i="13"/>
  <c r="V29" i="13"/>
  <c r="C30" i="13"/>
  <c r="E30" i="13"/>
  <c r="F30" i="13"/>
  <c r="G30" i="13"/>
  <c r="H30" i="13"/>
  <c r="I30" i="13"/>
  <c r="J30" i="13"/>
  <c r="K30" i="13"/>
  <c r="L30" i="13"/>
  <c r="M30" i="13"/>
  <c r="N30" i="13"/>
  <c r="O30" i="13"/>
  <c r="P30" i="13"/>
  <c r="Q30" i="13"/>
  <c r="R30" i="13"/>
  <c r="S30" i="13"/>
  <c r="T30" i="13"/>
  <c r="V30" i="13"/>
  <c r="C31" i="13"/>
  <c r="D31" i="13"/>
  <c r="E31" i="13"/>
  <c r="F31" i="13"/>
  <c r="G31" i="13"/>
  <c r="H31" i="13"/>
  <c r="I31" i="13"/>
  <c r="J31" i="13"/>
  <c r="K31" i="13"/>
  <c r="L31" i="13"/>
  <c r="M31" i="13"/>
  <c r="N31" i="13"/>
  <c r="O31" i="13"/>
  <c r="P31" i="13"/>
  <c r="Q31" i="13"/>
  <c r="R31" i="13"/>
  <c r="S31" i="13"/>
  <c r="T31" i="13"/>
  <c r="V31" i="13"/>
  <c r="C32" i="13"/>
  <c r="D32" i="13"/>
  <c r="E32" i="13"/>
  <c r="F32" i="13"/>
  <c r="G32" i="13"/>
  <c r="H32" i="13"/>
  <c r="I32" i="13"/>
  <c r="J32" i="13"/>
  <c r="K32" i="13"/>
  <c r="L32" i="13"/>
  <c r="M32" i="13"/>
  <c r="N32" i="13"/>
  <c r="O32" i="13"/>
  <c r="P32" i="13"/>
  <c r="Q32" i="13"/>
  <c r="R32" i="13"/>
  <c r="S32" i="13"/>
  <c r="T32" i="13"/>
  <c r="V32" i="13"/>
  <c r="N3" i="12"/>
  <c r="T3" i="12"/>
  <c r="V3" i="12"/>
  <c r="N4" i="12"/>
  <c r="T4" i="12"/>
  <c r="V4" i="12"/>
  <c r="N5" i="12"/>
  <c r="T5" i="12"/>
  <c r="V5" i="12"/>
  <c r="N6" i="12"/>
  <c r="T6" i="12"/>
  <c r="V6" i="12"/>
  <c r="N7" i="12"/>
  <c r="P7" i="12"/>
  <c r="T7" i="12"/>
  <c r="V7" i="12"/>
  <c r="K8" i="12"/>
  <c r="N8" i="12"/>
  <c r="T8" i="12"/>
  <c r="V8" i="12"/>
  <c r="F9" i="12"/>
  <c r="L9" i="12"/>
  <c r="N9" i="12"/>
  <c r="P9" i="12"/>
  <c r="Q9" i="12"/>
  <c r="R9" i="12"/>
  <c r="S9" i="12"/>
  <c r="T9" i="12"/>
  <c r="V9" i="12"/>
  <c r="C10" i="12"/>
  <c r="D10" i="12"/>
  <c r="N10" i="12"/>
  <c r="O10" i="12"/>
  <c r="P10" i="12"/>
  <c r="Q10" i="12"/>
  <c r="R10" i="12"/>
  <c r="S10" i="12"/>
  <c r="T10" i="12"/>
  <c r="V10" i="12"/>
  <c r="F11" i="12"/>
  <c r="I11" i="12"/>
  <c r="J11" i="12"/>
  <c r="K11" i="12"/>
  <c r="L11" i="12"/>
  <c r="M11" i="12"/>
  <c r="N11" i="12"/>
  <c r="O11" i="12"/>
  <c r="P11" i="12"/>
  <c r="Q11" i="12"/>
  <c r="R11" i="12"/>
  <c r="S11" i="12"/>
  <c r="T11" i="12"/>
  <c r="V11" i="12"/>
  <c r="C12" i="12"/>
  <c r="D12" i="12"/>
  <c r="E12" i="12"/>
  <c r="F12" i="12"/>
  <c r="G12" i="12"/>
  <c r="H12" i="12"/>
  <c r="I12" i="12"/>
  <c r="J12" i="12"/>
  <c r="K12" i="12"/>
  <c r="L12" i="12"/>
  <c r="M12" i="12"/>
  <c r="N12" i="12"/>
  <c r="O12" i="12"/>
  <c r="P12" i="12"/>
  <c r="Q12" i="12"/>
  <c r="R12" i="12"/>
  <c r="S12" i="12"/>
  <c r="T12" i="12"/>
  <c r="V12" i="12"/>
  <c r="V2" i="8"/>
  <c r="V514" i="4"/>
  <c r="U514" i="4"/>
  <c r="R514" i="4"/>
  <c r="P514" i="4"/>
  <c r="O514" i="4"/>
  <c r="N514" i="4"/>
  <c r="M514" i="4"/>
  <c r="G514" i="4"/>
  <c r="I514" i="4" s="1"/>
  <c r="B514" i="4"/>
  <c r="V516" i="4"/>
  <c r="U516" i="4"/>
  <c r="R516" i="4"/>
  <c r="P516" i="4"/>
  <c r="O516" i="4"/>
  <c r="N516" i="4"/>
  <c r="M516" i="4"/>
  <c r="G516" i="4"/>
  <c r="I516" i="4" s="1"/>
  <c r="B516" i="4"/>
  <c r="G510" i="4"/>
  <c r="B493" i="4"/>
  <c r="J493" i="4" s="1"/>
  <c r="G493" i="4"/>
  <c r="I493" i="4" s="1"/>
  <c r="M493" i="4"/>
  <c r="N493" i="4"/>
  <c r="O493" i="4"/>
  <c r="P493" i="4"/>
  <c r="R493" i="4"/>
  <c r="U493" i="4"/>
  <c r="V493" i="4"/>
  <c r="B494" i="4"/>
  <c r="J494" i="4" s="1"/>
  <c r="G494" i="4"/>
  <c r="I494" i="4" s="1"/>
  <c r="M494" i="4"/>
  <c r="N494" i="4"/>
  <c r="O494" i="4"/>
  <c r="P494" i="4"/>
  <c r="R494" i="4"/>
  <c r="U494" i="4"/>
  <c r="V494" i="4"/>
  <c r="B495" i="4"/>
  <c r="J495" i="4" s="1"/>
  <c r="G495" i="4"/>
  <c r="I495" i="4" s="1"/>
  <c r="N495" i="4"/>
  <c r="M495" i="4"/>
  <c r="O495" i="4"/>
  <c r="P495" i="4"/>
  <c r="R495" i="4"/>
  <c r="U495" i="4"/>
  <c r="V495" i="4"/>
  <c r="B496" i="4"/>
  <c r="J496" i="4" s="1"/>
  <c r="G496" i="4"/>
  <c r="I496" i="4" s="1"/>
  <c r="M496" i="4"/>
  <c r="N496" i="4"/>
  <c r="O496" i="4"/>
  <c r="P496" i="4"/>
  <c r="R496" i="4"/>
  <c r="U496" i="4"/>
  <c r="V496" i="4"/>
  <c r="B497" i="4"/>
  <c r="J497" i="4" s="1"/>
  <c r="G497" i="4"/>
  <c r="I497" i="4" s="1"/>
  <c r="M497" i="4"/>
  <c r="N497" i="4"/>
  <c r="O497" i="4"/>
  <c r="P497" i="4"/>
  <c r="R497" i="4"/>
  <c r="U497" i="4"/>
  <c r="V497" i="4"/>
  <c r="B498" i="4"/>
  <c r="J498" i="4" s="1"/>
  <c r="G498" i="4"/>
  <c r="I498" i="4" s="1"/>
  <c r="M498" i="4"/>
  <c r="N498" i="4"/>
  <c r="O498" i="4"/>
  <c r="P498" i="4"/>
  <c r="R498" i="4"/>
  <c r="U498" i="4"/>
  <c r="V498" i="4"/>
  <c r="B499" i="4"/>
  <c r="J499" i="4" s="1"/>
  <c r="G499" i="4"/>
  <c r="I499" i="4" s="1"/>
  <c r="M499" i="4"/>
  <c r="N499" i="4"/>
  <c r="O499" i="4"/>
  <c r="P499" i="4"/>
  <c r="R499" i="4"/>
  <c r="U499" i="4"/>
  <c r="V499" i="4"/>
  <c r="B500" i="4"/>
  <c r="J500" i="4" s="1"/>
  <c r="G500" i="4"/>
  <c r="I500" i="4" s="1"/>
  <c r="M500" i="4"/>
  <c r="N500" i="4"/>
  <c r="O500" i="4"/>
  <c r="P500" i="4"/>
  <c r="R500" i="4"/>
  <c r="U500" i="4"/>
  <c r="V500" i="4"/>
  <c r="B501" i="4"/>
  <c r="J501" i="4" s="1"/>
  <c r="G501" i="4"/>
  <c r="I501" i="4" s="1"/>
  <c r="M501" i="4"/>
  <c r="N501" i="4"/>
  <c r="O501" i="4"/>
  <c r="P501" i="4"/>
  <c r="R501" i="4"/>
  <c r="U501" i="4"/>
  <c r="V501" i="4"/>
  <c r="B502" i="4"/>
  <c r="J502" i="4" s="1"/>
  <c r="G502" i="4"/>
  <c r="I502" i="4" s="1"/>
  <c r="N502" i="4"/>
  <c r="M502" i="4"/>
  <c r="O502" i="4"/>
  <c r="P502" i="4"/>
  <c r="R502" i="4"/>
  <c r="U502" i="4"/>
  <c r="V502" i="4"/>
  <c r="B503" i="4"/>
  <c r="J503" i="4" s="1"/>
  <c r="G503" i="4"/>
  <c r="I503" i="4" s="1"/>
  <c r="N503" i="4"/>
  <c r="O503" i="4"/>
  <c r="P503" i="4"/>
  <c r="R503" i="4"/>
  <c r="U503" i="4"/>
  <c r="V503" i="4"/>
  <c r="B504" i="4"/>
  <c r="J504" i="4" s="1"/>
  <c r="G504" i="4"/>
  <c r="I504" i="4" s="1"/>
  <c r="M504" i="4"/>
  <c r="N504" i="4"/>
  <c r="O504" i="4"/>
  <c r="P504" i="4"/>
  <c r="R504" i="4"/>
  <c r="U504" i="4"/>
  <c r="V504" i="4"/>
  <c r="B505" i="4"/>
  <c r="J505" i="4" s="1"/>
  <c r="G505" i="4"/>
  <c r="I505" i="4" s="1"/>
  <c r="M505" i="4"/>
  <c r="N505" i="4"/>
  <c r="O505" i="4"/>
  <c r="P505" i="4"/>
  <c r="R505" i="4"/>
  <c r="U505" i="4"/>
  <c r="V505" i="4"/>
  <c r="B506" i="4"/>
  <c r="J506" i="4" s="1"/>
  <c r="G506" i="4"/>
  <c r="I506" i="4" s="1"/>
  <c r="N506" i="4"/>
  <c r="M506" i="4"/>
  <c r="O506" i="4"/>
  <c r="P506" i="4"/>
  <c r="R506" i="4"/>
  <c r="U506" i="4"/>
  <c r="V506" i="4"/>
  <c r="B507" i="4"/>
  <c r="J507" i="4" s="1"/>
  <c r="G507" i="4"/>
  <c r="I507" i="4" s="1"/>
  <c r="M507" i="4"/>
  <c r="N507" i="4"/>
  <c r="O507" i="4"/>
  <c r="P507" i="4"/>
  <c r="R507" i="4"/>
  <c r="U507" i="4"/>
  <c r="V507" i="4"/>
  <c r="B508" i="4"/>
  <c r="J508" i="4" s="1"/>
  <c r="G508" i="4"/>
  <c r="I508" i="4" s="1"/>
  <c r="M508" i="4"/>
  <c r="N508" i="4"/>
  <c r="O508" i="4"/>
  <c r="P508" i="4"/>
  <c r="R508" i="4"/>
  <c r="U508" i="4"/>
  <c r="V508" i="4"/>
  <c r="B509" i="4"/>
  <c r="J509" i="4" s="1"/>
  <c r="G509" i="4"/>
  <c r="I509" i="4" s="1"/>
  <c r="M509" i="4"/>
  <c r="N509" i="4"/>
  <c r="O509" i="4"/>
  <c r="P509" i="4"/>
  <c r="R509" i="4"/>
  <c r="U509" i="4"/>
  <c r="V509" i="4"/>
  <c r="B510" i="4"/>
  <c r="J510" i="4" s="1"/>
  <c r="I510" i="4"/>
  <c r="M510" i="4"/>
  <c r="N510" i="4"/>
  <c r="O510" i="4"/>
  <c r="P510" i="4"/>
  <c r="R510" i="4"/>
  <c r="U510" i="4"/>
  <c r="V510" i="4"/>
  <c r="B511" i="4"/>
  <c r="J511" i="4" s="1"/>
  <c r="G511" i="4"/>
  <c r="I511" i="4" s="1"/>
  <c r="M511" i="4"/>
  <c r="N511" i="4"/>
  <c r="O511" i="4"/>
  <c r="P511" i="4"/>
  <c r="R511" i="4"/>
  <c r="U511" i="4"/>
  <c r="V511" i="4"/>
  <c r="B512" i="4"/>
  <c r="J512" i="4" s="1"/>
  <c r="G512" i="4"/>
  <c r="I512" i="4" s="1"/>
  <c r="N512" i="4"/>
  <c r="M512" i="4"/>
  <c r="O512" i="4"/>
  <c r="P512" i="4"/>
  <c r="R512" i="4"/>
  <c r="U512" i="4"/>
  <c r="V512" i="4"/>
  <c r="B513" i="4"/>
  <c r="J513" i="4" s="1"/>
  <c r="G513" i="4"/>
  <c r="I513" i="4" s="1"/>
  <c r="M513" i="4"/>
  <c r="N513" i="4"/>
  <c r="O513" i="4"/>
  <c r="P513" i="4"/>
  <c r="R513" i="4"/>
  <c r="U513" i="4"/>
  <c r="V513" i="4"/>
  <c r="B515" i="4"/>
  <c r="J515" i="4" s="1"/>
  <c r="G515" i="4"/>
  <c r="I515" i="4" s="1"/>
  <c r="M515" i="4"/>
  <c r="N515" i="4"/>
  <c r="O515" i="4"/>
  <c r="P515" i="4"/>
  <c r="R515" i="4"/>
  <c r="U515" i="4"/>
  <c r="V515" i="4"/>
  <c r="B517" i="4"/>
  <c r="J517" i="4" s="1"/>
  <c r="G517" i="4"/>
  <c r="I517" i="4" s="1"/>
  <c r="M517" i="4"/>
  <c r="O517" i="4"/>
  <c r="P517" i="4"/>
  <c r="R517" i="4"/>
  <c r="U517" i="4"/>
  <c r="V517" i="4"/>
  <c r="Q517" i="4" l="1"/>
  <c r="Q511" i="4"/>
  <c r="Q507" i="4"/>
  <c r="Q513" i="4"/>
  <c r="Q510" i="4"/>
  <c r="U12" i="12"/>
  <c r="U32" i="13"/>
  <c r="U31" i="13"/>
  <c r="Q514" i="4"/>
  <c r="Q494" i="4"/>
  <c r="J514" i="4"/>
  <c r="Q512" i="4"/>
  <c r="Q505" i="4"/>
  <c r="Q516" i="4"/>
  <c r="Q503" i="4"/>
  <c r="Q496" i="4"/>
  <c r="J516" i="4"/>
  <c r="Q515" i="4"/>
  <c r="K498" i="4"/>
  <c r="K513" i="4"/>
  <c r="S513" i="4" s="1"/>
  <c r="S26" i="8" s="1"/>
  <c r="Q509" i="4"/>
  <c r="Q499" i="4"/>
  <c r="Q506" i="4"/>
  <c r="Q504" i="4"/>
  <c r="Q498" i="4"/>
  <c r="S498" i="4" s="1"/>
  <c r="S5" i="8" s="1"/>
  <c r="Q508" i="4"/>
  <c r="K500" i="4"/>
  <c r="K509" i="4"/>
  <c r="K507" i="4"/>
  <c r="S507" i="4" s="1"/>
  <c r="S8" i="8" s="1"/>
  <c r="Q502" i="4"/>
  <c r="Q500" i="4"/>
  <c r="Q495" i="4"/>
  <c r="Q493" i="4"/>
  <c r="Q497" i="4"/>
  <c r="Q501" i="4"/>
  <c r="K496" i="4"/>
  <c r="S496" i="4" s="1"/>
  <c r="S18" i="8" s="1"/>
  <c r="K494" i="4"/>
  <c r="S494" i="4" s="1"/>
  <c r="S16" i="8" s="1"/>
  <c r="K510" i="4"/>
  <c r="S510" i="4" s="1"/>
  <c r="S11" i="8" s="1"/>
  <c r="K512" i="4"/>
  <c r="K495" i="4"/>
  <c r="S495" i="4" s="1"/>
  <c r="S24" i="8" s="1"/>
  <c r="K504" i="4"/>
  <c r="K505" i="4"/>
  <c r="K503" i="4"/>
  <c r="K497" i="4"/>
  <c r="K517" i="4"/>
  <c r="K502" i="4"/>
  <c r="K511" i="4"/>
  <c r="S511" i="4" s="1"/>
  <c r="S4" i="8" s="1"/>
  <c r="K508" i="4"/>
  <c r="K506" i="4"/>
  <c r="K499" i="4"/>
  <c r="K515" i="4"/>
  <c r="K501" i="4"/>
  <c r="K493" i="4"/>
  <c r="N517" i="4"/>
  <c r="M503" i="4"/>
  <c r="N2" i="8"/>
  <c r="T2" i="8"/>
  <c r="W2" i="8"/>
  <c r="P492" i="4"/>
  <c r="P491" i="4"/>
  <c r="P490" i="4"/>
  <c r="P489" i="4"/>
  <c r="P488" i="4"/>
  <c r="P487" i="4"/>
  <c r="P486" i="4"/>
  <c r="P485" i="4"/>
  <c r="P484" i="4"/>
  <c r="P483" i="4"/>
  <c r="P482" i="4"/>
  <c r="P481" i="4"/>
  <c r="P480" i="4"/>
  <c r="P479" i="4"/>
  <c r="P478" i="4"/>
  <c r="P477" i="4"/>
  <c r="P476" i="4"/>
  <c r="P475" i="4"/>
  <c r="P474" i="4"/>
  <c r="P473" i="4"/>
  <c r="P472" i="4"/>
  <c r="P471" i="4"/>
  <c r="P470" i="4"/>
  <c r="P469" i="4"/>
  <c r="P468" i="4"/>
  <c r="P467" i="4"/>
  <c r="P466" i="4"/>
  <c r="P465" i="4"/>
  <c r="P464" i="4"/>
  <c r="P463" i="4"/>
  <c r="P462" i="4"/>
  <c r="P461" i="4"/>
  <c r="P460" i="4"/>
  <c r="P459" i="4"/>
  <c r="P458" i="4"/>
  <c r="P457" i="4"/>
  <c r="P456" i="4"/>
  <c r="P455" i="4"/>
  <c r="P454" i="4"/>
  <c r="P453" i="4"/>
  <c r="P452" i="4"/>
  <c r="P451" i="4"/>
  <c r="P450" i="4"/>
  <c r="P449" i="4"/>
  <c r="P448" i="4"/>
  <c r="P447" i="4"/>
  <c r="P446" i="4"/>
  <c r="P445" i="4"/>
  <c r="P444" i="4"/>
  <c r="P443" i="4"/>
  <c r="P442" i="4"/>
  <c r="P441" i="4"/>
  <c r="P440" i="4"/>
  <c r="P439" i="4"/>
  <c r="P438" i="4"/>
  <c r="P437" i="4"/>
  <c r="P436" i="4"/>
  <c r="P435" i="4"/>
  <c r="P434" i="4"/>
  <c r="P433" i="4"/>
  <c r="P432" i="4"/>
  <c r="P431" i="4"/>
  <c r="P430" i="4"/>
  <c r="P429" i="4"/>
  <c r="P428" i="4"/>
  <c r="P427" i="4"/>
  <c r="P426" i="4"/>
  <c r="P425" i="4"/>
  <c r="P424" i="4"/>
  <c r="P423" i="4"/>
  <c r="P422" i="4"/>
  <c r="P421" i="4"/>
  <c r="P420" i="4"/>
  <c r="P419" i="4"/>
  <c r="P418" i="4"/>
  <c r="P417" i="4"/>
  <c r="P416" i="4"/>
  <c r="P415" i="4"/>
  <c r="P414" i="4"/>
  <c r="P413" i="4"/>
  <c r="P412" i="4"/>
  <c r="P411" i="4"/>
  <c r="P410" i="4"/>
  <c r="P409" i="4"/>
  <c r="P408" i="4"/>
  <c r="P407" i="4"/>
  <c r="P406" i="4"/>
  <c r="P405" i="4"/>
  <c r="P404" i="4"/>
  <c r="P403" i="4"/>
  <c r="P402" i="4"/>
  <c r="P401" i="4"/>
  <c r="P400" i="4"/>
  <c r="P399" i="4"/>
  <c r="P398" i="4"/>
  <c r="P397" i="4"/>
  <c r="P396" i="4"/>
  <c r="P395" i="4"/>
  <c r="P394" i="4"/>
  <c r="P393" i="4"/>
  <c r="P392" i="4"/>
  <c r="P391" i="4"/>
  <c r="P368" i="4"/>
  <c r="P367" i="4"/>
  <c r="P366" i="4"/>
  <c r="P365" i="4"/>
  <c r="P364" i="4"/>
  <c r="P363" i="4"/>
  <c r="P362" i="4"/>
  <c r="P361" i="4"/>
  <c r="P360" i="4"/>
  <c r="P359" i="4"/>
  <c r="P358" i="4"/>
  <c r="P357" i="4"/>
  <c r="P356" i="4"/>
  <c r="P355" i="4"/>
  <c r="P354" i="4"/>
  <c r="P353" i="4"/>
  <c r="P352" i="4"/>
  <c r="P351" i="4"/>
  <c r="P350" i="4"/>
  <c r="P349" i="4"/>
  <c r="P348" i="4"/>
  <c r="P347" i="4"/>
  <c r="P346" i="4"/>
  <c r="P345" i="4"/>
  <c r="P344" i="4"/>
  <c r="P343" i="4"/>
  <c r="P342" i="4"/>
  <c r="P341" i="4"/>
  <c r="P340" i="4"/>
  <c r="P339" i="4"/>
  <c r="P338" i="4"/>
  <c r="P337" i="4"/>
  <c r="P336" i="4"/>
  <c r="P335" i="4"/>
  <c r="P334" i="4"/>
  <c r="P333" i="4"/>
  <c r="P332" i="4"/>
  <c r="P331" i="4"/>
  <c r="P330" i="4"/>
  <c r="P329" i="4"/>
  <c r="P328" i="4"/>
  <c r="P327" i="4"/>
  <c r="P326" i="4"/>
  <c r="P325" i="4"/>
  <c r="P324" i="4"/>
  <c r="P323" i="4"/>
  <c r="P322" i="4"/>
  <c r="P321" i="4"/>
  <c r="P320" i="4"/>
  <c r="P319" i="4"/>
  <c r="P318" i="4"/>
  <c r="P317" i="4"/>
  <c r="P316" i="4"/>
  <c r="P315" i="4"/>
  <c r="P314" i="4"/>
  <c r="P313" i="4"/>
  <c r="P312" i="4"/>
  <c r="P311" i="4"/>
  <c r="P310" i="4"/>
  <c r="P309" i="4"/>
  <c r="P308" i="4"/>
  <c r="P307" i="4"/>
  <c r="P306" i="4"/>
  <c r="P305" i="4"/>
  <c r="P304" i="4"/>
  <c r="P303" i="4"/>
  <c r="P302" i="4"/>
  <c r="P301" i="4"/>
  <c r="P300" i="4"/>
  <c r="P299" i="4"/>
  <c r="P298" i="4"/>
  <c r="P297" i="4"/>
  <c r="P296" i="4"/>
  <c r="P295" i="4"/>
  <c r="P294" i="4"/>
  <c r="P293" i="4"/>
  <c r="P292" i="4"/>
  <c r="P291" i="4"/>
  <c r="P290" i="4"/>
  <c r="P289" i="4"/>
  <c r="P288" i="4"/>
  <c r="P287" i="4"/>
  <c r="P286" i="4"/>
  <c r="P285" i="4"/>
  <c r="P284" i="4"/>
  <c r="P283" i="4"/>
  <c r="P282" i="4"/>
  <c r="P281" i="4"/>
  <c r="P280" i="4"/>
  <c r="P279" i="4"/>
  <c r="P278" i="4"/>
  <c r="P277" i="4"/>
  <c r="P276" i="4"/>
  <c r="P275" i="4"/>
  <c r="P274" i="4"/>
  <c r="P273" i="4"/>
  <c r="P272" i="4"/>
  <c r="P271" i="4"/>
  <c r="P270" i="4"/>
  <c r="P268" i="4"/>
  <c r="P267" i="4"/>
  <c r="P266" i="4"/>
  <c r="P265" i="4"/>
  <c r="P264" i="4"/>
  <c r="P263" i="4"/>
  <c r="P262" i="4"/>
  <c r="P261" i="4"/>
  <c r="P260" i="4"/>
  <c r="P259" i="4"/>
  <c r="P258" i="4"/>
  <c r="P257" i="4"/>
  <c r="P256" i="4"/>
  <c r="P255" i="4"/>
  <c r="P254" i="4"/>
  <c r="P253" i="4"/>
  <c r="P252" i="4"/>
  <c r="P251" i="4"/>
  <c r="P250" i="4"/>
  <c r="P249" i="4"/>
  <c r="P248" i="4"/>
  <c r="P247" i="4"/>
  <c r="P246" i="4"/>
  <c r="P245" i="4"/>
  <c r="P244" i="4"/>
  <c r="P243" i="4"/>
  <c r="P242" i="4"/>
  <c r="P241" i="4"/>
  <c r="P240" i="4"/>
  <c r="P239" i="4"/>
  <c r="P238" i="4"/>
  <c r="P237" i="4"/>
  <c r="P236" i="4"/>
  <c r="P235" i="4"/>
  <c r="P234" i="4"/>
  <c r="P233" i="4"/>
  <c r="P232" i="4"/>
  <c r="P231" i="4"/>
  <c r="P230" i="4"/>
  <c r="P229" i="4"/>
  <c r="P228" i="4"/>
  <c r="P227" i="4"/>
  <c r="P226" i="4"/>
  <c r="P225" i="4"/>
  <c r="P224" i="4"/>
  <c r="P223" i="4"/>
  <c r="P222" i="4"/>
  <c r="P221" i="4"/>
  <c r="P220" i="4"/>
  <c r="P219" i="4"/>
  <c r="P218" i="4"/>
  <c r="P217" i="4"/>
  <c r="P216" i="4"/>
  <c r="P215" i="4"/>
  <c r="P181" i="4"/>
  <c r="P180" i="4"/>
  <c r="P179" i="4"/>
  <c r="P178" i="4"/>
  <c r="P177" i="4"/>
  <c r="P176" i="4"/>
  <c r="P175" i="4"/>
  <c r="P174" i="4"/>
  <c r="P173" i="4"/>
  <c r="P172" i="4"/>
  <c r="P171" i="4"/>
  <c r="P170" i="4"/>
  <c r="P169" i="4"/>
  <c r="P168" i="4"/>
  <c r="P167" i="4"/>
  <c r="P166" i="4"/>
  <c r="P165" i="4"/>
  <c r="P164" i="4"/>
  <c r="P163" i="4"/>
  <c r="P162" i="4"/>
  <c r="P161" i="4"/>
  <c r="P160" i="4"/>
  <c r="P159" i="4"/>
  <c r="P158" i="4"/>
  <c r="P157" i="4"/>
  <c r="P156" i="4"/>
  <c r="P155" i="4"/>
  <c r="P154" i="4"/>
  <c r="P153" i="4"/>
  <c r="P152" i="4"/>
  <c r="P151" i="4"/>
  <c r="P150" i="4"/>
  <c r="P149" i="4"/>
  <c r="P148" i="4"/>
  <c r="P147" i="4"/>
  <c r="P146" i="4"/>
  <c r="P145" i="4"/>
  <c r="P144" i="4"/>
  <c r="P143" i="4"/>
  <c r="P142" i="4"/>
  <c r="P141" i="4"/>
  <c r="P140" i="4"/>
  <c r="P139" i="4"/>
  <c r="P138" i="4"/>
  <c r="P137" i="4"/>
  <c r="P136" i="4"/>
  <c r="P135" i="4"/>
  <c r="P134" i="4"/>
  <c r="P133" i="4"/>
  <c r="P132" i="4"/>
  <c r="P131" i="4"/>
  <c r="P130" i="4"/>
  <c r="P129" i="4"/>
  <c r="P128" i="4"/>
  <c r="P127" i="4"/>
  <c r="P126" i="4"/>
  <c r="P125" i="4"/>
  <c r="P124" i="4"/>
  <c r="P123" i="4"/>
  <c r="P122" i="4"/>
  <c r="P121" i="4"/>
  <c r="P120" i="4"/>
  <c r="P119" i="4"/>
  <c r="P118" i="4"/>
  <c r="P117" i="4"/>
  <c r="P116" i="4"/>
  <c r="P115" i="4"/>
  <c r="P114" i="4"/>
  <c r="P113" i="4"/>
  <c r="P112" i="4"/>
  <c r="P111" i="4"/>
  <c r="P109" i="4"/>
  <c r="P108" i="4"/>
  <c r="P107" i="4"/>
  <c r="P106" i="4"/>
  <c r="P105" i="4"/>
  <c r="P104" i="4"/>
  <c r="P103" i="4"/>
  <c r="P102" i="4"/>
  <c r="P101" i="4"/>
  <c r="P100" i="4"/>
  <c r="P99" i="4"/>
  <c r="P98" i="4"/>
  <c r="P97" i="4"/>
  <c r="P96" i="4"/>
  <c r="P95" i="4"/>
  <c r="P94" i="4"/>
  <c r="P93" i="4"/>
  <c r="P92" i="4"/>
  <c r="P91" i="4"/>
  <c r="P90" i="4"/>
  <c r="P89" i="4"/>
  <c r="P88" i="4"/>
  <c r="P87" i="4"/>
  <c r="P86" i="4"/>
  <c r="P85" i="4"/>
  <c r="P84" i="4"/>
  <c r="P83" i="4"/>
  <c r="P82" i="4"/>
  <c r="P81" i="4"/>
  <c r="P80" i="4"/>
  <c r="P79" i="4"/>
  <c r="P78" i="4"/>
  <c r="P77" i="4"/>
  <c r="P76" i="4"/>
  <c r="P75" i="4"/>
  <c r="P74" i="4"/>
  <c r="P73" i="4"/>
  <c r="P72" i="4"/>
  <c r="P71" i="4"/>
  <c r="P70" i="4"/>
  <c r="P69" i="4"/>
  <c r="P68" i="4"/>
  <c r="P67" i="4"/>
  <c r="P66" i="4"/>
  <c r="P65" i="4"/>
  <c r="P64" i="4"/>
  <c r="P63" i="4"/>
  <c r="P62" i="4"/>
  <c r="P61" i="4"/>
  <c r="P60" i="4"/>
  <c r="P59" i="4"/>
  <c r="P58" i="4"/>
  <c r="P57" i="4"/>
  <c r="P56" i="4"/>
  <c r="P55" i="4"/>
  <c r="P54" i="4"/>
  <c r="P53" i="4"/>
  <c r="P52" i="4"/>
  <c r="P51" i="4"/>
  <c r="P50" i="4"/>
  <c r="P49" i="4"/>
  <c r="P48" i="4"/>
  <c r="P47" i="4"/>
  <c r="P46" i="4"/>
  <c r="P45" i="4"/>
  <c r="P44" i="4"/>
  <c r="P43" i="4"/>
  <c r="P42" i="4"/>
  <c r="P41" i="4"/>
  <c r="P40" i="4"/>
  <c r="P39" i="4"/>
  <c r="P38" i="4"/>
  <c r="P37" i="4"/>
  <c r="P36" i="4"/>
  <c r="P35" i="4"/>
  <c r="P34" i="4"/>
  <c r="P33" i="4"/>
  <c r="P32" i="4"/>
  <c r="P31" i="4"/>
  <c r="P30" i="4"/>
  <c r="P29" i="4"/>
  <c r="P28" i="4"/>
  <c r="P27" i="4"/>
  <c r="P26" i="4"/>
  <c r="P25" i="4"/>
  <c r="P24" i="4"/>
  <c r="P23" i="4"/>
  <c r="P22" i="4"/>
  <c r="P21" i="4"/>
  <c r="P20" i="4"/>
  <c r="P19" i="4"/>
  <c r="P18" i="4"/>
  <c r="P17" i="4"/>
  <c r="P16" i="4"/>
  <c r="P15" i="4"/>
  <c r="P14" i="4"/>
  <c r="P13" i="4"/>
  <c r="P12" i="4"/>
  <c r="P11" i="4"/>
  <c r="P10" i="4"/>
  <c r="P9" i="4"/>
  <c r="P8" i="4"/>
  <c r="P7" i="4"/>
  <c r="P6" i="4"/>
  <c r="P5" i="4"/>
  <c r="P4" i="4"/>
  <c r="P3" i="4"/>
  <c r="P2" i="4"/>
  <c r="S141" i="3"/>
  <c r="S137" i="3"/>
  <c r="S138" i="3"/>
  <c r="S139" i="3"/>
  <c r="S140" i="3"/>
  <c r="S124" i="3"/>
  <c r="S125" i="3" s="1"/>
  <c r="S126" i="3" s="1"/>
  <c r="S127" i="3" s="1"/>
  <c r="S128" i="3" s="1"/>
  <c r="S129" i="3" s="1"/>
  <c r="S130" i="3" s="1"/>
  <c r="S131" i="3" s="1"/>
  <c r="S132" i="3" s="1"/>
  <c r="S133" i="3" s="1"/>
  <c r="S134" i="3" s="1"/>
  <c r="S135" i="3" s="1"/>
  <c r="S136" i="3" s="1"/>
  <c r="S112" i="3"/>
  <c r="S113" i="3" s="1"/>
  <c r="S114" i="3" s="1"/>
  <c r="S115" i="3" s="1"/>
  <c r="S116" i="3" s="1"/>
  <c r="S117" i="3" s="1"/>
  <c r="S118" i="3" s="1"/>
  <c r="S119" i="3" s="1"/>
  <c r="S120" i="3" s="1"/>
  <c r="S121" i="3" s="1"/>
  <c r="S122" i="3" s="1"/>
  <c r="S123" i="3" s="1"/>
  <c r="S78" i="3"/>
  <c r="S79" i="3"/>
  <c r="S80" i="3"/>
  <c r="S81" i="3"/>
  <c r="S82" i="3" s="1"/>
  <c r="S83" i="3" s="1"/>
  <c r="S84" i="3" s="1"/>
  <c r="S85" i="3" s="1"/>
  <c r="S86" i="3" s="1"/>
  <c r="S87" i="3" s="1"/>
  <c r="S88" i="3" s="1"/>
  <c r="S89" i="3" s="1"/>
  <c r="S90" i="3" s="1"/>
  <c r="S91" i="3" s="1"/>
  <c r="S92" i="3" s="1"/>
  <c r="S93" i="3" s="1"/>
  <c r="S94" i="3" s="1"/>
  <c r="S95" i="3" s="1"/>
  <c r="S96" i="3" s="1"/>
  <c r="S97" i="3" s="1"/>
  <c r="S98" i="3" s="1"/>
  <c r="S99" i="3" s="1"/>
  <c r="S100" i="3" s="1"/>
  <c r="S101" i="3" s="1"/>
  <c r="S102" i="3" s="1"/>
  <c r="S103" i="3" s="1"/>
  <c r="S104" i="3" s="1"/>
  <c r="S105" i="3" s="1"/>
  <c r="S106" i="3" s="1"/>
  <c r="S107" i="3" s="1"/>
  <c r="S108" i="3" s="1"/>
  <c r="S109" i="3" s="1"/>
  <c r="S110" i="3" s="1"/>
  <c r="S111" i="3" s="1"/>
  <c r="S48" i="3"/>
  <c r="S49" i="3" s="1"/>
  <c r="S50" i="3" s="1"/>
  <c r="S51" i="3" s="1"/>
  <c r="S52" i="3" s="1"/>
  <c r="S53" i="3" s="1"/>
  <c r="S54" i="3" s="1"/>
  <c r="S55" i="3" s="1"/>
  <c r="S56" i="3" s="1"/>
  <c r="S57" i="3" s="1"/>
  <c r="S58" i="3" s="1"/>
  <c r="S59" i="3" s="1"/>
  <c r="S60" i="3" s="1"/>
  <c r="S61" i="3" s="1"/>
  <c r="S62" i="3" s="1"/>
  <c r="S63" i="3" s="1"/>
  <c r="S64" i="3" s="1"/>
  <c r="S65" i="3" s="1"/>
  <c r="S66" i="3" s="1"/>
  <c r="S67" i="3" s="1"/>
  <c r="S68" i="3" s="1"/>
  <c r="S69" i="3" s="1"/>
  <c r="S70" i="3" s="1"/>
  <c r="S71" i="3" s="1"/>
  <c r="S72" i="3" s="1"/>
  <c r="S73" i="3" s="1"/>
  <c r="S74" i="3" s="1"/>
  <c r="S75" i="3" s="1"/>
  <c r="S76" i="3" s="1"/>
  <c r="S77" i="3" s="1"/>
  <c r="S40" i="3"/>
  <c r="S41" i="3" s="1"/>
  <c r="S42" i="3" s="1"/>
  <c r="S43" i="3" s="1"/>
  <c r="S44" i="3" s="1"/>
  <c r="S45" i="3" s="1"/>
  <c r="S46" i="3" s="1"/>
  <c r="S47" i="3" s="1"/>
  <c r="S509" i="4" l="1"/>
  <c r="S17" i="8" s="1"/>
  <c r="S512" i="4"/>
  <c r="S12" i="8" s="1"/>
  <c r="S18" i="13"/>
  <c r="S6" i="12"/>
  <c r="S13" i="13"/>
  <c r="S20" i="13"/>
  <c r="S9" i="13"/>
  <c r="S500" i="4"/>
  <c r="S31" i="8" s="1"/>
  <c r="S8" i="13"/>
  <c r="S12" i="13"/>
  <c r="S4" i="12"/>
  <c r="S4" i="13"/>
  <c r="S505" i="4"/>
  <c r="S6" i="8" s="1"/>
  <c r="K514" i="4"/>
  <c r="S514" i="4" s="1"/>
  <c r="S25" i="8" s="1"/>
  <c r="S506" i="4"/>
  <c r="S19" i="8" s="1"/>
  <c r="S504" i="4"/>
  <c r="S14" i="8" s="1"/>
  <c r="S508" i="4"/>
  <c r="S2" i="8" s="1"/>
  <c r="S497" i="4"/>
  <c r="S9" i="8" s="1"/>
  <c r="K516" i="4"/>
  <c r="S516" i="4" s="1"/>
  <c r="S22" i="8" s="1"/>
  <c r="S515" i="4"/>
  <c r="S28" i="8" s="1"/>
  <c r="S499" i="4"/>
  <c r="S21" i="8" s="1"/>
  <c r="S502" i="4"/>
  <c r="S15" i="8" s="1"/>
  <c r="S493" i="4"/>
  <c r="R10" i="8" s="1"/>
  <c r="S501" i="4"/>
  <c r="S3" i="8" s="1"/>
  <c r="S503" i="4"/>
  <c r="S23" i="8" s="1"/>
  <c r="S517" i="4"/>
  <c r="S10" i="8" s="1"/>
  <c r="L472" i="4"/>
  <c r="M472" i="4" s="1"/>
  <c r="L473" i="4"/>
  <c r="L474" i="4"/>
  <c r="L475" i="4"/>
  <c r="L476" i="4"/>
  <c r="M476" i="4" s="1"/>
  <c r="L478" i="4"/>
  <c r="L480" i="4"/>
  <c r="N480" i="4" s="1"/>
  <c r="L483" i="4"/>
  <c r="M483" i="4" s="1"/>
  <c r="L484" i="4"/>
  <c r="L485" i="4"/>
  <c r="L488" i="4"/>
  <c r="N488" i="4" s="1"/>
  <c r="L490" i="4"/>
  <c r="M490" i="4" s="1"/>
  <c r="L491" i="4"/>
  <c r="N491" i="4" s="1"/>
  <c r="L492" i="4"/>
  <c r="N492" i="4" s="1"/>
  <c r="V492" i="4"/>
  <c r="U492" i="4"/>
  <c r="R492" i="4"/>
  <c r="O492" i="4"/>
  <c r="G492" i="4"/>
  <c r="I492" i="4" s="1"/>
  <c r="B492" i="4"/>
  <c r="J492" i="4" s="1"/>
  <c r="V491" i="4"/>
  <c r="U491" i="4"/>
  <c r="R491" i="4"/>
  <c r="O491" i="4"/>
  <c r="G491" i="4"/>
  <c r="I491" i="4" s="1"/>
  <c r="B491" i="4"/>
  <c r="J491" i="4" s="1"/>
  <c r="V490" i="4"/>
  <c r="U490" i="4"/>
  <c r="R490" i="4"/>
  <c r="O490" i="4"/>
  <c r="G490" i="4"/>
  <c r="I490" i="4" s="1"/>
  <c r="B490" i="4"/>
  <c r="V489" i="4"/>
  <c r="U489" i="4"/>
  <c r="R489" i="4"/>
  <c r="O489" i="4"/>
  <c r="N489" i="4"/>
  <c r="M489" i="4"/>
  <c r="G489" i="4"/>
  <c r="I489" i="4" s="1"/>
  <c r="B489" i="4"/>
  <c r="J489" i="4" s="1"/>
  <c r="V488" i="4"/>
  <c r="U488" i="4"/>
  <c r="R488" i="4"/>
  <c r="O488" i="4"/>
  <c r="G488" i="4"/>
  <c r="I488" i="4" s="1"/>
  <c r="B488" i="4"/>
  <c r="J488" i="4" s="1"/>
  <c r="V487" i="4"/>
  <c r="U487" i="4"/>
  <c r="R487" i="4"/>
  <c r="O487" i="4"/>
  <c r="N487" i="4"/>
  <c r="I487" i="4"/>
  <c r="B487" i="4"/>
  <c r="J487" i="4" s="1"/>
  <c r="V486" i="4"/>
  <c r="U486" i="4"/>
  <c r="R486" i="4"/>
  <c r="O486" i="4"/>
  <c r="N486" i="4"/>
  <c r="M486" i="4"/>
  <c r="G486" i="4"/>
  <c r="I486" i="4" s="1"/>
  <c r="B486" i="4"/>
  <c r="J486" i="4" s="1"/>
  <c r="V485" i="4"/>
  <c r="U485" i="4"/>
  <c r="R485" i="4"/>
  <c r="O485" i="4"/>
  <c r="M485" i="4"/>
  <c r="G485" i="4"/>
  <c r="I485" i="4" s="1"/>
  <c r="B485" i="4"/>
  <c r="J485" i="4" s="1"/>
  <c r="V484" i="4"/>
  <c r="U484" i="4"/>
  <c r="R484" i="4"/>
  <c r="O484" i="4"/>
  <c r="N484" i="4"/>
  <c r="G484" i="4"/>
  <c r="I484" i="4" s="1"/>
  <c r="B484" i="4"/>
  <c r="J484" i="4" s="1"/>
  <c r="V483" i="4"/>
  <c r="U483" i="4"/>
  <c r="R483" i="4"/>
  <c r="O483" i="4"/>
  <c r="N483" i="4"/>
  <c r="G483" i="4"/>
  <c r="I483" i="4" s="1"/>
  <c r="B483" i="4"/>
  <c r="J483" i="4" s="1"/>
  <c r="V482" i="4"/>
  <c r="U482" i="4"/>
  <c r="R482" i="4"/>
  <c r="O482" i="4"/>
  <c r="N482" i="4"/>
  <c r="M482" i="4"/>
  <c r="G482" i="4"/>
  <c r="I482" i="4" s="1"/>
  <c r="B482" i="4"/>
  <c r="V481" i="4"/>
  <c r="U481" i="4"/>
  <c r="R481" i="4"/>
  <c r="O481" i="4"/>
  <c r="M481" i="4"/>
  <c r="G481" i="4"/>
  <c r="I481" i="4" s="1"/>
  <c r="B481" i="4"/>
  <c r="J481" i="4" s="1"/>
  <c r="V480" i="4"/>
  <c r="U480" i="4"/>
  <c r="R480" i="4"/>
  <c r="O480" i="4"/>
  <c r="G480" i="4"/>
  <c r="I480" i="4" s="1"/>
  <c r="B480" i="4"/>
  <c r="J480" i="4" s="1"/>
  <c r="V479" i="4"/>
  <c r="U479" i="4"/>
  <c r="R479" i="4"/>
  <c r="O479" i="4"/>
  <c r="N479" i="4"/>
  <c r="G479" i="4"/>
  <c r="I479" i="4" s="1"/>
  <c r="B479" i="4"/>
  <c r="J479" i="4" s="1"/>
  <c r="V478" i="4"/>
  <c r="U478" i="4"/>
  <c r="R478" i="4"/>
  <c r="O478" i="4"/>
  <c r="M478" i="4"/>
  <c r="G478" i="4"/>
  <c r="I478" i="4" s="1"/>
  <c r="B478" i="4"/>
  <c r="J478" i="4" s="1"/>
  <c r="V477" i="4"/>
  <c r="U477" i="4"/>
  <c r="R477" i="4"/>
  <c r="O477" i="4"/>
  <c r="N477" i="4"/>
  <c r="G477" i="4"/>
  <c r="I477" i="4" s="1"/>
  <c r="B477" i="4"/>
  <c r="J477" i="4" s="1"/>
  <c r="V476" i="4"/>
  <c r="U476" i="4"/>
  <c r="R476" i="4"/>
  <c r="O476" i="4"/>
  <c r="G476" i="4"/>
  <c r="I476" i="4" s="1"/>
  <c r="B476" i="4"/>
  <c r="J476" i="4" s="1"/>
  <c r="V475" i="4"/>
  <c r="U475" i="4"/>
  <c r="R475" i="4"/>
  <c r="O475" i="4"/>
  <c r="M475" i="4"/>
  <c r="G475" i="4"/>
  <c r="I475" i="4" s="1"/>
  <c r="B475" i="4"/>
  <c r="J475" i="4" s="1"/>
  <c r="V474" i="4"/>
  <c r="U474" i="4"/>
  <c r="R474" i="4"/>
  <c r="O474" i="4"/>
  <c r="N474" i="4"/>
  <c r="M474" i="4"/>
  <c r="G474" i="4"/>
  <c r="I474" i="4" s="1"/>
  <c r="B474" i="4"/>
  <c r="J474" i="4" s="1"/>
  <c r="V473" i="4"/>
  <c r="U473" i="4"/>
  <c r="R473" i="4"/>
  <c r="O473" i="4"/>
  <c r="M473" i="4"/>
  <c r="N473" i="4"/>
  <c r="G473" i="4"/>
  <c r="I473" i="4" s="1"/>
  <c r="B473" i="4"/>
  <c r="J473" i="4" s="1"/>
  <c r="V472" i="4"/>
  <c r="U472" i="4"/>
  <c r="R472" i="4"/>
  <c r="O472" i="4"/>
  <c r="G472" i="4"/>
  <c r="I472" i="4" s="1"/>
  <c r="B472" i="4"/>
  <c r="V471" i="4"/>
  <c r="U471" i="4"/>
  <c r="R471" i="4"/>
  <c r="O471" i="4"/>
  <c r="L471" i="4"/>
  <c r="N471" i="4" s="1"/>
  <c r="G471" i="4"/>
  <c r="I471" i="4" s="1"/>
  <c r="B471" i="4"/>
  <c r="J471" i="4" s="1"/>
  <c r="V470" i="4"/>
  <c r="U470" i="4"/>
  <c r="R470" i="4"/>
  <c r="O470" i="4"/>
  <c r="M470" i="4"/>
  <c r="G470" i="4"/>
  <c r="I470" i="4" s="1"/>
  <c r="B470" i="4"/>
  <c r="J470" i="4" s="1"/>
  <c r="N476" i="4" l="1"/>
  <c r="M480" i="4"/>
  <c r="S17" i="13"/>
  <c r="S15" i="13"/>
  <c r="S3" i="12"/>
  <c r="S3" i="13"/>
  <c r="S8" i="12"/>
  <c r="S11" i="13"/>
  <c r="S24" i="13"/>
  <c r="R7" i="13"/>
  <c r="S16" i="13"/>
  <c r="S7" i="12"/>
  <c r="S7" i="13"/>
  <c r="S5" i="12"/>
  <c r="S6" i="13"/>
  <c r="S19" i="13"/>
  <c r="Q488" i="4"/>
  <c r="Q482" i="4"/>
  <c r="Q480" i="4"/>
  <c r="Q485" i="4"/>
  <c r="Q486" i="4"/>
  <c r="Q490" i="4"/>
  <c r="K489" i="4"/>
  <c r="Q481" i="4"/>
  <c r="K480" i="4"/>
  <c r="Q470" i="4"/>
  <c r="Q478" i="4"/>
  <c r="Q489" i="4"/>
  <c r="Q473" i="4"/>
  <c r="Q475" i="4"/>
  <c r="K474" i="4"/>
  <c r="Q474" i="4"/>
  <c r="N481" i="4"/>
  <c r="M479" i="4"/>
  <c r="N470" i="4"/>
  <c r="K484" i="4"/>
  <c r="K485" i="4"/>
  <c r="K476" i="4"/>
  <c r="K483" i="4"/>
  <c r="K491" i="4"/>
  <c r="Q492" i="4"/>
  <c r="K479" i="4"/>
  <c r="K471" i="4"/>
  <c r="Q472" i="4"/>
  <c r="K477" i="4"/>
  <c r="K487" i="4"/>
  <c r="K488" i="4"/>
  <c r="M471" i="4"/>
  <c r="Q471" i="4"/>
  <c r="J472" i="4"/>
  <c r="N472" i="4"/>
  <c r="K473" i="4"/>
  <c r="N475" i="4"/>
  <c r="M477" i="4"/>
  <c r="Q477" i="4"/>
  <c r="N478" i="4"/>
  <c r="Q479" i="4"/>
  <c r="M484" i="4"/>
  <c r="Q484" i="4"/>
  <c r="N485" i="4"/>
  <c r="K486" i="4"/>
  <c r="S486" i="4" s="1"/>
  <c r="R17" i="8" s="1"/>
  <c r="M487" i="4"/>
  <c r="Q487" i="4"/>
  <c r="J490" i="4"/>
  <c r="N490" i="4"/>
  <c r="K470" i="4"/>
  <c r="K475" i="4"/>
  <c r="Q476" i="4"/>
  <c r="K478" i="4"/>
  <c r="J482" i="4"/>
  <c r="Q483" i="4"/>
  <c r="M492" i="4"/>
  <c r="M488" i="4"/>
  <c r="M491" i="4"/>
  <c r="Q491" i="4"/>
  <c r="K481" i="4"/>
  <c r="S481" i="4" s="1"/>
  <c r="R14" i="8" s="1"/>
  <c r="K492" i="4"/>
  <c r="V433" i="4"/>
  <c r="U433" i="4"/>
  <c r="R433" i="4"/>
  <c r="O433" i="4"/>
  <c r="L433" i="4"/>
  <c r="M433" i="4" s="1"/>
  <c r="G433" i="4"/>
  <c r="I433" i="4" s="1"/>
  <c r="B433" i="4"/>
  <c r="J433" i="4" s="1"/>
  <c r="V408" i="4"/>
  <c r="U408" i="4"/>
  <c r="R408" i="4"/>
  <c r="O408" i="4"/>
  <c r="L408" i="4"/>
  <c r="M408" i="4" s="1"/>
  <c r="G408" i="4"/>
  <c r="I408" i="4" s="1"/>
  <c r="B408" i="4"/>
  <c r="S474" i="4" l="1"/>
  <c r="R5" i="8" s="1"/>
  <c r="R4" i="13"/>
  <c r="S489" i="4"/>
  <c r="S488" i="4"/>
  <c r="R30" i="8" s="1"/>
  <c r="R11" i="13"/>
  <c r="R13" i="13"/>
  <c r="S480" i="4"/>
  <c r="R23" i="8" s="1"/>
  <c r="S470" i="4"/>
  <c r="R16" i="8" s="1"/>
  <c r="S475" i="4"/>
  <c r="R21" i="8" s="1"/>
  <c r="S473" i="4"/>
  <c r="R9" i="8" s="1"/>
  <c r="S471" i="4"/>
  <c r="R24" i="8" s="1"/>
  <c r="S485" i="4"/>
  <c r="R2" i="8" s="1"/>
  <c r="Q408" i="4"/>
  <c r="Q433" i="4"/>
  <c r="S479" i="4"/>
  <c r="R7" i="8" s="1"/>
  <c r="S483" i="4"/>
  <c r="R19" i="8" s="1"/>
  <c r="S484" i="4"/>
  <c r="R8" i="8" s="1"/>
  <c r="S477" i="4"/>
  <c r="R3" i="8" s="1"/>
  <c r="S476" i="4"/>
  <c r="R31" i="8" s="1"/>
  <c r="S491" i="4"/>
  <c r="R26" i="8" s="1"/>
  <c r="S492" i="4"/>
  <c r="R28" i="8" s="1"/>
  <c r="S478" i="4"/>
  <c r="R15" i="8" s="1"/>
  <c r="K472" i="4"/>
  <c r="S472" i="4" s="1"/>
  <c r="R18" i="8" s="1"/>
  <c r="K482" i="4"/>
  <c r="S482" i="4" s="1"/>
  <c r="R6" i="8" s="1"/>
  <c r="K490" i="4"/>
  <c r="S490" i="4" s="1"/>
  <c r="R12" i="8" s="1"/>
  <c r="N408" i="4"/>
  <c r="N433" i="4"/>
  <c r="J408" i="4"/>
  <c r="K408" i="4" s="1"/>
  <c r="K433" i="4"/>
  <c r="C2" i="12"/>
  <c r="N2" i="12"/>
  <c r="O2" i="12"/>
  <c r="S2" i="12"/>
  <c r="T2" i="12"/>
  <c r="V2" i="12"/>
  <c r="V467" i="4"/>
  <c r="U467" i="4"/>
  <c r="R467" i="4"/>
  <c r="O467" i="4"/>
  <c r="L467" i="4"/>
  <c r="M467" i="4" s="1"/>
  <c r="G467" i="4"/>
  <c r="I467" i="4" s="1"/>
  <c r="B467" i="4"/>
  <c r="J467" i="4" s="1"/>
  <c r="V458" i="4"/>
  <c r="U458" i="4"/>
  <c r="R458" i="4"/>
  <c r="O458" i="4"/>
  <c r="N458" i="4"/>
  <c r="M458" i="4"/>
  <c r="G458" i="4"/>
  <c r="I458" i="4" s="1"/>
  <c r="B458" i="4"/>
  <c r="L452" i="4"/>
  <c r="M452" i="4" s="1"/>
  <c r="N451" i="4"/>
  <c r="L446" i="4"/>
  <c r="M446" i="4" s="1"/>
  <c r="L447" i="4"/>
  <c r="M447" i="4" s="1"/>
  <c r="L449" i="4"/>
  <c r="N449" i="4" s="1"/>
  <c r="M453" i="4"/>
  <c r="L454" i="4"/>
  <c r="M454" i="4" s="1"/>
  <c r="L456" i="4"/>
  <c r="M456" i="4" s="1"/>
  <c r="M457" i="4"/>
  <c r="L459" i="4"/>
  <c r="M459" i="4" s="1"/>
  <c r="L460" i="4"/>
  <c r="L462" i="4"/>
  <c r="M462" i="4" s="1"/>
  <c r="L463" i="4"/>
  <c r="N463" i="4" s="1"/>
  <c r="L464" i="4"/>
  <c r="N464" i="4" s="1"/>
  <c r="N465" i="4"/>
  <c r="L466" i="4"/>
  <c r="M466" i="4" s="1"/>
  <c r="L468" i="4"/>
  <c r="M468" i="4" s="1"/>
  <c r="M469" i="4"/>
  <c r="V469" i="4"/>
  <c r="U469" i="4"/>
  <c r="R469" i="4"/>
  <c r="O469" i="4"/>
  <c r="N469" i="4"/>
  <c r="G469" i="4"/>
  <c r="I469" i="4" s="1"/>
  <c r="B469" i="4"/>
  <c r="J469" i="4" s="1"/>
  <c r="V468" i="4"/>
  <c r="U468" i="4"/>
  <c r="R468" i="4"/>
  <c r="O468" i="4"/>
  <c r="G468" i="4"/>
  <c r="I468" i="4" s="1"/>
  <c r="B468" i="4"/>
  <c r="J468" i="4" s="1"/>
  <c r="V466" i="4"/>
  <c r="U466" i="4"/>
  <c r="R466" i="4"/>
  <c r="O466" i="4"/>
  <c r="G466" i="4"/>
  <c r="I466" i="4" s="1"/>
  <c r="B466" i="4"/>
  <c r="J466" i="4" s="1"/>
  <c r="V465" i="4"/>
  <c r="U465" i="4"/>
  <c r="R465" i="4"/>
  <c r="O465" i="4"/>
  <c r="M465" i="4"/>
  <c r="G465" i="4"/>
  <c r="I465" i="4" s="1"/>
  <c r="B465" i="4"/>
  <c r="J465" i="4" s="1"/>
  <c r="V464" i="4"/>
  <c r="U464" i="4"/>
  <c r="R464" i="4"/>
  <c r="O464" i="4"/>
  <c r="G464" i="4"/>
  <c r="I464" i="4" s="1"/>
  <c r="B464" i="4"/>
  <c r="V463" i="4"/>
  <c r="U463" i="4"/>
  <c r="R463" i="4"/>
  <c r="O463" i="4"/>
  <c r="G463" i="4"/>
  <c r="I463" i="4" s="1"/>
  <c r="B463" i="4"/>
  <c r="J463" i="4" s="1"/>
  <c r="V462" i="4"/>
  <c r="U462" i="4"/>
  <c r="R462" i="4"/>
  <c r="O462" i="4"/>
  <c r="G462" i="4"/>
  <c r="I462" i="4" s="1"/>
  <c r="B462" i="4"/>
  <c r="J462" i="4" s="1"/>
  <c r="V461" i="4"/>
  <c r="U461" i="4"/>
  <c r="R461" i="4"/>
  <c r="O461" i="4"/>
  <c r="M461" i="4"/>
  <c r="N461" i="4"/>
  <c r="G461" i="4"/>
  <c r="I461" i="4" s="1"/>
  <c r="B461" i="4"/>
  <c r="J461" i="4" s="1"/>
  <c r="V460" i="4"/>
  <c r="U460" i="4"/>
  <c r="R460" i="4"/>
  <c r="O460" i="4"/>
  <c r="N460" i="4"/>
  <c r="G460" i="4"/>
  <c r="I460" i="4" s="1"/>
  <c r="B460" i="4"/>
  <c r="J460" i="4" s="1"/>
  <c r="V459" i="4"/>
  <c r="U459" i="4"/>
  <c r="R459" i="4"/>
  <c r="O459" i="4"/>
  <c r="N459" i="4"/>
  <c r="G459" i="4"/>
  <c r="I459" i="4" s="1"/>
  <c r="B459" i="4"/>
  <c r="J459" i="4" s="1"/>
  <c r="V457" i="4"/>
  <c r="U457" i="4"/>
  <c r="R457" i="4"/>
  <c r="O457" i="4"/>
  <c r="G457" i="4"/>
  <c r="I457" i="4" s="1"/>
  <c r="B457" i="4"/>
  <c r="J457" i="4" s="1"/>
  <c r="V456" i="4"/>
  <c r="U456" i="4"/>
  <c r="R456" i="4"/>
  <c r="O456" i="4"/>
  <c r="G456" i="4"/>
  <c r="I456" i="4" s="1"/>
  <c r="B456" i="4"/>
  <c r="J456" i="4" s="1"/>
  <c r="V455" i="4"/>
  <c r="U455" i="4"/>
  <c r="R455" i="4"/>
  <c r="O455" i="4"/>
  <c r="N455" i="4"/>
  <c r="M455" i="4"/>
  <c r="G455" i="4"/>
  <c r="I455" i="4" s="1"/>
  <c r="B455" i="4"/>
  <c r="J455" i="4" s="1"/>
  <c r="V454" i="4"/>
  <c r="U454" i="4"/>
  <c r="R454" i="4"/>
  <c r="O454" i="4"/>
  <c r="G454" i="4"/>
  <c r="I454" i="4" s="1"/>
  <c r="B454" i="4"/>
  <c r="J454" i="4" s="1"/>
  <c r="V453" i="4"/>
  <c r="U453" i="4"/>
  <c r="R453" i="4"/>
  <c r="O453" i="4"/>
  <c r="N453" i="4"/>
  <c r="G453" i="4"/>
  <c r="I453" i="4" s="1"/>
  <c r="B453" i="4"/>
  <c r="J453" i="4" s="1"/>
  <c r="V452" i="4"/>
  <c r="U452" i="4"/>
  <c r="R452" i="4"/>
  <c r="O452" i="4"/>
  <c r="G452" i="4"/>
  <c r="I452" i="4" s="1"/>
  <c r="B452" i="4"/>
  <c r="J452" i="4" s="1"/>
  <c r="V451" i="4"/>
  <c r="U451" i="4"/>
  <c r="R451" i="4"/>
  <c r="O451" i="4"/>
  <c r="G451" i="4"/>
  <c r="I451" i="4" s="1"/>
  <c r="B451" i="4"/>
  <c r="J451" i="4" s="1"/>
  <c r="V450" i="4"/>
  <c r="U450" i="4"/>
  <c r="R450" i="4"/>
  <c r="O450" i="4"/>
  <c r="N450" i="4"/>
  <c r="M450" i="4"/>
  <c r="G450" i="4"/>
  <c r="I450" i="4" s="1"/>
  <c r="B450" i="4"/>
  <c r="J450" i="4" s="1"/>
  <c r="V449" i="4"/>
  <c r="U449" i="4"/>
  <c r="R449" i="4"/>
  <c r="O449" i="4"/>
  <c r="G449" i="4"/>
  <c r="I449" i="4" s="1"/>
  <c r="B449" i="4"/>
  <c r="J449" i="4" s="1"/>
  <c r="V448" i="4"/>
  <c r="U448" i="4"/>
  <c r="R448" i="4"/>
  <c r="O448" i="4"/>
  <c r="N448" i="4"/>
  <c r="M448" i="4"/>
  <c r="G448" i="4"/>
  <c r="I448" i="4" s="1"/>
  <c r="B448" i="4"/>
  <c r="J448" i="4" s="1"/>
  <c r="V447" i="4"/>
  <c r="U447" i="4"/>
  <c r="R447" i="4"/>
  <c r="O447" i="4"/>
  <c r="G447" i="4"/>
  <c r="I447" i="4" s="1"/>
  <c r="B447" i="4"/>
  <c r="J447" i="4" s="1"/>
  <c r="V446" i="4"/>
  <c r="U446" i="4"/>
  <c r="R446" i="4"/>
  <c r="O446" i="4"/>
  <c r="N446" i="4"/>
  <c r="G446" i="4"/>
  <c r="I446" i="4" s="1"/>
  <c r="B446" i="4"/>
  <c r="J446" i="4" s="1"/>
  <c r="V445" i="4"/>
  <c r="U445" i="4"/>
  <c r="R445" i="4"/>
  <c r="O445" i="4"/>
  <c r="L445" i="4"/>
  <c r="N445" i="4" s="1"/>
  <c r="G445" i="4"/>
  <c r="I445" i="4" s="1"/>
  <c r="B445" i="4"/>
  <c r="J445" i="4" s="1"/>
  <c r="V444" i="4"/>
  <c r="U444" i="4"/>
  <c r="R444" i="4"/>
  <c r="O444" i="4"/>
  <c r="L444" i="4"/>
  <c r="N444" i="4" s="1"/>
  <c r="G444" i="4"/>
  <c r="I444" i="4" s="1"/>
  <c r="B444" i="4"/>
  <c r="J444" i="4" s="1"/>
  <c r="R2" i="12" l="1"/>
  <c r="R4" i="8"/>
  <c r="N452" i="4"/>
  <c r="R3" i="12"/>
  <c r="R20" i="13"/>
  <c r="R7" i="12"/>
  <c r="R12" i="13"/>
  <c r="R6" i="12"/>
  <c r="R24" i="13"/>
  <c r="R5" i="13"/>
  <c r="R18" i="13"/>
  <c r="R5" i="12"/>
  <c r="R3" i="13"/>
  <c r="R6" i="13"/>
  <c r="R17" i="13"/>
  <c r="R9" i="13"/>
  <c r="R8" i="12"/>
  <c r="R4" i="12"/>
  <c r="R15" i="13"/>
  <c r="R23" i="13"/>
  <c r="Q462" i="4"/>
  <c r="M463" i="4"/>
  <c r="N447" i="4"/>
  <c r="S433" i="4"/>
  <c r="P26" i="8" s="1"/>
  <c r="S408" i="4"/>
  <c r="O26" i="8" s="1"/>
  <c r="N468" i="4"/>
  <c r="Q454" i="4"/>
  <c r="Q446" i="4"/>
  <c r="Q464" i="4"/>
  <c r="Q467" i="4"/>
  <c r="N467" i="4"/>
  <c r="Q452" i="4"/>
  <c r="K467" i="4"/>
  <c r="Q458" i="4"/>
  <c r="K453" i="4"/>
  <c r="Q468" i="4"/>
  <c r="Q469" i="4"/>
  <c r="J458" i="4"/>
  <c r="Q445" i="4"/>
  <c r="Q449" i="4"/>
  <c r="Q453" i="4"/>
  <c r="N456" i="4"/>
  <c r="Q457" i="4"/>
  <c r="J464" i="4"/>
  <c r="K464" i="4" s="1"/>
  <c r="Q466" i="4"/>
  <c r="K452" i="4"/>
  <c r="Q450" i="4"/>
  <c r="M449" i="4"/>
  <c r="K459" i="4"/>
  <c r="K461" i="4"/>
  <c r="K468" i="4"/>
  <c r="Q447" i="4"/>
  <c r="K456" i="4"/>
  <c r="K451" i="4"/>
  <c r="K444" i="4"/>
  <c r="K448" i="4"/>
  <c r="K455" i="4"/>
  <c r="Q460" i="4"/>
  <c r="K463" i="4"/>
  <c r="K465" i="4"/>
  <c r="K449" i="4"/>
  <c r="Q456" i="4"/>
  <c r="N457" i="4"/>
  <c r="Q461" i="4"/>
  <c r="N462" i="4"/>
  <c r="Q465" i="4"/>
  <c r="N466" i="4"/>
  <c r="M445" i="4"/>
  <c r="K447" i="4"/>
  <c r="Q448" i="4"/>
  <c r="K450" i="4"/>
  <c r="S450" i="4" s="1"/>
  <c r="Q31" i="8" s="1"/>
  <c r="M444" i="4"/>
  <c r="Q444" i="4"/>
  <c r="K446" i="4"/>
  <c r="M451" i="4"/>
  <c r="Q451" i="4"/>
  <c r="N454" i="4"/>
  <c r="K445" i="4"/>
  <c r="K454" i="4"/>
  <c r="Q455" i="4"/>
  <c r="K457" i="4"/>
  <c r="M460" i="4"/>
  <c r="K462" i="4"/>
  <c r="M464" i="4"/>
  <c r="K466" i="4"/>
  <c r="K469" i="4"/>
  <c r="Q459" i="4"/>
  <c r="Q463" i="4"/>
  <c r="K460" i="4"/>
  <c r="V437" i="4"/>
  <c r="U437" i="4"/>
  <c r="R437" i="4"/>
  <c r="O437" i="4"/>
  <c r="L437" i="4"/>
  <c r="N437" i="4" s="1"/>
  <c r="G437" i="4"/>
  <c r="I437" i="4" s="1"/>
  <c r="B437" i="4"/>
  <c r="J437" i="4" s="1"/>
  <c r="V440" i="4"/>
  <c r="U440" i="4"/>
  <c r="R440" i="4"/>
  <c r="O440" i="4"/>
  <c r="L440" i="4"/>
  <c r="N440" i="4" s="1"/>
  <c r="G440" i="4"/>
  <c r="I440" i="4" s="1"/>
  <c r="B440" i="4"/>
  <c r="J440" i="4" s="1"/>
  <c r="Q24" i="13" l="1"/>
  <c r="O20" i="13"/>
  <c r="P20" i="13"/>
  <c r="S453" i="4"/>
  <c r="Q13" i="8" s="1"/>
  <c r="S469" i="4"/>
  <c r="Q10" i="8" s="1"/>
  <c r="S446" i="4"/>
  <c r="Q18" i="8" s="1"/>
  <c r="S466" i="4"/>
  <c r="Q12" i="8" s="1"/>
  <c r="S457" i="4"/>
  <c r="Q6" i="8" s="1"/>
  <c r="S467" i="4"/>
  <c r="Q26" i="8" s="1"/>
  <c r="S468" i="4"/>
  <c r="Q28" i="8" s="1"/>
  <c r="S452" i="4"/>
  <c r="Q15" i="8" s="1"/>
  <c r="K458" i="4"/>
  <c r="S458" i="4" s="1"/>
  <c r="Q19" i="8" s="1"/>
  <c r="Q437" i="4"/>
  <c r="S465" i="4"/>
  <c r="Q4" i="8" s="1"/>
  <c r="S463" i="4"/>
  <c r="Q25" i="8" s="1"/>
  <c r="S445" i="4"/>
  <c r="Q24" i="8" s="1"/>
  <c r="S462" i="4"/>
  <c r="Q11" i="8" s="1"/>
  <c r="S449" i="4"/>
  <c r="Q21" i="8" s="1"/>
  <c r="S454" i="4"/>
  <c r="Q7" i="8" s="1"/>
  <c r="S464" i="4"/>
  <c r="Q30" i="8" s="1"/>
  <c r="S447" i="4"/>
  <c r="Q9" i="8" s="1"/>
  <c r="S455" i="4"/>
  <c r="Q23" i="8" s="1"/>
  <c r="S444" i="4"/>
  <c r="Q16" i="8" s="1"/>
  <c r="S461" i="4"/>
  <c r="Q17" i="8" s="1"/>
  <c r="S460" i="4"/>
  <c r="Q2" i="8" s="1"/>
  <c r="S451" i="4"/>
  <c r="Q3" i="8" s="1"/>
  <c r="S448" i="4"/>
  <c r="Q5" i="8" s="1"/>
  <c r="S456" i="4"/>
  <c r="Q14" i="8" s="1"/>
  <c r="S459" i="4"/>
  <c r="Q8" i="8" s="1"/>
  <c r="M437" i="4"/>
  <c r="K437" i="4"/>
  <c r="Q440" i="4"/>
  <c r="M440" i="4"/>
  <c r="K440" i="4"/>
  <c r="V439" i="4"/>
  <c r="U439" i="4"/>
  <c r="R439" i="4"/>
  <c r="O439" i="4"/>
  <c r="L439" i="4"/>
  <c r="M439" i="4" s="1"/>
  <c r="G439" i="4"/>
  <c r="I439" i="4" s="1"/>
  <c r="B439" i="4"/>
  <c r="J439" i="4" s="1"/>
  <c r="L418" i="4"/>
  <c r="N418" i="4" s="1"/>
  <c r="L420" i="4"/>
  <c r="L421" i="4"/>
  <c r="L423" i="4"/>
  <c r="M423" i="4" s="1"/>
  <c r="L424" i="4"/>
  <c r="M424" i="4" s="1"/>
  <c r="L425" i="4"/>
  <c r="N425" i="4" s="1"/>
  <c r="N426" i="4"/>
  <c r="L428" i="4"/>
  <c r="M428" i="4" s="1"/>
  <c r="N429" i="4"/>
  <c r="L430" i="4"/>
  <c r="N430" i="4" s="1"/>
  <c r="L431" i="4"/>
  <c r="N431" i="4" s="1"/>
  <c r="L432" i="4"/>
  <c r="N432" i="4" s="1"/>
  <c r="L434" i="4"/>
  <c r="N434" i="4" s="1"/>
  <c r="L435" i="4"/>
  <c r="N435" i="4" s="1"/>
  <c r="L436" i="4"/>
  <c r="M436" i="4" s="1"/>
  <c r="L438" i="4"/>
  <c r="N438" i="4" s="1"/>
  <c r="N441" i="4"/>
  <c r="L442" i="4"/>
  <c r="N442" i="4" s="1"/>
  <c r="L443" i="4"/>
  <c r="M443" i="4" s="1"/>
  <c r="V443" i="4"/>
  <c r="U443" i="4"/>
  <c r="R443" i="4"/>
  <c r="O443" i="4"/>
  <c r="G443" i="4"/>
  <c r="I443" i="4" s="1"/>
  <c r="B443" i="4"/>
  <c r="J443" i="4" s="1"/>
  <c r="V442" i="4"/>
  <c r="U442" i="4"/>
  <c r="R442" i="4"/>
  <c r="O442" i="4"/>
  <c r="G442" i="4"/>
  <c r="I442" i="4" s="1"/>
  <c r="B442" i="4"/>
  <c r="J442" i="4" s="1"/>
  <c r="V441" i="4"/>
  <c r="U441" i="4"/>
  <c r="R441" i="4"/>
  <c r="O441" i="4"/>
  <c r="M441" i="4"/>
  <c r="G441" i="4"/>
  <c r="I441" i="4" s="1"/>
  <c r="B441" i="4"/>
  <c r="V438" i="4"/>
  <c r="U438" i="4"/>
  <c r="R438" i="4"/>
  <c r="O438" i="4"/>
  <c r="G438" i="4"/>
  <c r="I438" i="4" s="1"/>
  <c r="B438" i="4"/>
  <c r="J438" i="4" s="1"/>
  <c r="V436" i="4"/>
  <c r="U436" i="4"/>
  <c r="R436" i="4"/>
  <c r="O436" i="4"/>
  <c r="G436" i="4"/>
  <c r="I436" i="4" s="1"/>
  <c r="B436" i="4"/>
  <c r="J436" i="4" s="1"/>
  <c r="V435" i="4"/>
  <c r="U435" i="4"/>
  <c r="R435" i="4"/>
  <c r="O435" i="4"/>
  <c r="G435" i="4"/>
  <c r="I435" i="4" s="1"/>
  <c r="B435" i="4"/>
  <c r="J435" i="4" s="1"/>
  <c r="V434" i="4"/>
  <c r="U434" i="4"/>
  <c r="R434" i="4"/>
  <c r="O434" i="4"/>
  <c r="G434" i="4"/>
  <c r="I434" i="4" s="1"/>
  <c r="B434" i="4"/>
  <c r="J434" i="4" s="1"/>
  <c r="V432" i="4"/>
  <c r="U432" i="4"/>
  <c r="R432" i="4"/>
  <c r="O432" i="4"/>
  <c r="G432" i="4"/>
  <c r="I432" i="4" s="1"/>
  <c r="B432" i="4"/>
  <c r="V431" i="4"/>
  <c r="U431" i="4"/>
  <c r="R431" i="4"/>
  <c r="O431" i="4"/>
  <c r="G431" i="4"/>
  <c r="I431" i="4" s="1"/>
  <c r="B431" i="4"/>
  <c r="J431" i="4" s="1"/>
  <c r="V430" i="4"/>
  <c r="U430" i="4"/>
  <c r="R430" i="4"/>
  <c r="O430" i="4"/>
  <c r="G430" i="4"/>
  <c r="I430" i="4" s="1"/>
  <c r="B430" i="4"/>
  <c r="J430" i="4" s="1"/>
  <c r="V429" i="4"/>
  <c r="U429" i="4"/>
  <c r="R429" i="4"/>
  <c r="O429" i="4"/>
  <c r="G429" i="4"/>
  <c r="I429" i="4" s="1"/>
  <c r="B429" i="4"/>
  <c r="J429" i="4" s="1"/>
  <c r="V428" i="4"/>
  <c r="U428" i="4"/>
  <c r="R428" i="4"/>
  <c r="O428" i="4"/>
  <c r="G428" i="4"/>
  <c r="I428" i="4" s="1"/>
  <c r="B428" i="4"/>
  <c r="J428" i="4" s="1"/>
  <c r="V427" i="4"/>
  <c r="U427" i="4"/>
  <c r="R427" i="4"/>
  <c r="O427" i="4"/>
  <c r="N427" i="4"/>
  <c r="M427" i="4"/>
  <c r="G427" i="4"/>
  <c r="I427" i="4" s="1"/>
  <c r="B427" i="4"/>
  <c r="J427" i="4" s="1"/>
  <c r="V426" i="4"/>
  <c r="U426" i="4"/>
  <c r="R426" i="4"/>
  <c r="O426" i="4"/>
  <c r="M426" i="4"/>
  <c r="G426" i="4"/>
  <c r="I426" i="4" s="1"/>
  <c r="B426" i="4"/>
  <c r="V425" i="4"/>
  <c r="U425" i="4"/>
  <c r="R425" i="4"/>
  <c r="O425" i="4"/>
  <c r="G425" i="4"/>
  <c r="I425" i="4" s="1"/>
  <c r="B425" i="4"/>
  <c r="J425" i="4" s="1"/>
  <c r="V424" i="4"/>
  <c r="U424" i="4"/>
  <c r="R424" i="4"/>
  <c r="O424" i="4"/>
  <c r="G424" i="4"/>
  <c r="I424" i="4" s="1"/>
  <c r="B424" i="4"/>
  <c r="V423" i="4"/>
  <c r="U423" i="4"/>
  <c r="R423" i="4"/>
  <c r="O423" i="4"/>
  <c r="G423" i="4"/>
  <c r="I423" i="4" s="1"/>
  <c r="B423" i="4"/>
  <c r="J423" i="4" s="1"/>
  <c r="V422" i="4"/>
  <c r="U422" i="4"/>
  <c r="R422" i="4"/>
  <c r="O422" i="4"/>
  <c r="N422" i="4"/>
  <c r="M422" i="4"/>
  <c r="G422" i="4"/>
  <c r="I422" i="4" s="1"/>
  <c r="B422" i="4"/>
  <c r="J422" i="4" s="1"/>
  <c r="V421" i="4"/>
  <c r="U421" i="4"/>
  <c r="R421" i="4"/>
  <c r="O421" i="4"/>
  <c r="N421" i="4"/>
  <c r="M421" i="4"/>
  <c r="G421" i="4"/>
  <c r="I421" i="4" s="1"/>
  <c r="B421" i="4"/>
  <c r="J421" i="4" s="1"/>
  <c r="V420" i="4"/>
  <c r="U420" i="4"/>
  <c r="R420" i="4"/>
  <c r="O420" i="4"/>
  <c r="N420" i="4"/>
  <c r="G420" i="4"/>
  <c r="I420" i="4" s="1"/>
  <c r="B420" i="4"/>
  <c r="J420" i="4" s="1"/>
  <c r="V419" i="4"/>
  <c r="U419" i="4"/>
  <c r="R419" i="4"/>
  <c r="O419" i="4"/>
  <c r="L419" i="4"/>
  <c r="M419" i="4" s="1"/>
  <c r="G419" i="4"/>
  <c r="I419" i="4" s="1"/>
  <c r="B419" i="4"/>
  <c r="J419" i="4" s="1"/>
  <c r="V418" i="4"/>
  <c r="U418" i="4"/>
  <c r="R418" i="4"/>
  <c r="O418" i="4"/>
  <c r="G418" i="4"/>
  <c r="I418" i="4" s="1"/>
  <c r="B418" i="4"/>
  <c r="J418" i="4" s="1"/>
  <c r="N436" i="4" l="1"/>
  <c r="M418" i="4"/>
  <c r="Q4" i="12"/>
  <c r="Q6" i="13"/>
  <c r="Q8" i="13"/>
  <c r="Q20" i="13"/>
  <c r="Q7" i="13"/>
  <c r="Q11" i="13"/>
  <c r="Q13" i="13"/>
  <c r="Q23" i="13"/>
  <c r="Q18" i="13"/>
  <c r="Q7" i="12"/>
  <c r="Q3" i="12"/>
  <c r="Q10" i="13"/>
  <c r="Q4" i="13"/>
  <c r="Q12" i="13"/>
  <c r="Q5" i="13"/>
  <c r="Q19" i="13"/>
  <c r="Q5" i="12"/>
  <c r="Q9" i="13"/>
  <c r="Q3" i="13"/>
  <c r="Q17" i="13"/>
  <c r="Q15" i="13"/>
  <c r="Q8" i="12"/>
  <c r="Q6" i="12"/>
  <c r="Q443" i="4"/>
  <c r="N443" i="4"/>
  <c r="M432" i="4"/>
  <c r="Q2" i="12"/>
  <c r="N424" i="4"/>
  <c r="S437" i="4"/>
  <c r="P25" i="8" s="1"/>
  <c r="S440" i="4"/>
  <c r="P12" i="8" s="1"/>
  <c r="Q438" i="4"/>
  <c r="Q439" i="4"/>
  <c r="N439" i="4"/>
  <c r="K443" i="4"/>
  <c r="S443" i="4" s="1"/>
  <c r="P10" i="8" s="1"/>
  <c r="K439" i="4"/>
  <c r="Q432" i="4"/>
  <c r="Q441" i="4"/>
  <c r="Q426" i="4"/>
  <c r="Q431" i="4"/>
  <c r="Q424" i="4"/>
  <c r="Q422" i="4"/>
  <c r="Q421" i="4"/>
  <c r="Q423" i="4"/>
  <c r="Q418" i="4"/>
  <c r="Q419" i="4"/>
  <c r="J432" i="4"/>
  <c r="K432" i="4" s="1"/>
  <c r="K421" i="4"/>
  <c r="N419" i="4"/>
  <c r="M425" i="4"/>
  <c r="K420" i="4"/>
  <c r="K429" i="4"/>
  <c r="K430" i="4"/>
  <c r="K431" i="4"/>
  <c r="K442" i="4"/>
  <c r="K436" i="4"/>
  <c r="K425" i="4"/>
  <c r="K434" i="4"/>
  <c r="K435" i="4"/>
  <c r="K427" i="4"/>
  <c r="Q428" i="4"/>
  <c r="Q436" i="4"/>
  <c r="M420" i="4"/>
  <c r="Q420" i="4"/>
  <c r="N423" i="4"/>
  <c r="K418" i="4"/>
  <c r="K423" i="4"/>
  <c r="J424" i="4"/>
  <c r="Q425" i="4"/>
  <c r="J426" i="4"/>
  <c r="Q427" i="4"/>
  <c r="N428" i="4"/>
  <c r="M431" i="4"/>
  <c r="K428" i="4"/>
  <c r="M430" i="4"/>
  <c r="Q430" i="4"/>
  <c r="M435" i="4"/>
  <c r="Q435" i="4"/>
  <c r="M438" i="4"/>
  <c r="J441" i="4"/>
  <c r="K422" i="4"/>
  <c r="M429" i="4"/>
  <c r="Q429" i="4"/>
  <c r="M434" i="4"/>
  <c r="Q434" i="4"/>
  <c r="M442" i="4"/>
  <c r="Q442" i="4"/>
  <c r="K419" i="4"/>
  <c r="K438" i="4"/>
  <c r="P7" i="13" l="1"/>
  <c r="P19" i="13"/>
  <c r="P9" i="13"/>
  <c r="S432" i="4"/>
  <c r="P8" i="8" s="1"/>
  <c r="S419" i="4"/>
  <c r="P24" i="8" s="1"/>
  <c r="S422" i="4"/>
  <c r="P5" i="8" s="1"/>
  <c r="S439" i="4"/>
  <c r="P4" i="8" s="1"/>
  <c r="S436" i="4"/>
  <c r="P11" i="8" s="1"/>
  <c r="S421" i="4"/>
  <c r="P9" i="8" s="1"/>
  <c r="S427" i="4"/>
  <c r="P13" i="8" s="1"/>
  <c r="S418" i="4"/>
  <c r="P16" i="8" s="1"/>
  <c r="S431" i="4"/>
  <c r="P6" i="8" s="1"/>
  <c r="S429" i="4"/>
  <c r="P23" i="8" s="1"/>
  <c r="S428" i="4"/>
  <c r="P7" i="8" s="1"/>
  <c r="S423" i="4"/>
  <c r="P21" i="8" s="1"/>
  <c r="S442" i="4"/>
  <c r="P28" i="8" s="1"/>
  <c r="S435" i="4"/>
  <c r="P17" i="8" s="1"/>
  <c r="S420" i="4"/>
  <c r="P18" i="8" s="1"/>
  <c r="S438" i="4"/>
  <c r="P30" i="8" s="1"/>
  <c r="S425" i="4"/>
  <c r="P3" i="8" s="1"/>
  <c r="S434" i="4"/>
  <c r="P2" i="8" s="1"/>
  <c r="S430" i="4"/>
  <c r="P14" i="8" s="1"/>
  <c r="K426" i="4"/>
  <c r="S426" i="4" s="1"/>
  <c r="P15" i="8" s="1"/>
  <c r="K441" i="4"/>
  <c r="S441" i="4" s="1"/>
  <c r="P27" i="8" s="1"/>
  <c r="K424" i="4"/>
  <c r="S424" i="4" s="1"/>
  <c r="P31" i="8" s="1"/>
  <c r="N400" i="4"/>
  <c r="L396" i="4"/>
  <c r="N396" i="4" s="1"/>
  <c r="L398" i="4"/>
  <c r="M398" i="4" s="1"/>
  <c r="L399" i="4"/>
  <c r="M399" i="4" s="1"/>
  <c r="L403" i="4"/>
  <c r="N403" i="4" s="1"/>
  <c r="L404" i="4"/>
  <c r="M404" i="4" s="1"/>
  <c r="L405" i="4"/>
  <c r="M405" i="4" s="1"/>
  <c r="L406" i="4"/>
  <c r="N406" i="4" s="1"/>
  <c r="L407" i="4"/>
  <c r="N407" i="4" s="1"/>
  <c r="L409" i="4"/>
  <c r="M409" i="4" s="1"/>
  <c r="L410" i="4"/>
  <c r="M410" i="4" s="1"/>
  <c r="L411" i="4"/>
  <c r="N411" i="4" s="1"/>
  <c r="M412" i="4"/>
  <c r="L413" i="4"/>
  <c r="M413" i="4" s="1"/>
  <c r="L415" i="4"/>
  <c r="N415" i="4" s="1"/>
  <c r="M416" i="4"/>
  <c r="L417" i="4"/>
  <c r="N417" i="4" s="1"/>
  <c r="V417" i="4"/>
  <c r="U417" i="4"/>
  <c r="R417" i="4"/>
  <c r="O417" i="4"/>
  <c r="G417" i="4"/>
  <c r="I417" i="4" s="1"/>
  <c r="B417" i="4"/>
  <c r="V416" i="4"/>
  <c r="U416" i="4"/>
  <c r="R416" i="4"/>
  <c r="O416" i="4"/>
  <c r="G416" i="4"/>
  <c r="I416" i="4" s="1"/>
  <c r="B416" i="4"/>
  <c r="J416" i="4" s="1"/>
  <c r="V415" i="4"/>
  <c r="U415" i="4"/>
  <c r="R415" i="4"/>
  <c r="O415" i="4"/>
  <c r="G415" i="4"/>
  <c r="I415" i="4" s="1"/>
  <c r="B415" i="4"/>
  <c r="J415" i="4" s="1"/>
  <c r="V414" i="4"/>
  <c r="U414" i="4"/>
  <c r="R414" i="4"/>
  <c r="O414" i="4"/>
  <c r="M414" i="4"/>
  <c r="G414" i="4"/>
  <c r="I414" i="4" s="1"/>
  <c r="B414" i="4"/>
  <c r="V413" i="4"/>
  <c r="U413" i="4"/>
  <c r="R413" i="4"/>
  <c r="O413" i="4"/>
  <c r="G413" i="4"/>
  <c r="I413" i="4" s="1"/>
  <c r="B413" i="4"/>
  <c r="J413" i="4" s="1"/>
  <c r="V412" i="4"/>
  <c r="U412" i="4"/>
  <c r="R412" i="4"/>
  <c r="O412" i="4"/>
  <c r="G412" i="4"/>
  <c r="I412" i="4" s="1"/>
  <c r="B412" i="4"/>
  <c r="J412" i="4" s="1"/>
  <c r="V411" i="4"/>
  <c r="U411" i="4"/>
  <c r="R411" i="4"/>
  <c r="O411" i="4"/>
  <c r="G411" i="4"/>
  <c r="I411" i="4" s="1"/>
  <c r="B411" i="4"/>
  <c r="J411" i="4" s="1"/>
  <c r="V410" i="4"/>
  <c r="U410" i="4"/>
  <c r="R410" i="4"/>
  <c r="O410" i="4"/>
  <c r="G410" i="4"/>
  <c r="I410" i="4" s="1"/>
  <c r="B410" i="4"/>
  <c r="V409" i="4"/>
  <c r="U409" i="4"/>
  <c r="R409" i="4"/>
  <c r="O409" i="4"/>
  <c r="G409" i="4"/>
  <c r="I409" i="4" s="1"/>
  <c r="B409" i="4"/>
  <c r="J409" i="4" s="1"/>
  <c r="V407" i="4"/>
  <c r="U407" i="4"/>
  <c r="R407" i="4"/>
  <c r="O407" i="4"/>
  <c r="M407" i="4"/>
  <c r="G407" i="4"/>
  <c r="I407" i="4" s="1"/>
  <c r="B407" i="4"/>
  <c r="J407" i="4" s="1"/>
  <c r="V406" i="4"/>
  <c r="U406" i="4"/>
  <c r="R406" i="4"/>
  <c r="O406" i="4"/>
  <c r="G406" i="4"/>
  <c r="I406" i="4" s="1"/>
  <c r="B406" i="4"/>
  <c r="J406" i="4" s="1"/>
  <c r="V405" i="4"/>
  <c r="U405" i="4"/>
  <c r="R405" i="4"/>
  <c r="O405" i="4"/>
  <c r="G405" i="4"/>
  <c r="I405" i="4" s="1"/>
  <c r="B405" i="4"/>
  <c r="V404" i="4"/>
  <c r="U404" i="4"/>
  <c r="R404" i="4"/>
  <c r="O404" i="4"/>
  <c r="G404" i="4"/>
  <c r="I404" i="4" s="1"/>
  <c r="B404" i="4"/>
  <c r="J404" i="4" s="1"/>
  <c r="V403" i="4"/>
  <c r="U403" i="4"/>
  <c r="R403" i="4"/>
  <c r="O403" i="4"/>
  <c r="G403" i="4"/>
  <c r="I403" i="4" s="1"/>
  <c r="B403" i="4"/>
  <c r="J403" i="4" s="1"/>
  <c r="V402" i="4"/>
  <c r="U402" i="4"/>
  <c r="R402" i="4"/>
  <c r="O402" i="4"/>
  <c r="N402" i="4"/>
  <c r="M402" i="4"/>
  <c r="G402" i="4"/>
  <c r="I402" i="4" s="1"/>
  <c r="B402" i="4"/>
  <c r="V401" i="4"/>
  <c r="U401" i="4"/>
  <c r="R401" i="4"/>
  <c r="O401" i="4"/>
  <c r="N401" i="4"/>
  <c r="M401" i="4"/>
  <c r="G401" i="4"/>
  <c r="I401" i="4" s="1"/>
  <c r="B401" i="4"/>
  <c r="J401" i="4" s="1"/>
  <c r="V400" i="4"/>
  <c r="U400" i="4"/>
  <c r="R400" i="4"/>
  <c r="O400" i="4"/>
  <c r="G400" i="4"/>
  <c r="I400" i="4" s="1"/>
  <c r="B400" i="4"/>
  <c r="J400" i="4" s="1"/>
  <c r="V399" i="4"/>
  <c r="U399" i="4"/>
  <c r="R399" i="4"/>
  <c r="O399" i="4"/>
  <c r="N399" i="4"/>
  <c r="G399" i="4"/>
  <c r="I399" i="4" s="1"/>
  <c r="B399" i="4"/>
  <c r="V398" i="4"/>
  <c r="U398" i="4"/>
  <c r="R398" i="4"/>
  <c r="O398" i="4"/>
  <c r="N398" i="4"/>
  <c r="G398" i="4"/>
  <c r="I398" i="4" s="1"/>
  <c r="B398" i="4"/>
  <c r="J398" i="4" s="1"/>
  <c r="V397" i="4"/>
  <c r="U397" i="4"/>
  <c r="R397" i="4"/>
  <c r="O397" i="4"/>
  <c r="M397" i="4"/>
  <c r="G397" i="4"/>
  <c r="I397" i="4" s="1"/>
  <c r="B397" i="4"/>
  <c r="V396" i="4"/>
  <c r="U396" i="4"/>
  <c r="R396" i="4"/>
  <c r="O396" i="4"/>
  <c r="G396" i="4"/>
  <c r="I396" i="4" s="1"/>
  <c r="B396" i="4"/>
  <c r="J396" i="4" s="1"/>
  <c r="V395" i="4"/>
  <c r="U395" i="4"/>
  <c r="R395" i="4"/>
  <c r="O395" i="4"/>
  <c r="N395" i="4"/>
  <c r="M395" i="4"/>
  <c r="G395" i="4"/>
  <c r="I395" i="4" s="1"/>
  <c r="B395" i="4"/>
  <c r="V394" i="4"/>
  <c r="U394" i="4"/>
  <c r="R394" i="4"/>
  <c r="O394" i="4"/>
  <c r="N394" i="4"/>
  <c r="G394" i="4"/>
  <c r="I394" i="4" s="1"/>
  <c r="B394" i="4"/>
  <c r="J394" i="4" s="1"/>
  <c r="V393" i="4"/>
  <c r="U393" i="4"/>
  <c r="R393" i="4"/>
  <c r="O393" i="4"/>
  <c r="L393" i="4"/>
  <c r="N393" i="4" s="1"/>
  <c r="G393" i="4"/>
  <c r="I393" i="4" s="1"/>
  <c r="B393" i="4"/>
  <c r="J393" i="4" s="1"/>
  <c r="V392" i="4"/>
  <c r="U392" i="4"/>
  <c r="R392" i="4"/>
  <c r="O392" i="4"/>
  <c r="L392" i="4"/>
  <c r="M392" i="4" s="1"/>
  <c r="G392" i="4"/>
  <c r="I392" i="4" s="1"/>
  <c r="B392" i="4"/>
  <c r="V391" i="4"/>
  <c r="U391" i="4"/>
  <c r="R391" i="4"/>
  <c r="O391" i="4"/>
  <c r="N391" i="4"/>
  <c r="M391" i="4"/>
  <c r="G391" i="4"/>
  <c r="I391" i="4" s="1"/>
  <c r="B391" i="4"/>
  <c r="J391" i="4" s="1"/>
  <c r="V369" i="4"/>
  <c r="V370" i="4"/>
  <c r="V371" i="4"/>
  <c r="V372" i="4"/>
  <c r="V373" i="4"/>
  <c r="V374" i="4"/>
  <c r="V375" i="4"/>
  <c r="V376" i="4"/>
  <c r="V377" i="4"/>
  <c r="V378" i="4"/>
  <c r="V379" i="4"/>
  <c r="V380" i="4"/>
  <c r="V381" i="4"/>
  <c r="V382" i="4"/>
  <c r="V383" i="4"/>
  <c r="V384" i="4"/>
  <c r="V385" i="4"/>
  <c r="V386" i="4"/>
  <c r="V387" i="4"/>
  <c r="V388" i="4"/>
  <c r="V389" i="4"/>
  <c r="V390" i="4"/>
  <c r="B370" i="4"/>
  <c r="B371" i="4"/>
  <c r="B372" i="4"/>
  <c r="B373" i="4"/>
  <c r="B374" i="4"/>
  <c r="B375" i="4"/>
  <c r="B376" i="4"/>
  <c r="B377" i="4"/>
  <c r="B378" i="4"/>
  <c r="B379" i="4"/>
  <c r="B380" i="4"/>
  <c r="B381" i="4"/>
  <c r="B382" i="4"/>
  <c r="B383" i="4"/>
  <c r="B384" i="4"/>
  <c r="B385" i="4"/>
  <c r="B386" i="4"/>
  <c r="B387" i="4"/>
  <c r="B388" i="4"/>
  <c r="B389" i="4"/>
  <c r="B390" i="4"/>
  <c r="B369" i="4"/>
  <c r="P21" i="13" l="1"/>
  <c r="P3" i="13"/>
  <c r="P8" i="12"/>
  <c r="P3" i="12"/>
  <c r="P8" i="13"/>
  <c r="P4" i="12"/>
  <c r="P5" i="12"/>
  <c r="P23" i="13"/>
  <c r="P15" i="13"/>
  <c r="P12" i="13"/>
  <c r="P11" i="13"/>
  <c r="P6" i="12"/>
  <c r="P5" i="13"/>
  <c r="P10" i="13"/>
  <c r="P4" i="13"/>
  <c r="P24" i="13"/>
  <c r="P13" i="13"/>
  <c r="P17" i="13"/>
  <c r="P6" i="13"/>
  <c r="P18" i="13"/>
  <c r="Q415" i="4"/>
  <c r="Q412" i="4"/>
  <c r="N413" i="4"/>
  <c r="P2" i="12"/>
  <c r="Q411" i="4"/>
  <c r="Q394" i="4"/>
  <c r="Q401" i="4"/>
  <c r="Q402" i="4"/>
  <c r="Q406" i="4"/>
  <c r="Q407" i="4"/>
  <c r="Q414" i="4"/>
  <c r="Q416" i="4"/>
  <c r="Q403" i="4"/>
  <c r="Q417" i="4"/>
  <c r="Q405" i="4"/>
  <c r="K401" i="4"/>
  <c r="Q399" i="4"/>
  <c r="Q397" i="4"/>
  <c r="Q391" i="4"/>
  <c r="Q392" i="4"/>
  <c r="Q395" i="4"/>
  <c r="M417" i="4"/>
  <c r="N409" i="4"/>
  <c r="J392" i="4"/>
  <c r="K392" i="4" s="1"/>
  <c r="N412" i="4"/>
  <c r="J397" i="4"/>
  <c r="K397" i="4" s="1"/>
  <c r="J399" i="4"/>
  <c r="K399" i="4" s="1"/>
  <c r="J402" i="4"/>
  <c r="K402" i="4" s="1"/>
  <c r="N397" i="4"/>
  <c r="N416" i="4"/>
  <c r="N392" i="4"/>
  <c r="N404" i="4"/>
  <c r="K413" i="4"/>
  <c r="K391" i="4"/>
  <c r="K396" i="4"/>
  <c r="K398" i="4"/>
  <c r="K400" i="4"/>
  <c r="K409" i="4"/>
  <c r="K415" i="4"/>
  <c r="K393" i="4"/>
  <c r="K404" i="4"/>
  <c r="Q410" i="4"/>
  <c r="K411" i="4"/>
  <c r="K406" i="4"/>
  <c r="Q404" i="4"/>
  <c r="J405" i="4"/>
  <c r="N405" i="4"/>
  <c r="Q409" i="4"/>
  <c r="J410" i="4"/>
  <c r="N410" i="4"/>
  <c r="Q413" i="4"/>
  <c r="J414" i="4"/>
  <c r="N414" i="4"/>
  <c r="M394" i="4"/>
  <c r="J395" i="4"/>
  <c r="Q398" i="4"/>
  <c r="M403" i="4"/>
  <c r="J417" i="4"/>
  <c r="M400" i="4"/>
  <c r="Q400" i="4"/>
  <c r="M406" i="4"/>
  <c r="M411" i="4"/>
  <c r="M415" i="4"/>
  <c r="M393" i="4"/>
  <c r="Q393" i="4"/>
  <c r="M396" i="4"/>
  <c r="Q396" i="4"/>
  <c r="K394" i="4"/>
  <c r="K403" i="4"/>
  <c r="K407" i="4"/>
  <c r="S407" i="4" s="1"/>
  <c r="O8" i="8" s="1"/>
  <c r="K412" i="4"/>
  <c r="K416" i="4"/>
  <c r="S39" i="5"/>
  <c r="S32" i="5"/>
  <c r="S29" i="5"/>
  <c r="S26" i="5"/>
  <c r="S23" i="5"/>
  <c r="S17" i="5"/>
  <c r="S16" i="5"/>
  <c r="S15" i="5"/>
  <c r="S12" i="5"/>
  <c r="S11" i="5"/>
  <c r="S10" i="5"/>
  <c r="S9" i="5"/>
  <c r="S8" i="5"/>
  <c r="S3" i="5"/>
  <c r="S43" i="5"/>
  <c r="S50" i="5"/>
  <c r="S61" i="5"/>
  <c r="S62" i="5"/>
  <c r="S64" i="5"/>
  <c r="S65" i="5"/>
  <c r="S67" i="5"/>
  <c r="S68" i="5"/>
  <c r="O4" i="12" l="1"/>
  <c r="S401" i="4"/>
  <c r="O15" i="8" s="1"/>
  <c r="S391" i="4"/>
  <c r="O16" i="8" s="1"/>
  <c r="S416" i="4"/>
  <c r="O10" i="8" s="1"/>
  <c r="S415" i="4"/>
  <c r="O28" i="8" s="1"/>
  <c r="S406" i="4"/>
  <c r="O6" i="8" s="1"/>
  <c r="S412" i="4"/>
  <c r="O11" i="8" s="1"/>
  <c r="S392" i="4"/>
  <c r="O24" i="8" s="1"/>
  <c r="S399" i="4"/>
  <c r="O19" i="8" s="1"/>
  <c r="S411" i="4"/>
  <c r="O25" i="8" s="1"/>
  <c r="S400" i="4"/>
  <c r="O3" i="8" s="1"/>
  <c r="S402" i="4"/>
  <c r="O13" i="8" s="1"/>
  <c r="S397" i="4"/>
  <c r="O22" i="8" s="1"/>
  <c r="S404" i="4"/>
  <c r="O23" i="8" s="1"/>
  <c r="S403" i="4"/>
  <c r="O7" i="8" s="1"/>
  <c r="S393" i="4"/>
  <c r="O18" i="8" s="1"/>
  <c r="S394" i="4"/>
  <c r="O9" i="8" s="1"/>
  <c r="S413" i="4"/>
  <c r="O30" i="8" s="1"/>
  <c r="S398" i="4"/>
  <c r="O31" i="8" s="1"/>
  <c r="S396" i="4"/>
  <c r="O21" i="8" s="1"/>
  <c r="S409" i="4"/>
  <c r="O2" i="8" s="1"/>
  <c r="K395" i="4"/>
  <c r="S395" i="4" s="1"/>
  <c r="O5" i="8" s="1"/>
  <c r="K414" i="4"/>
  <c r="S414" i="4" s="1"/>
  <c r="O27" i="8" s="1"/>
  <c r="K405" i="4"/>
  <c r="S405" i="4" s="1"/>
  <c r="O14" i="8" s="1"/>
  <c r="K417" i="4"/>
  <c r="S417" i="4" s="1"/>
  <c r="O32" i="8" s="1"/>
  <c r="K410" i="4"/>
  <c r="S410" i="4" s="1"/>
  <c r="O17" i="8" s="1"/>
  <c r="N2" i="13"/>
  <c r="P2" i="13"/>
  <c r="Q2" i="13"/>
  <c r="R2" i="13"/>
  <c r="S2" i="13"/>
  <c r="T2" i="13"/>
  <c r="V2" i="13"/>
  <c r="L367" i="4"/>
  <c r="M367" i="4" s="1"/>
  <c r="V367" i="4"/>
  <c r="U367" i="4"/>
  <c r="R367" i="4"/>
  <c r="O367" i="4"/>
  <c r="G367" i="4"/>
  <c r="I367" i="4" s="1"/>
  <c r="B367" i="4"/>
  <c r="G354" i="4"/>
  <c r="G355" i="4"/>
  <c r="G356" i="4"/>
  <c r="G357" i="4"/>
  <c r="G358" i="4"/>
  <c r="G359" i="4"/>
  <c r="G360" i="4"/>
  <c r="G361" i="4"/>
  <c r="G362" i="4"/>
  <c r="G363" i="4"/>
  <c r="G364" i="4"/>
  <c r="G365" i="4"/>
  <c r="G366" i="4"/>
  <c r="G368" i="4"/>
  <c r="O21" i="13" l="1"/>
  <c r="O24" i="13"/>
  <c r="O5" i="13"/>
  <c r="O3" i="13"/>
  <c r="O8" i="13"/>
  <c r="O12" i="13"/>
  <c r="O13" i="13"/>
  <c r="O4" i="13"/>
  <c r="O23" i="13"/>
  <c r="O17" i="13"/>
  <c r="O19" i="13"/>
  <c r="O3" i="12"/>
  <c r="O5" i="12"/>
  <c r="O9" i="12"/>
  <c r="O6" i="13"/>
  <c r="O16" i="13"/>
  <c r="O7" i="12"/>
  <c r="O8" i="12"/>
  <c r="O11" i="13"/>
  <c r="O15" i="13"/>
  <c r="O6" i="12"/>
  <c r="O10" i="13"/>
  <c r="O18" i="13"/>
  <c r="O7" i="13"/>
  <c r="O2" i="13"/>
  <c r="N367" i="4"/>
  <c r="Q367" i="4"/>
  <c r="J367" i="4"/>
  <c r="G344" i="4"/>
  <c r="L341" i="4"/>
  <c r="M341" i="4" s="1"/>
  <c r="L366" i="4"/>
  <c r="N366" i="4" s="1"/>
  <c r="L365" i="4"/>
  <c r="N365" i="4" s="1"/>
  <c r="L364" i="4"/>
  <c r="N364" i="4" s="1"/>
  <c r="L363" i="4"/>
  <c r="M363" i="4" s="1"/>
  <c r="L362" i="4"/>
  <c r="N362" i="4" s="1"/>
  <c r="L361" i="4"/>
  <c r="N361" i="4" s="1"/>
  <c r="L360" i="4"/>
  <c r="M360" i="4" s="1"/>
  <c r="L359" i="4"/>
  <c r="N359" i="4" s="1"/>
  <c r="L358" i="4"/>
  <c r="N358" i="4" s="1"/>
  <c r="L357" i="4"/>
  <c r="M357" i="4" s="1"/>
  <c r="L356" i="4"/>
  <c r="N356" i="4" s="1"/>
  <c r="L355" i="4"/>
  <c r="M355" i="4" s="1"/>
  <c r="N353" i="4"/>
  <c r="L352" i="4"/>
  <c r="M352" i="4" s="1"/>
  <c r="N350" i="4"/>
  <c r="L349" i="4"/>
  <c r="N349" i="4" s="1"/>
  <c r="L347" i="4"/>
  <c r="N347" i="4" s="1"/>
  <c r="N346" i="4"/>
  <c r="L345" i="4"/>
  <c r="N345" i="4" s="1"/>
  <c r="L344" i="4"/>
  <c r="L343" i="4"/>
  <c r="M343" i="4" s="1"/>
  <c r="V368" i="4"/>
  <c r="U368" i="4"/>
  <c r="R368" i="4"/>
  <c r="O368" i="4"/>
  <c r="N368" i="4"/>
  <c r="M368" i="4"/>
  <c r="I368" i="4"/>
  <c r="B368" i="4"/>
  <c r="V366" i="4"/>
  <c r="U366" i="4"/>
  <c r="R366" i="4"/>
  <c r="O366" i="4"/>
  <c r="I366" i="4"/>
  <c r="B366" i="4"/>
  <c r="J366" i="4" s="1"/>
  <c r="V365" i="4"/>
  <c r="U365" i="4"/>
  <c r="R365" i="4"/>
  <c r="O365" i="4"/>
  <c r="I365" i="4"/>
  <c r="B365" i="4"/>
  <c r="J365" i="4" s="1"/>
  <c r="V364" i="4"/>
  <c r="U364" i="4"/>
  <c r="R364" i="4"/>
  <c r="O364" i="4"/>
  <c r="I364" i="4"/>
  <c r="B364" i="4"/>
  <c r="J364" i="4" s="1"/>
  <c r="V363" i="4"/>
  <c r="U363" i="4"/>
  <c r="R363" i="4"/>
  <c r="O363" i="4"/>
  <c r="I363" i="4"/>
  <c r="B363" i="4"/>
  <c r="J363" i="4" s="1"/>
  <c r="V362" i="4"/>
  <c r="U362" i="4"/>
  <c r="R362" i="4"/>
  <c r="O362" i="4"/>
  <c r="I362" i="4"/>
  <c r="B362" i="4"/>
  <c r="V361" i="4"/>
  <c r="U361" i="4"/>
  <c r="R361" i="4"/>
  <c r="O361" i="4"/>
  <c r="I361" i="4"/>
  <c r="B361" i="4"/>
  <c r="J361" i="4" s="1"/>
  <c r="V360" i="4"/>
  <c r="U360" i="4"/>
  <c r="R360" i="4"/>
  <c r="O360" i="4"/>
  <c r="I360" i="4"/>
  <c r="B360" i="4"/>
  <c r="V359" i="4"/>
  <c r="U359" i="4"/>
  <c r="R359" i="4"/>
  <c r="O359" i="4"/>
  <c r="M359" i="4"/>
  <c r="I359" i="4"/>
  <c r="B359" i="4"/>
  <c r="J359" i="4" s="1"/>
  <c r="V358" i="4"/>
  <c r="U358" i="4"/>
  <c r="R358" i="4"/>
  <c r="O358" i="4"/>
  <c r="I358" i="4"/>
  <c r="B358" i="4"/>
  <c r="J358" i="4" s="1"/>
  <c r="V357" i="4"/>
  <c r="U357" i="4"/>
  <c r="R357" i="4"/>
  <c r="O357" i="4"/>
  <c r="I357" i="4"/>
  <c r="B357" i="4"/>
  <c r="J357" i="4" s="1"/>
  <c r="V356" i="4"/>
  <c r="U356" i="4"/>
  <c r="R356" i="4"/>
  <c r="O356" i="4"/>
  <c r="I356" i="4"/>
  <c r="B356" i="4"/>
  <c r="J356" i="4" s="1"/>
  <c r="V355" i="4"/>
  <c r="U355" i="4"/>
  <c r="R355" i="4"/>
  <c r="O355" i="4"/>
  <c r="I355" i="4"/>
  <c r="B355" i="4"/>
  <c r="J355" i="4" s="1"/>
  <c r="V354" i="4"/>
  <c r="U354" i="4"/>
  <c r="R354" i="4"/>
  <c r="O354" i="4"/>
  <c r="N354" i="4"/>
  <c r="I354" i="4"/>
  <c r="B354" i="4"/>
  <c r="V353" i="4"/>
  <c r="U353" i="4"/>
  <c r="R353" i="4"/>
  <c r="O353" i="4"/>
  <c r="G353" i="4"/>
  <c r="I353" i="4" s="1"/>
  <c r="B353" i="4"/>
  <c r="V352" i="4"/>
  <c r="U352" i="4"/>
  <c r="R352" i="4"/>
  <c r="O352" i="4"/>
  <c r="G352" i="4"/>
  <c r="I352" i="4" s="1"/>
  <c r="B352" i="4"/>
  <c r="J352" i="4" s="1"/>
  <c r="V351" i="4"/>
  <c r="U351" i="4"/>
  <c r="R351" i="4"/>
  <c r="O351" i="4"/>
  <c r="N351" i="4"/>
  <c r="M351" i="4"/>
  <c r="G351" i="4"/>
  <c r="I351" i="4" s="1"/>
  <c r="B351" i="4"/>
  <c r="V350" i="4"/>
  <c r="U350" i="4"/>
  <c r="R350" i="4"/>
  <c r="O350" i="4"/>
  <c r="G350" i="4"/>
  <c r="I350" i="4" s="1"/>
  <c r="B350" i="4"/>
  <c r="J350" i="4" s="1"/>
  <c r="V349" i="4"/>
  <c r="U349" i="4"/>
  <c r="R349" i="4"/>
  <c r="O349" i="4"/>
  <c r="G349" i="4"/>
  <c r="I349" i="4" s="1"/>
  <c r="B349" i="4"/>
  <c r="J349" i="4" s="1"/>
  <c r="V348" i="4"/>
  <c r="U348" i="4"/>
  <c r="R348" i="4"/>
  <c r="O348" i="4"/>
  <c r="M348" i="4"/>
  <c r="G348" i="4"/>
  <c r="I348" i="4" s="1"/>
  <c r="B348" i="4"/>
  <c r="V347" i="4"/>
  <c r="U347" i="4"/>
  <c r="R347" i="4"/>
  <c r="O347" i="4"/>
  <c r="G347" i="4"/>
  <c r="I347" i="4" s="1"/>
  <c r="B347" i="4"/>
  <c r="J347" i="4" s="1"/>
  <c r="V346" i="4"/>
  <c r="U346" i="4"/>
  <c r="R346" i="4"/>
  <c r="O346" i="4"/>
  <c r="G346" i="4"/>
  <c r="I346" i="4" s="1"/>
  <c r="B346" i="4"/>
  <c r="J346" i="4" s="1"/>
  <c r="V345" i="4"/>
  <c r="U345" i="4"/>
  <c r="R345" i="4"/>
  <c r="O345" i="4"/>
  <c r="G345" i="4"/>
  <c r="I345" i="4" s="1"/>
  <c r="B345" i="4"/>
  <c r="J345" i="4" s="1"/>
  <c r="V344" i="4"/>
  <c r="U344" i="4"/>
  <c r="R344" i="4"/>
  <c r="O344" i="4"/>
  <c r="N344" i="4"/>
  <c r="I344" i="4"/>
  <c r="B344" i="4"/>
  <c r="J344" i="4" s="1"/>
  <c r="V343" i="4"/>
  <c r="U343" i="4"/>
  <c r="R343" i="4"/>
  <c r="O343" i="4"/>
  <c r="G343" i="4"/>
  <c r="I343" i="4" s="1"/>
  <c r="B343" i="4"/>
  <c r="J343" i="4" s="1"/>
  <c r="V342" i="4"/>
  <c r="U342" i="4"/>
  <c r="R342" i="4"/>
  <c r="O342" i="4"/>
  <c r="N342" i="4"/>
  <c r="M342" i="4"/>
  <c r="G342" i="4"/>
  <c r="I342" i="4" s="1"/>
  <c r="B342" i="4"/>
  <c r="J342" i="4" s="1"/>
  <c r="V341" i="4"/>
  <c r="U341" i="4"/>
  <c r="R341" i="4"/>
  <c r="O341" i="4"/>
  <c r="G341" i="4"/>
  <c r="I341" i="4" s="1"/>
  <c r="B341" i="4"/>
  <c r="J341" i="4" s="1"/>
  <c r="V340" i="4"/>
  <c r="U340" i="4"/>
  <c r="R340" i="4"/>
  <c r="O340" i="4"/>
  <c r="L340" i="4"/>
  <c r="N340" i="4" s="1"/>
  <c r="G340" i="4"/>
  <c r="I340" i="4" s="1"/>
  <c r="B340" i="4"/>
  <c r="J340" i="4" s="1"/>
  <c r="N355" i="4" l="1"/>
  <c r="M347" i="4"/>
  <c r="M345" i="4"/>
  <c r="N363" i="4"/>
  <c r="Q363" i="4"/>
  <c r="N352" i="4"/>
  <c r="N357" i="4"/>
  <c r="Q359" i="4"/>
  <c r="Q355" i="4"/>
  <c r="Q354" i="4"/>
  <c r="Q362" i="4"/>
  <c r="K367" i="4"/>
  <c r="S367" i="4" s="1"/>
  <c r="M10" i="8" s="1"/>
  <c r="Q360" i="4"/>
  <c r="Q353" i="4"/>
  <c r="Q350" i="4"/>
  <c r="Q346" i="4"/>
  <c r="Q351" i="4"/>
  <c r="Q348" i="4"/>
  <c r="Q341" i="4"/>
  <c r="J360" i="4"/>
  <c r="K360" i="4" s="1"/>
  <c r="M361" i="4"/>
  <c r="J362" i="4"/>
  <c r="Q340" i="4"/>
  <c r="Q344" i="4"/>
  <c r="Q345" i="4"/>
  <c r="J348" i="4"/>
  <c r="J354" i="4"/>
  <c r="K354" i="4" s="1"/>
  <c r="M340" i="4"/>
  <c r="Q343" i="4"/>
  <c r="Q368" i="4"/>
  <c r="M356" i="4"/>
  <c r="M364" i="4"/>
  <c r="M353" i="4"/>
  <c r="N341" i="4"/>
  <c r="N360" i="4"/>
  <c r="M344" i="4"/>
  <c r="M349" i="4"/>
  <c r="M365" i="4"/>
  <c r="K361" i="4"/>
  <c r="K355" i="4"/>
  <c r="K357" i="4"/>
  <c r="Q364" i="4"/>
  <c r="Q366" i="4"/>
  <c r="K352" i="4"/>
  <c r="K359" i="4"/>
  <c r="K340" i="4"/>
  <c r="K342" i="4"/>
  <c r="K344" i="4"/>
  <c r="K345" i="4"/>
  <c r="K347" i="4"/>
  <c r="K349" i="4"/>
  <c r="Q356" i="4"/>
  <c r="Q358" i="4"/>
  <c r="K363" i="4"/>
  <c r="K365" i="4"/>
  <c r="Q347" i="4"/>
  <c r="N348" i="4"/>
  <c r="Q342" i="4"/>
  <c r="N343" i="4"/>
  <c r="K343" i="4"/>
  <c r="M346" i="4"/>
  <c r="K348" i="4"/>
  <c r="M350" i="4"/>
  <c r="J351" i="4"/>
  <c r="Q352" i="4"/>
  <c r="J353" i="4"/>
  <c r="M354" i="4"/>
  <c r="K356" i="4"/>
  <c r="M358" i="4"/>
  <c r="M362" i="4"/>
  <c r="K364" i="4"/>
  <c r="M366" i="4"/>
  <c r="J368" i="4"/>
  <c r="Q357" i="4"/>
  <c r="Q361" i="4"/>
  <c r="Q365" i="4"/>
  <c r="Q349" i="4"/>
  <c r="K341" i="4"/>
  <c r="K346" i="4"/>
  <c r="K350" i="4"/>
  <c r="K358" i="4"/>
  <c r="K362" i="4"/>
  <c r="K366" i="4"/>
  <c r="S345" i="4" l="1"/>
  <c r="M9" i="8" s="1"/>
  <c r="M7" i="13"/>
  <c r="M6" i="13"/>
  <c r="S363" i="4"/>
  <c r="M11" i="8" s="1"/>
  <c r="S359" i="4"/>
  <c r="M8" i="8" s="1"/>
  <c r="S355" i="4"/>
  <c r="M7" i="8" s="1"/>
  <c r="S364" i="4"/>
  <c r="M30" i="8" s="1"/>
  <c r="S365" i="4"/>
  <c r="M27" i="8" s="1"/>
  <c r="S360" i="4"/>
  <c r="M2" i="8" s="1"/>
  <c r="S342" i="4"/>
  <c r="M16" i="8" s="1"/>
  <c r="S340" i="4"/>
  <c r="M36" i="8" s="1"/>
  <c r="S341" i="4"/>
  <c r="M4" i="8" s="1"/>
  <c r="S356" i="4"/>
  <c r="M23" i="8" s="1"/>
  <c r="S357" i="4"/>
  <c r="M14" i="8" s="1"/>
  <c r="S343" i="4"/>
  <c r="M24" i="8" s="1"/>
  <c r="S349" i="4"/>
  <c r="M22" i="8" s="1"/>
  <c r="S344" i="4"/>
  <c r="M18" i="8" s="1"/>
  <c r="S362" i="4"/>
  <c r="M25" i="8" s="1"/>
  <c r="S354" i="4"/>
  <c r="M13" i="8" s="1"/>
  <c r="S350" i="4"/>
  <c r="M31" i="8" s="1"/>
  <c r="S347" i="4"/>
  <c r="M21" i="8" s="1"/>
  <c r="S361" i="4"/>
  <c r="M17" i="8" s="1"/>
  <c r="S366" i="4"/>
  <c r="M28" i="8" s="1"/>
  <c r="S358" i="4"/>
  <c r="M6" i="8" s="1"/>
  <c r="S346" i="4"/>
  <c r="M5" i="8" s="1"/>
  <c r="S352" i="4"/>
  <c r="M3" i="8" s="1"/>
  <c r="S348" i="4"/>
  <c r="M12" i="8" s="1"/>
  <c r="K351" i="4"/>
  <c r="S351" i="4" s="1"/>
  <c r="M19" i="8" s="1"/>
  <c r="K368" i="4"/>
  <c r="S368" i="4" s="1"/>
  <c r="M32" i="8" s="1"/>
  <c r="K353" i="4"/>
  <c r="S353" i="4" s="1"/>
  <c r="M15" i="8" s="1"/>
  <c r="V338" i="4"/>
  <c r="U338" i="4"/>
  <c r="R338" i="4"/>
  <c r="O338" i="4"/>
  <c r="L338" i="4"/>
  <c r="M338" i="4" s="1"/>
  <c r="G338" i="4"/>
  <c r="I338" i="4" s="1"/>
  <c r="B338" i="4"/>
  <c r="J338" i="4" s="1"/>
  <c r="V337" i="4"/>
  <c r="U337" i="4"/>
  <c r="R337" i="4"/>
  <c r="O337" i="4"/>
  <c r="L337" i="4"/>
  <c r="M337" i="4" s="1"/>
  <c r="G337" i="4"/>
  <c r="I337" i="4" s="1"/>
  <c r="B337" i="4"/>
  <c r="J337" i="4" s="1"/>
  <c r="M9" i="13" l="1"/>
  <c r="M8" i="12"/>
  <c r="M10" i="13"/>
  <c r="M18" i="13"/>
  <c r="M10" i="12"/>
  <c r="M23" i="13"/>
  <c r="M5" i="12"/>
  <c r="M3" i="13"/>
  <c r="M13" i="13"/>
  <c r="M19" i="13"/>
  <c r="M11" i="13"/>
  <c r="M12" i="13"/>
  <c r="M5" i="13"/>
  <c r="M9" i="12"/>
  <c r="M4" i="13"/>
  <c r="M15" i="13"/>
  <c r="M6" i="12"/>
  <c r="M17" i="13"/>
  <c r="M4" i="12"/>
  <c r="M7" i="12"/>
  <c r="M3" i="12"/>
  <c r="M24" i="13"/>
  <c r="M16" i="13"/>
  <c r="M21" i="13"/>
  <c r="M8" i="13"/>
  <c r="M2" i="12"/>
  <c r="M2" i="13"/>
  <c r="Q338" i="4"/>
  <c r="N338" i="4"/>
  <c r="Q337" i="4"/>
  <c r="K338" i="4"/>
  <c r="N337" i="4"/>
  <c r="K337" i="4"/>
  <c r="S338" i="4" l="1"/>
  <c r="L28" i="8" s="1"/>
  <c r="S337" i="4"/>
  <c r="L27" i="8" s="1"/>
  <c r="L21" i="13" l="1"/>
  <c r="L8" i="12"/>
  <c r="L311" i="4"/>
  <c r="L312" i="4"/>
  <c r="M312" i="4" s="1"/>
  <c r="L313" i="4"/>
  <c r="M313" i="4" s="1"/>
  <c r="N314" i="4"/>
  <c r="L315" i="4"/>
  <c r="L316" i="4"/>
  <c r="N316" i="4" s="1"/>
  <c r="L317" i="4"/>
  <c r="N317" i="4" s="1"/>
  <c r="L318" i="4"/>
  <c r="M318" i="4" s="1"/>
  <c r="L319" i="4"/>
  <c r="L320" i="4"/>
  <c r="N320" i="4" s="1"/>
  <c r="L321" i="4"/>
  <c r="M321" i="4" s="1"/>
  <c r="N322" i="4"/>
  <c r="L325" i="4"/>
  <c r="L326" i="4"/>
  <c r="M326" i="4" s="1"/>
  <c r="L327" i="4"/>
  <c r="L328" i="4"/>
  <c r="N328" i="4" s="1"/>
  <c r="L329" i="4"/>
  <c r="L330" i="4"/>
  <c r="N330" i="4" s="1"/>
  <c r="L331" i="4"/>
  <c r="L332" i="4"/>
  <c r="M332" i="4" s="1"/>
  <c r="L333" i="4"/>
  <c r="M333" i="4" s="1"/>
  <c r="L334" i="4"/>
  <c r="N334" i="4" s="1"/>
  <c r="L335" i="4"/>
  <c r="N335" i="4" s="1"/>
  <c r="L336" i="4"/>
  <c r="N336" i="4" s="1"/>
  <c r="N339" i="4"/>
  <c r="V312" i="4"/>
  <c r="U312" i="4"/>
  <c r="R312" i="4"/>
  <c r="O312" i="4"/>
  <c r="G312" i="4"/>
  <c r="I312" i="4" s="1"/>
  <c r="B312" i="4"/>
  <c r="B313" i="4"/>
  <c r="G313" i="4"/>
  <c r="I313" i="4" s="1"/>
  <c r="O313" i="4"/>
  <c r="R313" i="4"/>
  <c r="U313" i="4"/>
  <c r="V313" i="4"/>
  <c r="V339" i="4"/>
  <c r="U339" i="4"/>
  <c r="R339" i="4"/>
  <c r="O339" i="4"/>
  <c r="G339" i="4"/>
  <c r="I339" i="4" s="1"/>
  <c r="B339" i="4"/>
  <c r="V336" i="4"/>
  <c r="U336" i="4"/>
  <c r="R336" i="4"/>
  <c r="O336" i="4"/>
  <c r="G336" i="4"/>
  <c r="I336" i="4" s="1"/>
  <c r="B336" i="4"/>
  <c r="J336" i="4" s="1"/>
  <c r="V335" i="4"/>
  <c r="U335" i="4"/>
  <c r="R335" i="4"/>
  <c r="O335" i="4"/>
  <c r="G335" i="4"/>
  <c r="I335" i="4" s="1"/>
  <c r="B335" i="4"/>
  <c r="V334" i="4"/>
  <c r="U334" i="4"/>
  <c r="R334" i="4"/>
  <c r="O334" i="4"/>
  <c r="G334" i="4"/>
  <c r="I334" i="4" s="1"/>
  <c r="B334" i="4"/>
  <c r="J334" i="4" s="1"/>
  <c r="V333" i="4"/>
  <c r="U333" i="4"/>
  <c r="R333" i="4"/>
  <c r="O333" i="4"/>
  <c r="N333" i="4"/>
  <c r="G333" i="4"/>
  <c r="I333" i="4" s="1"/>
  <c r="B333" i="4"/>
  <c r="J333" i="4" s="1"/>
  <c r="V332" i="4"/>
  <c r="U332" i="4"/>
  <c r="R332" i="4"/>
  <c r="O332" i="4"/>
  <c r="G332" i="4"/>
  <c r="I332" i="4" s="1"/>
  <c r="B332" i="4"/>
  <c r="J332" i="4" s="1"/>
  <c r="V331" i="4"/>
  <c r="U331" i="4"/>
  <c r="R331" i="4"/>
  <c r="O331" i="4"/>
  <c r="N331" i="4"/>
  <c r="G331" i="4"/>
  <c r="I331" i="4" s="1"/>
  <c r="B331" i="4"/>
  <c r="J331" i="4" s="1"/>
  <c r="V330" i="4"/>
  <c r="U330" i="4"/>
  <c r="R330" i="4"/>
  <c r="O330" i="4"/>
  <c r="G330" i="4"/>
  <c r="I330" i="4" s="1"/>
  <c r="B330" i="4"/>
  <c r="J330" i="4" s="1"/>
  <c r="V329" i="4"/>
  <c r="U329" i="4"/>
  <c r="R329" i="4"/>
  <c r="O329" i="4"/>
  <c r="N329" i="4"/>
  <c r="M329" i="4"/>
  <c r="G329" i="4"/>
  <c r="I329" i="4" s="1"/>
  <c r="B329" i="4"/>
  <c r="J329" i="4" s="1"/>
  <c r="V328" i="4"/>
  <c r="U328" i="4"/>
  <c r="R328" i="4"/>
  <c r="O328" i="4"/>
  <c r="G328" i="4"/>
  <c r="I328" i="4" s="1"/>
  <c r="B328" i="4"/>
  <c r="J328" i="4" s="1"/>
  <c r="V327" i="4"/>
  <c r="U327" i="4"/>
  <c r="R327" i="4"/>
  <c r="O327" i="4"/>
  <c r="N327" i="4"/>
  <c r="G327" i="4"/>
  <c r="I327" i="4" s="1"/>
  <c r="B327" i="4"/>
  <c r="J327" i="4" s="1"/>
  <c r="V326" i="4"/>
  <c r="U326" i="4"/>
  <c r="R326" i="4"/>
  <c r="O326" i="4"/>
  <c r="G326" i="4"/>
  <c r="I326" i="4" s="1"/>
  <c r="B326" i="4"/>
  <c r="J326" i="4" s="1"/>
  <c r="V325" i="4"/>
  <c r="U325" i="4"/>
  <c r="R325" i="4"/>
  <c r="O325" i="4"/>
  <c r="N325" i="4"/>
  <c r="M325" i="4"/>
  <c r="G325" i="4"/>
  <c r="I325" i="4" s="1"/>
  <c r="B325" i="4"/>
  <c r="J325" i="4" s="1"/>
  <c r="V324" i="4"/>
  <c r="U324" i="4"/>
  <c r="R324" i="4"/>
  <c r="O324" i="4"/>
  <c r="N324" i="4"/>
  <c r="M324" i="4"/>
  <c r="G324" i="4"/>
  <c r="I324" i="4" s="1"/>
  <c r="B324" i="4"/>
  <c r="V323" i="4"/>
  <c r="U323" i="4"/>
  <c r="R323" i="4"/>
  <c r="O323" i="4"/>
  <c r="N323" i="4"/>
  <c r="M323" i="4"/>
  <c r="G323" i="4"/>
  <c r="I323" i="4" s="1"/>
  <c r="B323" i="4"/>
  <c r="J323" i="4" s="1"/>
  <c r="V322" i="4"/>
  <c r="U322" i="4"/>
  <c r="R322" i="4"/>
  <c r="O322" i="4"/>
  <c r="G322" i="4"/>
  <c r="I322" i="4" s="1"/>
  <c r="B322" i="4"/>
  <c r="V321" i="4"/>
  <c r="U321" i="4"/>
  <c r="R321" i="4"/>
  <c r="O321" i="4"/>
  <c r="N321" i="4"/>
  <c r="G321" i="4"/>
  <c r="I321" i="4" s="1"/>
  <c r="B321" i="4"/>
  <c r="J321" i="4" s="1"/>
  <c r="V320" i="4"/>
  <c r="U320" i="4"/>
  <c r="R320" i="4"/>
  <c r="O320" i="4"/>
  <c r="G320" i="4"/>
  <c r="I320" i="4" s="1"/>
  <c r="B320" i="4"/>
  <c r="J320" i="4" s="1"/>
  <c r="V319" i="4"/>
  <c r="U319" i="4"/>
  <c r="R319" i="4"/>
  <c r="O319" i="4"/>
  <c r="N319" i="4"/>
  <c r="G319" i="4"/>
  <c r="I319" i="4" s="1"/>
  <c r="B319" i="4"/>
  <c r="J319" i="4" s="1"/>
  <c r="V318" i="4"/>
  <c r="U318" i="4"/>
  <c r="R318" i="4"/>
  <c r="O318" i="4"/>
  <c r="G318" i="4"/>
  <c r="I318" i="4" s="1"/>
  <c r="B318" i="4"/>
  <c r="V317" i="4"/>
  <c r="U317" i="4"/>
  <c r="R317" i="4"/>
  <c r="O317" i="4"/>
  <c r="G317" i="4"/>
  <c r="I317" i="4" s="1"/>
  <c r="B317" i="4"/>
  <c r="J317" i="4" s="1"/>
  <c r="V316" i="4"/>
  <c r="U316" i="4"/>
  <c r="R316" i="4"/>
  <c r="O316" i="4"/>
  <c r="G316" i="4"/>
  <c r="I316" i="4" s="1"/>
  <c r="B316" i="4"/>
  <c r="J316" i="4" s="1"/>
  <c r="V315" i="4"/>
  <c r="U315" i="4"/>
  <c r="R315" i="4"/>
  <c r="O315" i="4"/>
  <c r="N315" i="4"/>
  <c r="M315" i="4"/>
  <c r="G315" i="4"/>
  <c r="I315" i="4" s="1"/>
  <c r="B315" i="4"/>
  <c r="V314" i="4"/>
  <c r="U314" i="4"/>
  <c r="R314" i="4"/>
  <c r="O314" i="4"/>
  <c r="G314" i="4"/>
  <c r="I314" i="4" s="1"/>
  <c r="B314" i="4"/>
  <c r="J314" i="4" s="1"/>
  <c r="V311" i="4"/>
  <c r="U311" i="4"/>
  <c r="R311" i="4"/>
  <c r="O311" i="4"/>
  <c r="N311" i="4"/>
  <c r="M311" i="4"/>
  <c r="G311" i="4"/>
  <c r="I311" i="4" s="1"/>
  <c r="B311" i="4"/>
  <c r="J311" i="4" s="1"/>
  <c r="V310" i="4"/>
  <c r="U310" i="4"/>
  <c r="R310" i="4"/>
  <c r="O310" i="4"/>
  <c r="L310" i="4"/>
  <c r="N310" i="4" s="1"/>
  <c r="G310" i="4"/>
  <c r="I310" i="4" s="1"/>
  <c r="B310" i="4"/>
  <c r="J310" i="4" s="1"/>
  <c r="V309" i="4"/>
  <c r="U309" i="4"/>
  <c r="R309" i="4"/>
  <c r="O309" i="4"/>
  <c r="L309" i="4"/>
  <c r="M309" i="4" s="1"/>
  <c r="G309" i="4"/>
  <c r="I309" i="4" s="1"/>
  <c r="B309" i="4"/>
  <c r="J309" i="4" s="1"/>
  <c r="M335" i="4" l="1"/>
  <c r="M317" i="4"/>
  <c r="N312" i="4"/>
  <c r="Q328" i="4"/>
  <c r="Q332" i="4"/>
  <c r="Q334" i="4"/>
  <c r="Q320" i="4"/>
  <c r="Q315" i="4"/>
  <c r="Q324" i="4"/>
  <c r="Q339" i="4"/>
  <c r="Q323" i="4"/>
  <c r="Q311" i="4"/>
  <c r="K325" i="4"/>
  <c r="Q335" i="4"/>
  <c r="Q322" i="4"/>
  <c r="Q318" i="4"/>
  <c r="Q313" i="4"/>
  <c r="Q312" i="4"/>
  <c r="N326" i="4"/>
  <c r="K311" i="4"/>
  <c r="J313" i="4"/>
  <c r="K313" i="4" s="1"/>
  <c r="J324" i="4"/>
  <c r="M322" i="4"/>
  <c r="M339" i="4"/>
  <c r="M314" i="4"/>
  <c r="N332" i="4"/>
  <c r="Q317" i="4"/>
  <c r="J318" i="4"/>
  <c r="K318" i="4" s="1"/>
  <c r="Q326" i="4"/>
  <c r="N313" i="4"/>
  <c r="J312" i="4"/>
  <c r="J315" i="4"/>
  <c r="K315" i="4" s="1"/>
  <c r="N318" i="4"/>
  <c r="Q321" i="4"/>
  <c r="J322" i="4"/>
  <c r="K322" i="4" s="1"/>
  <c r="Q325" i="4"/>
  <c r="Q327" i="4"/>
  <c r="Q331" i="4"/>
  <c r="Q333" i="4"/>
  <c r="M336" i="4"/>
  <c r="M328" i="4"/>
  <c r="N309" i="4"/>
  <c r="K319" i="4"/>
  <c r="K332" i="4"/>
  <c r="K336" i="4"/>
  <c r="K324" i="4"/>
  <c r="K326" i="4"/>
  <c r="Q329" i="4"/>
  <c r="K333" i="4"/>
  <c r="K310" i="4"/>
  <c r="K316" i="4"/>
  <c r="K323" i="4"/>
  <c r="K328" i="4"/>
  <c r="K330" i="4"/>
  <c r="K309" i="4"/>
  <c r="K320" i="4"/>
  <c r="K314" i="4"/>
  <c r="Q314" i="4"/>
  <c r="M320" i="4"/>
  <c r="M327" i="4"/>
  <c r="K329" i="4"/>
  <c r="M331" i="4"/>
  <c r="M334" i="4"/>
  <c r="J335" i="4"/>
  <c r="J339" i="4"/>
  <c r="M310" i="4"/>
  <c r="Q310" i="4"/>
  <c r="S311" i="4"/>
  <c r="L16" i="8" s="1"/>
  <c r="M316" i="4"/>
  <c r="Q316" i="4"/>
  <c r="Q309" i="4"/>
  <c r="K317" i="4"/>
  <c r="M319" i="4"/>
  <c r="Q319" i="4"/>
  <c r="K321" i="4"/>
  <c r="M330" i="4"/>
  <c r="Q330" i="4"/>
  <c r="Q336" i="4"/>
  <c r="K327" i="4"/>
  <c r="K331" i="4"/>
  <c r="K334" i="4"/>
  <c r="L12" i="13" l="1"/>
  <c r="S324" i="4"/>
  <c r="L15" i="8" s="1"/>
  <c r="S323" i="4"/>
  <c r="L3" i="8" s="1"/>
  <c r="S317" i="4"/>
  <c r="L5" i="8" s="1"/>
  <c r="S325" i="4"/>
  <c r="L20" i="8" s="1"/>
  <c r="S336" i="4"/>
  <c r="L30" i="8" s="1"/>
  <c r="S319" i="4"/>
  <c r="L12" i="8" s="1"/>
  <c r="S310" i="4"/>
  <c r="L4" i="8" s="1"/>
  <c r="S334" i="4"/>
  <c r="L25" i="8" s="1"/>
  <c r="S320" i="4"/>
  <c r="L22" i="8" s="1"/>
  <c r="S330" i="4"/>
  <c r="L6" i="8" s="1"/>
  <c r="S333" i="4"/>
  <c r="L17" i="8" s="1"/>
  <c r="S329" i="4"/>
  <c r="L14" i="8" s="1"/>
  <c r="S313" i="4"/>
  <c r="L18" i="8" s="1"/>
  <c r="S315" i="4"/>
  <c r="L33" i="8" s="1"/>
  <c r="S321" i="4"/>
  <c r="L31" i="8" s="1"/>
  <c r="S314" i="4"/>
  <c r="L9" i="8" s="1"/>
  <c r="S332" i="4"/>
  <c r="L2" i="8" s="1"/>
  <c r="S318" i="4"/>
  <c r="L21" i="8" s="1"/>
  <c r="S327" i="4"/>
  <c r="L7" i="8" s="1"/>
  <c r="S326" i="4"/>
  <c r="L13" i="8" s="1"/>
  <c r="K312" i="4"/>
  <c r="S312" i="4" s="1"/>
  <c r="L24" i="8" s="1"/>
  <c r="S316" i="4"/>
  <c r="L29" i="8" s="1"/>
  <c r="S331" i="4"/>
  <c r="L8" i="8" s="1"/>
  <c r="S322" i="4"/>
  <c r="L19" i="8" s="1"/>
  <c r="S328" i="4"/>
  <c r="L23" i="8" s="1"/>
  <c r="S309" i="4"/>
  <c r="L36" i="8" s="1"/>
  <c r="K339" i="4"/>
  <c r="S339" i="4" s="1"/>
  <c r="L10" i="8" s="1"/>
  <c r="K335" i="4"/>
  <c r="S335" i="4" s="1"/>
  <c r="L11" i="8" s="1"/>
  <c r="G283" i="4"/>
  <c r="I283" i="4" s="1"/>
  <c r="L283" i="4"/>
  <c r="M283" i="4" s="1"/>
  <c r="L281" i="4"/>
  <c r="N281" i="4" s="1"/>
  <c r="N284" i="4"/>
  <c r="L286" i="4"/>
  <c r="N286" i="4" s="1"/>
  <c r="L287" i="4"/>
  <c r="M287" i="4" s="1"/>
  <c r="L288" i="4"/>
  <c r="M288" i="4" s="1"/>
  <c r="L289" i="4"/>
  <c r="N289" i="4" s="1"/>
  <c r="L290" i="4"/>
  <c r="M290" i="4" s="1"/>
  <c r="L291" i="4"/>
  <c r="N291" i="4" s="1"/>
  <c r="M294" i="4"/>
  <c r="M295" i="4"/>
  <c r="L297" i="4"/>
  <c r="N297" i="4" s="1"/>
  <c r="L298" i="4"/>
  <c r="N298" i="4" s="1"/>
  <c r="L299" i="4"/>
  <c r="N299" i="4" s="1"/>
  <c r="L300" i="4"/>
  <c r="M300" i="4" s="1"/>
  <c r="L301" i="4"/>
  <c r="N301" i="4" s="1"/>
  <c r="L302" i="4"/>
  <c r="M302" i="4" s="1"/>
  <c r="N303" i="4"/>
  <c r="L304" i="4"/>
  <c r="N304" i="4" s="1"/>
  <c r="M305" i="4"/>
  <c r="L306" i="4"/>
  <c r="N306" i="4" s="1"/>
  <c r="L307" i="4"/>
  <c r="N307" i="4" s="1"/>
  <c r="M308" i="4"/>
  <c r="O298" i="4"/>
  <c r="R298" i="4"/>
  <c r="V308" i="4"/>
  <c r="U308" i="4"/>
  <c r="R308" i="4"/>
  <c r="O308" i="4"/>
  <c r="G308" i="4"/>
  <c r="I308" i="4" s="1"/>
  <c r="B308" i="4"/>
  <c r="J308" i="4" s="1"/>
  <c r="V307" i="4"/>
  <c r="U307" i="4"/>
  <c r="R307" i="4"/>
  <c r="O307" i="4"/>
  <c r="G307" i="4"/>
  <c r="I307" i="4" s="1"/>
  <c r="B307" i="4"/>
  <c r="J307" i="4" s="1"/>
  <c r="V306" i="4"/>
  <c r="U306" i="4"/>
  <c r="R306" i="4"/>
  <c r="O306" i="4"/>
  <c r="G306" i="4"/>
  <c r="I306" i="4" s="1"/>
  <c r="B306" i="4"/>
  <c r="V305" i="4"/>
  <c r="U305" i="4"/>
  <c r="R305" i="4"/>
  <c r="O305" i="4"/>
  <c r="N305" i="4"/>
  <c r="G305" i="4"/>
  <c r="I305" i="4" s="1"/>
  <c r="B305" i="4"/>
  <c r="J305" i="4" s="1"/>
  <c r="V304" i="4"/>
  <c r="U304" i="4"/>
  <c r="R304" i="4"/>
  <c r="O304" i="4"/>
  <c r="G304" i="4"/>
  <c r="I304" i="4" s="1"/>
  <c r="B304" i="4"/>
  <c r="J304" i="4" s="1"/>
  <c r="V303" i="4"/>
  <c r="U303" i="4"/>
  <c r="R303" i="4"/>
  <c r="O303" i="4"/>
  <c r="M303" i="4"/>
  <c r="G303" i="4"/>
  <c r="I303" i="4" s="1"/>
  <c r="B303" i="4"/>
  <c r="J303" i="4" s="1"/>
  <c r="V302" i="4"/>
  <c r="U302" i="4"/>
  <c r="R302" i="4"/>
  <c r="O302" i="4"/>
  <c r="G302" i="4"/>
  <c r="I302" i="4" s="1"/>
  <c r="B302" i="4"/>
  <c r="J302" i="4" s="1"/>
  <c r="V301" i="4"/>
  <c r="U301" i="4"/>
  <c r="R301" i="4"/>
  <c r="O301" i="4"/>
  <c r="G301" i="4"/>
  <c r="I301" i="4" s="1"/>
  <c r="B301" i="4"/>
  <c r="J301" i="4" s="1"/>
  <c r="V300" i="4"/>
  <c r="U300" i="4"/>
  <c r="R300" i="4"/>
  <c r="O300" i="4"/>
  <c r="G300" i="4"/>
  <c r="I300" i="4" s="1"/>
  <c r="B300" i="4"/>
  <c r="J300" i="4" s="1"/>
  <c r="V299" i="4"/>
  <c r="U299" i="4"/>
  <c r="R299" i="4"/>
  <c r="O299" i="4"/>
  <c r="G299" i="4"/>
  <c r="I299" i="4" s="1"/>
  <c r="B299" i="4"/>
  <c r="J299" i="4" s="1"/>
  <c r="V298" i="4"/>
  <c r="U298" i="4"/>
  <c r="G298" i="4"/>
  <c r="I298" i="4" s="1"/>
  <c r="B298" i="4"/>
  <c r="J298" i="4" s="1"/>
  <c r="V297" i="4"/>
  <c r="U297" i="4"/>
  <c r="R297" i="4"/>
  <c r="O297" i="4"/>
  <c r="G297" i="4"/>
  <c r="I297" i="4" s="1"/>
  <c r="B297" i="4"/>
  <c r="J297" i="4" s="1"/>
  <c r="V296" i="4"/>
  <c r="U296" i="4"/>
  <c r="R296" i="4"/>
  <c r="O296" i="4"/>
  <c r="N296" i="4"/>
  <c r="M296" i="4"/>
  <c r="G296" i="4"/>
  <c r="I296" i="4" s="1"/>
  <c r="B296" i="4"/>
  <c r="J296" i="4" s="1"/>
  <c r="V295" i="4"/>
  <c r="U295" i="4"/>
  <c r="R295" i="4"/>
  <c r="O295" i="4"/>
  <c r="N295" i="4"/>
  <c r="G295" i="4"/>
  <c r="I295" i="4" s="1"/>
  <c r="B295" i="4"/>
  <c r="V294" i="4"/>
  <c r="U294" i="4"/>
  <c r="R294" i="4"/>
  <c r="O294" i="4"/>
  <c r="G294" i="4"/>
  <c r="I294" i="4" s="1"/>
  <c r="B294" i="4"/>
  <c r="V293" i="4"/>
  <c r="U293" i="4"/>
  <c r="R293" i="4"/>
  <c r="O293" i="4"/>
  <c r="M293" i="4"/>
  <c r="G293" i="4"/>
  <c r="I293" i="4" s="1"/>
  <c r="B293" i="4"/>
  <c r="J293" i="4" s="1"/>
  <c r="V292" i="4"/>
  <c r="U292" i="4"/>
  <c r="R292" i="4"/>
  <c r="O292" i="4"/>
  <c r="N292" i="4"/>
  <c r="M292" i="4"/>
  <c r="G292" i="4"/>
  <c r="I292" i="4" s="1"/>
  <c r="B292" i="4"/>
  <c r="J292" i="4" s="1"/>
  <c r="V291" i="4"/>
  <c r="U291" i="4"/>
  <c r="R291" i="4"/>
  <c r="O291" i="4"/>
  <c r="G291" i="4"/>
  <c r="I291" i="4" s="1"/>
  <c r="B291" i="4"/>
  <c r="J291" i="4" s="1"/>
  <c r="V290" i="4"/>
  <c r="U290" i="4"/>
  <c r="R290" i="4"/>
  <c r="O290" i="4"/>
  <c r="G290" i="4"/>
  <c r="I290" i="4" s="1"/>
  <c r="B290" i="4"/>
  <c r="J290" i="4" s="1"/>
  <c r="V289" i="4"/>
  <c r="U289" i="4"/>
  <c r="R289" i="4"/>
  <c r="O289" i="4"/>
  <c r="G289" i="4"/>
  <c r="I289" i="4" s="1"/>
  <c r="B289" i="4"/>
  <c r="J289" i="4" s="1"/>
  <c r="V288" i="4"/>
  <c r="U288" i="4"/>
  <c r="R288" i="4"/>
  <c r="O288" i="4"/>
  <c r="G288" i="4"/>
  <c r="I288" i="4" s="1"/>
  <c r="B288" i="4"/>
  <c r="J288" i="4" s="1"/>
  <c r="V287" i="4"/>
  <c r="U287" i="4"/>
  <c r="R287" i="4"/>
  <c r="O287" i="4"/>
  <c r="G287" i="4"/>
  <c r="I287" i="4" s="1"/>
  <c r="B287" i="4"/>
  <c r="J287" i="4" s="1"/>
  <c r="V286" i="4"/>
  <c r="U286" i="4"/>
  <c r="R286" i="4"/>
  <c r="O286" i="4"/>
  <c r="G286" i="4"/>
  <c r="I286" i="4" s="1"/>
  <c r="B286" i="4"/>
  <c r="J286" i="4" s="1"/>
  <c r="V285" i="4"/>
  <c r="U285" i="4"/>
  <c r="R285" i="4"/>
  <c r="O285" i="4"/>
  <c r="N285" i="4"/>
  <c r="G285" i="4"/>
  <c r="I285" i="4" s="1"/>
  <c r="B285" i="4"/>
  <c r="J285" i="4" s="1"/>
  <c r="V284" i="4"/>
  <c r="U284" i="4"/>
  <c r="R284" i="4"/>
  <c r="O284" i="4"/>
  <c r="G284" i="4"/>
  <c r="I284" i="4" s="1"/>
  <c r="B284" i="4"/>
  <c r="V283" i="4"/>
  <c r="U283" i="4"/>
  <c r="R283" i="4"/>
  <c r="O283" i="4"/>
  <c r="B283" i="4"/>
  <c r="J283" i="4" s="1"/>
  <c r="V282" i="4"/>
  <c r="U282" i="4"/>
  <c r="R282" i="4"/>
  <c r="O282" i="4"/>
  <c r="N282" i="4"/>
  <c r="M282" i="4"/>
  <c r="G282" i="4"/>
  <c r="I282" i="4" s="1"/>
  <c r="B282" i="4"/>
  <c r="J282" i="4" s="1"/>
  <c r="V281" i="4"/>
  <c r="U281" i="4"/>
  <c r="R281" i="4"/>
  <c r="O281" i="4"/>
  <c r="G281" i="4"/>
  <c r="I281" i="4" s="1"/>
  <c r="B281" i="4"/>
  <c r="J281" i="4" s="1"/>
  <c r="V280" i="4"/>
  <c r="U280" i="4"/>
  <c r="R280" i="4"/>
  <c r="O280" i="4"/>
  <c r="L280" i="4"/>
  <c r="M280" i="4" s="1"/>
  <c r="G280" i="4"/>
  <c r="I280" i="4" s="1"/>
  <c r="B280" i="4"/>
  <c r="J280" i="4" s="1"/>
  <c r="L8" i="13" l="1"/>
  <c r="L7" i="13"/>
  <c r="L10" i="12"/>
  <c r="L17" i="13"/>
  <c r="L7" i="12"/>
  <c r="L4" i="12"/>
  <c r="L22" i="13"/>
  <c r="L18" i="13"/>
  <c r="L10" i="13"/>
  <c r="L5" i="13"/>
  <c r="L15" i="13"/>
  <c r="L6" i="13"/>
  <c r="L24" i="13"/>
  <c r="L25" i="13"/>
  <c r="L6" i="12"/>
  <c r="L11" i="13"/>
  <c r="L13" i="13"/>
  <c r="L3" i="12"/>
  <c r="L16" i="13"/>
  <c r="L19" i="13"/>
  <c r="L9" i="13"/>
  <c r="L23" i="13"/>
  <c r="L14" i="13"/>
  <c r="L4" i="13"/>
  <c r="L3" i="13"/>
  <c r="L5" i="12"/>
  <c r="L2" i="12"/>
  <c r="M299" i="4"/>
  <c r="M297" i="4"/>
  <c r="L2" i="13"/>
  <c r="Q284" i="4"/>
  <c r="M289" i="4"/>
  <c r="Q308" i="4"/>
  <c r="Q288" i="4"/>
  <c r="Q289" i="4"/>
  <c r="Q297" i="4"/>
  <c r="Q298" i="4"/>
  <c r="Q299" i="4"/>
  <c r="Q302" i="4"/>
  <c r="Q305" i="4"/>
  <c r="Q306" i="4"/>
  <c r="Q292" i="4"/>
  <c r="Q294" i="4"/>
  <c r="Q296" i="4"/>
  <c r="K298" i="4"/>
  <c r="K305" i="4"/>
  <c r="K299" i="4"/>
  <c r="Q295" i="4"/>
  <c r="Q287" i="4"/>
  <c r="M298" i="4"/>
  <c r="J284" i="4"/>
  <c r="K284" i="4" s="1"/>
  <c r="J295" i="4"/>
  <c r="K295" i="4" s="1"/>
  <c r="S295" i="4" s="1"/>
  <c r="K20" i="8" s="1"/>
  <c r="J306" i="4"/>
  <c r="K306" i="4" s="1"/>
  <c r="Q280" i="4"/>
  <c r="Q283" i="4"/>
  <c r="Q281" i="4"/>
  <c r="Q282" i="4"/>
  <c r="Q286" i="4"/>
  <c r="N294" i="4"/>
  <c r="M306" i="4"/>
  <c r="M284" i="4"/>
  <c r="N287" i="4"/>
  <c r="M281" i="4"/>
  <c r="N290" i="4"/>
  <c r="N293" i="4"/>
  <c r="N300" i="4"/>
  <c r="K300" i="4"/>
  <c r="K304" i="4"/>
  <c r="K307" i="4"/>
  <c r="K308" i="4"/>
  <c r="K282" i="4"/>
  <c r="K285" i="4"/>
  <c r="Q290" i="4"/>
  <c r="K292" i="4"/>
  <c r="Q293" i="4"/>
  <c r="K301" i="4"/>
  <c r="K303" i="4"/>
  <c r="K291" i="4"/>
  <c r="K296" i="4"/>
  <c r="M286" i="4"/>
  <c r="N280" i="4"/>
  <c r="K281" i="4"/>
  <c r="N283" i="4"/>
  <c r="N288" i="4"/>
  <c r="K289" i="4"/>
  <c r="M291" i="4"/>
  <c r="Q291" i="4"/>
  <c r="K297" i="4"/>
  <c r="M301" i="4"/>
  <c r="Q301" i="4"/>
  <c r="N302" i="4"/>
  <c r="M304" i="4"/>
  <c r="Q304" i="4"/>
  <c r="M307" i="4"/>
  <c r="Q307" i="4"/>
  <c r="N308" i="4"/>
  <c r="M285" i="4"/>
  <c r="Q285" i="4"/>
  <c r="K287" i="4"/>
  <c r="K280" i="4"/>
  <c r="K283" i="4"/>
  <c r="K286" i="4"/>
  <c r="K288" i="4"/>
  <c r="J294" i="4"/>
  <c r="Q300" i="4"/>
  <c r="K302" i="4"/>
  <c r="Q303" i="4"/>
  <c r="K290" i="4"/>
  <c r="K293" i="4"/>
  <c r="V276" i="4"/>
  <c r="K14" i="13" l="1"/>
  <c r="S299" i="4"/>
  <c r="K14" i="8" s="1"/>
  <c r="S296" i="4"/>
  <c r="K13" i="8" s="1"/>
  <c r="S289" i="4"/>
  <c r="K12" i="8" s="1"/>
  <c r="S298" i="4"/>
  <c r="K23" i="8" s="1"/>
  <c r="S287" i="4"/>
  <c r="K5" i="8" s="1"/>
  <c r="S302" i="4"/>
  <c r="K2" i="8" s="1"/>
  <c r="S282" i="4"/>
  <c r="K16" i="8" s="1"/>
  <c r="S290" i="4"/>
  <c r="K22" i="8" s="1"/>
  <c r="S308" i="4"/>
  <c r="K10" i="8" s="1"/>
  <c r="S305" i="4"/>
  <c r="K11" i="8" s="1"/>
  <c r="S297" i="4"/>
  <c r="K7" i="8" s="1"/>
  <c r="S292" i="4"/>
  <c r="K19" i="8" s="1"/>
  <c r="S306" i="4"/>
  <c r="K30" i="8" s="1"/>
  <c r="S281" i="4"/>
  <c r="K4" i="8" s="1"/>
  <c r="S285" i="4"/>
  <c r="K33" i="8" s="1"/>
  <c r="S284" i="4"/>
  <c r="K9" i="8" s="1"/>
  <c r="S293" i="4"/>
  <c r="K3" i="8" s="1"/>
  <c r="S301" i="4"/>
  <c r="K8" i="8" s="1"/>
  <c r="S286" i="4"/>
  <c r="K29" i="8" s="1"/>
  <c r="S304" i="4"/>
  <c r="K25" i="8" s="1"/>
  <c r="S303" i="4"/>
  <c r="K17" i="8" s="1"/>
  <c r="S307" i="4"/>
  <c r="K32" i="8" s="1"/>
  <c r="S291" i="4"/>
  <c r="K31" i="8" s="1"/>
  <c r="S283" i="4"/>
  <c r="K18" i="8" s="1"/>
  <c r="S300" i="4"/>
  <c r="K6" i="8" s="1"/>
  <c r="S288" i="4"/>
  <c r="K21" i="8" s="1"/>
  <c r="S280" i="4"/>
  <c r="K36" i="8" s="1"/>
  <c r="K294" i="4"/>
  <c r="S294" i="4" s="1"/>
  <c r="K15" i="8" s="1"/>
  <c r="G269" i="4"/>
  <c r="I269" i="4" s="1"/>
  <c r="L269" i="4"/>
  <c r="K5" i="12" l="1"/>
  <c r="K10" i="12"/>
  <c r="K15" i="13"/>
  <c r="K3" i="12"/>
  <c r="K6" i="12"/>
  <c r="K24" i="13"/>
  <c r="K9" i="12"/>
  <c r="K13" i="13"/>
  <c r="K19" i="13"/>
  <c r="K22" i="13"/>
  <c r="K4" i="12"/>
  <c r="K3" i="13"/>
  <c r="K6" i="13"/>
  <c r="K25" i="13"/>
  <c r="K23" i="13"/>
  <c r="K7" i="12"/>
  <c r="K5" i="13"/>
  <c r="K8" i="13"/>
  <c r="K7" i="13"/>
  <c r="K16" i="13"/>
  <c r="K12" i="13"/>
  <c r="K4" i="13"/>
  <c r="K17" i="13"/>
  <c r="K9" i="13"/>
  <c r="K10" i="13"/>
  <c r="K11" i="13"/>
  <c r="K2" i="12"/>
  <c r="K2" i="13"/>
  <c r="L264" i="4"/>
  <c r="V279" i="4" l="1"/>
  <c r="U279" i="4"/>
  <c r="R279" i="4"/>
  <c r="O279" i="4"/>
  <c r="L279" i="4"/>
  <c r="M279" i="4" s="1"/>
  <c r="G279" i="4"/>
  <c r="I279" i="4" s="1"/>
  <c r="V278" i="4"/>
  <c r="U278" i="4"/>
  <c r="R278" i="4"/>
  <c r="O278" i="4"/>
  <c r="L278" i="4"/>
  <c r="M278" i="4" s="1"/>
  <c r="G278" i="4"/>
  <c r="I278" i="4" s="1"/>
  <c r="V277" i="4"/>
  <c r="U277" i="4"/>
  <c r="R277" i="4"/>
  <c r="O277" i="4"/>
  <c r="L277" i="4"/>
  <c r="M277" i="4" s="1"/>
  <c r="G277" i="4"/>
  <c r="I277" i="4" s="1"/>
  <c r="U276" i="4"/>
  <c r="R276" i="4"/>
  <c r="O276" i="4"/>
  <c r="M276" i="4"/>
  <c r="G276" i="4"/>
  <c r="I276" i="4" s="1"/>
  <c r="V275" i="4"/>
  <c r="U275" i="4"/>
  <c r="R275" i="4"/>
  <c r="O275" i="4"/>
  <c r="L275" i="4"/>
  <c r="M275" i="4" s="1"/>
  <c r="G275" i="4"/>
  <c r="I275" i="4" s="1"/>
  <c r="V274" i="4"/>
  <c r="U274" i="4"/>
  <c r="R274" i="4"/>
  <c r="O274" i="4"/>
  <c r="M274" i="4"/>
  <c r="G274" i="4"/>
  <c r="I274" i="4" s="1"/>
  <c r="V273" i="4"/>
  <c r="U273" i="4"/>
  <c r="R273" i="4"/>
  <c r="O273" i="4"/>
  <c r="L273" i="4"/>
  <c r="M273" i="4" s="1"/>
  <c r="G273" i="4"/>
  <c r="I273" i="4" s="1"/>
  <c r="V272" i="4"/>
  <c r="U272" i="4"/>
  <c r="R272" i="4"/>
  <c r="O272" i="4"/>
  <c r="L272" i="4"/>
  <c r="M272" i="4" s="1"/>
  <c r="G272" i="4"/>
  <c r="I272" i="4" s="1"/>
  <c r="V271" i="4"/>
  <c r="U271" i="4"/>
  <c r="R271" i="4"/>
  <c r="O271" i="4"/>
  <c r="L271" i="4"/>
  <c r="M271" i="4" s="1"/>
  <c r="G271" i="4"/>
  <c r="I271" i="4" s="1"/>
  <c r="V270" i="4"/>
  <c r="U270" i="4"/>
  <c r="R270" i="4"/>
  <c r="O270" i="4"/>
  <c r="M270" i="4"/>
  <c r="G270" i="4"/>
  <c r="I270" i="4" s="1"/>
  <c r="V269" i="4"/>
  <c r="U269" i="4"/>
  <c r="V268" i="4"/>
  <c r="U268" i="4"/>
  <c r="R268" i="4"/>
  <c r="O268" i="4"/>
  <c r="L268" i="4"/>
  <c r="M268" i="4" s="1"/>
  <c r="G268" i="4"/>
  <c r="I268" i="4" s="1"/>
  <c r="V267" i="4"/>
  <c r="U267" i="4"/>
  <c r="R267" i="4"/>
  <c r="O267" i="4"/>
  <c r="M267" i="4"/>
  <c r="G267" i="4"/>
  <c r="I267" i="4" s="1"/>
  <c r="V266" i="4"/>
  <c r="U266" i="4"/>
  <c r="R266" i="4"/>
  <c r="O266" i="4"/>
  <c r="M266" i="4"/>
  <c r="G266" i="4"/>
  <c r="I266" i="4" s="1"/>
  <c r="V265" i="4"/>
  <c r="U265" i="4"/>
  <c r="R265" i="4"/>
  <c r="O265" i="4"/>
  <c r="M265" i="4"/>
  <c r="G265" i="4"/>
  <c r="I265" i="4" s="1"/>
  <c r="V264" i="4"/>
  <c r="U264" i="4"/>
  <c r="R264" i="4"/>
  <c r="O264" i="4"/>
  <c r="M264" i="4"/>
  <c r="G264" i="4"/>
  <c r="I264" i="4" s="1"/>
  <c r="V263" i="4"/>
  <c r="U263" i="4"/>
  <c r="R263" i="4"/>
  <c r="O263" i="4"/>
  <c r="M263" i="4"/>
  <c r="G263" i="4"/>
  <c r="I263" i="4" s="1"/>
  <c r="V262" i="4"/>
  <c r="U262" i="4"/>
  <c r="R262" i="4"/>
  <c r="O262" i="4"/>
  <c r="L262" i="4"/>
  <c r="M262" i="4" s="1"/>
  <c r="G262" i="4"/>
  <c r="I262" i="4" s="1"/>
  <c r="V261" i="4"/>
  <c r="U261" i="4"/>
  <c r="R261" i="4"/>
  <c r="O261" i="4"/>
  <c r="L261" i="4"/>
  <c r="M261" i="4" s="1"/>
  <c r="G261" i="4"/>
  <c r="I261" i="4" s="1"/>
  <c r="V260" i="4"/>
  <c r="U260" i="4"/>
  <c r="R260" i="4"/>
  <c r="O260" i="4"/>
  <c r="L260" i="4"/>
  <c r="M260" i="4" s="1"/>
  <c r="G260" i="4"/>
  <c r="I260" i="4" s="1"/>
  <c r="V259" i="4"/>
  <c r="U259" i="4"/>
  <c r="R259" i="4"/>
  <c r="O259" i="4"/>
  <c r="L259" i="4"/>
  <c r="M259" i="4" s="1"/>
  <c r="G259" i="4"/>
  <c r="I259" i="4" s="1"/>
  <c r="V258" i="4"/>
  <c r="U258" i="4"/>
  <c r="R258" i="4"/>
  <c r="O258" i="4"/>
  <c r="L258" i="4"/>
  <c r="M258" i="4" s="1"/>
  <c r="G258" i="4"/>
  <c r="I258" i="4" s="1"/>
  <c r="V257" i="4"/>
  <c r="U257" i="4"/>
  <c r="R257" i="4"/>
  <c r="O257" i="4"/>
  <c r="L257" i="4"/>
  <c r="M257" i="4" s="1"/>
  <c r="G257" i="4"/>
  <c r="I257" i="4" s="1"/>
  <c r="V256" i="4"/>
  <c r="U256" i="4"/>
  <c r="R256" i="4"/>
  <c r="O256" i="4"/>
  <c r="L256" i="4"/>
  <c r="M256" i="4" s="1"/>
  <c r="G256" i="4"/>
  <c r="I256" i="4" s="1"/>
  <c r="V255" i="4"/>
  <c r="U255" i="4"/>
  <c r="R255" i="4"/>
  <c r="O255" i="4"/>
  <c r="L255" i="4"/>
  <c r="M255" i="4" s="1"/>
  <c r="G255" i="4"/>
  <c r="I255" i="4" s="1"/>
  <c r="V254" i="4"/>
  <c r="U254" i="4"/>
  <c r="R254" i="4"/>
  <c r="O254" i="4"/>
  <c r="L254" i="4"/>
  <c r="M254" i="4" s="1"/>
  <c r="G254" i="4"/>
  <c r="I254" i="4" s="1"/>
  <c r="V253" i="4"/>
  <c r="U253" i="4"/>
  <c r="R253" i="4"/>
  <c r="O253" i="4"/>
  <c r="M253" i="4"/>
  <c r="G253" i="4"/>
  <c r="I253" i="4" s="1"/>
  <c r="V252" i="4"/>
  <c r="U252" i="4"/>
  <c r="R252" i="4"/>
  <c r="O252" i="4"/>
  <c r="L252" i="4"/>
  <c r="M252" i="4" s="1"/>
  <c r="G252" i="4"/>
  <c r="I252" i="4" s="1"/>
  <c r="V251" i="4"/>
  <c r="U251" i="4"/>
  <c r="R251" i="4"/>
  <c r="O251" i="4"/>
  <c r="M251" i="4"/>
  <c r="G251" i="4"/>
  <c r="I251" i="4" s="1"/>
  <c r="V250" i="4"/>
  <c r="U250" i="4"/>
  <c r="R250" i="4"/>
  <c r="O250" i="4"/>
  <c r="L250" i="4"/>
  <c r="M250" i="4" s="1"/>
  <c r="G250" i="4"/>
  <c r="I250" i="4" s="1"/>
  <c r="V249" i="4"/>
  <c r="U249" i="4"/>
  <c r="R249" i="4"/>
  <c r="O249" i="4"/>
  <c r="L249" i="4"/>
  <c r="M249" i="4" s="1"/>
  <c r="G249" i="4"/>
  <c r="I249" i="4" s="1"/>
  <c r="B279" i="4"/>
  <c r="J279" i="4" s="1"/>
  <c r="B278" i="4"/>
  <c r="J278" i="4" s="1"/>
  <c r="B277" i="4"/>
  <c r="J277" i="4" s="1"/>
  <c r="B276" i="4"/>
  <c r="J276" i="4" s="1"/>
  <c r="B275" i="4"/>
  <c r="J275" i="4" s="1"/>
  <c r="B274" i="4"/>
  <c r="J274" i="4" s="1"/>
  <c r="B273" i="4"/>
  <c r="J273" i="4" s="1"/>
  <c r="B272" i="4"/>
  <c r="J272" i="4" s="1"/>
  <c r="B271" i="4"/>
  <c r="J271" i="4" s="1"/>
  <c r="B270" i="4"/>
  <c r="J270" i="4" s="1"/>
  <c r="B269" i="4"/>
  <c r="B268" i="4"/>
  <c r="J268" i="4" s="1"/>
  <c r="B267" i="4"/>
  <c r="J267" i="4" s="1"/>
  <c r="B266" i="4"/>
  <c r="J266" i="4" s="1"/>
  <c r="B265" i="4"/>
  <c r="J265" i="4" s="1"/>
  <c r="B264" i="4"/>
  <c r="J264" i="4" s="1"/>
  <c r="B263" i="4"/>
  <c r="J263" i="4" s="1"/>
  <c r="B262" i="4"/>
  <c r="J262" i="4" s="1"/>
  <c r="B261" i="4"/>
  <c r="J261" i="4" s="1"/>
  <c r="B260" i="4"/>
  <c r="J260" i="4" s="1"/>
  <c r="B259" i="4"/>
  <c r="J259" i="4" s="1"/>
  <c r="B258" i="4"/>
  <c r="J258" i="4" s="1"/>
  <c r="B257" i="4"/>
  <c r="J257" i="4" s="1"/>
  <c r="B256" i="4"/>
  <c r="J256" i="4" s="1"/>
  <c r="B255" i="4"/>
  <c r="B254" i="4"/>
  <c r="J254" i="4" s="1"/>
  <c r="B253" i="4"/>
  <c r="J253" i="4" s="1"/>
  <c r="B252" i="4"/>
  <c r="J252" i="4" s="1"/>
  <c r="B251" i="4"/>
  <c r="J251" i="4" s="1"/>
  <c r="B250" i="4"/>
  <c r="J250" i="4" s="1"/>
  <c r="B249" i="4"/>
  <c r="J249" i="4" s="1"/>
  <c r="Q271" i="4" l="1"/>
  <c r="Q275" i="4"/>
  <c r="Q256" i="4"/>
  <c r="Q259" i="4"/>
  <c r="Q270" i="4"/>
  <c r="Q274" i="4"/>
  <c r="Q278" i="4"/>
  <c r="Q279" i="4"/>
  <c r="Q273" i="4"/>
  <c r="Q277" i="4"/>
  <c r="Q272" i="4"/>
  <c r="Q276" i="4"/>
  <c r="N278" i="4"/>
  <c r="Q257" i="4"/>
  <c r="N259" i="4"/>
  <c r="Q262" i="4"/>
  <c r="Q266" i="4"/>
  <c r="Q261" i="4"/>
  <c r="Q264" i="4"/>
  <c r="Q268" i="4"/>
  <c r="Q265" i="4"/>
  <c r="Q260" i="4"/>
  <c r="Q255" i="4"/>
  <c r="Q250" i="4"/>
  <c r="Q254" i="4"/>
  <c r="Q258" i="4"/>
  <c r="Q263" i="4"/>
  <c r="Q267" i="4"/>
  <c r="Q251" i="4"/>
  <c r="Q249" i="4"/>
  <c r="J255" i="4"/>
  <c r="K255" i="4" s="1"/>
  <c r="Q252" i="4"/>
  <c r="Q253" i="4"/>
  <c r="N263" i="4"/>
  <c r="N252" i="4"/>
  <c r="N270" i="4"/>
  <c r="N254" i="4"/>
  <c r="N261" i="4"/>
  <c r="N276" i="4"/>
  <c r="N267" i="4"/>
  <c r="N274" i="4"/>
  <c r="N250" i="4"/>
  <c r="N257" i="4"/>
  <c r="N265" i="4"/>
  <c r="N272" i="4"/>
  <c r="N249" i="4"/>
  <c r="N258" i="4"/>
  <c r="N262" i="4"/>
  <c r="N266" i="4"/>
  <c r="N273" i="4"/>
  <c r="N277" i="4"/>
  <c r="N251" i="4"/>
  <c r="N253" i="4"/>
  <c r="N255" i="4"/>
  <c r="N256" i="4"/>
  <c r="N260" i="4"/>
  <c r="N264" i="4"/>
  <c r="N268" i="4"/>
  <c r="N271" i="4"/>
  <c r="N275" i="4"/>
  <c r="N279" i="4"/>
  <c r="K249" i="4"/>
  <c r="S249" i="4" s="1"/>
  <c r="J36" i="8" s="1"/>
  <c r="K251" i="4"/>
  <c r="K253" i="4"/>
  <c r="K256" i="4"/>
  <c r="K258" i="4"/>
  <c r="K260" i="4"/>
  <c r="K262" i="4"/>
  <c r="K264" i="4"/>
  <c r="K266" i="4"/>
  <c r="K268" i="4"/>
  <c r="K271" i="4"/>
  <c r="K273" i="4"/>
  <c r="K275" i="4"/>
  <c r="K277" i="4"/>
  <c r="K279" i="4"/>
  <c r="K250" i="4"/>
  <c r="K252" i="4"/>
  <c r="K254" i="4"/>
  <c r="K257" i="4"/>
  <c r="K259" i="4"/>
  <c r="K261" i="4"/>
  <c r="S261" i="4" s="1"/>
  <c r="J22" i="8" s="1"/>
  <c r="K263" i="4"/>
  <c r="K265" i="4"/>
  <c r="K267" i="4"/>
  <c r="K270" i="4"/>
  <c r="K272" i="4"/>
  <c r="K274" i="4"/>
  <c r="K276" i="4"/>
  <c r="K278" i="4"/>
  <c r="V246" i="4"/>
  <c r="U246" i="4"/>
  <c r="R246" i="4"/>
  <c r="O246" i="4"/>
  <c r="L246" i="4"/>
  <c r="M246" i="4" s="1"/>
  <c r="G246" i="4"/>
  <c r="I246" i="4" s="1"/>
  <c r="B246" i="4"/>
  <c r="J246" i="4" s="1"/>
  <c r="U248" i="4"/>
  <c r="U247" i="4"/>
  <c r="U245" i="4"/>
  <c r="U244" i="4"/>
  <c r="U243" i="4"/>
  <c r="U242" i="4"/>
  <c r="U241" i="4"/>
  <c r="U240" i="4"/>
  <c r="U239" i="4"/>
  <c r="U238" i="4"/>
  <c r="U237" i="4"/>
  <c r="U236" i="4"/>
  <c r="U235" i="4"/>
  <c r="U234" i="4"/>
  <c r="U233" i="4"/>
  <c r="U232" i="4"/>
  <c r="U231" i="4"/>
  <c r="U230" i="4"/>
  <c r="U229" i="4"/>
  <c r="U228" i="4"/>
  <c r="U227" i="4"/>
  <c r="U226" i="4"/>
  <c r="U225" i="4"/>
  <c r="U224" i="4"/>
  <c r="U223" i="4"/>
  <c r="U222" i="4"/>
  <c r="U221" i="4"/>
  <c r="U220" i="4"/>
  <c r="U219" i="4"/>
  <c r="U218" i="4"/>
  <c r="U217" i="4"/>
  <c r="U216" i="4"/>
  <c r="U215" i="4"/>
  <c r="U181" i="4"/>
  <c r="U180" i="4"/>
  <c r="U179" i="4"/>
  <c r="U178" i="4"/>
  <c r="U177" i="4"/>
  <c r="U176" i="4"/>
  <c r="U175" i="4"/>
  <c r="U174" i="4"/>
  <c r="U173" i="4"/>
  <c r="U172" i="4"/>
  <c r="U171" i="4"/>
  <c r="U170" i="4"/>
  <c r="U169" i="4"/>
  <c r="U168" i="4"/>
  <c r="U167" i="4"/>
  <c r="U166" i="4"/>
  <c r="U165" i="4"/>
  <c r="U164" i="4"/>
  <c r="U163" i="4"/>
  <c r="U162" i="4"/>
  <c r="U161" i="4"/>
  <c r="U160" i="4"/>
  <c r="U159" i="4"/>
  <c r="U158" i="4"/>
  <c r="U157" i="4"/>
  <c r="U156" i="4"/>
  <c r="U155" i="4"/>
  <c r="U154" i="4"/>
  <c r="U153" i="4"/>
  <c r="U152" i="4"/>
  <c r="U151" i="4"/>
  <c r="U150" i="4"/>
  <c r="U149" i="4"/>
  <c r="U148" i="4"/>
  <c r="U147" i="4"/>
  <c r="U146" i="4"/>
  <c r="U145" i="4"/>
  <c r="U144" i="4"/>
  <c r="U143" i="4"/>
  <c r="U142" i="4"/>
  <c r="U141" i="4"/>
  <c r="U140" i="4"/>
  <c r="U139" i="4"/>
  <c r="U138" i="4"/>
  <c r="U137" i="4"/>
  <c r="U136" i="4"/>
  <c r="U135" i="4"/>
  <c r="U134" i="4"/>
  <c r="U133" i="4"/>
  <c r="U132" i="4"/>
  <c r="U131" i="4"/>
  <c r="U130" i="4"/>
  <c r="U129" i="4"/>
  <c r="U128" i="4"/>
  <c r="U127" i="4"/>
  <c r="U126" i="4"/>
  <c r="U125" i="4"/>
  <c r="U124" i="4"/>
  <c r="U123" i="4"/>
  <c r="U122" i="4"/>
  <c r="U121" i="4"/>
  <c r="U120" i="4"/>
  <c r="U119" i="4"/>
  <c r="U118" i="4"/>
  <c r="U117" i="4"/>
  <c r="U116" i="4"/>
  <c r="U115" i="4"/>
  <c r="U114" i="4"/>
  <c r="U113" i="4"/>
  <c r="U112" i="4"/>
  <c r="U111" i="4"/>
  <c r="U110" i="4"/>
  <c r="U109" i="4"/>
  <c r="U108" i="4"/>
  <c r="U107" i="4"/>
  <c r="U106" i="4"/>
  <c r="U105" i="4"/>
  <c r="U104" i="4"/>
  <c r="U103" i="4"/>
  <c r="U102" i="4"/>
  <c r="U101" i="4"/>
  <c r="U100" i="4"/>
  <c r="U99" i="4"/>
  <c r="U98" i="4"/>
  <c r="U97" i="4"/>
  <c r="U96" i="4"/>
  <c r="U95" i="4"/>
  <c r="U94" i="4"/>
  <c r="U93" i="4"/>
  <c r="U92" i="4"/>
  <c r="U91" i="4"/>
  <c r="U90" i="4"/>
  <c r="U89" i="4"/>
  <c r="U88" i="4"/>
  <c r="U87" i="4"/>
  <c r="U86" i="4"/>
  <c r="U85" i="4"/>
  <c r="U84" i="4"/>
  <c r="U83" i="4"/>
  <c r="U82" i="4"/>
  <c r="U81" i="4"/>
  <c r="U80" i="4"/>
  <c r="U79" i="4"/>
  <c r="U78" i="4"/>
  <c r="U77" i="4"/>
  <c r="U76" i="4"/>
  <c r="U75" i="4"/>
  <c r="U74" i="4"/>
  <c r="U73" i="4"/>
  <c r="U72" i="4"/>
  <c r="U71" i="4"/>
  <c r="U70" i="4"/>
  <c r="U69" i="4"/>
  <c r="U68" i="4"/>
  <c r="U67" i="4"/>
  <c r="U66" i="4"/>
  <c r="U65" i="4"/>
  <c r="U64" i="4"/>
  <c r="U63" i="4"/>
  <c r="U62" i="4"/>
  <c r="U61" i="4"/>
  <c r="U60" i="4"/>
  <c r="U59" i="4"/>
  <c r="U58" i="4"/>
  <c r="U57" i="4"/>
  <c r="U56" i="4"/>
  <c r="U55" i="4"/>
  <c r="U54" i="4"/>
  <c r="U53" i="4"/>
  <c r="U52" i="4"/>
  <c r="U51" i="4"/>
  <c r="U50" i="4"/>
  <c r="U49" i="4"/>
  <c r="U48" i="4"/>
  <c r="U47" i="4"/>
  <c r="U46" i="4"/>
  <c r="U45" i="4"/>
  <c r="U44" i="4"/>
  <c r="U43" i="4"/>
  <c r="U42" i="4"/>
  <c r="U41" i="4"/>
  <c r="U40" i="4"/>
  <c r="U39" i="4"/>
  <c r="U38" i="4"/>
  <c r="U37" i="4"/>
  <c r="U36" i="4"/>
  <c r="U35" i="4"/>
  <c r="U34" i="4"/>
  <c r="U33" i="4"/>
  <c r="U32" i="4"/>
  <c r="U31" i="4"/>
  <c r="U30" i="4"/>
  <c r="U29" i="4"/>
  <c r="U28" i="4"/>
  <c r="U27" i="4"/>
  <c r="U26" i="4"/>
  <c r="U25" i="4"/>
  <c r="U24" i="4"/>
  <c r="U23" i="4"/>
  <c r="U22" i="4"/>
  <c r="U21" i="4"/>
  <c r="U20" i="4"/>
  <c r="U19" i="4"/>
  <c r="U18" i="4"/>
  <c r="U17" i="4"/>
  <c r="U16" i="4"/>
  <c r="U15" i="4"/>
  <c r="U14" i="4"/>
  <c r="U13" i="4"/>
  <c r="U12" i="4"/>
  <c r="U11" i="4"/>
  <c r="U10" i="4"/>
  <c r="U9" i="4"/>
  <c r="U8" i="4"/>
  <c r="U7" i="4"/>
  <c r="U6" i="4"/>
  <c r="U5" i="4"/>
  <c r="L248" i="4"/>
  <c r="M248" i="4" s="1"/>
  <c r="L247" i="4"/>
  <c r="M247" i="4" s="1"/>
  <c r="L245" i="4"/>
  <c r="M245" i="4" s="1"/>
  <c r="L244" i="4"/>
  <c r="N244" i="4" s="1"/>
  <c r="L243" i="4"/>
  <c r="M243" i="4" s="1"/>
  <c r="L242" i="4"/>
  <c r="N242" i="4" s="1"/>
  <c r="L241" i="4"/>
  <c r="N241" i="4" s="1"/>
  <c r="L240" i="4"/>
  <c r="L239" i="4"/>
  <c r="N239" i="4" s="1"/>
  <c r="L238" i="4"/>
  <c r="M238" i="4" s="1"/>
  <c r="L237" i="4"/>
  <c r="N237" i="4" s="1"/>
  <c r="L236" i="4"/>
  <c r="N236" i="4" s="1"/>
  <c r="M234" i="4"/>
  <c r="N233" i="4"/>
  <c r="L232" i="4"/>
  <c r="N232" i="4" s="1"/>
  <c r="L231" i="4"/>
  <c r="M231" i="4" s="1"/>
  <c r="L230" i="4"/>
  <c r="N230" i="4" s="1"/>
  <c r="L228" i="4"/>
  <c r="N228" i="4" s="1"/>
  <c r="L227" i="4"/>
  <c r="N227" i="4" s="1"/>
  <c r="L226" i="4"/>
  <c r="N226" i="4" s="1"/>
  <c r="L225" i="4"/>
  <c r="N225" i="4" s="1"/>
  <c r="L224" i="4"/>
  <c r="N224" i="4" s="1"/>
  <c r="L223" i="4"/>
  <c r="N223" i="4" s="1"/>
  <c r="L222" i="4"/>
  <c r="N222" i="4" s="1"/>
  <c r="L221" i="4"/>
  <c r="N221" i="4" s="1"/>
  <c r="L219" i="4"/>
  <c r="N219" i="4" s="1"/>
  <c r="L218" i="4"/>
  <c r="N218" i="4" s="1"/>
  <c r="L217" i="4"/>
  <c r="N217" i="4" s="1"/>
  <c r="L216" i="4"/>
  <c r="N216" i="4" s="1"/>
  <c r="V248" i="4"/>
  <c r="R248" i="4"/>
  <c r="O248" i="4"/>
  <c r="G248" i="4"/>
  <c r="I248" i="4" s="1"/>
  <c r="B248" i="4"/>
  <c r="J248" i="4" s="1"/>
  <c r="V247" i="4"/>
  <c r="R247" i="4"/>
  <c r="O247" i="4"/>
  <c r="G247" i="4"/>
  <c r="I247" i="4" s="1"/>
  <c r="B247" i="4"/>
  <c r="J247" i="4" s="1"/>
  <c r="V245" i="4"/>
  <c r="R245" i="4"/>
  <c r="O245" i="4"/>
  <c r="G245" i="4"/>
  <c r="I245" i="4" s="1"/>
  <c r="B245" i="4"/>
  <c r="V244" i="4"/>
  <c r="R244" i="4"/>
  <c r="O244" i="4"/>
  <c r="G244" i="4"/>
  <c r="I244" i="4" s="1"/>
  <c r="B244" i="4"/>
  <c r="J244" i="4" s="1"/>
  <c r="V243" i="4"/>
  <c r="R243" i="4"/>
  <c r="O243" i="4"/>
  <c r="G243" i="4"/>
  <c r="I243" i="4" s="1"/>
  <c r="B243" i="4"/>
  <c r="V242" i="4"/>
  <c r="R242" i="4"/>
  <c r="O242" i="4"/>
  <c r="G242" i="4"/>
  <c r="I242" i="4" s="1"/>
  <c r="B242" i="4"/>
  <c r="J242" i="4" s="1"/>
  <c r="V241" i="4"/>
  <c r="R241" i="4"/>
  <c r="O241" i="4"/>
  <c r="G241" i="4"/>
  <c r="I241" i="4" s="1"/>
  <c r="B241" i="4"/>
  <c r="J241" i="4" s="1"/>
  <c r="V240" i="4"/>
  <c r="R240" i="4"/>
  <c r="O240" i="4"/>
  <c r="N240" i="4"/>
  <c r="G240" i="4"/>
  <c r="I240" i="4" s="1"/>
  <c r="B240" i="4"/>
  <c r="J240" i="4" s="1"/>
  <c r="V239" i="4"/>
  <c r="R239" i="4"/>
  <c r="O239" i="4"/>
  <c r="G239" i="4"/>
  <c r="I239" i="4" s="1"/>
  <c r="B239" i="4"/>
  <c r="J239" i="4" s="1"/>
  <c r="V238" i="4"/>
  <c r="R238" i="4"/>
  <c r="O238" i="4"/>
  <c r="G238" i="4"/>
  <c r="I238" i="4" s="1"/>
  <c r="B238" i="4"/>
  <c r="J238" i="4" s="1"/>
  <c r="V237" i="4"/>
  <c r="R237" i="4"/>
  <c r="O237" i="4"/>
  <c r="G237" i="4"/>
  <c r="I237" i="4" s="1"/>
  <c r="B237" i="4"/>
  <c r="J237" i="4" s="1"/>
  <c r="V236" i="4"/>
  <c r="R236" i="4"/>
  <c r="O236" i="4"/>
  <c r="G236" i="4"/>
  <c r="I236" i="4" s="1"/>
  <c r="B236" i="4"/>
  <c r="J236" i="4" s="1"/>
  <c r="V235" i="4"/>
  <c r="R235" i="4"/>
  <c r="O235" i="4"/>
  <c r="N235" i="4"/>
  <c r="M235" i="4"/>
  <c r="G235" i="4"/>
  <c r="I235" i="4" s="1"/>
  <c r="B235" i="4"/>
  <c r="J235" i="4" s="1"/>
  <c r="V234" i="4"/>
  <c r="R234" i="4"/>
  <c r="O234" i="4"/>
  <c r="N234" i="4"/>
  <c r="G234" i="4"/>
  <c r="I234" i="4" s="1"/>
  <c r="B234" i="4"/>
  <c r="J234" i="4" s="1"/>
  <c r="V233" i="4"/>
  <c r="R233" i="4"/>
  <c r="O233" i="4"/>
  <c r="M233" i="4"/>
  <c r="G233" i="4"/>
  <c r="I233" i="4" s="1"/>
  <c r="B233" i="4"/>
  <c r="J233" i="4" s="1"/>
  <c r="V232" i="4"/>
  <c r="R232" i="4"/>
  <c r="O232" i="4"/>
  <c r="G232" i="4"/>
  <c r="I232" i="4" s="1"/>
  <c r="B232" i="4"/>
  <c r="J232" i="4" s="1"/>
  <c r="V231" i="4"/>
  <c r="R231" i="4"/>
  <c r="O231" i="4"/>
  <c r="G231" i="4"/>
  <c r="I231" i="4" s="1"/>
  <c r="B231" i="4"/>
  <c r="V230" i="4"/>
  <c r="R230" i="4"/>
  <c r="O230" i="4"/>
  <c r="G230" i="4"/>
  <c r="I230" i="4" s="1"/>
  <c r="B230" i="4"/>
  <c r="J230" i="4" s="1"/>
  <c r="V229" i="4"/>
  <c r="R229" i="4"/>
  <c r="O229" i="4"/>
  <c r="M229" i="4"/>
  <c r="G229" i="4"/>
  <c r="I229" i="4" s="1"/>
  <c r="B229" i="4"/>
  <c r="J229" i="4" s="1"/>
  <c r="V228" i="4"/>
  <c r="R228" i="4"/>
  <c r="O228" i="4"/>
  <c r="G228" i="4"/>
  <c r="I228" i="4" s="1"/>
  <c r="B228" i="4"/>
  <c r="J228" i="4" s="1"/>
  <c r="V227" i="4"/>
  <c r="R227" i="4"/>
  <c r="O227" i="4"/>
  <c r="G227" i="4"/>
  <c r="I227" i="4" s="1"/>
  <c r="B227" i="4"/>
  <c r="J227" i="4" s="1"/>
  <c r="V226" i="4"/>
  <c r="R226" i="4"/>
  <c r="O226" i="4"/>
  <c r="G226" i="4"/>
  <c r="I226" i="4" s="1"/>
  <c r="B226" i="4"/>
  <c r="J226" i="4" s="1"/>
  <c r="V225" i="4"/>
  <c r="R225" i="4"/>
  <c r="O225" i="4"/>
  <c r="G225" i="4"/>
  <c r="I225" i="4" s="1"/>
  <c r="B225" i="4"/>
  <c r="J225" i="4" s="1"/>
  <c r="V224" i="4"/>
  <c r="R224" i="4"/>
  <c r="O224" i="4"/>
  <c r="G224" i="4"/>
  <c r="I224" i="4" s="1"/>
  <c r="B224" i="4"/>
  <c r="J224" i="4" s="1"/>
  <c r="V223" i="4"/>
  <c r="R223" i="4"/>
  <c r="O223" i="4"/>
  <c r="G223" i="4"/>
  <c r="I223" i="4" s="1"/>
  <c r="B223" i="4"/>
  <c r="J223" i="4" s="1"/>
  <c r="V222" i="4"/>
  <c r="R222" i="4"/>
  <c r="O222" i="4"/>
  <c r="G222" i="4"/>
  <c r="I222" i="4" s="1"/>
  <c r="B222" i="4"/>
  <c r="J222" i="4" s="1"/>
  <c r="V221" i="4"/>
  <c r="R221" i="4"/>
  <c r="O221" i="4"/>
  <c r="G221" i="4"/>
  <c r="I221" i="4" s="1"/>
  <c r="B221" i="4"/>
  <c r="J221" i="4" s="1"/>
  <c r="V220" i="4"/>
  <c r="R220" i="4"/>
  <c r="O220" i="4"/>
  <c r="N220" i="4"/>
  <c r="G220" i="4"/>
  <c r="I220" i="4" s="1"/>
  <c r="B220" i="4"/>
  <c r="J220" i="4" s="1"/>
  <c r="V219" i="4"/>
  <c r="R219" i="4"/>
  <c r="O219" i="4"/>
  <c r="G219" i="4"/>
  <c r="I219" i="4" s="1"/>
  <c r="B219" i="4"/>
  <c r="J219" i="4" s="1"/>
  <c r="V218" i="4"/>
  <c r="R218" i="4"/>
  <c r="O218" i="4"/>
  <c r="G218" i="4"/>
  <c r="I218" i="4" s="1"/>
  <c r="B218" i="4"/>
  <c r="J218" i="4" s="1"/>
  <c r="V217" i="4"/>
  <c r="R217" i="4"/>
  <c r="O217" i="4"/>
  <c r="G217" i="4"/>
  <c r="I217" i="4" s="1"/>
  <c r="B217" i="4"/>
  <c r="J217" i="4" s="1"/>
  <c r="V216" i="4"/>
  <c r="R216" i="4"/>
  <c r="O216" i="4"/>
  <c r="G216" i="4"/>
  <c r="I216" i="4" s="1"/>
  <c r="B216" i="4"/>
  <c r="J216" i="4" s="1"/>
  <c r="V215" i="4"/>
  <c r="R215" i="4"/>
  <c r="O215" i="4"/>
  <c r="L215" i="4"/>
  <c r="M215" i="4" s="1"/>
  <c r="G215" i="4"/>
  <c r="I215" i="4" s="1"/>
  <c r="B215" i="4"/>
  <c r="J215" i="4" s="1"/>
  <c r="J16" i="13" l="1"/>
  <c r="J10" i="12"/>
  <c r="N246" i="4"/>
  <c r="S274" i="4"/>
  <c r="J17" i="8" s="1"/>
  <c r="S265" i="4"/>
  <c r="J15" i="8" s="1"/>
  <c r="S260" i="4"/>
  <c r="J12" i="8" s="1"/>
  <c r="S252" i="4"/>
  <c r="J18" i="8" s="1"/>
  <c r="S267" i="4"/>
  <c r="J13" i="8" s="1"/>
  <c r="S250" i="4"/>
  <c r="J4" i="8" s="1"/>
  <c r="S279" i="4"/>
  <c r="J10" i="8" s="1"/>
  <c r="S278" i="4"/>
  <c r="J32" i="8" s="1"/>
  <c r="S275" i="4"/>
  <c r="J25" i="8" s="1"/>
  <c r="S262" i="4"/>
  <c r="J31" i="8" s="1"/>
  <c r="S271" i="4"/>
  <c r="J6" i="8" s="1"/>
  <c r="S272" i="4"/>
  <c r="J8" i="8" s="1"/>
  <c r="S263" i="4"/>
  <c r="J19" i="8" s="1"/>
  <c r="S254" i="4"/>
  <c r="J33" i="8" s="1"/>
  <c r="S277" i="4"/>
  <c r="J30" i="8" s="1"/>
  <c r="S259" i="4"/>
  <c r="J21" i="8" s="1"/>
  <c r="S264" i="4"/>
  <c r="J3" i="8" s="1"/>
  <c r="S256" i="4"/>
  <c r="J5" i="8" s="1"/>
  <c r="S270" i="4"/>
  <c r="J14" i="8" s="1"/>
  <c r="S266" i="4"/>
  <c r="J20" i="8" s="1"/>
  <c r="S251" i="4"/>
  <c r="J16" i="8" s="1"/>
  <c r="N231" i="4"/>
  <c r="S276" i="4"/>
  <c r="J11" i="8" s="1"/>
  <c r="S255" i="4"/>
  <c r="J29" i="8" s="1"/>
  <c r="S268" i="4"/>
  <c r="J7" i="8" s="1"/>
  <c r="S253" i="4"/>
  <c r="J9" i="8" s="1"/>
  <c r="S257" i="4"/>
  <c r="J27" i="8" s="1"/>
  <c r="S273" i="4"/>
  <c r="J2" i="8" s="1"/>
  <c r="S258" i="4"/>
  <c r="J28" i="8" s="1"/>
  <c r="N215" i="4"/>
  <c r="Q217" i="4"/>
  <c r="M218" i="4"/>
  <c r="N245" i="4"/>
  <c r="Q248" i="4"/>
  <c r="Q245" i="4"/>
  <c r="Q247" i="4"/>
  <c r="Q224" i="4"/>
  <c r="M232" i="4"/>
  <c r="Q246" i="4"/>
  <c r="N243" i="4"/>
  <c r="N248" i="4"/>
  <c r="K246" i="4"/>
  <c r="Q238" i="4"/>
  <c r="N247" i="4"/>
  <c r="Q242" i="4"/>
  <c r="M228" i="4"/>
  <c r="N238" i="4"/>
  <c r="M239" i="4"/>
  <c r="M225" i="4"/>
  <c r="Q227" i="4"/>
  <c r="Q233" i="4"/>
  <c r="Q220" i="4"/>
  <c r="Q235" i="4"/>
  <c r="Q243" i="4"/>
  <c r="Q239" i="4"/>
  <c r="K235" i="4"/>
  <c r="K233" i="4"/>
  <c r="Q231" i="4"/>
  <c r="M221" i="4"/>
  <c r="Q228" i="4"/>
  <c r="J243" i="4"/>
  <c r="K243" i="4" s="1"/>
  <c r="J245" i="4"/>
  <c r="K245" i="4" s="1"/>
  <c r="Q229" i="4"/>
  <c r="Q223" i="4"/>
  <c r="Q218" i="4"/>
  <c r="M220" i="4"/>
  <c r="N229" i="4"/>
  <c r="M224" i="4"/>
  <c r="M242" i="4"/>
  <c r="M217" i="4"/>
  <c r="K220" i="4"/>
  <c r="K222" i="4"/>
  <c r="K240" i="4"/>
  <c r="K241" i="4"/>
  <c r="K247" i="4"/>
  <c r="K224" i="4"/>
  <c r="K226" i="4"/>
  <c r="K232" i="4"/>
  <c r="K234" i="4"/>
  <c r="K236" i="4"/>
  <c r="K237" i="4"/>
  <c r="K216" i="4"/>
  <c r="Q221" i="4"/>
  <c r="K228" i="4"/>
  <c r="K230" i="4"/>
  <c r="K244" i="4"/>
  <c r="K215" i="4"/>
  <c r="Q219" i="4"/>
  <c r="Q225" i="4"/>
  <c r="M219" i="4"/>
  <c r="K221" i="4"/>
  <c r="M223" i="4"/>
  <c r="K225" i="4"/>
  <c r="M227" i="4"/>
  <c r="K229" i="4"/>
  <c r="J231" i="4"/>
  <c r="Q232" i="4"/>
  <c r="Q234" i="4"/>
  <c r="M237" i="4"/>
  <c r="Q237" i="4"/>
  <c r="K239" i="4"/>
  <c r="M241" i="4"/>
  <c r="Q241" i="4"/>
  <c r="M244" i="4"/>
  <c r="Q244" i="4"/>
  <c r="K248" i="4"/>
  <c r="M216" i="4"/>
  <c r="Q216" i="4"/>
  <c r="K218" i="4"/>
  <c r="Q215" i="4"/>
  <c r="K217" i="4"/>
  <c r="M222" i="4"/>
  <c r="Q222" i="4"/>
  <c r="M226" i="4"/>
  <c r="Q226" i="4"/>
  <c r="M230" i="4"/>
  <c r="Q230" i="4"/>
  <c r="M236" i="4"/>
  <c r="Q236" i="4"/>
  <c r="K238" i="4"/>
  <c r="M240" i="4"/>
  <c r="Q240" i="4"/>
  <c r="K242" i="4"/>
  <c r="K219" i="4"/>
  <c r="K223" i="4"/>
  <c r="K227" i="4"/>
  <c r="V182" i="4"/>
  <c r="V183" i="4"/>
  <c r="V184" i="4"/>
  <c r="V185" i="4"/>
  <c r="V186" i="4"/>
  <c r="V187" i="4"/>
  <c r="V188" i="4"/>
  <c r="V189" i="4"/>
  <c r="V190" i="4"/>
  <c r="V191" i="4"/>
  <c r="V192" i="4"/>
  <c r="V193" i="4"/>
  <c r="V194" i="4"/>
  <c r="V195" i="4"/>
  <c r="V196" i="4"/>
  <c r="V197" i="4"/>
  <c r="V198" i="4"/>
  <c r="V199" i="4"/>
  <c r="V200" i="4"/>
  <c r="V201" i="4"/>
  <c r="V202" i="4"/>
  <c r="V203" i="4"/>
  <c r="V204" i="4"/>
  <c r="V205" i="4"/>
  <c r="V206" i="4"/>
  <c r="V207" i="4"/>
  <c r="V208" i="4"/>
  <c r="V209" i="4"/>
  <c r="V210" i="4"/>
  <c r="V211" i="4"/>
  <c r="V212" i="4"/>
  <c r="V213" i="4"/>
  <c r="V214" i="4"/>
  <c r="B182" i="4"/>
  <c r="B183" i="4"/>
  <c r="B184" i="4"/>
  <c r="B185" i="4"/>
  <c r="B186" i="4"/>
  <c r="B187" i="4"/>
  <c r="B188" i="4"/>
  <c r="B189" i="4"/>
  <c r="B190" i="4"/>
  <c r="B191" i="4"/>
  <c r="B192" i="4"/>
  <c r="B193" i="4"/>
  <c r="B194" i="4"/>
  <c r="B195" i="4"/>
  <c r="B196" i="4"/>
  <c r="B197" i="4"/>
  <c r="B198" i="4"/>
  <c r="B199" i="4"/>
  <c r="B200" i="4"/>
  <c r="B201" i="4"/>
  <c r="B202" i="4"/>
  <c r="B203" i="4"/>
  <c r="B204" i="4"/>
  <c r="B205" i="4"/>
  <c r="B206" i="4"/>
  <c r="B207" i="4"/>
  <c r="B208" i="4"/>
  <c r="B209" i="4"/>
  <c r="B210" i="4"/>
  <c r="B211" i="4"/>
  <c r="B212" i="4"/>
  <c r="B213" i="4"/>
  <c r="B214" i="4"/>
  <c r="J8" i="12" l="1"/>
  <c r="J21" i="13"/>
  <c r="J6" i="13"/>
  <c r="J5" i="13"/>
  <c r="J22" i="13"/>
  <c r="J8" i="13"/>
  <c r="J12" i="13"/>
  <c r="J14" i="13"/>
  <c r="J11" i="13"/>
  <c r="J4" i="13"/>
  <c r="J3" i="13"/>
  <c r="J15" i="13"/>
  <c r="J23" i="13"/>
  <c r="J25" i="13"/>
  <c r="J7" i="12"/>
  <c r="J4" i="12"/>
  <c r="J3" i="12"/>
  <c r="J24" i="13"/>
  <c r="J19" i="13"/>
  <c r="J9" i="12"/>
  <c r="J7" i="13"/>
  <c r="J10" i="13"/>
  <c r="J6" i="12"/>
  <c r="J9" i="13"/>
  <c r="J5" i="12"/>
  <c r="J13" i="13"/>
  <c r="J2" i="12"/>
  <c r="J2" i="13"/>
  <c r="S218" i="4"/>
  <c r="I16" i="8" s="1"/>
  <c r="S233" i="4"/>
  <c r="I15" i="8" s="1"/>
  <c r="S238" i="4"/>
  <c r="I26" i="8" s="1"/>
  <c r="S224" i="4"/>
  <c r="I5" i="8" s="1"/>
  <c r="S248" i="4"/>
  <c r="I10" i="8" s="1"/>
  <c r="S246" i="4"/>
  <c r="I30" i="8" s="1"/>
  <c r="S232" i="4"/>
  <c r="I3" i="8" s="1"/>
  <c r="S228" i="4"/>
  <c r="I12" i="8" s="1"/>
  <c r="S235" i="4"/>
  <c r="I13" i="8" s="1"/>
  <c r="S247" i="4"/>
  <c r="I32" i="8" s="1"/>
  <c r="S239" i="4"/>
  <c r="I14" i="8" s="1"/>
  <c r="S245" i="4"/>
  <c r="I11" i="8" s="1"/>
  <c r="S226" i="4"/>
  <c r="I28" i="8" s="1"/>
  <c r="S243" i="4"/>
  <c r="I17" i="8" s="1"/>
  <c r="S241" i="4"/>
  <c r="I8" i="8" s="1"/>
  <c r="S236" i="4"/>
  <c r="I7" i="8" s="1"/>
  <c r="S230" i="4"/>
  <c r="I31" i="8" s="1"/>
  <c r="S229" i="4"/>
  <c r="I22" i="8" s="1"/>
  <c r="S225" i="4"/>
  <c r="I27" i="8" s="1"/>
  <c r="S222" i="4"/>
  <c r="I29" i="8" s="1"/>
  <c r="S242" i="4"/>
  <c r="I2" i="8" s="1"/>
  <c r="S216" i="4"/>
  <c r="I36" i="8" s="1"/>
  <c r="S234" i="4"/>
  <c r="I20" i="8" s="1"/>
  <c r="S223" i="4"/>
  <c r="I34" i="8" s="1"/>
  <c r="S215" i="4"/>
  <c r="I39" i="8" s="1"/>
  <c r="S244" i="4"/>
  <c r="I25" i="8" s="1"/>
  <c r="S221" i="4"/>
  <c r="I33" i="8" s="1"/>
  <c r="S240" i="4"/>
  <c r="I6" i="8" s="1"/>
  <c r="S237" i="4"/>
  <c r="I23" i="8" s="1"/>
  <c r="S219" i="4"/>
  <c r="I18" i="8" s="1"/>
  <c r="S227" i="4"/>
  <c r="I21" i="8" s="1"/>
  <c r="S217" i="4"/>
  <c r="I4" i="8" s="1"/>
  <c r="S220" i="4"/>
  <c r="I9" i="8" s="1"/>
  <c r="K231" i="4"/>
  <c r="S231" i="4" s="1"/>
  <c r="I19" i="8" s="1"/>
  <c r="K68" i="5"/>
  <c r="S214" i="4" s="1"/>
  <c r="H4" i="8" s="1"/>
  <c r="K67" i="5"/>
  <c r="S213" i="4" s="1"/>
  <c r="H8" i="8" s="1"/>
  <c r="K66" i="5"/>
  <c r="S212" i="4" s="1"/>
  <c r="H26" i="8" s="1"/>
  <c r="K65" i="5"/>
  <c r="S211" i="4" s="1"/>
  <c r="H19" i="8" s="1"/>
  <c r="K64" i="5"/>
  <c r="S210" i="4" s="1"/>
  <c r="H6" i="8" s="1"/>
  <c r="K63" i="5"/>
  <c r="S209" i="4" s="1"/>
  <c r="H31" i="8" s="1"/>
  <c r="K62" i="5"/>
  <c r="S208" i="4" s="1"/>
  <c r="H3" i="8" s="1"/>
  <c r="K61" i="5"/>
  <c r="S207" i="4" s="1"/>
  <c r="H18" i="8" s="1"/>
  <c r="K57" i="5"/>
  <c r="S206" i="4" s="1"/>
  <c r="H14" i="8" s="1"/>
  <c r="K51" i="5"/>
  <c r="S205" i="4" s="1"/>
  <c r="H38" i="8" s="1"/>
  <c r="K50" i="5"/>
  <c r="S204" i="4" s="1"/>
  <c r="H32" i="8" s="1"/>
  <c r="K47" i="5"/>
  <c r="S203" i="4" s="1"/>
  <c r="H29" i="8" s="1"/>
  <c r="K44" i="5"/>
  <c r="S202" i="4" s="1"/>
  <c r="H13" i="8" s="1"/>
  <c r="K43" i="5"/>
  <c r="S201" i="4" s="1"/>
  <c r="H20" i="8" s="1"/>
  <c r="K39" i="5"/>
  <c r="S200" i="4" s="1"/>
  <c r="H12" i="8" s="1"/>
  <c r="K34" i="5"/>
  <c r="S199" i="4" s="1"/>
  <c r="H34" i="8" s="1"/>
  <c r="K32" i="5"/>
  <c r="S198" i="4" s="1"/>
  <c r="H15" i="8" s="1"/>
  <c r="K29" i="5"/>
  <c r="S197" i="4" s="1"/>
  <c r="H16" i="8" s="1"/>
  <c r="K28" i="5"/>
  <c r="S196" i="4" s="1"/>
  <c r="H36" i="8" s="1"/>
  <c r="K26" i="5"/>
  <c r="S195" i="4" s="1"/>
  <c r="H25" i="8" s="1"/>
  <c r="K23" i="5"/>
  <c r="S194" i="4" s="1"/>
  <c r="H23" i="8" s="1"/>
  <c r="K21" i="5"/>
  <c r="S193" i="4" s="1"/>
  <c r="H39" i="8" s="1"/>
  <c r="K20" i="5"/>
  <c r="S192" i="4" s="1"/>
  <c r="H33" i="8" s="1"/>
  <c r="K18" i="5"/>
  <c r="S191" i="4" s="1"/>
  <c r="H35" i="8" s="1"/>
  <c r="K16" i="5"/>
  <c r="S190" i="4" s="1"/>
  <c r="H17" i="8" s="1"/>
  <c r="K15" i="5"/>
  <c r="S189" i="4" s="1"/>
  <c r="H28" i="8" s="1"/>
  <c r="K14" i="5"/>
  <c r="S188" i="4" s="1"/>
  <c r="H27" i="8" s="1"/>
  <c r="K12" i="5"/>
  <c r="S187" i="4" s="1"/>
  <c r="H10" i="8" s="1"/>
  <c r="K11" i="5"/>
  <c r="S186" i="4" s="1"/>
  <c r="H9" i="8" s="1"/>
  <c r="K10" i="5"/>
  <c r="S185" i="4" s="1"/>
  <c r="H5" i="8" s="1"/>
  <c r="K9" i="5"/>
  <c r="S184" i="4" s="1"/>
  <c r="H11" i="8" s="1"/>
  <c r="K8" i="5"/>
  <c r="S183" i="4" s="1"/>
  <c r="H2" i="8" s="1"/>
  <c r="K3" i="5"/>
  <c r="S182" i="4" s="1"/>
  <c r="H7" i="8" s="1"/>
  <c r="H5" i="13" l="1"/>
  <c r="H8" i="13"/>
  <c r="H4" i="13"/>
  <c r="H6" i="13"/>
  <c r="H7" i="13"/>
  <c r="H21" i="13"/>
  <c r="H8" i="12"/>
  <c r="H13" i="13"/>
  <c r="H27" i="13"/>
  <c r="H25" i="13"/>
  <c r="H29" i="13"/>
  <c r="H17" i="13"/>
  <c r="H19" i="13"/>
  <c r="H10" i="12"/>
  <c r="H12" i="13"/>
  <c r="H5" i="12"/>
  <c r="H26" i="13"/>
  <c r="H9" i="13"/>
  <c r="H14" i="13"/>
  <c r="H10" i="13"/>
  <c r="H22" i="13"/>
  <c r="H9" i="12"/>
  <c r="H11" i="12"/>
  <c r="H11" i="13"/>
  <c r="H6" i="12"/>
  <c r="H3" i="13"/>
  <c r="H24" i="13"/>
  <c r="H3" i="12"/>
  <c r="H7" i="12"/>
  <c r="H20" i="13"/>
  <c r="H4" i="12"/>
  <c r="I7" i="12"/>
  <c r="I6" i="13"/>
  <c r="I15" i="13"/>
  <c r="I6" i="12"/>
  <c r="I17" i="13"/>
  <c r="I3" i="12"/>
  <c r="I25" i="13"/>
  <c r="I19" i="13"/>
  <c r="I29" i="13"/>
  <c r="I26" i="13"/>
  <c r="I14" i="13"/>
  <c r="I10" i="12"/>
  <c r="I22" i="13"/>
  <c r="I21" i="13"/>
  <c r="I16" i="13"/>
  <c r="I24" i="13"/>
  <c r="I5" i="13"/>
  <c r="I4" i="12"/>
  <c r="I13" i="13"/>
  <c r="I8" i="12"/>
  <c r="I8" i="13"/>
  <c r="I11" i="13"/>
  <c r="I9" i="12"/>
  <c r="I10" i="13"/>
  <c r="I9" i="13"/>
  <c r="I3" i="13"/>
  <c r="I23" i="13"/>
  <c r="I7" i="13"/>
  <c r="I4" i="13"/>
  <c r="I20" i="13"/>
  <c r="I5" i="12"/>
  <c r="I12" i="13"/>
  <c r="H2" i="12"/>
  <c r="I2" i="12"/>
  <c r="H2" i="13"/>
  <c r="I2" i="13"/>
  <c r="L179" i="4"/>
  <c r="N179" i="4" s="1"/>
  <c r="V179" i="4"/>
  <c r="R179" i="4"/>
  <c r="O179" i="4"/>
  <c r="G179" i="4"/>
  <c r="I179" i="4" s="1"/>
  <c r="B179" i="4"/>
  <c r="V180" i="4"/>
  <c r="R180" i="4"/>
  <c r="O180" i="4"/>
  <c r="L180" i="4"/>
  <c r="N180" i="4" s="1"/>
  <c r="G180" i="4"/>
  <c r="I180" i="4" s="1"/>
  <c r="B180" i="4"/>
  <c r="J180" i="4" s="1"/>
  <c r="M179" i="4" l="1"/>
  <c r="Q180" i="4"/>
  <c r="Q179" i="4"/>
  <c r="J179" i="4"/>
  <c r="M180" i="4"/>
  <c r="K180" i="4"/>
  <c r="G152" i="4"/>
  <c r="K179" i="4" l="1"/>
  <c r="S179" i="4" s="1"/>
  <c r="G38" i="8" s="1"/>
  <c r="S180" i="4"/>
  <c r="G32" i="8" s="1"/>
  <c r="G148" i="4"/>
  <c r="I148" i="4" s="1"/>
  <c r="L147" i="4"/>
  <c r="M147" i="4" s="1"/>
  <c r="L148" i="4"/>
  <c r="M148" i="4" s="1"/>
  <c r="L150" i="4"/>
  <c r="N150" i="4" s="1"/>
  <c r="L151" i="4"/>
  <c r="M151" i="4" s="1"/>
  <c r="L152" i="4"/>
  <c r="M152" i="4" s="1"/>
  <c r="L153" i="4"/>
  <c r="N153" i="4" s="1"/>
  <c r="L154" i="4"/>
  <c r="N154" i="4" s="1"/>
  <c r="L155" i="4"/>
  <c r="M155" i="4" s="1"/>
  <c r="L156" i="4"/>
  <c r="M156" i="4" s="1"/>
  <c r="L157" i="4"/>
  <c r="N157" i="4" s="1"/>
  <c r="L158" i="4"/>
  <c r="M158" i="4" s="1"/>
  <c r="L159" i="4"/>
  <c r="M159" i="4" s="1"/>
  <c r="L160" i="4"/>
  <c r="M160" i="4" s="1"/>
  <c r="L161" i="4"/>
  <c r="L162" i="4"/>
  <c r="M162" i="4" s="1"/>
  <c r="N166" i="4"/>
  <c r="L168" i="4"/>
  <c r="M168" i="4" s="1"/>
  <c r="L169" i="4"/>
  <c r="N169" i="4" s="1"/>
  <c r="L170" i="4"/>
  <c r="M170" i="4" s="1"/>
  <c r="L171" i="4"/>
  <c r="M171" i="4" s="1"/>
  <c r="L172" i="4"/>
  <c r="N172" i="4" s="1"/>
  <c r="L173" i="4"/>
  <c r="M173" i="4" s="1"/>
  <c r="L174" i="4"/>
  <c r="M174" i="4" s="1"/>
  <c r="M175" i="4"/>
  <c r="L176" i="4"/>
  <c r="N176" i="4" s="1"/>
  <c r="L177" i="4"/>
  <c r="M177" i="4" s="1"/>
  <c r="L181" i="4"/>
  <c r="M181" i="4" s="1"/>
  <c r="V181" i="4"/>
  <c r="R181" i="4"/>
  <c r="O181" i="4"/>
  <c r="G181" i="4"/>
  <c r="I181" i="4" s="1"/>
  <c r="B181" i="4"/>
  <c r="V178" i="4"/>
  <c r="R178" i="4"/>
  <c r="O178" i="4"/>
  <c r="N178" i="4"/>
  <c r="M178" i="4"/>
  <c r="G178" i="4"/>
  <c r="I178" i="4" s="1"/>
  <c r="B178" i="4"/>
  <c r="J178" i="4" s="1"/>
  <c r="V177" i="4"/>
  <c r="R177" i="4"/>
  <c r="O177" i="4"/>
  <c r="G177" i="4"/>
  <c r="I177" i="4" s="1"/>
  <c r="B177" i="4"/>
  <c r="V176" i="4"/>
  <c r="R176" i="4"/>
  <c r="O176" i="4"/>
  <c r="G176" i="4"/>
  <c r="I176" i="4" s="1"/>
  <c r="B176" i="4"/>
  <c r="J176" i="4" s="1"/>
  <c r="V175" i="4"/>
  <c r="R175" i="4"/>
  <c r="O175" i="4"/>
  <c r="N175" i="4"/>
  <c r="G175" i="4"/>
  <c r="I175" i="4" s="1"/>
  <c r="B175" i="4"/>
  <c r="J175" i="4" s="1"/>
  <c r="V174" i="4"/>
  <c r="R174" i="4"/>
  <c r="O174" i="4"/>
  <c r="G174" i="4"/>
  <c r="I174" i="4" s="1"/>
  <c r="B174" i="4"/>
  <c r="J174" i="4" s="1"/>
  <c r="V173" i="4"/>
  <c r="R173" i="4"/>
  <c r="O173" i="4"/>
  <c r="G173" i="4"/>
  <c r="I173" i="4" s="1"/>
  <c r="B173" i="4"/>
  <c r="J173" i="4" s="1"/>
  <c r="V172" i="4"/>
  <c r="R172" i="4"/>
  <c r="O172" i="4"/>
  <c r="G172" i="4"/>
  <c r="I172" i="4" s="1"/>
  <c r="B172" i="4"/>
  <c r="V171" i="4"/>
  <c r="R171" i="4"/>
  <c r="O171" i="4"/>
  <c r="G171" i="4"/>
  <c r="I171" i="4" s="1"/>
  <c r="B171" i="4"/>
  <c r="J171" i="4" s="1"/>
  <c r="V170" i="4"/>
  <c r="R170" i="4"/>
  <c r="O170" i="4"/>
  <c r="G170" i="4"/>
  <c r="I170" i="4" s="1"/>
  <c r="B170" i="4"/>
  <c r="J170" i="4" s="1"/>
  <c r="V169" i="4"/>
  <c r="R169" i="4"/>
  <c r="O169" i="4"/>
  <c r="G169" i="4"/>
  <c r="I169" i="4" s="1"/>
  <c r="B169" i="4"/>
  <c r="V168" i="4"/>
  <c r="R168" i="4"/>
  <c r="O168" i="4"/>
  <c r="G168" i="4"/>
  <c r="I168" i="4" s="1"/>
  <c r="B168" i="4"/>
  <c r="J168" i="4" s="1"/>
  <c r="V167" i="4"/>
  <c r="R167" i="4"/>
  <c r="O167" i="4"/>
  <c r="N167" i="4"/>
  <c r="M167" i="4"/>
  <c r="G167" i="4"/>
  <c r="I167" i="4" s="1"/>
  <c r="B167" i="4"/>
  <c r="V166" i="4"/>
  <c r="R166" i="4"/>
  <c r="O166" i="4"/>
  <c r="M166" i="4"/>
  <c r="G166" i="4"/>
  <c r="I166" i="4" s="1"/>
  <c r="B166" i="4"/>
  <c r="J166" i="4" s="1"/>
  <c r="V165" i="4"/>
  <c r="R165" i="4"/>
  <c r="O165" i="4"/>
  <c r="M165" i="4"/>
  <c r="G165" i="4"/>
  <c r="I165" i="4" s="1"/>
  <c r="B165" i="4"/>
  <c r="J165" i="4" s="1"/>
  <c r="V164" i="4"/>
  <c r="R164" i="4"/>
  <c r="O164" i="4"/>
  <c r="N164" i="4"/>
  <c r="M164" i="4"/>
  <c r="G164" i="4"/>
  <c r="I164" i="4" s="1"/>
  <c r="B164" i="4"/>
  <c r="J164" i="4" s="1"/>
  <c r="V163" i="4"/>
  <c r="R163" i="4"/>
  <c r="O163" i="4"/>
  <c r="M163" i="4"/>
  <c r="G163" i="4"/>
  <c r="I163" i="4" s="1"/>
  <c r="B163" i="4"/>
  <c r="J163" i="4" s="1"/>
  <c r="V162" i="4"/>
  <c r="R162" i="4"/>
  <c r="O162" i="4"/>
  <c r="G162" i="4"/>
  <c r="I162" i="4" s="1"/>
  <c r="B162" i="4"/>
  <c r="J162" i="4" s="1"/>
  <c r="V161" i="4"/>
  <c r="R161" i="4"/>
  <c r="O161" i="4"/>
  <c r="N161" i="4"/>
  <c r="G161" i="4"/>
  <c r="I161" i="4" s="1"/>
  <c r="B161" i="4"/>
  <c r="J161" i="4" s="1"/>
  <c r="V160" i="4"/>
  <c r="R160" i="4"/>
  <c r="O160" i="4"/>
  <c r="G160" i="4"/>
  <c r="I160" i="4" s="1"/>
  <c r="B160" i="4"/>
  <c r="J160" i="4" s="1"/>
  <c r="V159" i="4"/>
  <c r="R159" i="4"/>
  <c r="O159" i="4"/>
  <c r="G159" i="4"/>
  <c r="I159" i="4" s="1"/>
  <c r="B159" i="4"/>
  <c r="J159" i="4" s="1"/>
  <c r="V158" i="4"/>
  <c r="R158" i="4"/>
  <c r="O158" i="4"/>
  <c r="G158" i="4"/>
  <c r="I158" i="4" s="1"/>
  <c r="B158" i="4"/>
  <c r="J158" i="4" s="1"/>
  <c r="V157" i="4"/>
  <c r="R157" i="4"/>
  <c r="O157" i="4"/>
  <c r="G157" i="4"/>
  <c r="I157" i="4" s="1"/>
  <c r="B157" i="4"/>
  <c r="J157" i="4" s="1"/>
  <c r="V156" i="4"/>
  <c r="R156" i="4"/>
  <c r="O156" i="4"/>
  <c r="G156" i="4"/>
  <c r="I156" i="4" s="1"/>
  <c r="B156" i="4"/>
  <c r="J156" i="4" s="1"/>
  <c r="V155" i="4"/>
  <c r="R155" i="4"/>
  <c r="O155" i="4"/>
  <c r="G155" i="4"/>
  <c r="I155" i="4" s="1"/>
  <c r="B155" i="4"/>
  <c r="J155" i="4" s="1"/>
  <c r="V154" i="4"/>
  <c r="R154" i="4"/>
  <c r="O154" i="4"/>
  <c r="G154" i="4"/>
  <c r="I154" i="4" s="1"/>
  <c r="B154" i="4"/>
  <c r="J154" i="4" s="1"/>
  <c r="V153" i="4"/>
  <c r="R153" i="4"/>
  <c r="O153" i="4"/>
  <c r="G153" i="4"/>
  <c r="I153" i="4" s="1"/>
  <c r="B153" i="4"/>
  <c r="J153" i="4" s="1"/>
  <c r="V152" i="4"/>
  <c r="R152" i="4"/>
  <c r="O152" i="4"/>
  <c r="I152" i="4"/>
  <c r="B152" i="4"/>
  <c r="J152" i="4" s="1"/>
  <c r="V151" i="4"/>
  <c r="R151" i="4"/>
  <c r="O151" i="4"/>
  <c r="G151" i="4"/>
  <c r="I151" i="4" s="1"/>
  <c r="B151" i="4"/>
  <c r="J151" i="4" s="1"/>
  <c r="V150" i="4"/>
  <c r="R150" i="4"/>
  <c r="O150" i="4"/>
  <c r="G150" i="4"/>
  <c r="I150" i="4" s="1"/>
  <c r="B150" i="4"/>
  <c r="J150" i="4" s="1"/>
  <c r="V149" i="4"/>
  <c r="R149" i="4"/>
  <c r="O149" i="4"/>
  <c r="N149" i="4"/>
  <c r="M149" i="4"/>
  <c r="G149" i="4"/>
  <c r="I149" i="4" s="1"/>
  <c r="B149" i="4"/>
  <c r="J149" i="4" s="1"/>
  <c r="V148" i="4"/>
  <c r="R148" i="4"/>
  <c r="O148" i="4"/>
  <c r="B148" i="4"/>
  <c r="J148" i="4" s="1"/>
  <c r="V147" i="4"/>
  <c r="R147" i="4"/>
  <c r="O147" i="4"/>
  <c r="G147" i="4"/>
  <c r="I147" i="4" s="1"/>
  <c r="B147" i="4"/>
  <c r="J147" i="4" s="1"/>
  <c r="V146" i="4"/>
  <c r="R146" i="4"/>
  <c r="O146" i="4"/>
  <c r="L146" i="4"/>
  <c r="N146" i="4" s="1"/>
  <c r="G146" i="4"/>
  <c r="I146" i="4" s="1"/>
  <c r="B146" i="4"/>
  <c r="J146" i="4" s="1"/>
  <c r="G9" i="12" l="1"/>
  <c r="G11" i="12"/>
  <c r="M153" i="4"/>
  <c r="N171" i="4"/>
  <c r="M150" i="4"/>
  <c r="N173" i="4"/>
  <c r="N151" i="4"/>
  <c r="N147" i="4"/>
  <c r="N156" i="4"/>
  <c r="N168" i="4"/>
  <c r="Q165" i="4"/>
  <c r="Q170" i="4"/>
  <c r="Q181" i="4"/>
  <c r="Q174" i="4"/>
  <c r="N181" i="4"/>
  <c r="Q169" i="4"/>
  <c r="Q177" i="4"/>
  <c r="Q172" i="4"/>
  <c r="Q167" i="4"/>
  <c r="Q147" i="4"/>
  <c r="Q152" i="4"/>
  <c r="J177" i="4"/>
  <c r="Q162" i="4"/>
  <c r="Q163" i="4"/>
  <c r="Q164" i="4"/>
  <c r="J172" i="4"/>
  <c r="K172" i="4" s="1"/>
  <c r="Q155" i="4"/>
  <c r="Q150" i="4"/>
  <c r="J169" i="4"/>
  <c r="K169" i="4" s="1"/>
  <c r="Q158" i="4"/>
  <c r="Q146" i="4"/>
  <c r="Q159" i="4"/>
  <c r="Q151" i="4"/>
  <c r="Q160" i="4"/>
  <c r="Q148" i="4"/>
  <c r="N159" i="4"/>
  <c r="M161" i="4"/>
  <c r="N163" i="4"/>
  <c r="M176" i="4"/>
  <c r="N160" i="4"/>
  <c r="N148" i="4"/>
  <c r="K163" i="4"/>
  <c r="K156" i="4"/>
  <c r="K161" i="4"/>
  <c r="K164" i="4"/>
  <c r="S164" i="4" s="1"/>
  <c r="G3" i="8" s="1"/>
  <c r="K171" i="4"/>
  <c r="K173" i="4"/>
  <c r="K178" i="4"/>
  <c r="K154" i="4"/>
  <c r="K159" i="4"/>
  <c r="K149" i="4"/>
  <c r="K153" i="4"/>
  <c r="K166" i="4"/>
  <c r="K168" i="4"/>
  <c r="K176" i="4"/>
  <c r="K157" i="4"/>
  <c r="K175" i="4"/>
  <c r="M146" i="4"/>
  <c r="K148" i="4"/>
  <c r="Q149" i="4"/>
  <c r="K151" i="4"/>
  <c r="K147" i="4"/>
  <c r="M154" i="4"/>
  <c r="Q154" i="4"/>
  <c r="N155" i="4"/>
  <c r="Q161" i="4"/>
  <c r="N162" i="4"/>
  <c r="N165" i="4"/>
  <c r="N170" i="4"/>
  <c r="Q173" i="4"/>
  <c r="N174" i="4"/>
  <c r="Q176" i="4"/>
  <c r="N177" i="4"/>
  <c r="K150" i="4"/>
  <c r="N152" i="4"/>
  <c r="M157" i="4"/>
  <c r="Q157" i="4"/>
  <c r="N158" i="4"/>
  <c r="K146" i="4"/>
  <c r="K152" i="4"/>
  <c r="Q153" i="4"/>
  <c r="K155" i="4"/>
  <c r="Q156" i="4"/>
  <c r="K158" i="4"/>
  <c r="K162" i="4"/>
  <c r="K165" i="4"/>
  <c r="Q166" i="4"/>
  <c r="J167" i="4"/>
  <c r="M169" i="4"/>
  <c r="K170" i="4"/>
  <c r="M172" i="4"/>
  <c r="K174" i="4"/>
  <c r="Q175" i="4"/>
  <c r="K177" i="4"/>
  <c r="Q178" i="4"/>
  <c r="J181" i="4"/>
  <c r="Q168" i="4"/>
  <c r="Q171" i="4"/>
  <c r="K160" i="4"/>
  <c r="G3" i="13" l="1"/>
  <c r="S178" i="4"/>
  <c r="G11" i="8" s="1"/>
  <c r="S170" i="4"/>
  <c r="G26" i="8" s="1"/>
  <c r="S166" i="4"/>
  <c r="G20" i="8" s="1"/>
  <c r="S150" i="4"/>
  <c r="G18" i="8" s="1"/>
  <c r="S147" i="4"/>
  <c r="G36" i="8" s="1"/>
  <c r="S160" i="4"/>
  <c r="G22" i="8" s="1"/>
  <c r="S155" i="4"/>
  <c r="G5" i="8" s="1"/>
  <c r="S148" i="4"/>
  <c r="G4" i="8" s="1"/>
  <c r="S162" i="4"/>
  <c r="G37" i="8" s="1"/>
  <c r="S173" i="4"/>
  <c r="G8" i="8" s="1"/>
  <c r="S176" i="4"/>
  <c r="G25" i="8" s="1"/>
  <c r="S151" i="4"/>
  <c r="G9" i="8" s="1"/>
  <c r="S175" i="4"/>
  <c r="G17" i="8" s="1"/>
  <c r="S159" i="4"/>
  <c r="G12" i="8" s="1"/>
  <c r="S157" i="4"/>
  <c r="G28" i="8" s="1"/>
  <c r="S156" i="4"/>
  <c r="G27" i="8" s="1"/>
  <c r="S149" i="4"/>
  <c r="G16" i="8" s="1"/>
  <c r="S165" i="4"/>
  <c r="G15" i="8" s="1"/>
  <c r="S163" i="4"/>
  <c r="G19" i="8" s="1"/>
  <c r="S174" i="4"/>
  <c r="G2" i="8" s="1"/>
  <c r="S158" i="4"/>
  <c r="G21" i="8" s="1"/>
  <c r="S172" i="4"/>
  <c r="G6" i="8" s="1"/>
  <c r="S171" i="4"/>
  <c r="G14" i="8" s="1"/>
  <c r="S168" i="4"/>
  <c r="G7" i="8" s="1"/>
  <c r="S154" i="4"/>
  <c r="G34" i="8" s="1"/>
  <c r="S153" i="4"/>
  <c r="G29" i="8" s="1"/>
  <c r="S169" i="4"/>
  <c r="G23" i="8" s="1"/>
  <c r="S146" i="4"/>
  <c r="G39" i="8" s="1"/>
  <c r="S161" i="4"/>
  <c r="G31" i="8" s="1"/>
  <c r="S152" i="4"/>
  <c r="G33" i="8" s="1"/>
  <c r="S177" i="4"/>
  <c r="G35" i="8" s="1"/>
  <c r="K181" i="4"/>
  <c r="S181" i="4" s="1"/>
  <c r="G10" i="8" s="1"/>
  <c r="K167" i="4"/>
  <c r="S167" i="4" s="1"/>
  <c r="G13" i="8" s="1"/>
  <c r="G10" i="13" l="1"/>
  <c r="G7" i="13"/>
  <c r="G27" i="13"/>
  <c r="G25" i="13"/>
  <c r="G24" i="13"/>
  <c r="G29" i="13"/>
  <c r="G17" i="13"/>
  <c r="G22" i="13"/>
  <c r="G26" i="13"/>
  <c r="G5" i="13"/>
  <c r="G11" i="13"/>
  <c r="G3" i="12"/>
  <c r="G15" i="13"/>
  <c r="G7" i="12"/>
  <c r="G5" i="12"/>
  <c r="G12" i="13"/>
  <c r="G21" i="13"/>
  <c r="G8" i="12"/>
  <c r="G9" i="13"/>
  <c r="G13" i="13"/>
  <c r="G6" i="13"/>
  <c r="G19" i="13"/>
  <c r="G4" i="12"/>
  <c r="G28" i="13"/>
  <c r="G4" i="13"/>
  <c r="G16" i="13"/>
  <c r="G10" i="12"/>
  <c r="G6" i="12"/>
  <c r="G14" i="13"/>
  <c r="G20" i="13"/>
  <c r="G8" i="13"/>
  <c r="G2" i="12"/>
  <c r="G2" i="13"/>
  <c r="L110" i="4"/>
  <c r="L117" i="4"/>
  <c r="N117" i="4" s="1"/>
  <c r="L143" i="4"/>
  <c r="M143" i="4" s="1"/>
  <c r="O143" i="4"/>
  <c r="R143" i="4"/>
  <c r="V143" i="4"/>
  <c r="M144" i="4"/>
  <c r="O144" i="4"/>
  <c r="R144" i="4"/>
  <c r="V144" i="4"/>
  <c r="M145" i="4"/>
  <c r="O145" i="4"/>
  <c r="R145" i="4"/>
  <c r="V145" i="4"/>
  <c r="G143" i="4"/>
  <c r="I143" i="4" s="1"/>
  <c r="B143" i="4"/>
  <c r="J143" i="4" s="1"/>
  <c r="G144" i="4"/>
  <c r="I144" i="4" s="1"/>
  <c r="G145" i="4"/>
  <c r="I145" i="4" s="1"/>
  <c r="B145" i="4"/>
  <c r="B144" i="4"/>
  <c r="J144" i="4" s="1"/>
  <c r="V111" i="4"/>
  <c r="V112" i="4"/>
  <c r="V113" i="4"/>
  <c r="V114" i="4"/>
  <c r="V115" i="4"/>
  <c r="V116" i="4"/>
  <c r="V117" i="4"/>
  <c r="V118" i="4"/>
  <c r="V119" i="4"/>
  <c r="V120" i="4"/>
  <c r="V121" i="4"/>
  <c r="V122" i="4"/>
  <c r="V123" i="4"/>
  <c r="V124" i="4"/>
  <c r="V125" i="4"/>
  <c r="V126" i="4"/>
  <c r="V127" i="4"/>
  <c r="V128" i="4"/>
  <c r="V129" i="4"/>
  <c r="V130" i="4"/>
  <c r="V131" i="4"/>
  <c r="V132" i="4"/>
  <c r="V133" i="4"/>
  <c r="V134" i="4"/>
  <c r="V135" i="4"/>
  <c r="V136" i="4"/>
  <c r="V137" i="4"/>
  <c r="V138" i="4"/>
  <c r="V139" i="4"/>
  <c r="V140" i="4"/>
  <c r="V141" i="4"/>
  <c r="V142" i="4"/>
  <c r="O111" i="4"/>
  <c r="R111" i="4"/>
  <c r="O112" i="4"/>
  <c r="R112" i="4"/>
  <c r="O113" i="4"/>
  <c r="R113" i="4"/>
  <c r="O114" i="4"/>
  <c r="R114" i="4"/>
  <c r="O115" i="4"/>
  <c r="R115" i="4"/>
  <c r="O116" i="4"/>
  <c r="R116" i="4"/>
  <c r="O117" i="4"/>
  <c r="R117" i="4"/>
  <c r="O118" i="4"/>
  <c r="R118" i="4"/>
  <c r="O119" i="4"/>
  <c r="R119" i="4"/>
  <c r="O120" i="4"/>
  <c r="R120" i="4"/>
  <c r="O121" i="4"/>
  <c r="R121" i="4"/>
  <c r="O122" i="4"/>
  <c r="R122" i="4"/>
  <c r="O123" i="4"/>
  <c r="R123" i="4"/>
  <c r="O124" i="4"/>
  <c r="R124" i="4"/>
  <c r="O125" i="4"/>
  <c r="R125" i="4"/>
  <c r="O126" i="4"/>
  <c r="R126" i="4"/>
  <c r="O127" i="4"/>
  <c r="R127" i="4"/>
  <c r="O128" i="4"/>
  <c r="R128" i="4"/>
  <c r="O129" i="4"/>
  <c r="R129" i="4"/>
  <c r="O130" i="4"/>
  <c r="R130" i="4"/>
  <c r="O131" i="4"/>
  <c r="R131" i="4"/>
  <c r="O132" i="4"/>
  <c r="R132" i="4"/>
  <c r="O133" i="4"/>
  <c r="R133" i="4"/>
  <c r="O134" i="4"/>
  <c r="R134" i="4"/>
  <c r="O135" i="4"/>
  <c r="R135" i="4"/>
  <c r="O136" i="4"/>
  <c r="R136" i="4"/>
  <c r="O137" i="4"/>
  <c r="R137" i="4"/>
  <c r="O138" i="4"/>
  <c r="R138" i="4"/>
  <c r="O139" i="4"/>
  <c r="R139" i="4"/>
  <c r="O140" i="4"/>
  <c r="R140" i="4"/>
  <c r="O141" i="4"/>
  <c r="R141" i="4"/>
  <c r="O142" i="4"/>
  <c r="R142" i="4"/>
  <c r="L111" i="4"/>
  <c r="N111" i="4" s="1"/>
  <c r="L112" i="4"/>
  <c r="M112" i="4" s="1"/>
  <c r="L113" i="4"/>
  <c r="N113" i="4" s="1"/>
  <c r="N114" i="4"/>
  <c r="L115" i="4"/>
  <c r="N115" i="4" s="1"/>
  <c r="M116" i="4"/>
  <c r="M118" i="4"/>
  <c r="L119" i="4"/>
  <c r="M119" i="4" s="1"/>
  <c r="L120" i="4"/>
  <c r="M120" i="4" s="1"/>
  <c r="M121" i="4"/>
  <c r="L122" i="4"/>
  <c r="M122" i="4" s="1"/>
  <c r="L123" i="4"/>
  <c r="M123" i="4" s="1"/>
  <c r="L124" i="4"/>
  <c r="N124" i="4" s="1"/>
  <c r="L125" i="4"/>
  <c r="M125" i="4" s="1"/>
  <c r="L126" i="4"/>
  <c r="M126" i="4" s="1"/>
  <c r="L127" i="4"/>
  <c r="M127" i="4" s="1"/>
  <c r="L128" i="4"/>
  <c r="N128" i="4" s="1"/>
  <c r="M129" i="4"/>
  <c r="L130" i="4"/>
  <c r="M130" i="4" s="1"/>
  <c r="M131" i="4"/>
  <c r="M132" i="4"/>
  <c r="L133" i="4"/>
  <c r="M133" i="4" s="1"/>
  <c r="L134" i="4"/>
  <c r="M134" i="4" s="1"/>
  <c r="L135" i="4"/>
  <c r="M135" i="4" s="1"/>
  <c r="L136" i="4"/>
  <c r="M136" i="4" s="1"/>
  <c r="L137" i="4"/>
  <c r="M137" i="4" s="1"/>
  <c r="L138" i="4"/>
  <c r="M138" i="4" s="1"/>
  <c r="L139" i="4"/>
  <c r="M139" i="4" s="1"/>
  <c r="L140" i="4"/>
  <c r="N140" i="4" s="1"/>
  <c r="M141" i="4"/>
  <c r="L142" i="4"/>
  <c r="N142" i="4" s="1"/>
  <c r="G111" i="4"/>
  <c r="I111" i="4" s="1"/>
  <c r="G112" i="4"/>
  <c r="I112" i="4" s="1"/>
  <c r="G113" i="4"/>
  <c r="I113" i="4" s="1"/>
  <c r="G114" i="4"/>
  <c r="I114" i="4" s="1"/>
  <c r="G115" i="4"/>
  <c r="I115" i="4" s="1"/>
  <c r="G116" i="4"/>
  <c r="I116" i="4" s="1"/>
  <c r="G117" i="4"/>
  <c r="I117" i="4" s="1"/>
  <c r="G118" i="4"/>
  <c r="I118" i="4" s="1"/>
  <c r="G119" i="4"/>
  <c r="I119" i="4" s="1"/>
  <c r="G120" i="4"/>
  <c r="I120" i="4" s="1"/>
  <c r="G121" i="4"/>
  <c r="I121" i="4" s="1"/>
  <c r="G122" i="4"/>
  <c r="I122" i="4" s="1"/>
  <c r="G123" i="4"/>
  <c r="I123" i="4" s="1"/>
  <c r="G124" i="4"/>
  <c r="I124" i="4" s="1"/>
  <c r="G125" i="4"/>
  <c r="I125" i="4" s="1"/>
  <c r="G126" i="4"/>
  <c r="I126" i="4" s="1"/>
  <c r="G127" i="4"/>
  <c r="I127" i="4" s="1"/>
  <c r="G128" i="4"/>
  <c r="I128" i="4" s="1"/>
  <c r="G129" i="4"/>
  <c r="I129" i="4" s="1"/>
  <c r="G130" i="4"/>
  <c r="I130" i="4" s="1"/>
  <c r="G131" i="4"/>
  <c r="I131" i="4" s="1"/>
  <c r="G132" i="4"/>
  <c r="I132" i="4" s="1"/>
  <c r="G133" i="4"/>
  <c r="I133" i="4" s="1"/>
  <c r="G134" i="4"/>
  <c r="I134" i="4" s="1"/>
  <c r="G135" i="4"/>
  <c r="I135" i="4" s="1"/>
  <c r="G136" i="4"/>
  <c r="I136" i="4" s="1"/>
  <c r="G137" i="4"/>
  <c r="I137" i="4" s="1"/>
  <c r="G138" i="4"/>
  <c r="I138" i="4" s="1"/>
  <c r="G139" i="4"/>
  <c r="I139" i="4" s="1"/>
  <c r="G140" i="4"/>
  <c r="I140" i="4" s="1"/>
  <c r="G141" i="4"/>
  <c r="I141" i="4" s="1"/>
  <c r="G142" i="4"/>
  <c r="I142" i="4" s="1"/>
  <c r="B111" i="4"/>
  <c r="B112" i="4"/>
  <c r="B113" i="4"/>
  <c r="J113" i="4" s="1"/>
  <c r="B114" i="4"/>
  <c r="J114" i="4" s="1"/>
  <c r="B115" i="4"/>
  <c r="J115" i="4" s="1"/>
  <c r="B116" i="4"/>
  <c r="J116" i="4" s="1"/>
  <c r="B117" i="4"/>
  <c r="J117" i="4" s="1"/>
  <c r="B118" i="4"/>
  <c r="J118" i="4" s="1"/>
  <c r="B119" i="4"/>
  <c r="B120" i="4"/>
  <c r="B121" i="4"/>
  <c r="B122" i="4"/>
  <c r="J122" i="4" s="1"/>
  <c r="B123" i="4"/>
  <c r="J123" i="4" s="1"/>
  <c r="B124" i="4"/>
  <c r="B125" i="4"/>
  <c r="B126" i="4"/>
  <c r="B127" i="4"/>
  <c r="B128" i="4"/>
  <c r="B129" i="4"/>
  <c r="J129" i="4" s="1"/>
  <c r="B130" i="4"/>
  <c r="J130" i="4" s="1"/>
  <c r="B131" i="4"/>
  <c r="J131" i="4" s="1"/>
  <c r="K131" i="4" s="1"/>
  <c r="B132" i="4"/>
  <c r="J132" i="4" s="1"/>
  <c r="B133" i="4"/>
  <c r="J133" i="4" s="1"/>
  <c r="B134" i="4"/>
  <c r="B135" i="4"/>
  <c r="B136" i="4"/>
  <c r="B137" i="4"/>
  <c r="J137" i="4" s="1"/>
  <c r="B138" i="4"/>
  <c r="B139" i="4"/>
  <c r="J139" i="4" s="1"/>
  <c r="B140" i="4"/>
  <c r="J140" i="4" s="1"/>
  <c r="B141" i="4"/>
  <c r="B142" i="4"/>
  <c r="J142" i="4" s="1"/>
  <c r="N129" i="4"/>
  <c r="M114" i="4"/>
  <c r="N121" i="4"/>
  <c r="N118" i="4"/>
  <c r="N132" i="4"/>
  <c r="N131" i="4"/>
  <c r="N116" i="4"/>
  <c r="N141" i="4"/>
  <c r="N145" i="4"/>
  <c r="N144" i="4"/>
  <c r="V110" i="4"/>
  <c r="B110" i="4"/>
  <c r="G100" i="4"/>
  <c r="I100" i="4" s="1"/>
  <c r="L82" i="4"/>
  <c r="M82" i="4" s="1"/>
  <c r="V77" i="4"/>
  <c r="V78" i="4"/>
  <c r="V79" i="4"/>
  <c r="V80" i="4"/>
  <c r="V81" i="4"/>
  <c r="V82" i="4"/>
  <c r="V83" i="4"/>
  <c r="V84" i="4"/>
  <c r="V85" i="4"/>
  <c r="V86" i="4"/>
  <c r="V87" i="4"/>
  <c r="V88" i="4"/>
  <c r="V89" i="4"/>
  <c r="V90" i="4"/>
  <c r="V91" i="4"/>
  <c r="V92" i="4"/>
  <c r="V93" i="4"/>
  <c r="V94" i="4"/>
  <c r="V95" i="4"/>
  <c r="V96" i="4"/>
  <c r="V97" i="4"/>
  <c r="V98" i="4"/>
  <c r="V99" i="4"/>
  <c r="V100" i="4"/>
  <c r="V101" i="4"/>
  <c r="V102" i="4"/>
  <c r="V103" i="4"/>
  <c r="V104" i="4"/>
  <c r="V105" i="4"/>
  <c r="V106" i="4"/>
  <c r="V107" i="4"/>
  <c r="V108" i="4"/>
  <c r="V109" i="4"/>
  <c r="O77" i="4"/>
  <c r="R77" i="4"/>
  <c r="O78" i="4"/>
  <c r="R78" i="4"/>
  <c r="O79" i="4"/>
  <c r="R79" i="4"/>
  <c r="O80" i="4"/>
  <c r="R80" i="4"/>
  <c r="O81" i="4"/>
  <c r="R81" i="4"/>
  <c r="O82" i="4"/>
  <c r="R82" i="4"/>
  <c r="M83" i="4"/>
  <c r="N83" i="4"/>
  <c r="O83" i="4"/>
  <c r="R83" i="4"/>
  <c r="O84" i="4"/>
  <c r="R84" i="4"/>
  <c r="O85" i="4"/>
  <c r="R85" i="4"/>
  <c r="O86" i="4"/>
  <c r="R86" i="4"/>
  <c r="O87" i="4"/>
  <c r="R87" i="4"/>
  <c r="O88" i="4"/>
  <c r="R88" i="4"/>
  <c r="M89" i="4"/>
  <c r="N89" i="4"/>
  <c r="O89" i="4"/>
  <c r="R89" i="4"/>
  <c r="O90" i="4"/>
  <c r="R90" i="4"/>
  <c r="O91" i="4"/>
  <c r="R91" i="4"/>
  <c r="O92" i="4"/>
  <c r="R92" i="4"/>
  <c r="M93" i="4"/>
  <c r="N93" i="4"/>
  <c r="O93" i="4"/>
  <c r="R93" i="4"/>
  <c r="M94" i="4"/>
  <c r="N94" i="4"/>
  <c r="O94" i="4"/>
  <c r="R94" i="4"/>
  <c r="O95" i="4"/>
  <c r="R95" i="4"/>
  <c r="O96" i="4"/>
  <c r="R96" i="4"/>
  <c r="O97" i="4"/>
  <c r="R97" i="4"/>
  <c r="O98" i="4"/>
  <c r="R98" i="4"/>
  <c r="O99" i="4"/>
  <c r="R99" i="4"/>
  <c r="O100" i="4"/>
  <c r="R100" i="4"/>
  <c r="O101" i="4"/>
  <c r="R101" i="4"/>
  <c r="O102" i="4"/>
  <c r="R102" i="4"/>
  <c r="O103" i="4"/>
  <c r="R103" i="4"/>
  <c r="O104" i="4"/>
  <c r="R104" i="4"/>
  <c r="O105" i="4"/>
  <c r="R105" i="4"/>
  <c r="O106" i="4"/>
  <c r="R106" i="4"/>
  <c r="O107" i="4"/>
  <c r="R107" i="4"/>
  <c r="O108" i="4"/>
  <c r="R108" i="4"/>
  <c r="O109" i="4"/>
  <c r="R109" i="4"/>
  <c r="L77" i="4"/>
  <c r="M77" i="4" s="1"/>
  <c r="L78" i="4"/>
  <c r="M78" i="4" s="1"/>
  <c r="L79" i="4"/>
  <c r="M79" i="4" s="1"/>
  <c r="L80" i="4"/>
  <c r="N80" i="4" s="1"/>
  <c r="L81" i="4"/>
  <c r="M81" i="4" s="1"/>
  <c r="L84" i="4"/>
  <c r="N84" i="4" s="1"/>
  <c r="L85" i="4"/>
  <c r="M85" i="4" s="1"/>
  <c r="L86" i="4"/>
  <c r="N86" i="4" s="1"/>
  <c r="L87" i="4"/>
  <c r="N87" i="4" s="1"/>
  <c r="L88" i="4"/>
  <c r="N88" i="4" s="1"/>
  <c r="L90" i="4"/>
  <c r="M90" i="4" s="1"/>
  <c r="L91" i="4"/>
  <c r="N91" i="4" s="1"/>
  <c r="L92" i="4"/>
  <c r="N92" i="4" s="1"/>
  <c r="L95" i="4"/>
  <c r="N95" i="4" s="1"/>
  <c r="L96" i="4"/>
  <c r="M96" i="4" s="1"/>
  <c r="L97" i="4"/>
  <c r="M97" i="4" s="1"/>
  <c r="L98" i="4"/>
  <c r="M98" i="4" s="1"/>
  <c r="L99" i="4"/>
  <c r="M99" i="4" s="1"/>
  <c r="L100" i="4"/>
  <c r="M100" i="4" s="1"/>
  <c r="L101" i="4"/>
  <c r="M101" i="4" s="1"/>
  <c r="L102" i="4"/>
  <c r="M102" i="4" s="1"/>
  <c r="L103" i="4"/>
  <c r="M103" i="4" s="1"/>
  <c r="L104" i="4"/>
  <c r="M104" i="4" s="1"/>
  <c r="L105" i="4"/>
  <c r="M105" i="4" s="1"/>
  <c r="L106" i="4"/>
  <c r="M106" i="4" s="1"/>
  <c r="L107" i="4"/>
  <c r="N107" i="4" s="1"/>
  <c r="L108" i="4"/>
  <c r="M108" i="4" s="1"/>
  <c r="L109" i="4"/>
  <c r="N109" i="4" s="1"/>
  <c r="G77" i="4"/>
  <c r="I77" i="4" s="1"/>
  <c r="G78" i="4"/>
  <c r="I78" i="4" s="1"/>
  <c r="G79" i="4"/>
  <c r="I79" i="4" s="1"/>
  <c r="G80" i="4"/>
  <c r="I80" i="4" s="1"/>
  <c r="G81" i="4"/>
  <c r="I81" i="4" s="1"/>
  <c r="G82" i="4"/>
  <c r="I82" i="4" s="1"/>
  <c r="G83" i="4"/>
  <c r="I83" i="4" s="1"/>
  <c r="G84" i="4"/>
  <c r="I84" i="4" s="1"/>
  <c r="G85" i="4"/>
  <c r="I85" i="4" s="1"/>
  <c r="G86" i="4"/>
  <c r="I86" i="4" s="1"/>
  <c r="G87" i="4"/>
  <c r="I87" i="4" s="1"/>
  <c r="G88" i="4"/>
  <c r="I88" i="4" s="1"/>
  <c r="G89" i="4"/>
  <c r="I89" i="4" s="1"/>
  <c r="G90" i="4"/>
  <c r="I90" i="4" s="1"/>
  <c r="G91" i="4"/>
  <c r="I91" i="4" s="1"/>
  <c r="G92" i="4"/>
  <c r="I92" i="4" s="1"/>
  <c r="G93" i="4"/>
  <c r="I93" i="4" s="1"/>
  <c r="G94" i="4"/>
  <c r="I94" i="4" s="1"/>
  <c r="G95" i="4"/>
  <c r="I95" i="4" s="1"/>
  <c r="G96" i="4"/>
  <c r="I96" i="4" s="1"/>
  <c r="G97" i="4"/>
  <c r="I97" i="4" s="1"/>
  <c r="G98" i="4"/>
  <c r="I98" i="4" s="1"/>
  <c r="G99" i="4"/>
  <c r="I99" i="4" s="1"/>
  <c r="G101" i="4"/>
  <c r="I101" i="4" s="1"/>
  <c r="G102" i="4"/>
  <c r="I102" i="4" s="1"/>
  <c r="G103" i="4"/>
  <c r="I103" i="4" s="1"/>
  <c r="G104" i="4"/>
  <c r="I104" i="4" s="1"/>
  <c r="G105" i="4"/>
  <c r="I105" i="4" s="1"/>
  <c r="G106" i="4"/>
  <c r="I106" i="4" s="1"/>
  <c r="G107" i="4"/>
  <c r="I107" i="4" s="1"/>
  <c r="G108" i="4"/>
  <c r="I108" i="4" s="1"/>
  <c r="G109" i="4"/>
  <c r="I109" i="4" s="1"/>
  <c r="B77" i="4"/>
  <c r="J77" i="4" s="1"/>
  <c r="B78" i="4"/>
  <c r="J78" i="4" s="1"/>
  <c r="B79" i="4"/>
  <c r="J79" i="4" s="1"/>
  <c r="B80" i="4"/>
  <c r="J80" i="4" s="1"/>
  <c r="B81" i="4"/>
  <c r="J81" i="4" s="1"/>
  <c r="B82" i="4"/>
  <c r="J82" i="4" s="1"/>
  <c r="B83" i="4"/>
  <c r="J83" i="4" s="1"/>
  <c r="B84" i="4"/>
  <c r="J84" i="4" s="1"/>
  <c r="B85" i="4"/>
  <c r="J85" i="4" s="1"/>
  <c r="B86" i="4"/>
  <c r="J86" i="4" s="1"/>
  <c r="B87" i="4"/>
  <c r="J87" i="4" s="1"/>
  <c r="B88" i="4"/>
  <c r="J88" i="4" s="1"/>
  <c r="B89" i="4"/>
  <c r="J89" i="4" s="1"/>
  <c r="B90" i="4"/>
  <c r="J90" i="4" s="1"/>
  <c r="B91" i="4"/>
  <c r="J91" i="4" s="1"/>
  <c r="B92" i="4"/>
  <c r="J92" i="4" s="1"/>
  <c r="B93" i="4"/>
  <c r="J93" i="4" s="1"/>
  <c r="K93" i="4" s="1"/>
  <c r="B94" i="4"/>
  <c r="B95" i="4"/>
  <c r="B96" i="4"/>
  <c r="J96" i="4" s="1"/>
  <c r="B97" i="4"/>
  <c r="J97" i="4" s="1"/>
  <c r="B98" i="4"/>
  <c r="J98" i="4" s="1"/>
  <c r="B99" i="4"/>
  <c r="J99" i="4" s="1"/>
  <c r="B100" i="4"/>
  <c r="B101" i="4"/>
  <c r="B102" i="4"/>
  <c r="B103" i="4"/>
  <c r="J103" i="4" s="1"/>
  <c r="B104" i="4"/>
  <c r="J104" i="4" s="1"/>
  <c r="B105" i="4"/>
  <c r="B106" i="4"/>
  <c r="J106" i="4" s="1"/>
  <c r="B107" i="4"/>
  <c r="B108" i="4"/>
  <c r="B109" i="4"/>
  <c r="J109" i="4" s="1"/>
  <c r="G46" i="4"/>
  <c r="V37" i="4"/>
  <c r="V38" i="4"/>
  <c r="V39" i="4"/>
  <c r="V40" i="4"/>
  <c r="V41" i="4"/>
  <c r="V42" i="4"/>
  <c r="V43" i="4"/>
  <c r="V44" i="4"/>
  <c r="V45" i="4"/>
  <c r="V46" i="4"/>
  <c r="V47" i="4"/>
  <c r="V48" i="4"/>
  <c r="V49" i="4"/>
  <c r="V50" i="4"/>
  <c r="V51" i="4"/>
  <c r="V52" i="4"/>
  <c r="V53" i="4"/>
  <c r="V54" i="4"/>
  <c r="V55" i="4"/>
  <c r="V56" i="4"/>
  <c r="V57" i="4"/>
  <c r="V58" i="4"/>
  <c r="V59" i="4"/>
  <c r="V60" i="4"/>
  <c r="V61" i="4"/>
  <c r="V62" i="4"/>
  <c r="V63" i="4"/>
  <c r="V64" i="4"/>
  <c r="V65" i="4"/>
  <c r="V66" i="4"/>
  <c r="V67" i="4"/>
  <c r="V68" i="4"/>
  <c r="V69" i="4"/>
  <c r="V70" i="4"/>
  <c r="V71" i="4"/>
  <c r="V72" i="4"/>
  <c r="V73" i="4"/>
  <c r="V74" i="4"/>
  <c r="V75" i="4"/>
  <c r="V76" i="4"/>
  <c r="O37" i="4"/>
  <c r="R37" i="4"/>
  <c r="O38" i="4"/>
  <c r="R38" i="4"/>
  <c r="M39" i="4"/>
  <c r="N39" i="4"/>
  <c r="O39" i="4"/>
  <c r="R39" i="4"/>
  <c r="M40" i="4"/>
  <c r="N40" i="4"/>
  <c r="O40" i="4"/>
  <c r="R40" i="4"/>
  <c r="O41" i="4"/>
  <c r="R41" i="4"/>
  <c r="M42" i="4"/>
  <c r="N42" i="4"/>
  <c r="O42" i="4"/>
  <c r="R42" i="4"/>
  <c r="O43" i="4"/>
  <c r="R43" i="4"/>
  <c r="M44" i="4"/>
  <c r="N44" i="4"/>
  <c r="O44" i="4"/>
  <c r="R44" i="4"/>
  <c r="M45" i="4"/>
  <c r="N45" i="4"/>
  <c r="O45" i="4"/>
  <c r="R45" i="4"/>
  <c r="O46" i="4"/>
  <c r="R46" i="4"/>
  <c r="O47" i="4"/>
  <c r="R47" i="4"/>
  <c r="M48" i="4"/>
  <c r="N48" i="4"/>
  <c r="O48" i="4"/>
  <c r="R48" i="4"/>
  <c r="M49" i="4"/>
  <c r="N49" i="4"/>
  <c r="O49" i="4"/>
  <c r="R49" i="4"/>
  <c r="M50" i="4"/>
  <c r="N50" i="4"/>
  <c r="O50" i="4"/>
  <c r="R50" i="4"/>
  <c r="O51" i="4"/>
  <c r="R51" i="4"/>
  <c r="M52" i="4"/>
  <c r="N52" i="4"/>
  <c r="O52" i="4"/>
  <c r="R52" i="4"/>
  <c r="M53" i="4"/>
  <c r="N53" i="4"/>
  <c r="O53" i="4"/>
  <c r="R53" i="4"/>
  <c r="M54" i="4"/>
  <c r="N54" i="4"/>
  <c r="O54" i="4"/>
  <c r="R54" i="4"/>
  <c r="O55" i="4"/>
  <c r="R55" i="4"/>
  <c r="M56" i="4"/>
  <c r="N56" i="4"/>
  <c r="O56" i="4"/>
  <c r="R56" i="4"/>
  <c r="M57" i="4"/>
  <c r="N57" i="4"/>
  <c r="O57" i="4"/>
  <c r="R57" i="4"/>
  <c r="O58" i="4"/>
  <c r="R58" i="4"/>
  <c r="O59" i="4"/>
  <c r="R59" i="4"/>
  <c r="O60" i="4"/>
  <c r="R60" i="4"/>
  <c r="O61" i="4"/>
  <c r="R61" i="4"/>
  <c r="O62" i="4"/>
  <c r="R62" i="4"/>
  <c r="O63" i="4"/>
  <c r="R63" i="4"/>
  <c r="O64" i="4"/>
  <c r="R64" i="4"/>
  <c r="O65" i="4"/>
  <c r="R65" i="4"/>
  <c r="O66" i="4"/>
  <c r="R66" i="4"/>
  <c r="O67" i="4"/>
  <c r="R67" i="4"/>
  <c r="O68" i="4"/>
  <c r="R68" i="4"/>
  <c r="O69" i="4"/>
  <c r="R69" i="4"/>
  <c r="O70" i="4"/>
  <c r="R70" i="4"/>
  <c r="O71" i="4"/>
  <c r="R71" i="4"/>
  <c r="M72" i="4"/>
  <c r="N72" i="4"/>
  <c r="O72" i="4"/>
  <c r="R72" i="4"/>
  <c r="O73" i="4"/>
  <c r="R73" i="4"/>
  <c r="O74" i="4"/>
  <c r="R74" i="4"/>
  <c r="O75" i="4"/>
  <c r="R75" i="4"/>
  <c r="O76" i="4"/>
  <c r="R76" i="4"/>
  <c r="L37" i="4"/>
  <c r="M37" i="4" s="1"/>
  <c r="L38" i="4"/>
  <c r="N38" i="4" s="1"/>
  <c r="L41" i="4"/>
  <c r="N41" i="4" s="1"/>
  <c r="L43" i="4"/>
  <c r="N43" i="4" s="1"/>
  <c r="L46" i="4"/>
  <c r="N46" i="4" s="1"/>
  <c r="L47" i="4"/>
  <c r="M47" i="4" s="1"/>
  <c r="L51" i="4"/>
  <c r="N51" i="4" s="1"/>
  <c r="L55" i="4"/>
  <c r="M55" i="4" s="1"/>
  <c r="L58" i="4"/>
  <c r="N58" i="4" s="1"/>
  <c r="L59" i="4"/>
  <c r="M59" i="4" s="1"/>
  <c r="L60" i="4"/>
  <c r="N60" i="4" s="1"/>
  <c r="L61" i="4"/>
  <c r="M61" i="4" s="1"/>
  <c r="L62" i="4"/>
  <c r="M62" i="4" s="1"/>
  <c r="L63" i="4"/>
  <c r="N63" i="4" s="1"/>
  <c r="L64" i="4"/>
  <c r="N64" i="4" s="1"/>
  <c r="L65" i="4"/>
  <c r="M65" i="4" s="1"/>
  <c r="L66" i="4"/>
  <c r="N66" i="4" s="1"/>
  <c r="L67" i="4"/>
  <c r="M67" i="4" s="1"/>
  <c r="L68" i="4"/>
  <c r="M68" i="4" s="1"/>
  <c r="L69" i="4"/>
  <c r="M69" i="4" s="1"/>
  <c r="L70" i="4"/>
  <c r="N70" i="4" s="1"/>
  <c r="L71" i="4"/>
  <c r="M71" i="4" s="1"/>
  <c r="L73" i="4"/>
  <c r="N73" i="4" s="1"/>
  <c r="L74" i="4"/>
  <c r="N74" i="4" s="1"/>
  <c r="L75" i="4"/>
  <c r="M75" i="4" s="1"/>
  <c r="L76" i="4"/>
  <c r="N76" i="4" s="1"/>
  <c r="G37" i="4"/>
  <c r="I37" i="4" s="1"/>
  <c r="G38" i="4"/>
  <c r="I38" i="4" s="1"/>
  <c r="G39" i="4"/>
  <c r="I39" i="4" s="1"/>
  <c r="G40" i="4"/>
  <c r="I40" i="4" s="1"/>
  <c r="G41" i="4"/>
  <c r="I41" i="4" s="1"/>
  <c r="G42" i="4"/>
  <c r="I42" i="4" s="1"/>
  <c r="G43" i="4"/>
  <c r="I43" i="4" s="1"/>
  <c r="G44" i="4"/>
  <c r="I44" i="4" s="1"/>
  <c r="G45" i="4"/>
  <c r="I45" i="4" s="1"/>
  <c r="I46" i="4"/>
  <c r="G47" i="4"/>
  <c r="I47" i="4" s="1"/>
  <c r="G48" i="4"/>
  <c r="I48" i="4" s="1"/>
  <c r="G49" i="4"/>
  <c r="I49" i="4" s="1"/>
  <c r="G50" i="4"/>
  <c r="I50" i="4" s="1"/>
  <c r="G51" i="4"/>
  <c r="I51" i="4" s="1"/>
  <c r="G52" i="4"/>
  <c r="I52" i="4" s="1"/>
  <c r="G53" i="4"/>
  <c r="I53" i="4" s="1"/>
  <c r="G54" i="4"/>
  <c r="I54" i="4" s="1"/>
  <c r="G55" i="4"/>
  <c r="I55" i="4" s="1"/>
  <c r="G56" i="4"/>
  <c r="I56" i="4" s="1"/>
  <c r="G57" i="4"/>
  <c r="I57" i="4" s="1"/>
  <c r="G58" i="4"/>
  <c r="I58" i="4" s="1"/>
  <c r="G59" i="4"/>
  <c r="I59" i="4" s="1"/>
  <c r="G60" i="4"/>
  <c r="I60" i="4" s="1"/>
  <c r="G61" i="4"/>
  <c r="I61" i="4" s="1"/>
  <c r="G62" i="4"/>
  <c r="I62" i="4" s="1"/>
  <c r="G63" i="4"/>
  <c r="I63" i="4" s="1"/>
  <c r="G64" i="4"/>
  <c r="I64" i="4" s="1"/>
  <c r="G65" i="4"/>
  <c r="I65" i="4" s="1"/>
  <c r="G66" i="4"/>
  <c r="I66" i="4" s="1"/>
  <c r="G67" i="4"/>
  <c r="I67" i="4" s="1"/>
  <c r="G68" i="4"/>
  <c r="I68" i="4" s="1"/>
  <c r="G69" i="4"/>
  <c r="I69" i="4" s="1"/>
  <c r="G70" i="4"/>
  <c r="I70" i="4" s="1"/>
  <c r="G71" i="4"/>
  <c r="I71" i="4" s="1"/>
  <c r="G72" i="4"/>
  <c r="I72" i="4" s="1"/>
  <c r="G73" i="4"/>
  <c r="I73" i="4" s="1"/>
  <c r="G74" i="4"/>
  <c r="I74" i="4" s="1"/>
  <c r="G75" i="4"/>
  <c r="I75" i="4" s="1"/>
  <c r="G76" i="4"/>
  <c r="I76" i="4" s="1"/>
  <c r="B37" i="4"/>
  <c r="J37" i="4" s="1"/>
  <c r="B38" i="4"/>
  <c r="J38" i="4" s="1"/>
  <c r="B39" i="4"/>
  <c r="J39" i="4" s="1"/>
  <c r="B40" i="4"/>
  <c r="B41" i="4"/>
  <c r="J41" i="4" s="1"/>
  <c r="B42" i="4"/>
  <c r="B43" i="4"/>
  <c r="J43" i="4" s="1"/>
  <c r="B44" i="4"/>
  <c r="J44" i="4" s="1"/>
  <c r="B45" i="4"/>
  <c r="J45" i="4" s="1"/>
  <c r="B46" i="4"/>
  <c r="J46" i="4" s="1"/>
  <c r="B47" i="4"/>
  <c r="J47" i="4" s="1"/>
  <c r="B48" i="4"/>
  <c r="B49" i="4"/>
  <c r="J49" i="4" s="1"/>
  <c r="B50" i="4"/>
  <c r="B51" i="4"/>
  <c r="J51" i="4" s="1"/>
  <c r="B52" i="4"/>
  <c r="J52" i="4" s="1"/>
  <c r="B53" i="4"/>
  <c r="J53" i="4" s="1"/>
  <c r="B54" i="4"/>
  <c r="J54" i="4" s="1"/>
  <c r="B55" i="4"/>
  <c r="J55" i="4" s="1"/>
  <c r="B56" i="4"/>
  <c r="J56" i="4" s="1"/>
  <c r="B57" i="4"/>
  <c r="J57" i="4" s="1"/>
  <c r="B58" i="4"/>
  <c r="B59" i="4"/>
  <c r="J59" i="4" s="1"/>
  <c r="B60" i="4"/>
  <c r="J60" i="4" s="1"/>
  <c r="B61" i="4"/>
  <c r="B62" i="4"/>
  <c r="J62" i="4" s="1"/>
  <c r="B63" i="4"/>
  <c r="J63" i="4" s="1"/>
  <c r="B64" i="4"/>
  <c r="B65" i="4"/>
  <c r="J65" i="4" s="1"/>
  <c r="B66" i="4"/>
  <c r="B67" i="4"/>
  <c r="J67" i="4" s="1"/>
  <c r="B68" i="4"/>
  <c r="J68" i="4" s="1"/>
  <c r="B69" i="4"/>
  <c r="J69" i="4" s="1"/>
  <c r="B70" i="4"/>
  <c r="J70" i="4" s="1"/>
  <c r="K70" i="4" s="1"/>
  <c r="B71" i="4"/>
  <c r="J71" i="4" s="1"/>
  <c r="B72" i="4"/>
  <c r="J72" i="4" s="1"/>
  <c r="B73" i="4"/>
  <c r="J73" i="4" s="1"/>
  <c r="B74" i="4"/>
  <c r="B75" i="4"/>
  <c r="J75" i="4" s="1"/>
  <c r="B76" i="4"/>
  <c r="J76" i="4" s="1"/>
  <c r="M51" i="4"/>
  <c r="N69" i="4"/>
  <c r="V3" i="4"/>
  <c r="V4" i="4"/>
  <c r="V5" i="4"/>
  <c r="V6" i="4"/>
  <c r="V7" i="4"/>
  <c r="V8" i="4"/>
  <c r="V9" i="4"/>
  <c r="V10" i="4"/>
  <c r="V11" i="4"/>
  <c r="V12" i="4"/>
  <c r="V13" i="4"/>
  <c r="V14" i="4"/>
  <c r="V15" i="4"/>
  <c r="V16" i="4"/>
  <c r="V17" i="4"/>
  <c r="V18" i="4"/>
  <c r="V19" i="4"/>
  <c r="V20" i="4"/>
  <c r="V21" i="4"/>
  <c r="V22" i="4"/>
  <c r="V23" i="4"/>
  <c r="V24" i="4"/>
  <c r="V25" i="4"/>
  <c r="V26" i="4"/>
  <c r="V27" i="4"/>
  <c r="V28" i="4"/>
  <c r="V29" i="4"/>
  <c r="V30" i="4"/>
  <c r="V31" i="4"/>
  <c r="V32" i="4"/>
  <c r="V33" i="4"/>
  <c r="V34" i="4"/>
  <c r="V35" i="4"/>
  <c r="V36" i="4"/>
  <c r="V2" i="4"/>
  <c r="F3" i="17"/>
  <c r="G3" i="17"/>
  <c r="H3" i="17"/>
  <c r="I3" i="17"/>
  <c r="J3" i="17"/>
  <c r="K3" i="17"/>
  <c r="L3" i="17"/>
  <c r="M3" i="17"/>
  <c r="N3" i="17"/>
  <c r="O3" i="17"/>
  <c r="P3" i="17"/>
  <c r="Q3" i="17"/>
  <c r="R3" i="17"/>
  <c r="S3" i="17"/>
  <c r="F4" i="17"/>
  <c r="G4" i="17"/>
  <c r="H4" i="17"/>
  <c r="I4" i="17"/>
  <c r="J4" i="17"/>
  <c r="K4" i="17"/>
  <c r="L4" i="17"/>
  <c r="M4" i="17"/>
  <c r="N4" i="17"/>
  <c r="O4" i="17"/>
  <c r="P4" i="17"/>
  <c r="Q4" i="17"/>
  <c r="R4" i="17"/>
  <c r="S4" i="17"/>
  <c r="F5" i="17"/>
  <c r="G5" i="17"/>
  <c r="H5" i="17"/>
  <c r="I5" i="17"/>
  <c r="J5" i="17"/>
  <c r="K5" i="17"/>
  <c r="L5" i="17"/>
  <c r="M5" i="17"/>
  <c r="N5" i="17"/>
  <c r="O5" i="17"/>
  <c r="P5" i="17"/>
  <c r="Q5" i="17"/>
  <c r="R5" i="17"/>
  <c r="S5" i="17"/>
  <c r="F6" i="17"/>
  <c r="G6" i="17"/>
  <c r="H6" i="17"/>
  <c r="I6" i="17"/>
  <c r="J6" i="17"/>
  <c r="K6" i="17"/>
  <c r="L6" i="17"/>
  <c r="M6" i="17"/>
  <c r="N6" i="17"/>
  <c r="O6" i="17"/>
  <c r="P6" i="17"/>
  <c r="Q6" i="17"/>
  <c r="R6" i="17"/>
  <c r="S6" i="17"/>
  <c r="F7" i="17"/>
  <c r="G7" i="17"/>
  <c r="H7" i="17"/>
  <c r="I7" i="17"/>
  <c r="J7" i="17"/>
  <c r="K7" i="17"/>
  <c r="L7" i="17"/>
  <c r="M7" i="17"/>
  <c r="N7" i="17"/>
  <c r="O7" i="17"/>
  <c r="P7" i="17"/>
  <c r="Q7" i="17"/>
  <c r="R7" i="17"/>
  <c r="S7" i="17"/>
  <c r="F8" i="17"/>
  <c r="G8" i="17"/>
  <c r="H8" i="17"/>
  <c r="I8" i="17"/>
  <c r="J8" i="17"/>
  <c r="K8" i="17"/>
  <c r="L8" i="17"/>
  <c r="M8" i="17"/>
  <c r="N8" i="17"/>
  <c r="O8" i="17"/>
  <c r="P8" i="17"/>
  <c r="Q8" i="17"/>
  <c r="R8" i="17"/>
  <c r="S8" i="17"/>
  <c r="F9" i="17"/>
  <c r="G9" i="17"/>
  <c r="H9" i="17"/>
  <c r="I9" i="17"/>
  <c r="J9" i="17"/>
  <c r="K9" i="17"/>
  <c r="L9" i="17"/>
  <c r="M9" i="17"/>
  <c r="N9" i="17"/>
  <c r="O9" i="17"/>
  <c r="P9" i="17"/>
  <c r="Q9" i="17"/>
  <c r="R9" i="17"/>
  <c r="S9" i="17"/>
  <c r="C10" i="17"/>
  <c r="D10" i="17"/>
  <c r="E10" i="17"/>
  <c r="F10" i="17"/>
  <c r="G10" i="17"/>
  <c r="H10" i="17"/>
  <c r="I10" i="17"/>
  <c r="J10" i="17"/>
  <c r="K10" i="17"/>
  <c r="L10" i="17"/>
  <c r="M10" i="17"/>
  <c r="N10" i="17"/>
  <c r="O10" i="17"/>
  <c r="P10" i="17"/>
  <c r="Q10" i="17"/>
  <c r="R10" i="17"/>
  <c r="S10" i="17"/>
  <c r="F13" i="17"/>
  <c r="G13" i="17"/>
  <c r="H13" i="17"/>
  <c r="I13" i="17"/>
  <c r="J13" i="17"/>
  <c r="K13" i="17"/>
  <c r="L13" i="17"/>
  <c r="M13" i="17"/>
  <c r="N13" i="17"/>
  <c r="O13" i="17"/>
  <c r="P13" i="17"/>
  <c r="Q13" i="17"/>
  <c r="R13" i="17"/>
  <c r="S13" i="17"/>
  <c r="F14" i="17"/>
  <c r="G14" i="17"/>
  <c r="H14" i="17"/>
  <c r="I14" i="17"/>
  <c r="J14" i="17"/>
  <c r="K14" i="17"/>
  <c r="L14" i="17"/>
  <c r="M14" i="17"/>
  <c r="N14" i="17"/>
  <c r="O14" i="17"/>
  <c r="P14" i="17"/>
  <c r="Q14" i="17"/>
  <c r="R14" i="17"/>
  <c r="S14" i="17"/>
  <c r="F15" i="17"/>
  <c r="G15" i="17"/>
  <c r="H15" i="17"/>
  <c r="I15" i="17"/>
  <c r="J15" i="17"/>
  <c r="K15" i="17"/>
  <c r="L15" i="17"/>
  <c r="M15" i="17"/>
  <c r="N15" i="17"/>
  <c r="O15" i="17"/>
  <c r="P15" i="17"/>
  <c r="Q15" i="17"/>
  <c r="R15" i="17"/>
  <c r="S15" i="17"/>
  <c r="E16" i="17"/>
  <c r="F16" i="17"/>
  <c r="G16" i="17"/>
  <c r="H16" i="17"/>
  <c r="I16" i="17"/>
  <c r="J16" i="17"/>
  <c r="K16" i="17"/>
  <c r="L16" i="17"/>
  <c r="M16" i="17"/>
  <c r="N16" i="17"/>
  <c r="O16" i="17"/>
  <c r="P16" i="17"/>
  <c r="Q16" i="17"/>
  <c r="R16" i="17"/>
  <c r="S16" i="17"/>
  <c r="F17" i="17"/>
  <c r="G17" i="17"/>
  <c r="H17" i="17"/>
  <c r="I17" i="17"/>
  <c r="J17" i="17"/>
  <c r="K17" i="17"/>
  <c r="L17" i="17"/>
  <c r="M17" i="17"/>
  <c r="N17" i="17"/>
  <c r="O17" i="17"/>
  <c r="P17" i="17"/>
  <c r="Q17" i="17"/>
  <c r="R17" i="17"/>
  <c r="S17" i="17"/>
  <c r="D18" i="17"/>
  <c r="F18" i="17"/>
  <c r="G18" i="17"/>
  <c r="H18" i="17"/>
  <c r="I18" i="17"/>
  <c r="J18" i="17"/>
  <c r="K18" i="17"/>
  <c r="L18" i="17"/>
  <c r="M18" i="17"/>
  <c r="N18" i="17"/>
  <c r="O18" i="17"/>
  <c r="P18" i="17"/>
  <c r="Q18" i="17"/>
  <c r="R18" i="17"/>
  <c r="S18" i="17"/>
  <c r="F19" i="17"/>
  <c r="G19" i="17"/>
  <c r="H19" i="17"/>
  <c r="I19" i="17"/>
  <c r="J19" i="17"/>
  <c r="K19" i="17"/>
  <c r="L19" i="17"/>
  <c r="M19" i="17"/>
  <c r="N19" i="17"/>
  <c r="O19" i="17"/>
  <c r="P19" i="17"/>
  <c r="Q19" i="17"/>
  <c r="R19" i="17"/>
  <c r="S19" i="17"/>
  <c r="C20" i="17"/>
  <c r="D20" i="17"/>
  <c r="E20" i="17"/>
  <c r="F20" i="17"/>
  <c r="G20" i="17"/>
  <c r="H20" i="17"/>
  <c r="I20" i="17"/>
  <c r="J20" i="17"/>
  <c r="K20" i="17"/>
  <c r="L20" i="17"/>
  <c r="M20" i="17"/>
  <c r="N20" i="17"/>
  <c r="O20" i="17"/>
  <c r="P20" i="17"/>
  <c r="Q20" i="17"/>
  <c r="R20" i="17"/>
  <c r="S20" i="17"/>
  <c r="F24" i="17"/>
  <c r="G24" i="17"/>
  <c r="H24" i="17"/>
  <c r="I24" i="17"/>
  <c r="J24" i="17"/>
  <c r="K24" i="17"/>
  <c r="L24" i="17"/>
  <c r="M24" i="17"/>
  <c r="N24" i="17"/>
  <c r="O24" i="17"/>
  <c r="P24" i="17"/>
  <c r="Q24" i="17"/>
  <c r="R24" i="17"/>
  <c r="S24" i="17"/>
  <c r="F25" i="17"/>
  <c r="G25" i="17"/>
  <c r="H25" i="17"/>
  <c r="I25" i="17"/>
  <c r="J25" i="17"/>
  <c r="K25" i="17"/>
  <c r="L25" i="17"/>
  <c r="M25" i="17"/>
  <c r="N25" i="17"/>
  <c r="O25" i="17"/>
  <c r="P25" i="17"/>
  <c r="Q25" i="17"/>
  <c r="R25" i="17"/>
  <c r="S25" i="17"/>
  <c r="F26" i="17"/>
  <c r="G26" i="17"/>
  <c r="H26" i="17"/>
  <c r="I26" i="17"/>
  <c r="J26" i="17"/>
  <c r="K26" i="17"/>
  <c r="L26" i="17"/>
  <c r="M26" i="17"/>
  <c r="N26" i="17"/>
  <c r="O26" i="17"/>
  <c r="P26" i="17"/>
  <c r="Q26" i="17"/>
  <c r="R26" i="17"/>
  <c r="S26" i="17"/>
  <c r="F27" i="17"/>
  <c r="G27" i="17"/>
  <c r="H27" i="17"/>
  <c r="I27" i="17"/>
  <c r="J27" i="17"/>
  <c r="K27" i="17"/>
  <c r="L27" i="17"/>
  <c r="M27" i="17"/>
  <c r="N27" i="17"/>
  <c r="O27" i="17"/>
  <c r="P27" i="17"/>
  <c r="Q27" i="17"/>
  <c r="R27" i="17"/>
  <c r="S27" i="17"/>
  <c r="E28" i="17"/>
  <c r="F28" i="17"/>
  <c r="G28" i="17"/>
  <c r="H28" i="17"/>
  <c r="I28" i="17"/>
  <c r="J28" i="17"/>
  <c r="K28" i="17"/>
  <c r="L28" i="17"/>
  <c r="M28" i="17"/>
  <c r="N28" i="17"/>
  <c r="O28" i="17"/>
  <c r="P28" i="17"/>
  <c r="Q28" i="17"/>
  <c r="R28" i="17"/>
  <c r="S28" i="17"/>
  <c r="F29" i="17"/>
  <c r="G29" i="17"/>
  <c r="H29" i="17"/>
  <c r="I29" i="17"/>
  <c r="J29" i="17"/>
  <c r="K29" i="17"/>
  <c r="L29" i="17"/>
  <c r="M29" i="17"/>
  <c r="N29" i="17"/>
  <c r="O29" i="17"/>
  <c r="P29" i="17"/>
  <c r="Q29" i="17"/>
  <c r="R29" i="17"/>
  <c r="S29" i="17"/>
  <c r="F30" i="17"/>
  <c r="G30" i="17"/>
  <c r="H30" i="17"/>
  <c r="I30" i="17"/>
  <c r="J30" i="17"/>
  <c r="K30" i="17"/>
  <c r="L30" i="17"/>
  <c r="M30" i="17"/>
  <c r="N30" i="17"/>
  <c r="O30" i="17"/>
  <c r="P30" i="17"/>
  <c r="Q30" i="17"/>
  <c r="R30" i="17"/>
  <c r="S30" i="17"/>
  <c r="C31" i="17"/>
  <c r="D31" i="17"/>
  <c r="E31" i="17"/>
  <c r="F31" i="17"/>
  <c r="G31" i="17"/>
  <c r="H31" i="17"/>
  <c r="I31" i="17"/>
  <c r="J31" i="17"/>
  <c r="K31" i="17"/>
  <c r="L31" i="17"/>
  <c r="M31" i="17"/>
  <c r="N31" i="17"/>
  <c r="O31" i="17"/>
  <c r="P31" i="17"/>
  <c r="Q31" i="17"/>
  <c r="R31" i="17"/>
  <c r="S31" i="17"/>
  <c r="F35" i="17"/>
  <c r="G35" i="17"/>
  <c r="H35" i="17"/>
  <c r="I35" i="17"/>
  <c r="J35" i="17"/>
  <c r="K35" i="17"/>
  <c r="L35" i="17"/>
  <c r="M35" i="17"/>
  <c r="N35" i="17"/>
  <c r="O35" i="17"/>
  <c r="P35" i="17"/>
  <c r="Q35" i="17"/>
  <c r="R35" i="17"/>
  <c r="S35" i="17"/>
  <c r="F36" i="17"/>
  <c r="G36" i="17"/>
  <c r="H36" i="17"/>
  <c r="I36" i="17"/>
  <c r="J36" i="17"/>
  <c r="K36" i="17"/>
  <c r="L36" i="17"/>
  <c r="M36" i="17"/>
  <c r="N36" i="17"/>
  <c r="O36" i="17"/>
  <c r="P36" i="17"/>
  <c r="Q36" i="17"/>
  <c r="R36" i="17"/>
  <c r="S36" i="17"/>
  <c r="F37" i="17"/>
  <c r="G37" i="17"/>
  <c r="H37" i="17"/>
  <c r="I37" i="17"/>
  <c r="J37" i="17"/>
  <c r="K37" i="17"/>
  <c r="L37" i="17"/>
  <c r="M37" i="17"/>
  <c r="N37" i="17"/>
  <c r="O37" i="17"/>
  <c r="P37" i="17"/>
  <c r="Q37" i="17"/>
  <c r="R37" i="17"/>
  <c r="S37" i="17"/>
  <c r="F38" i="17"/>
  <c r="G38" i="17"/>
  <c r="H38" i="17"/>
  <c r="I38" i="17"/>
  <c r="J38" i="17"/>
  <c r="K38" i="17"/>
  <c r="L38" i="17"/>
  <c r="M38" i="17"/>
  <c r="N38" i="17"/>
  <c r="O38" i="17"/>
  <c r="P38" i="17"/>
  <c r="Q38" i="17"/>
  <c r="R38" i="17"/>
  <c r="S38" i="17"/>
  <c r="F39" i="17"/>
  <c r="G39" i="17"/>
  <c r="H39" i="17"/>
  <c r="I39" i="17"/>
  <c r="J39" i="17"/>
  <c r="K39" i="17"/>
  <c r="L39" i="17"/>
  <c r="M39" i="17"/>
  <c r="N39" i="17"/>
  <c r="O39" i="17"/>
  <c r="P39" i="17"/>
  <c r="Q39" i="17"/>
  <c r="R39" i="17"/>
  <c r="S39" i="17"/>
  <c r="F40" i="17"/>
  <c r="G40" i="17"/>
  <c r="H40" i="17"/>
  <c r="I40" i="17"/>
  <c r="J40" i="17"/>
  <c r="K40" i="17"/>
  <c r="L40" i="17"/>
  <c r="M40" i="17"/>
  <c r="N40" i="17"/>
  <c r="O40" i="17"/>
  <c r="P40" i="17"/>
  <c r="Q40" i="17"/>
  <c r="R40" i="17"/>
  <c r="S40" i="17"/>
  <c r="F41" i="17"/>
  <c r="G41" i="17"/>
  <c r="H41" i="17"/>
  <c r="I41" i="17"/>
  <c r="J41" i="17"/>
  <c r="K41" i="17"/>
  <c r="L41" i="17"/>
  <c r="M41" i="17"/>
  <c r="N41" i="17"/>
  <c r="O41" i="17"/>
  <c r="P41" i="17"/>
  <c r="Q41" i="17"/>
  <c r="R41" i="17"/>
  <c r="S41" i="17"/>
  <c r="C42" i="17"/>
  <c r="D42" i="17"/>
  <c r="E42" i="17"/>
  <c r="F42" i="17"/>
  <c r="G42" i="17"/>
  <c r="H42" i="17"/>
  <c r="I42" i="17"/>
  <c r="J42" i="17"/>
  <c r="K42" i="17"/>
  <c r="L42" i="17"/>
  <c r="M42" i="17"/>
  <c r="N42" i="17"/>
  <c r="O42" i="17"/>
  <c r="P42" i="17"/>
  <c r="Q42" i="17"/>
  <c r="R42" i="17"/>
  <c r="S42" i="17"/>
  <c r="E46" i="17"/>
  <c r="F46" i="17"/>
  <c r="G46" i="17"/>
  <c r="H46" i="17"/>
  <c r="I46" i="17"/>
  <c r="J46" i="17"/>
  <c r="K46" i="17"/>
  <c r="L46" i="17"/>
  <c r="M46" i="17"/>
  <c r="N46" i="17"/>
  <c r="O46" i="17"/>
  <c r="P46" i="17"/>
  <c r="Q46" i="17"/>
  <c r="R46" i="17"/>
  <c r="S46" i="17"/>
  <c r="F47" i="17"/>
  <c r="G47" i="17"/>
  <c r="H47" i="17"/>
  <c r="I47" i="17"/>
  <c r="J47" i="17"/>
  <c r="K47" i="17"/>
  <c r="L47" i="17"/>
  <c r="M47" i="17"/>
  <c r="N47" i="17"/>
  <c r="O47" i="17"/>
  <c r="P47" i="17"/>
  <c r="Q47" i="17"/>
  <c r="R47" i="17"/>
  <c r="S47" i="17"/>
  <c r="F48" i="17"/>
  <c r="G48" i="17"/>
  <c r="H48" i="17"/>
  <c r="I48" i="17"/>
  <c r="J48" i="17"/>
  <c r="K48" i="17"/>
  <c r="L48" i="17"/>
  <c r="M48" i="17"/>
  <c r="N48" i="17"/>
  <c r="O48" i="17"/>
  <c r="P48" i="17"/>
  <c r="Q48" i="17"/>
  <c r="R48" i="17"/>
  <c r="S48" i="17"/>
  <c r="F49" i="17"/>
  <c r="G49" i="17"/>
  <c r="H49" i="17"/>
  <c r="I49" i="17"/>
  <c r="J49" i="17"/>
  <c r="K49" i="17"/>
  <c r="L49" i="17"/>
  <c r="M49" i="17"/>
  <c r="N49" i="17"/>
  <c r="O49" i="17"/>
  <c r="P49" i="17"/>
  <c r="Q49" i="17"/>
  <c r="R49" i="17"/>
  <c r="S49" i="17"/>
  <c r="F50" i="17"/>
  <c r="G50" i="17"/>
  <c r="H50" i="17"/>
  <c r="I50" i="17"/>
  <c r="J50" i="17"/>
  <c r="K50" i="17"/>
  <c r="L50" i="17"/>
  <c r="M50" i="17"/>
  <c r="N50" i="17"/>
  <c r="O50" i="17"/>
  <c r="P50" i="17"/>
  <c r="Q50" i="17"/>
  <c r="R50" i="17"/>
  <c r="S50" i="17"/>
  <c r="F51" i="17"/>
  <c r="G51" i="17"/>
  <c r="H51" i="17"/>
  <c r="I51" i="17"/>
  <c r="J51" i="17"/>
  <c r="K51" i="17"/>
  <c r="L51" i="17"/>
  <c r="M51" i="17"/>
  <c r="N51" i="17"/>
  <c r="O51" i="17"/>
  <c r="P51" i="17"/>
  <c r="Q51" i="17"/>
  <c r="R51" i="17"/>
  <c r="S51" i="17"/>
  <c r="F52" i="17"/>
  <c r="G52" i="17"/>
  <c r="H52" i="17"/>
  <c r="I52" i="17"/>
  <c r="J52" i="17"/>
  <c r="K52" i="17"/>
  <c r="L52" i="17"/>
  <c r="M52" i="17"/>
  <c r="N52" i="17"/>
  <c r="O52" i="17"/>
  <c r="P52" i="17"/>
  <c r="Q52" i="17"/>
  <c r="R52" i="17"/>
  <c r="S52" i="17"/>
  <c r="U3" i="4"/>
  <c r="U4" i="4"/>
  <c r="M3" i="4"/>
  <c r="O3" i="4"/>
  <c r="R3" i="4"/>
  <c r="M4" i="4"/>
  <c r="N4" i="4"/>
  <c r="O4" i="4"/>
  <c r="R4" i="4"/>
  <c r="O5" i="4"/>
  <c r="R5" i="4"/>
  <c r="O6" i="4"/>
  <c r="R6" i="4"/>
  <c r="O7" i="4"/>
  <c r="R7" i="4"/>
  <c r="M8" i="4"/>
  <c r="N8" i="4"/>
  <c r="O8" i="4"/>
  <c r="R8" i="4"/>
  <c r="O9" i="4"/>
  <c r="R9" i="4"/>
  <c r="O10" i="4"/>
  <c r="R10" i="4"/>
  <c r="O11" i="4"/>
  <c r="R11" i="4"/>
  <c r="M12" i="4"/>
  <c r="N12" i="4"/>
  <c r="O12" i="4"/>
  <c r="R12" i="4"/>
  <c r="O13" i="4"/>
  <c r="R13" i="4"/>
  <c r="M14" i="4"/>
  <c r="O14" i="4"/>
  <c r="R14" i="4"/>
  <c r="O15" i="4"/>
  <c r="R15" i="4"/>
  <c r="O16" i="4"/>
  <c r="R16" i="4"/>
  <c r="O17" i="4"/>
  <c r="R17" i="4"/>
  <c r="O18" i="4"/>
  <c r="R18" i="4"/>
  <c r="O19" i="4"/>
  <c r="R19" i="4"/>
  <c r="O20" i="4"/>
  <c r="R20" i="4"/>
  <c r="O21" i="4"/>
  <c r="R21" i="4"/>
  <c r="O22" i="4"/>
  <c r="R22" i="4"/>
  <c r="O23" i="4"/>
  <c r="R23" i="4"/>
  <c r="O24" i="4"/>
  <c r="R24" i="4"/>
  <c r="O25" i="4"/>
  <c r="R25" i="4"/>
  <c r="O26" i="4"/>
  <c r="R26" i="4"/>
  <c r="O27" i="4"/>
  <c r="R27" i="4"/>
  <c r="O28" i="4"/>
  <c r="R28" i="4"/>
  <c r="O29" i="4"/>
  <c r="R29" i="4"/>
  <c r="O30" i="4"/>
  <c r="R30" i="4"/>
  <c r="O31" i="4"/>
  <c r="R31" i="4"/>
  <c r="O32" i="4"/>
  <c r="R32" i="4"/>
  <c r="O33" i="4"/>
  <c r="R33" i="4"/>
  <c r="O34" i="4"/>
  <c r="R34" i="4"/>
  <c r="O35" i="4"/>
  <c r="R35" i="4"/>
  <c r="O36" i="4"/>
  <c r="R36" i="4"/>
  <c r="N3" i="4"/>
  <c r="L5" i="4"/>
  <c r="M5" i="4" s="1"/>
  <c r="L6" i="4"/>
  <c r="N6" i="4" s="1"/>
  <c r="L7" i="4"/>
  <c r="M7" i="4" s="1"/>
  <c r="L9" i="4"/>
  <c r="N9" i="4" s="1"/>
  <c r="L10" i="4"/>
  <c r="M10" i="4" s="1"/>
  <c r="L11" i="4"/>
  <c r="M11" i="4" s="1"/>
  <c r="L13" i="4"/>
  <c r="N13" i="4" s="1"/>
  <c r="N14" i="4"/>
  <c r="L15" i="4"/>
  <c r="M15" i="4" s="1"/>
  <c r="L16" i="4"/>
  <c r="M16" i="4" s="1"/>
  <c r="L17" i="4"/>
  <c r="M17" i="4" s="1"/>
  <c r="L18" i="4"/>
  <c r="N18" i="4" s="1"/>
  <c r="L19" i="4"/>
  <c r="M19" i="4" s="1"/>
  <c r="L20" i="4"/>
  <c r="N20" i="4" s="1"/>
  <c r="L21" i="4"/>
  <c r="N21" i="4" s="1"/>
  <c r="L22" i="4"/>
  <c r="M22" i="4" s="1"/>
  <c r="L23" i="4"/>
  <c r="N23" i="4" s="1"/>
  <c r="L24" i="4"/>
  <c r="M24" i="4" s="1"/>
  <c r="L25" i="4"/>
  <c r="M25" i="4" s="1"/>
  <c r="L26" i="4"/>
  <c r="M26" i="4" s="1"/>
  <c r="L27" i="4"/>
  <c r="M27" i="4" s="1"/>
  <c r="L28" i="4"/>
  <c r="N28" i="4" s="1"/>
  <c r="L29" i="4"/>
  <c r="M29" i="4" s="1"/>
  <c r="L30" i="4"/>
  <c r="N30" i="4" s="1"/>
  <c r="L31" i="4"/>
  <c r="M31" i="4" s="1"/>
  <c r="L32" i="4"/>
  <c r="M32" i="4" s="1"/>
  <c r="L33" i="4"/>
  <c r="M33" i="4" s="1"/>
  <c r="L34" i="4"/>
  <c r="M34" i="4" s="1"/>
  <c r="L35" i="4"/>
  <c r="N35" i="4" s="1"/>
  <c r="L36" i="4"/>
  <c r="N36" i="4" s="1"/>
  <c r="G3" i="4"/>
  <c r="I3" i="4" s="1"/>
  <c r="G4" i="4"/>
  <c r="I4" i="4" s="1"/>
  <c r="G5" i="4"/>
  <c r="I5" i="4" s="1"/>
  <c r="G6" i="4"/>
  <c r="I6" i="4" s="1"/>
  <c r="G7" i="4"/>
  <c r="I7" i="4" s="1"/>
  <c r="G8" i="4"/>
  <c r="I8" i="4" s="1"/>
  <c r="G9" i="4"/>
  <c r="I9" i="4" s="1"/>
  <c r="G10" i="4"/>
  <c r="I10" i="4" s="1"/>
  <c r="G11" i="4"/>
  <c r="I11" i="4" s="1"/>
  <c r="G12" i="4"/>
  <c r="I12" i="4" s="1"/>
  <c r="G13" i="4"/>
  <c r="I13" i="4" s="1"/>
  <c r="G14" i="4"/>
  <c r="I14" i="4" s="1"/>
  <c r="G15" i="4"/>
  <c r="I15" i="4" s="1"/>
  <c r="G16" i="4"/>
  <c r="I16" i="4" s="1"/>
  <c r="G17" i="4"/>
  <c r="I17" i="4" s="1"/>
  <c r="G18" i="4"/>
  <c r="I18" i="4" s="1"/>
  <c r="G19" i="4"/>
  <c r="I19" i="4" s="1"/>
  <c r="G20" i="4"/>
  <c r="I20" i="4" s="1"/>
  <c r="G21" i="4"/>
  <c r="I21" i="4" s="1"/>
  <c r="G22" i="4"/>
  <c r="I22" i="4" s="1"/>
  <c r="G23" i="4"/>
  <c r="I23" i="4" s="1"/>
  <c r="G24" i="4"/>
  <c r="I24" i="4" s="1"/>
  <c r="G25" i="4"/>
  <c r="I25" i="4" s="1"/>
  <c r="G26" i="4"/>
  <c r="I26" i="4" s="1"/>
  <c r="G27" i="4"/>
  <c r="I27" i="4" s="1"/>
  <c r="G28" i="4"/>
  <c r="I28" i="4" s="1"/>
  <c r="G29" i="4"/>
  <c r="I29" i="4" s="1"/>
  <c r="G30" i="4"/>
  <c r="I30" i="4" s="1"/>
  <c r="G31" i="4"/>
  <c r="I31" i="4" s="1"/>
  <c r="G32" i="4"/>
  <c r="I32" i="4" s="1"/>
  <c r="G33" i="4"/>
  <c r="I33" i="4" s="1"/>
  <c r="G34" i="4"/>
  <c r="I34" i="4" s="1"/>
  <c r="G35" i="4"/>
  <c r="I35" i="4" s="1"/>
  <c r="G36" i="4"/>
  <c r="I36" i="4" s="1"/>
  <c r="B3" i="4"/>
  <c r="B4" i="4"/>
  <c r="J4" i="4" s="1"/>
  <c r="B5" i="4"/>
  <c r="B6" i="4"/>
  <c r="B7" i="4"/>
  <c r="J7" i="4" s="1"/>
  <c r="B8" i="4"/>
  <c r="B9" i="4"/>
  <c r="J9" i="4" s="1"/>
  <c r="B10" i="4"/>
  <c r="J10" i="4" s="1"/>
  <c r="B11" i="4"/>
  <c r="B12" i="4"/>
  <c r="J12" i="4" s="1"/>
  <c r="B13" i="4"/>
  <c r="B14" i="4"/>
  <c r="B15" i="4"/>
  <c r="J15" i="4" s="1"/>
  <c r="B16" i="4"/>
  <c r="B17" i="4"/>
  <c r="J17" i="4" s="1"/>
  <c r="B18" i="4"/>
  <c r="B19" i="4"/>
  <c r="B20" i="4"/>
  <c r="B21" i="4"/>
  <c r="J21" i="4" s="1"/>
  <c r="B22" i="4"/>
  <c r="J22" i="4" s="1"/>
  <c r="B23" i="4"/>
  <c r="B24" i="4"/>
  <c r="B25" i="4"/>
  <c r="J25" i="4" s="1"/>
  <c r="B26" i="4"/>
  <c r="B27" i="4"/>
  <c r="J27" i="4" s="1"/>
  <c r="B28" i="4"/>
  <c r="J28" i="4" s="1"/>
  <c r="B29" i="4"/>
  <c r="B30" i="4"/>
  <c r="B31" i="4"/>
  <c r="J31" i="4" s="1"/>
  <c r="B32" i="4"/>
  <c r="J32" i="4" s="1"/>
  <c r="B33" i="4"/>
  <c r="J33" i="4" s="1"/>
  <c r="B34" i="4"/>
  <c r="B35" i="4"/>
  <c r="J35" i="4" s="1"/>
  <c r="B36" i="4"/>
  <c r="N2" i="4"/>
  <c r="U47" i="17"/>
  <c r="U48" i="17"/>
  <c r="U49" i="17"/>
  <c r="U50" i="17"/>
  <c r="U51" i="17"/>
  <c r="U52" i="17"/>
  <c r="U46" i="17"/>
  <c r="U36" i="17"/>
  <c r="U37" i="17"/>
  <c r="U38" i="17"/>
  <c r="U39" i="17"/>
  <c r="U40" i="17"/>
  <c r="U41" i="17"/>
  <c r="U42" i="17"/>
  <c r="U35" i="17"/>
  <c r="U25" i="17"/>
  <c r="U26" i="17"/>
  <c r="U27" i="17"/>
  <c r="U28" i="17"/>
  <c r="U29" i="17"/>
  <c r="U30" i="17"/>
  <c r="U31" i="17"/>
  <c r="U24" i="17"/>
  <c r="U14" i="17"/>
  <c r="U15" i="17"/>
  <c r="U16" i="17"/>
  <c r="U17" i="17"/>
  <c r="U18" i="17"/>
  <c r="U19" i="17"/>
  <c r="U20" i="17"/>
  <c r="U13" i="17"/>
  <c r="U4" i="17"/>
  <c r="U5" i="17"/>
  <c r="U6" i="17"/>
  <c r="U7" i="17"/>
  <c r="U8" i="17"/>
  <c r="U9" i="17"/>
  <c r="U10" i="17"/>
  <c r="U3" i="17"/>
  <c r="M2" i="4"/>
  <c r="B2" i="4"/>
  <c r="J2" i="4" s="1"/>
  <c r="S4" i="3"/>
  <c r="S5" i="3"/>
  <c r="S6" i="3"/>
  <c r="S7" i="3"/>
  <c r="S8" i="3"/>
  <c r="S9" i="3"/>
  <c r="S10" i="3"/>
  <c r="S11" i="3"/>
  <c r="S12" i="3"/>
  <c r="S13" i="3"/>
  <c r="S14" i="3"/>
  <c r="S15" i="3"/>
  <c r="S16" i="3"/>
  <c r="S17" i="3"/>
  <c r="S18" i="3"/>
  <c r="S19" i="3"/>
  <c r="S20" i="3"/>
  <c r="B10" i="17"/>
  <c r="B31" i="17"/>
  <c r="G2" i="4"/>
  <c r="I2" i="4" s="1"/>
  <c r="B20" i="17"/>
  <c r="M3" i="3"/>
  <c r="M4" i="3"/>
  <c r="M5" i="3"/>
  <c r="M6" i="3"/>
  <c r="M7" i="3"/>
  <c r="M8" i="3"/>
  <c r="M9" i="3"/>
  <c r="M10" i="3" s="1"/>
  <c r="M11" i="3" s="1"/>
  <c r="M12" i="3" s="1"/>
  <c r="M13" i="3" s="1"/>
  <c r="M14" i="3" s="1"/>
  <c r="M15" i="3" s="1"/>
  <c r="M16" i="3" s="1"/>
  <c r="S21" i="3"/>
  <c r="S22" i="3"/>
  <c r="S23" i="3"/>
  <c r="S24" i="3"/>
  <c r="S25" i="3"/>
  <c r="S26" i="3"/>
  <c r="S27" i="3"/>
  <c r="S28" i="3"/>
  <c r="S29" i="3"/>
  <c r="S30" i="3"/>
  <c r="O2" i="4"/>
  <c r="N2" i="3"/>
  <c r="N3" i="3"/>
  <c r="N4" i="3"/>
  <c r="N5" i="3"/>
  <c r="N6" i="3"/>
  <c r="N7" i="3"/>
  <c r="N8" i="3"/>
  <c r="N9" i="3"/>
  <c r="N10" i="3" s="1"/>
  <c r="N11" i="3" s="1"/>
  <c r="N12" i="3" s="1"/>
  <c r="N13" i="3" s="1"/>
  <c r="N14" i="3" s="1"/>
  <c r="N15" i="3" s="1"/>
  <c r="N16" i="3" s="1"/>
  <c r="U2" i="4"/>
  <c r="R2" i="4"/>
  <c r="S31" i="3"/>
  <c r="S32" i="3"/>
  <c r="S33" i="3"/>
  <c r="S34" i="3"/>
  <c r="S35" i="3"/>
  <c r="S36" i="3"/>
  <c r="S37" i="3"/>
  <c r="S38" i="3"/>
  <c r="S39" i="3"/>
  <c r="B41" i="17"/>
  <c r="B42" i="17"/>
  <c r="M117" i="4" l="1"/>
  <c r="N143" i="4"/>
  <c r="M6" i="4"/>
  <c r="M111" i="4"/>
  <c r="M28" i="4"/>
  <c r="N82" i="4"/>
  <c r="N10" i="4"/>
  <c r="N37" i="4"/>
  <c r="M64" i="4"/>
  <c r="M36" i="4"/>
  <c r="M60" i="4"/>
  <c r="K54" i="4"/>
  <c r="K46" i="4"/>
  <c r="K57" i="4"/>
  <c r="N78" i="4"/>
  <c r="M20" i="4"/>
  <c r="N68" i="4"/>
  <c r="N137" i="4"/>
  <c r="M41" i="4"/>
  <c r="N16" i="4"/>
  <c r="N22" i="4"/>
  <c r="N32" i="4"/>
  <c r="N55" i="4"/>
  <c r="N96" i="4"/>
  <c r="N24" i="4"/>
  <c r="N26" i="4"/>
  <c r="M73" i="4"/>
  <c r="N123" i="4"/>
  <c r="M30" i="4"/>
  <c r="K22" i="4"/>
  <c r="K10" i="4"/>
  <c r="N62" i="4"/>
  <c r="N67" i="4"/>
  <c r="K43" i="4"/>
  <c r="N75" i="4"/>
  <c r="M66" i="4"/>
  <c r="M58" i="4"/>
  <c r="N102" i="4"/>
  <c r="N79" i="4"/>
  <c r="N130" i="4"/>
  <c r="N133" i="4"/>
  <c r="M115" i="4"/>
  <c r="N15" i="4"/>
  <c r="N34" i="4"/>
  <c r="M18" i="4"/>
  <c r="K12" i="4"/>
  <c r="K4" i="4"/>
  <c r="Q61" i="4"/>
  <c r="Q69" i="4"/>
  <c r="K62" i="4"/>
  <c r="M70" i="4"/>
  <c r="M46" i="4"/>
  <c r="N104" i="4"/>
  <c r="N112" i="4"/>
  <c r="Q142" i="4"/>
  <c r="N90" i="4"/>
  <c r="K99" i="4"/>
  <c r="N139" i="4"/>
  <c r="Q140" i="4"/>
  <c r="Q86" i="4"/>
  <c r="Q82" i="4"/>
  <c r="Q57" i="4"/>
  <c r="S57" i="4" s="1"/>
  <c r="D13" i="8" s="1"/>
  <c r="Q33" i="4"/>
  <c r="Q25" i="4"/>
  <c r="Q27" i="4"/>
  <c r="K104" i="4"/>
  <c r="Q96" i="4"/>
  <c r="Q92" i="4"/>
  <c r="Q88" i="4"/>
  <c r="Q9" i="4"/>
  <c r="Q109" i="4"/>
  <c r="Q7" i="4"/>
  <c r="Q63" i="4"/>
  <c r="K52" i="4"/>
  <c r="Q104" i="4"/>
  <c r="Q93" i="4"/>
  <c r="S93" i="4" s="1"/>
  <c r="E20" i="8" s="1"/>
  <c r="Q85" i="4"/>
  <c r="K139" i="4"/>
  <c r="Q123" i="4"/>
  <c r="Q118" i="4"/>
  <c r="K133" i="4"/>
  <c r="Q143" i="4"/>
  <c r="Q17" i="4"/>
  <c r="K17" i="4"/>
  <c r="Q29" i="4"/>
  <c r="Q13" i="4"/>
  <c r="N19" i="4"/>
  <c r="N17" i="4"/>
  <c r="Q32" i="4"/>
  <c r="K27" i="4"/>
  <c r="M9" i="4"/>
  <c r="Q70" i="4"/>
  <c r="Q49" i="4"/>
  <c r="N47" i="4"/>
  <c r="N65" i="4"/>
  <c r="K72" i="4"/>
  <c r="K55" i="4"/>
  <c r="K41" i="4"/>
  <c r="Q90" i="4"/>
  <c r="Q84" i="4"/>
  <c r="N119" i="4"/>
  <c r="N135" i="4"/>
  <c r="N122" i="4"/>
  <c r="N125" i="4"/>
  <c r="Q131" i="4"/>
  <c r="S131" i="4" s="1"/>
  <c r="F20" i="8" s="1"/>
  <c r="Q139" i="4"/>
  <c r="S139" i="4" s="1"/>
  <c r="F8" i="8" s="1"/>
  <c r="K129" i="4"/>
  <c r="K114" i="4"/>
  <c r="M142" i="4"/>
  <c r="M128" i="4"/>
  <c r="N126" i="4"/>
  <c r="M124" i="4"/>
  <c r="M113" i="4"/>
  <c r="Q23" i="4"/>
  <c r="J13" i="4"/>
  <c r="K13" i="4" s="1"/>
  <c r="M35" i="4"/>
  <c r="N33" i="4"/>
  <c r="N31" i="4"/>
  <c r="N29" i="4"/>
  <c r="N27" i="4"/>
  <c r="N25" i="4"/>
  <c r="M23" i="4"/>
  <c r="M21" i="4"/>
  <c r="N11" i="4"/>
  <c r="N61" i="4"/>
  <c r="N59" i="4"/>
  <c r="N71" i="4"/>
  <c r="Q44" i="4"/>
  <c r="M76" i="4"/>
  <c r="M74" i="4"/>
  <c r="M63" i="4"/>
  <c r="M43" i="4"/>
  <c r="M38" i="4"/>
  <c r="M84" i="4"/>
  <c r="Q124" i="4"/>
  <c r="K113" i="4"/>
  <c r="Q144" i="4"/>
  <c r="K53" i="4"/>
  <c r="N103" i="4"/>
  <c r="N81" i="4"/>
  <c r="Q79" i="4"/>
  <c r="N127" i="4"/>
  <c r="Q138" i="4"/>
  <c r="Q134" i="4"/>
  <c r="K123" i="4"/>
  <c r="Q54" i="4"/>
  <c r="Q73" i="4"/>
  <c r="K69" i="4"/>
  <c r="K56" i="4"/>
  <c r="Q53" i="4"/>
  <c r="K49" i="4"/>
  <c r="Q71" i="4"/>
  <c r="Q39" i="4"/>
  <c r="Q113" i="4"/>
  <c r="K137" i="4"/>
  <c r="K115" i="4"/>
  <c r="K65" i="4"/>
  <c r="K71" i="4"/>
  <c r="K47" i="4"/>
  <c r="Q47" i="4"/>
  <c r="K38" i="4"/>
  <c r="N5" i="4"/>
  <c r="Q21" i="4"/>
  <c r="K35" i="4"/>
  <c r="J29" i="4"/>
  <c r="K29" i="4" s="1"/>
  <c r="J23" i="4"/>
  <c r="K23" i="4" s="1"/>
  <c r="S23" i="4" s="1"/>
  <c r="C23" i="8" s="1"/>
  <c r="Q5" i="4"/>
  <c r="M13" i="4"/>
  <c r="N7" i="4"/>
  <c r="Q68" i="4"/>
  <c r="Q41" i="4"/>
  <c r="Q65" i="4"/>
  <c r="K76" i="4"/>
  <c r="K67" i="4"/>
  <c r="J61" i="4"/>
  <c r="K61" i="4" s="1"/>
  <c r="K37" i="4"/>
  <c r="K75" i="4"/>
  <c r="K63" i="4"/>
  <c r="Q55" i="4"/>
  <c r="K85" i="4"/>
  <c r="Q59" i="4"/>
  <c r="Q62" i="4"/>
  <c r="K60" i="4"/>
  <c r="K45" i="4"/>
  <c r="Q42" i="4"/>
  <c r="J42" i="4"/>
  <c r="K42" i="4" s="1"/>
  <c r="K33" i="4"/>
  <c r="Q31" i="4"/>
  <c r="K15" i="4"/>
  <c r="K9" i="4"/>
  <c r="Q22" i="4"/>
  <c r="Q15" i="4"/>
  <c r="Q52" i="4"/>
  <c r="K73" i="4"/>
  <c r="K68" i="4"/>
  <c r="K59" i="4"/>
  <c r="K44" i="4"/>
  <c r="Q38" i="4"/>
  <c r="Q98" i="4"/>
  <c r="K98" i="4"/>
  <c r="N85" i="4"/>
  <c r="N98" i="4"/>
  <c r="N99" i="4"/>
  <c r="M80" i="4"/>
  <c r="N108" i="4"/>
  <c r="Q106" i="4"/>
  <c r="M109" i="4"/>
  <c r="K109" i="4"/>
  <c r="Q101" i="4"/>
  <c r="Q80" i="4"/>
  <c r="Q78" i="4"/>
  <c r="M107" i="4"/>
  <c r="N105" i="4"/>
  <c r="N101" i="4"/>
  <c r="N97" i="4"/>
  <c r="M95" i="4"/>
  <c r="M91" i="4"/>
  <c r="M88" i="4"/>
  <c r="M86" i="4"/>
  <c r="N134" i="4"/>
  <c r="Q114" i="4"/>
  <c r="Q130" i="4"/>
  <c r="Q126" i="4"/>
  <c r="K91" i="4"/>
  <c r="K87" i="4"/>
  <c r="K83" i="4"/>
  <c r="K81" i="4"/>
  <c r="K79" i="4"/>
  <c r="K77" i="4"/>
  <c r="N138" i="4"/>
  <c r="N120" i="4"/>
  <c r="M140" i="4"/>
  <c r="K39" i="4"/>
  <c r="S39" i="4" s="1"/>
  <c r="D18" i="8" s="1"/>
  <c r="N106" i="4"/>
  <c r="N100" i="4"/>
  <c r="M87" i="4"/>
  <c r="N77" i="4"/>
  <c r="M92" i="4"/>
  <c r="Q107" i="4"/>
  <c r="K96" i="4"/>
  <c r="Q91" i="4"/>
  <c r="Q89" i="4"/>
  <c r="Q87" i="4"/>
  <c r="Q83" i="4"/>
  <c r="Q81" i="4"/>
  <c r="Q77" i="4"/>
  <c r="N136" i="4"/>
  <c r="Q117" i="4"/>
  <c r="Q137" i="4"/>
  <c r="J138" i="4"/>
  <c r="K138" i="4" s="1"/>
  <c r="J124" i="4"/>
  <c r="K124" i="4" s="1"/>
  <c r="Q122" i="4"/>
  <c r="K118" i="4"/>
  <c r="K106" i="4"/>
  <c r="Q99" i="4"/>
  <c r="K90" i="4"/>
  <c r="J2" i="17"/>
  <c r="Q12" i="17"/>
  <c r="R2" i="17"/>
  <c r="P2" i="17"/>
  <c r="S2" i="17"/>
  <c r="F23" i="17"/>
  <c r="N2" i="17"/>
  <c r="F2" i="17"/>
  <c r="S12" i="17"/>
  <c r="K12" i="17"/>
  <c r="N12" i="17"/>
  <c r="F12" i="17"/>
  <c r="O2" i="17"/>
  <c r="S23" i="17"/>
  <c r="K2" i="17"/>
  <c r="G2" i="17"/>
  <c r="Q45" i="17"/>
  <c r="P34" i="17"/>
  <c r="L34" i="17"/>
  <c r="G34" i="17"/>
  <c r="P23" i="17"/>
  <c r="L23" i="17"/>
  <c r="H23" i="17"/>
  <c r="I23" i="17"/>
  <c r="M12" i="17"/>
  <c r="R12" i="17"/>
  <c r="P12" i="17"/>
  <c r="G12" i="17"/>
  <c r="I12" i="17"/>
  <c r="S45" i="17"/>
  <c r="M45" i="17"/>
  <c r="I45" i="17"/>
  <c r="Q34" i="17"/>
  <c r="O34" i="17"/>
  <c r="K116" i="4"/>
  <c r="J19" i="4"/>
  <c r="K19" i="4" s="1"/>
  <c r="Q19" i="4"/>
  <c r="K34" i="17"/>
  <c r="J3" i="4"/>
  <c r="K3" i="4" s="1"/>
  <c r="Q3" i="4"/>
  <c r="K51" i="4"/>
  <c r="Q35" i="4"/>
  <c r="K31" i="4"/>
  <c r="J11" i="4"/>
  <c r="K11" i="4" s="1"/>
  <c r="Q11" i="4"/>
  <c r="J5" i="4"/>
  <c r="Q23" i="17"/>
  <c r="M23" i="17"/>
  <c r="K23" i="17"/>
  <c r="G23" i="17"/>
  <c r="O12" i="17"/>
  <c r="Q72" i="4"/>
  <c r="S72" i="4" s="1"/>
  <c r="D10" i="8" s="1"/>
  <c r="Q75" i="4"/>
  <c r="R45" i="17"/>
  <c r="O45" i="17"/>
  <c r="K45" i="17"/>
  <c r="G45" i="17"/>
  <c r="I34" i="17"/>
  <c r="L2" i="17"/>
  <c r="H2" i="17"/>
  <c r="Q67" i="4"/>
  <c r="Q46" i="4"/>
  <c r="K89" i="4"/>
  <c r="Q103" i="4"/>
  <c r="Q132" i="4"/>
  <c r="Q129" i="4"/>
  <c r="N45" i="17"/>
  <c r="F45" i="17"/>
  <c r="P45" i="17"/>
  <c r="L45" i="17"/>
  <c r="R34" i="17"/>
  <c r="N34" i="17"/>
  <c r="J34" i="17"/>
  <c r="F34" i="17"/>
  <c r="S34" i="17"/>
  <c r="L12" i="17"/>
  <c r="H12" i="17"/>
  <c r="Q56" i="4"/>
  <c r="Q45" i="4"/>
  <c r="Q51" i="4"/>
  <c r="Q97" i="4"/>
  <c r="J107" i="4"/>
  <c r="Q116" i="4"/>
  <c r="Q133" i="4"/>
  <c r="K2" i="4"/>
  <c r="Q36" i="4"/>
  <c r="J36" i="4"/>
  <c r="J20" i="4"/>
  <c r="Q20" i="4"/>
  <c r="J125" i="4"/>
  <c r="Q125" i="4"/>
  <c r="R23" i="17"/>
  <c r="J119" i="4"/>
  <c r="Q119" i="4"/>
  <c r="Q2" i="4"/>
  <c r="Q10" i="4"/>
  <c r="J30" i="4"/>
  <c r="Q30" i="4"/>
  <c r="Q14" i="4"/>
  <c r="J14" i="4"/>
  <c r="J6" i="4"/>
  <c r="Q6" i="4"/>
  <c r="J40" i="4"/>
  <c r="Q40" i="4"/>
  <c r="K122" i="4"/>
  <c r="Q4" i="4"/>
  <c r="Q28" i="4"/>
  <c r="K32" i="4"/>
  <c r="Q24" i="4"/>
  <c r="J24" i="4"/>
  <c r="Q16" i="4"/>
  <c r="J16" i="4"/>
  <c r="J8" i="4"/>
  <c r="Q8" i="4"/>
  <c r="K28" i="4"/>
  <c r="N23" i="17"/>
  <c r="J141" i="4"/>
  <c r="Q141" i="4"/>
  <c r="J135" i="4"/>
  <c r="Q135" i="4"/>
  <c r="Q12" i="4"/>
  <c r="Q34" i="4"/>
  <c r="J34" i="4"/>
  <c r="Q26" i="4"/>
  <c r="J26" i="4"/>
  <c r="Q18" i="4"/>
  <c r="J18" i="4"/>
  <c r="Q2" i="17"/>
  <c r="I2" i="17"/>
  <c r="K21" i="4"/>
  <c r="K7" i="4"/>
  <c r="J45" i="17"/>
  <c r="J12" i="17"/>
  <c r="J74" i="4"/>
  <c r="Q74" i="4"/>
  <c r="J66" i="4"/>
  <c r="Q66" i="4"/>
  <c r="J58" i="4"/>
  <c r="Q58" i="4"/>
  <c r="J50" i="4"/>
  <c r="Q50" i="4"/>
  <c r="J23" i="17"/>
  <c r="J105" i="4"/>
  <c r="Q105" i="4"/>
  <c r="Q95" i="4"/>
  <c r="J95" i="4"/>
  <c r="K92" i="4"/>
  <c r="K88" i="4"/>
  <c r="K86" i="4"/>
  <c r="K84" i="4"/>
  <c r="K82" i="4"/>
  <c r="K80" i="4"/>
  <c r="K78" i="4"/>
  <c r="K25" i="4"/>
  <c r="H45" i="17"/>
  <c r="H34" i="17"/>
  <c r="M34" i="17"/>
  <c r="O23" i="17"/>
  <c r="M2" i="17"/>
  <c r="J100" i="4"/>
  <c r="Q100" i="4"/>
  <c r="K97" i="4"/>
  <c r="J94" i="4"/>
  <c r="Q94" i="4"/>
  <c r="K140" i="4"/>
  <c r="J128" i="4"/>
  <c r="Q128" i="4"/>
  <c r="Q112" i="4"/>
  <c r="J112" i="4"/>
  <c r="K144" i="4"/>
  <c r="Q76" i="4"/>
  <c r="K103" i="4"/>
  <c r="K130" i="4"/>
  <c r="J127" i="4"/>
  <c r="Q127" i="4"/>
  <c r="K117" i="4"/>
  <c r="S117" i="4" s="1"/>
  <c r="F33" i="8" s="1"/>
  <c r="J111" i="4"/>
  <c r="Q111" i="4"/>
  <c r="Q60" i="4"/>
  <c r="J64" i="4"/>
  <c r="Q64" i="4"/>
  <c r="J48" i="4"/>
  <c r="Q48" i="4"/>
  <c r="J108" i="4"/>
  <c r="Q108" i="4"/>
  <c r="J102" i="4"/>
  <c r="Q102" i="4"/>
  <c r="K143" i="4"/>
  <c r="K142" i="4"/>
  <c r="Q136" i="4"/>
  <c r="J136" i="4"/>
  <c r="K132" i="4"/>
  <c r="J120" i="4"/>
  <c r="Q120" i="4"/>
  <c r="Q37" i="4"/>
  <c r="Q43" i="4"/>
  <c r="J101" i="4"/>
  <c r="Q115" i="4"/>
  <c r="J134" i="4"/>
  <c r="J126" i="4"/>
  <c r="J121" i="4"/>
  <c r="Q121" i="4"/>
  <c r="Q145" i="4"/>
  <c r="J145" i="4"/>
  <c r="S21" i="4" l="1"/>
  <c r="C13" i="8" s="1"/>
  <c r="S142" i="4"/>
  <c r="F25" i="8" s="1"/>
  <c r="F25" i="13"/>
  <c r="C10" i="13"/>
  <c r="D7" i="13"/>
  <c r="D6" i="12"/>
  <c r="C17" i="13"/>
  <c r="F4" i="12"/>
  <c r="F14" i="13"/>
  <c r="E14" i="13"/>
  <c r="D10" i="13"/>
  <c r="J4" i="19"/>
  <c r="J6" i="19"/>
  <c r="J2" i="19"/>
  <c r="J3" i="19"/>
  <c r="J5" i="19"/>
  <c r="P2" i="19"/>
  <c r="P3" i="19"/>
  <c r="P5" i="19"/>
  <c r="P4" i="19"/>
  <c r="P6" i="19"/>
  <c r="T2" i="19"/>
  <c r="T3" i="19"/>
  <c r="T5" i="19"/>
  <c r="T4" i="19"/>
  <c r="T6" i="19"/>
  <c r="K3" i="19"/>
  <c r="K5" i="19"/>
  <c r="K4" i="19"/>
  <c r="K6" i="19"/>
  <c r="K2" i="19"/>
  <c r="I4" i="19"/>
  <c r="I6" i="19"/>
  <c r="I2" i="19"/>
  <c r="I3" i="19"/>
  <c r="I5" i="19"/>
  <c r="H2" i="19"/>
  <c r="H3" i="19"/>
  <c r="H5" i="19"/>
  <c r="H4" i="19"/>
  <c r="H6" i="19"/>
  <c r="G3" i="19"/>
  <c r="G5" i="19"/>
  <c r="G4" i="19"/>
  <c r="G6" i="19"/>
  <c r="G2" i="19"/>
  <c r="Q4" i="19"/>
  <c r="Q6" i="19"/>
  <c r="Q2" i="19"/>
  <c r="Q3" i="19"/>
  <c r="Q5" i="19"/>
  <c r="R4" i="19"/>
  <c r="R6" i="19"/>
  <c r="R2" i="19"/>
  <c r="R3" i="19"/>
  <c r="R5" i="19"/>
  <c r="N4" i="19"/>
  <c r="N6" i="19"/>
  <c r="N2" i="19"/>
  <c r="N3" i="19"/>
  <c r="N5" i="19"/>
  <c r="M4" i="19"/>
  <c r="M6" i="19"/>
  <c r="M2" i="19"/>
  <c r="M3" i="19"/>
  <c r="M5" i="19"/>
  <c r="L2" i="19"/>
  <c r="L3" i="19"/>
  <c r="L5" i="19"/>
  <c r="L4" i="19"/>
  <c r="L6" i="19"/>
  <c r="O3" i="19"/>
  <c r="O5" i="19"/>
  <c r="O4" i="19"/>
  <c r="O6" i="19"/>
  <c r="O2" i="19"/>
  <c r="S3" i="19"/>
  <c r="S5" i="19"/>
  <c r="S4" i="19"/>
  <c r="S6" i="19"/>
  <c r="S2" i="19"/>
  <c r="S118" i="4"/>
  <c r="F29" i="8" s="1"/>
  <c r="S37" i="4"/>
  <c r="D4" i="8" s="1"/>
  <c r="S7" i="4"/>
  <c r="C34" i="8" s="1"/>
  <c r="S46" i="4"/>
  <c r="D28" i="8" s="1"/>
  <c r="S35" i="4"/>
  <c r="C11" i="8" s="1"/>
  <c r="S62" i="4"/>
  <c r="D14" i="8" s="1"/>
  <c r="S54" i="4"/>
  <c r="D3" i="8" s="1"/>
  <c r="S82" i="4"/>
  <c r="E5" i="8" s="1"/>
  <c r="S129" i="4"/>
  <c r="F3" i="8" s="1"/>
  <c r="S103" i="4"/>
  <c r="E2" i="8" s="1"/>
  <c r="S122" i="4"/>
  <c r="F28" i="8" s="1"/>
  <c r="S96" i="4"/>
  <c r="E23" i="8" s="1"/>
  <c r="S70" i="4"/>
  <c r="D35" i="8" s="1"/>
  <c r="S144" i="4"/>
  <c r="F11" i="8" s="1"/>
  <c r="S69" i="4"/>
  <c r="D25" i="8" s="1"/>
  <c r="S130" i="4"/>
  <c r="F15" i="8" s="1"/>
  <c r="S73" i="4"/>
  <c r="D40" i="8" s="1"/>
  <c r="U40" i="8" s="1"/>
  <c r="S104" i="4"/>
  <c r="E17" i="8" s="1"/>
  <c r="S91" i="4"/>
  <c r="E3" i="8" s="1"/>
  <c r="S42" i="4"/>
  <c r="D29" i="8" s="1"/>
  <c r="S113" i="4"/>
  <c r="F4" i="8" s="1"/>
  <c r="S137" i="4"/>
  <c r="F14" i="8" s="1"/>
  <c r="S12" i="4"/>
  <c r="C12" i="8" s="1"/>
  <c r="S43" i="4"/>
  <c r="D34" i="8" s="1"/>
  <c r="S143" i="4"/>
  <c r="F35" i="8" s="1"/>
  <c r="S115" i="4"/>
  <c r="F18" i="8" s="1"/>
  <c r="S92" i="4"/>
  <c r="E15" i="8" s="1"/>
  <c r="S17" i="4"/>
  <c r="C19" i="8" s="1"/>
  <c r="S109" i="4"/>
  <c r="E10" i="8" s="1"/>
  <c r="S4" i="4"/>
  <c r="C9" i="8" s="1"/>
  <c r="S138" i="4"/>
  <c r="F6" i="8" s="1"/>
  <c r="S123" i="4"/>
  <c r="F21" i="8" s="1"/>
  <c r="S10" i="4"/>
  <c r="C28" i="8" s="1"/>
  <c r="S90" i="4"/>
  <c r="E19" i="8" s="1"/>
  <c r="S124" i="4"/>
  <c r="F12" i="8" s="1"/>
  <c r="S22" i="4"/>
  <c r="C7" i="8" s="1"/>
  <c r="S33" i="4"/>
  <c r="C25" i="8" s="1"/>
  <c r="S53" i="4"/>
  <c r="D19" i="8" s="1"/>
  <c r="S27" i="4"/>
  <c r="C6" i="8" s="1"/>
  <c r="S13" i="4"/>
  <c r="C22" i="8" s="1"/>
  <c r="S15" i="4"/>
  <c r="C37" i="8" s="1"/>
  <c r="S79" i="4"/>
  <c r="E33" i="8" s="1"/>
  <c r="S61" i="4"/>
  <c r="D26" i="8" s="1"/>
  <c r="S49" i="4"/>
  <c r="D22" i="8" s="1"/>
  <c r="S83" i="4"/>
  <c r="E27" i="8" s="1"/>
  <c r="S75" i="4"/>
  <c r="E4" i="8" s="1"/>
  <c r="S65" i="4"/>
  <c r="D8" i="8" s="1"/>
  <c r="S133" i="4"/>
  <c r="F7" i="8" s="1"/>
  <c r="S45" i="4"/>
  <c r="D27" i="8" s="1"/>
  <c r="S9" i="4"/>
  <c r="C27" i="8" s="1"/>
  <c r="S2" i="4"/>
  <c r="C16" i="8" s="1"/>
  <c r="S89" i="4"/>
  <c r="E32" i="8" s="1"/>
  <c r="S114" i="4"/>
  <c r="F16" i="8" s="1"/>
  <c r="S44" i="4"/>
  <c r="D5" i="8" s="1"/>
  <c r="S52" i="4"/>
  <c r="D32" i="8" s="1"/>
  <c r="S77" i="4"/>
  <c r="E18" i="8" s="1"/>
  <c r="S106" i="4"/>
  <c r="E25" i="8" s="1"/>
  <c r="S98" i="4"/>
  <c r="E26" i="8" s="1"/>
  <c r="S19" i="4"/>
  <c r="C15" i="8" s="1"/>
  <c r="S63" i="4"/>
  <c r="D6" i="8" s="1"/>
  <c r="S71" i="4"/>
  <c r="D11" i="8" s="1"/>
  <c r="S47" i="4"/>
  <c r="D21" i="8" s="1"/>
  <c r="C8" i="17"/>
  <c r="S84" i="4"/>
  <c r="E28" i="8" s="1"/>
  <c r="S11" i="4"/>
  <c r="C21" i="8" s="1"/>
  <c r="S38" i="4"/>
  <c r="D16" i="8" s="1"/>
  <c r="S132" i="4"/>
  <c r="F13" i="8" s="1"/>
  <c r="S60" i="4"/>
  <c r="D30" i="8" s="1"/>
  <c r="S97" i="4"/>
  <c r="E30" i="8" s="1"/>
  <c r="S25" i="4"/>
  <c r="C26" i="8" s="1"/>
  <c r="S78" i="4"/>
  <c r="E9" i="8" s="1"/>
  <c r="S86" i="4"/>
  <c r="E12" i="8" s="1"/>
  <c r="C25" i="17"/>
  <c r="B38" i="17"/>
  <c r="S67" i="4"/>
  <c r="D17" i="8" s="1"/>
  <c r="S31" i="4"/>
  <c r="C17" i="8" s="1"/>
  <c r="S99" i="4"/>
  <c r="E14" i="8" s="1"/>
  <c r="S55" i="4"/>
  <c r="D15" i="8" s="1"/>
  <c r="S76" i="4"/>
  <c r="E16" i="8" s="1"/>
  <c r="S140" i="4"/>
  <c r="F2" i="8" s="1"/>
  <c r="S80" i="4"/>
  <c r="E29" i="8" s="1"/>
  <c r="S88" i="4"/>
  <c r="E31" i="8" s="1"/>
  <c r="S29" i="4"/>
  <c r="C8" i="8" s="1"/>
  <c r="S32" i="4"/>
  <c r="C38" i="8" s="1"/>
  <c r="S56" i="4"/>
  <c r="D20" i="8" s="1"/>
  <c r="S59" i="4"/>
  <c r="D23" i="8" s="1"/>
  <c r="S41" i="4"/>
  <c r="D33" i="8" s="1"/>
  <c r="C9" i="17"/>
  <c r="S87" i="4"/>
  <c r="E22" i="8" s="1"/>
  <c r="S85" i="4"/>
  <c r="E21" i="8" s="1"/>
  <c r="S68" i="4"/>
  <c r="D38" i="8" s="1"/>
  <c r="S28" i="4"/>
  <c r="C24" i="8" s="1"/>
  <c r="S116" i="4"/>
  <c r="F9" i="8" s="1"/>
  <c r="S51" i="4"/>
  <c r="D37" i="8" s="1"/>
  <c r="S81" i="4"/>
  <c r="E34" i="8" s="1"/>
  <c r="C17" i="17"/>
  <c r="K5" i="4"/>
  <c r="S5" i="4" s="1"/>
  <c r="C33" i="8" s="1"/>
  <c r="K107" i="4"/>
  <c r="S107" i="4" s="1"/>
  <c r="E35" i="8" s="1"/>
  <c r="S3" i="4"/>
  <c r="C18" i="8" s="1"/>
  <c r="U18" i="8" s="1"/>
  <c r="E49" i="17"/>
  <c r="E50" i="17"/>
  <c r="C41" i="17"/>
  <c r="B17" i="17"/>
  <c r="E29" i="17"/>
  <c r="K121" i="4"/>
  <c r="S121" i="4" s="1"/>
  <c r="F27" i="8" s="1"/>
  <c r="K111" i="4"/>
  <c r="S111" i="4" s="1"/>
  <c r="F39" i="8" s="1"/>
  <c r="U39" i="8" s="1"/>
  <c r="K50" i="4"/>
  <c r="S50" i="4" s="1"/>
  <c r="D31" i="8" s="1"/>
  <c r="K66" i="4"/>
  <c r="S66" i="4" s="1"/>
  <c r="D2" i="8" s="1"/>
  <c r="K135" i="4"/>
  <c r="S135" i="4" s="1"/>
  <c r="F30" i="8" s="1"/>
  <c r="K24" i="4"/>
  <c r="S24" i="4" s="1"/>
  <c r="C30" i="8" s="1"/>
  <c r="K14" i="4"/>
  <c r="S14" i="4" s="1"/>
  <c r="C31" i="8" s="1"/>
  <c r="K119" i="4"/>
  <c r="S119" i="4" s="1"/>
  <c r="F34" i="8" s="1"/>
  <c r="K125" i="4"/>
  <c r="S125" i="4" s="1"/>
  <c r="F22" i="8" s="1"/>
  <c r="K120" i="4"/>
  <c r="S120" i="4" s="1"/>
  <c r="F5" i="8" s="1"/>
  <c r="K108" i="4"/>
  <c r="S108" i="4" s="1"/>
  <c r="E11" i="8" s="1"/>
  <c r="K112" i="4"/>
  <c r="S112" i="4" s="1"/>
  <c r="F36" i="8" s="1"/>
  <c r="E51" i="17"/>
  <c r="K64" i="4"/>
  <c r="S64" i="4" s="1"/>
  <c r="D24" i="8" s="1"/>
  <c r="K127" i="4"/>
  <c r="S127" i="4" s="1"/>
  <c r="F37" i="8" s="1"/>
  <c r="K128" i="4"/>
  <c r="S128" i="4" s="1"/>
  <c r="F19" i="8" s="1"/>
  <c r="K145" i="4"/>
  <c r="S145" i="4" s="1"/>
  <c r="F10" i="8" s="1"/>
  <c r="D29" i="17"/>
  <c r="K126" i="4"/>
  <c r="S126" i="4" s="1"/>
  <c r="F31" i="8" s="1"/>
  <c r="K101" i="4"/>
  <c r="S101" i="4" s="1"/>
  <c r="E24" i="8" s="1"/>
  <c r="K102" i="4"/>
  <c r="S102" i="4" s="1"/>
  <c r="E8" i="8" s="1"/>
  <c r="K94" i="4"/>
  <c r="S94" i="4" s="1"/>
  <c r="E13" i="8" s="1"/>
  <c r="K100" i="4"/>
  <c r="S100" i="4" s="1"/>
  <c r="E6" i="8" s="1"/>
  <c r="K105" i="4"/>
  <c r="S105" i="4" s="1"/>
  <c r="E38" i="8" s="1"/>
  <c r="K26" i="4"/>
  <c r="S26" i="4" s="1"/>
  <c r="C14" i="8" s="1"/>
  <c r="U14" i="8" s="1"/>
  <c r="K8" i="4"/>
  <c r="S8" i="4" s="1"/>
  <c r="C5" i="8" s="1"/>
  <c r="U5" i="8" s="1"/>
  <c r="K40" i="4"/>
  <c r="S40" i="4" s="1"/>
  <c r="D9" i="8" s="1"/>
  <c r="K30" i="4"/>
  <c r="S30" i="4" s="1"/>
  <c r="C2" i="8" s="1"/>
  <c r="K20" i="4"/>
  <c r="S20" i="4" s="1"/>
  <c r="C20" i="8" s="1"/>
  <c r="U20" i="8" s="1"/>
  <c r="K134" i="4"/>
  <c r="S134" i="4" s="1"/>
  <c r="F23" i="8" s="1"/>
  <c r="K136" i="4"/>
  <c r="S136" i="4" s="1"/>
  <c r="F26" i="8" s="1"/>
  <c r="K48" i="4"/>
  <c r="S48" i="4" s="1"/>
  <c r="D12" i="8" s="1"/>
  <c r="K95" i="4"/>
  <c r="S95" i="4" s="1"/>
  <c r="E7" i="8" s="1"/>
  <c r="K58" i="4"/>
  <c r="S58" i="4" s="1"/>
  <c r="D7" i="8" s="1"/>
  <c r="K74" i="4"/>
  <c r="S74" i="4" s="1"/>
  <c r="E36" i="8" s="1"/>
  <c r="K141" i="4"/>
  <c r="S141" i="4" s="1"/>
  <c r="F17" i="8" s="1"/>
  <c r="K16" i="4"/>
  <c r="S16" i="4" s="1"/>
  <c r="C32" i="8" s="1"/>
  <c r="U32" i="8" s="1"/>
  <c r="K36" i="4"/>
  <c r="S36" i="4" s="1"/>
  <c r="C10" i="8" s="1"/>
  <c r="U10" i="8" s="1"/>
  <c r="K18" i="4"/>
  <c r="S18" i="4" s="1"/>
  <c r="C3" i="8" s="1"/>
  <c r="U3" i="8" s="1"/>
  <c r="K34" i="4"/>
  <c r="S34" i="4" s="1"/>
  <c r="C35" i="8" s="1"/>
  <c r="U35" i="8" s="1"/>
  <c r="K6" i="4"/>
  <c r="S6" i="4" s="1"/>
  <c r="C29" i="8" s="1"/>
  <c r="U29" i="8" s="1"/>
  <c r="U33" i="8" l="1"/>
  <c r="U23" i="8"/>
  <c r="U21" i="8"/>
  <c r="U37" i="8"/>
  <c r="U25" i="8"/>
  <c r="U11" i="8"/>
  <c r="F19" i="13"/>
  <c r="U36" i="8"/>
  <c r="U24" i="8"/>
  <c r="U17" i="8"/>
  <c r="U30" i="8"/>
  <c r="U22" i="8"/>
  <c r="U7" i="8"/>
  <c r="U19" i="8"/>
  <c r="U34" i="8"/>
  <c r="U31" i="8"/>
  <c r="U38" i="8"/>
  <c r="U8" i="8"/>
  <c r="U15" i="8"/>
  <c r="U16" i="8"/>
  <c r="U26" i="8"/>
  <c r="U6" i="8"/>
  <c r="U12" i="8"/>
  <c r="U28" i="8"/>
  <c r="U13" i="8"/>
  <c r="U27" i="8"/>
  <c r="U9" i="8"/>
  <c r="U4" i="8"/>
  <c r="U2" i="8"/>
  <c r="C22" i="13"/>
  <c r="C27" i="13"/>
  <c r="C3" i="13"/>
  <c r="C7" i="13"/>
  <c r="C9" i="12"/>
  <c r="F13" i="13"/>
  <c r="E10" i="12"/>
  <c r="D5" i="13"/>
  <c r="E5" i="13"/>
  <c r="D9" i="13"/>
  <c r="F20" i="13"/>
  <c r="F17" i="13"/>
  <c r="C14" i="13"/>
  <c r="D6" i="13"/>
  <c r="C4" i="13"/>
  <c r="C11" i="13"/>
  <c r="E11" i="12"/>
  <c r="E3" i="12"/>
  <c r="E10" i="13"/>
  <c r="E4" i="12"/>
  <c r="E18" i="13"/>
  <c r="F24" i="13"/>
  <c r="F7" i="13"/>
  <c r="F7" i="12"/>
  <c r="F28" i="13"/>
  <c r="D18" i="13"/>
  <c r="F10" i="12"/>
  <c r="E8" i="13"/>
  <c r="F4" i="13"/>
  <c r="F16" i="13"/>
  <c r="F26" i="13"/>
  <c r="C24" i="13"/>
  <c r="C23" i="13"/>
  <c r="F23" i="13"/>
  <c r="D24" i="13"/>
  <c r="F29" i="13"/>
  <c r="U29" i="13" s="1"/>
  <c r="F21" i="13"/>
  <c r="C6" i="12"/>
  <c r="E27" i="13"/>
  <c r="C25" i="13"/>
  <c r="E26" i="13"/>
  <c r="D28" i="13"/>
  <c r="F6" i="13"/>
  <c r="C18" i="13"/>
  <c r="D11" i="12"/>
  <c r="E15" i="13"/>
  <c r="E16" i="13"/>
  <c r="D25" i="13"/>
  <c r="D17" i="13"/>
  <c r="D14" i="13"/>
  <c r="C11" i="12"/>
  <c r="U11" i="12" s="1"/>
  <c r="C4" i="12"/>
  <c r="E24" i="13"/>
  <c r="E22" i="13"/>
  <c r="E12" i="13"/>
  <c r="D5" i="12"/>
  <c r="E11" i="13"/>
  <c r="C13" i="13"/>
  <c r="D13" i="13"/>
  <c r="E9" i="13"/>
  <c r="E6" i="13"/>
  <c r="C20" i="13"/>
  <c r="E23" i="13"/>
  <c r="D23" i="13"/>
  <c r="F10" i="13"/>
  <c r="D12" i="13"/>
  <c r="C15" i="13"/>
  <c r="E8" i="12"/>
  <c r="D15" i="13"/>
  <c r="D8" i="13"/>
  <c r="D3" i="12"/>
  <c r="C5" i="12"/>
  <c r="E20" i="13"/>
  <c r="E19" i="13"/>
  <c r="E6" i="12"/>
  <c r="D9" i="12"/>
  <c r="D4" i="13"/>
  <c r="F12" i="13"/>
  <c r="E9" i="12"/>
  <c r="C12" i="13"/>
  <c r="C21" i="13"/>
  <c r="D21" i="13"/>
  <c r="F5" i="13"/>
  <c r="D4" i="12"/>
  <c r="E21" i="13"/>
  <c r="D16" i="13"/>
  <c r="D20" i="13"/>
  <c r="E25" i="13"/>
  <c r="C28" i="13"/>
  <c r="C16" i="13"/>
  <c r="C3" i="12"/>
  <c r="D7" i="12"/>
  <c r="C19" i="13"/>
  <c r="C5" i="13"/>
  <c r="F9" i="13"/>
  <c r="E7" i="12"/>
  <c r="C8" i="12"/>
  <c r="F15" i="13"/>
  <c r="F3" i="12"/>
  <c r="C6" i="13"/>
  <c r="E7" i="13"/>
  <c r="C7" i="12"/>
  <c r="E5" i="12"/>
  <c r="F6" i="12"/>
  <c r="F27" i="13"/>
  <c r="D26" i="13"/>
  <c r="C9" i="13"/>
  <c r="F11" i="13"/>
  <c r="D22" i="13"/>
  <c r="E3" i="13"/>
  <c r="E13" i="13"/>
  <c r="D30" i="13"/>
  <c r="U30" i="13" s="1"/>
  <c r="F5" i="12"/>
  <c r="D19" i="13"/>
  <c r="F8" i="13"/>
  <c r="D27" i="13"/>
  <c r="E17" i="13"/>
  <c r="F8" i="12"/>
  <c r="F3" i="13"/>
  <c r="E4" i="13"/>
  <c r="D3" i="13"/>
  <c r="D11" i="13"/>
  <c r="C8" i="13"/>
  <c r="U8" i="13" s="1"/>
  <c r="D8" i="12"/>
  <c r="C26" i="13"/>
  <c r="F22" i="13"/>
  <c r="E48" i="17"/>
  <c r="E2" i="12"/>
  <c r="F2" i="12"/>
  <c r="D2" i="12"/>
  <c r="B4" i="17"/>
  <c r="B35" i="17"/>
  <c r="C2" i="13"/>
  <c r="D2" i="13"/>
  <c r="F2" i="13"/>
  <c r="E2" i="13"/>
  <c r="D49" i="17"/>
  <c r="B24" i="17"/>
  <c r="D3" i="17"/>
  <c r="D15" i="17"/>
  <c r="C36" i="17"/>
  <c r="D8" i="17"/>
  <c r="C5" i="17"/>
  <c r="E41" i="17"/>
  <c r="B18" i="17"/>
  <c r="C48" i="17"/>
  <c r="E8" i="17"/>
  <c r="D47" i="17"/>
  <c r="C29" i="17"/>
  <c r="D41" i="17"/>
  <c r="C4" i="17"/>
  <c r="E47" i="17"/>
  <c r="D7" i="17"/>
  <c r="E27" i="17"/>
  <c r="C19" i="17"/>
  <c r="D19" i="17"/>
  <c r="B5" i="17"/>
  <c r="E30" i="17"/>
  <c r="B7" i="17"/>
  <c r="B39" i="17"/>
  <c r="E9" i="17"/>
  <c r="E35" i="17"/>
  <c r="D38" i="17"/>
  <c r="E5" i="17"/>
  <c r="D24" i="17"/>
  <c r="D5" i="17"/>
  <c r="D9" i="17"/>
  <c r="D28" i="17"/>
  <c r="E13" i="17"/>
  <c r="C14" i="17"/>
  <c r="B14" i="17"/>
  <c r="B49" i="17"/>
  <c r="B46" i="17"/>
  <c r="C51" i="17"/>
  <c r="E36" i="17"/>
  <c r="B16" i="17"/>
  <c r="B52" i="17"/>
  <c r="C30" i="17"/>
  <c r="D50" i="17"/>
  <c r="E24" i="17"/>
  <c r="B51" i="17"/>
  <c r="E3" i="17"/>
  <c r="B6" i="17"/>
  <c r="C35" i="17"/>
  <c r="C49" i="17"/>
  <c r="C40" i="17"/>
  <c r="D6" i="17"/>
  <c r="D25" i="17"/>
  <c r="D39" i="17"/>
  <c r="E7" i="17"/>
  <c r="C27" i="17"/>
  <c r="D26" i="17"/>
  <c r="D27" i="17"/>
  <c r="C6" i="17"/>
  <c r="B30" i="17"/>
  <c r="B13" i="17"/>
  <c r="D52" i="17"/>
  <c r="B47" i="17"/>
  <c r="C37" i="17"/>
  <c r="B40" i="17"/>
  <c r="C39" i="17"/>
  <c r="C28" i="17"/>
  <c r="C52" i="17"/>
  <c r="C50" i="17"/>
  <c r="E40" i="17"/>
  <c r="B27" i="17"/>
  <c r="C18" i="17"/>
  <c r="B19" i="17"/>
  <c r="C15" i="17"/>
  <c r="C38" i="17"/>
  <c r="E17" i="17"/>
  <c r="D48" i="17"/>
  <c r="D37" i="17"/>
  <c r="D36" i="17"/>
  <c r="C47" i="17"/>
  <c r="D4" i="17"/>
  <c r="C16" i="17"/>
  <c r="D30" i="17"/>
  <c r="D14" i="17"/>
  <c r="B50" i="17"/>
  <c r="B9" i="17"/>
  <c r="B25" i="17"/>
  <c r="B28" i="17"/>
  <c r="B3" i="17"/>
  <c r="B36" i="17"/>
  <c r="D17" i="17"/>
  <c r="E26" i="17"/>
  <c r="E25" i="17"/>
  <c r="E14" i="17"/>
  <c r="E37" i="17"/>
  <c r="E6" i="17"/>
  <c r="E4" i="17"/>
  <c r="E19" i="17"/>
  <c r="B29" i="17"/>
  <c r="C13" i="17"/>
  <c r="C7" i="17"/>
  <c r="D51" i="17"/>
  <c r="E52" i="17"/>
  <c r="E38" i="17"/>
  <c r="B15" i="17"/>
  <c r="D46" i="17"/>
  <c r="B37" i="17"/>
  <c r="B48" i="17"/>
  <c r="D16" i="17"/>
  <c r="C24" i="17"/>
  <c r="D40" i="17"/>
  <c r="E39" i="17"/>
  <c r="C46" i="17"/>
  <c r="D35" i="17"/>
  <c r="B26" i="17"/>
  <c r="C3" i="17"/>
  <c r="B8" i="17"/>
  <c r="D13" i="17"/>
  <c r="E18" i="17"/>
  <c r="E15" i="17"/>
  <c r="C26" i="17"/>
  <c r="U9" i="13" l="1"/>
  <c r="U7" i="12"/>
  <c r="U18" i="13"/>
  <c r="U26" i="13"/>
  <c r="U28" i="13"/>
  <c r="U16" i="13"/>
  <c r="U12" i="13"/>
  <c r="U17" i="13"/>
  <c r="U10" i="13"/>
  <c r="U5" i="12"/>
  <c r="U20" i="13"/>
  <c r="U13" i="13"/>
  <c r="U4" i="12"/>
  <c r="U25" i="13"/>
  <c r="U6" i="12"/>
  <c r="U24" i="13"/>
  <c r="U11" i="13"/>
  <c r="U7" i="13"/>
  <c r="U27" i="13"/>
  <c r="U8" i="12"/>
  <c r="U19" i="13"/>
  <c r="U3" i="12"/>
  <c r="U5" i="13"/>
  <c r="U21" i="13"/>
  <c r="U15" i="13"/>
  <c r="U6" i="13"/>
  <c r="U23" i="13"/>
  <c r="U4" i="13"/>
  <c r="U14" i="13"/>
  <c r="U10" i="12"/>
  <c r="U9" i="12"/>
  <c r="U3" i="13"/>
  <c r="U22" i="13"/>
  <c r="U2" i="12"/>
  <c r="U2" i="13"/>
  <c r="E45" i="17"/>
  <c r="D2" i="17"/>
  <c r="B12" i="17"/>
  <c r="D23" i="17"/>
  <c r="C34" i="17"/>
  <c r="C45" i="17"/>
  <c r="B45" i="17"/>
  <c r="C12" i="17"/>
  <c r="D45" i="17"/>
  <c r="E23" i="17"/>
  <c r="B34" i="17"/>
  <c r="D12" i="17"/>
  <c r="E2" i="17"/>
  <c r="E12" i="17"/>
  <c r="B23" i="17"/>
  <c r="E34" i="17"/>
  <c r="C2" i="17"/>
  <c r="C23" i="17"/>
  <c r="B2" i="17"/>
  <c r="D34" i="17"/>
  <c r="C3" i="19" l="1"/>
  <c r="C5" i="19"/>
  <c r="C2" i="19"/>
  <c r="C4" i="19"/>
  <c r="C6" i="19"/>
  <c r="E4" i="19"/>
  <c r="E6" i="19"/>
  <c r="E2" i="19"/>
  <c r="E3" i="19"/>
  <c r="E5" i="19"/>
  <c r="D2" i="19"/>
  <c r="D3" i="19"/>
  <c r="D5" i="19"/>
  <c r="D4" i="19"/>
  <c r="D6" i="19"/>
  <c r="F4" i="19"/>
  <c r="F6" i="19"/>
  <c r="F2" i="19"/>
  <c r="F3" i="19"/>
  <c r="F5" i="19"/>
  <c r="T45" i="17"/>
  <c r="T12" i="17"/>
  <c r="T23" i="17"/>
  <c r="T2" i="17"/>
  <c r="T34" i="17"/>
  <c r="U4" i="19" l="1"/>
  <c r="U5" i="19"/>
  <c r="U6" i="19"/>
  <c r="U3" i="19"/>
  <c r="U2" i="19"/>
</calcChain>
</file>

<file path=xl/sharedStrings.xml><?xml version="1.0" encoding="utf-8"?>
<sst xmlns="http://schemas.openxmlformats.org/spreadsheetml/2006/main" count="1558" uniqueCount="307">
  <si>
    <t>Editie pilot</t>
  </si>
  <si>
    <t>Casu Igor</t>
  </si>
  <si>
    <t>Florin Ionita</t>
  </si>
  <si>
    <t>Adrian Chiru</t>
  </si>
  <si>
    <t>decembrie 2017</t>
  </si>
  <si>
    <t>Cristina Man</t>
  </si>
  <si>
    <t>Eduard Ene</t>
  </si>
  <si>
    <t>Silviu Burcea</t>
  </si>
  <si>
    <t>ian-mar 2018</t>
  </si>
  <si>
    <t>apr-iun 2018</t>
  </si>
  <si>
    <t>Cristian Dumitru C</t>
  </si>
  <si>
    <t>Distanta: </t>
  </si>
  <si>
    <t>Puncte Fete/Baieti</t>
  </si>
  <si>
    <t>Viteza (min/km) </t>
  </si>
  <si>
    <t>Puncte Fete Baieti</t>
  </si>
  <si>
    <t>5 max 4:30/max 4:00</t>
  </si>
  <si>
    <t>4.5 max 4.45/max 4:15</t>
  </si>
  <si>
    <t>4 max 5:00/max 4:30</t>
  </si>
  <si>
    <t>3.5 max 5:15/max 4:45</t>
  </si>
  <si>
    <t>3 max 5:30/max 5:00</t>
  </si>
  <si>
    <t>2.5 max 5:45/max 5:15</t>
  </si>
  <si>
    <t>2 max 6:00/max 5:30</t>
  </si>
  <si>
    <t>1.5 max 6:30/max 6:00</t>
  </si>
  <si>
    <t>Hashtagul de #LigaSYR</t>
  </si>
  <si>
    <t>se posteaza o singura data. Dacă ați postat de mai multe ori eu o sa iau in calcul prima alergare așa că dacă postați o alergare mai buna intrați pe postarea veche și ștergeți hashtag-ul.</t>
  </si>
  <si>
    <t>Deadline postari alergari</t>
  </si>
  <si>
    <t>min</t>
  </si>
  <si>
    <t>pct/dist</t>
  </si>
  <si>
    <t>max</t>
  </si>
  <si>
    <t>pct/viteza</t>
  </si>
  <si>
    <t>Etapa</t>
  </si>
  <si>
    <t>F</t>
  </si>
  <si>
    <t>M</t>
  </si>
  <si>
    <t>Nume</t>
  </si>
  <si>
    <t>M/F</t>
  </si>
  <si>
    <t>Distanta</t>
  </si>
  <si>
    <t>Timp</t>
  </si>
  <si>
    <t>Viteza</t>
  </si>
  <si>
    <t>Pct distanta</t>
  </si>
  <si>
    <t>Pct viteza</t>
  </si>
  <si>
    <t>TOTAL ETAPA</t>
  </si>
  <si>
    <t>Ziua postarii</t>
  </si>
  <si>
    <t>Check single entry</t>
  </si>
  <si>
    <t>oct-dec 2018</t>
  </si>
  <si>
    <t>Catalin Holban</t>
  </si>
  <si>
    <t>Ana-Maria Rusu</t>
  </si>
  <si>
    <t>Catalin Tintareanu</t>
  </si>
  <si>
    <t>Oana Elena</t>
  </si>
  <si>
    <t>Oana Trif</t>
  </si>
  <si>
    <t>Andrei Mezofii</t>
  </si>
  <si>
    <t>Dan Spataru</t>
  </si>
  <si>
    <t>Ovidiu Gavrilovici</t>
  </si>
  <si>
    <t>Robert Herman</t>
  </si>
  <si>
    <t>Andrei Diaconescu</t>
  </si>
  <si>
    <t>Bogdan Tala</t>
  </si>
  <si>
    <t>Anamaria Catalina</t>
  </si>
  <si>
    <t>Constandan Cornelius</t>
  </si>
  <si>
    <t>Marius Iulian Alecu</t>
  </si>
  <si>
    <t>Alex Ionut Husariu</t>
  </si>
  <si>
    <t>Cosmin Niculescu</t>
  </si>
  <si>
    <t>Adrico Adrian</t>
  </si>
  <si>
    <t>Flo Dum</t>
  </si>
  <si>
    <t>Vasi Minzatu</t>
  </si>
  <si>
    <t>Dan Mihaescu</t>
  </si>
  <si>
    <t>Giuliana Sadovei</t>
  </si>
  <si>
    <t>Marius Enescu</t>
  </si>
  <si>
    <t>Cosmin Constantin Popa</t>
  </si>
  <si>
    <t>Silvia Medinschi</t>
  </si>
  <si>
    <t>Daniel Moldoveanu</t>
  </si>
  <si>
    <t>Regulament:</t>
  </si>
  <si>
    <t>Loc</t>
  </si>
  <si>
    <t>DISTANTA</t>
  </si>
  <si>
    <t>TOTAL</t>
  </si>
  <si>
    <t>VITEZA</t>
  </si>
  <si>
    <t>Bonus elevatie</t>
  </si>
  <si>
    <t>Naidin Marian Laurentiu</t>
  </si>
  <si>
    <t>Gen</t>
  </si>
  <si>
    <t>ian-apr 2019</t>
  </si>
  <si>
    <t>5 min 20km/min 21km</t>
  </si>
  <si>
    <t>4,5 min 18km/min 19km</t>
  </si>
  <si>
    <t>4 min 16km/min 17km</t>
  </si>
  <si>
    <t>3,5 min 14km/min 15km</t>
  </si>
  <si>
    <t>3 min 11,5 km/min 12km</t>
  </si>
  <si>
    <t>2,5 min 9km/min 9,5km</t>
  </si>
  <si>
    <t>2 min 6,5km/min 7km</t>
  </si>
  <si>
    <t>1,5 min 4,5km/min 5km</t>
  </si>
  <si>
    <t>1 min 2,5km/min 3km</t>
  </si>
  <si>
    <t>Bonus distanta</t>
  </si>
  <si>
    <t>In fiecare LUNI, ora 23:59 (ora Romaniei). Ce se posteaza dupa aceasta data/ora nu va fi luat in considerare. Alergarea trebuie insa sa fie tot din saptamana etapei.</t>
  </si>
  <si>
    <t>Cristian Ungureanu</t>
  </si>
  <si>
    <t>Codrin Constantin</t>
  </si>
  <si>
    <t>Razvan Dobrovici</t>
  </si>
  <si>
    <t>Gorcioaia Flor Ionut</t>
  </si>
  <si>
    <t>mai-aug 2019</t>
  </si>
  <si>
    <t>Sistem de punctaj: </t>
  </si>
  <si>
    <t>Bonus viteza</t>
  </si>
  <si>
    <t>Bonus varsta</t>
  </si>
  <si>
    <t>Elevatie</t>
  </si>
  <si>
    <t>Borza Ionut</t>
  </si>
  <si>
    <t>sep-dec 2019</t>
  </si>
  <si>
    <t>ian-apr 2020</t>
  </si>
  <si>
    <t>1 max 9:00/ max 8:00</t>
  </si>
  <si>
    <t>VITEZA min pt dist</t>
  </si>
  <si>
    <t>BONUS VITEZA</t>
  </si>
  <si>
    <t>BONUS DIST</t>
  </si>
  <si>
    <t>Prima zi</t>
  </si>
  <si>
    <t>Ultima zi</t>
  </si>
  <si>
    <t>Andrei Ivanescu</t>
  </si>
  <si>
    <t>Oana Madalina Leonte</t>
  </si>
  <si>
    <t>Ioana Vaida</t>
  </si>
  <si>
    <t>Geo Ionut</t>
  </si>
  <si>
    <t>Elena Juganaru</t>
  </si>
  <si>
    <t>Teodor Petrut</t>
  </si>
  <si>
    <t>Hanchevici Codrut</t>
  </si>
  <si>
    <t>Ramona Matica</t>
  </si>
  <si>
    <t>Bogdan Covaci</t>
  </si>
  <si>
    <t>Old/new</t>
  </si>
  <si>
    <t>New</t>
  </si>
  <si>
    <t>iun-aug 2020</t>
  </si>
  <si>
    <t>Tip</t>
  </si>
  <si>
    <t>D</t>
  </si>
  <si>
    <t>V</t>
  </si>
  <si>
    <t>Viorel Tabara</t>
  </si>
  <si>
    <t>Mita Romanita</t>
  </si>
  <si>
    <t>Petru Dolhescu</t>
  </si>
  <si>
    <t>Tala Lucian</t>
  </si>
  <si>
    <t>Robea Ionut</t>
  </si>
  <si>
    <t>Tudor Cristian</t>
  </si>
  <si>
    <t>Mirea Gabriel Umberto</t>
  </si>
  <si>
    <t>Dranceanu Bogdan Valentin</t>
  </si>
  <si>
    <t>Gorcioaia Florin Ionut</t>
  </si>
  <si>
    <t>Codruta Holban</t>
  </si>
  <si>
    <t>Echipa</t>
  </si>
  <si>
    <t>Count of Tip</t>
  </si>
  <si>
    <t>Row Labels</t>
  </si>
  <si>
    <t>Total prezente</t>
  </si>
  <si>
    <t>Dora J Whitlock</t>
  </si>
  <si>
    <t>14. Cum se face departajarea, in caz de egalitate de puncte? Distanta mai mare alergata, in cursul sezonului</t>
  </si>
  <si>
    <t>15. Fiecare participant, are dreptul la o saptamana de scutire (dupa ce a participat deja la macar una), pe motiv de sanatate, vacante etc, dar trebuie sa anunte in intervalul etapei. Va primi din oficiu 1,5 puncte</t>
  </si>
  <si>
    <t>16. Avem 5 echipe, stabilite prin optiunea fiecaruia si tragere la sorti (in caz de nevoie), avand drept capitani pe primii 5 din S8. 
Punctajul de etapa se face ca media primilor 5 din echipa in fiecare etapa. In caz de absente si nu avem minim 5, se iau cei prezenti. Nu mai excludem primul si ultimul</t>
  </si>
  <si>
    <t>sep-dec 2020</t>
  </si>
  <si>
    <r>
      <t xml:space="preserve">Premii </t>
    </r>
    <r>
      <rPr>
        <b/>
        <sz val="9"/>
        <rFont val="Calibri"/>
        <family val="2"/>
        <scheme val="minor"/>
      </rPr>
      <t>(</t>
    </r>
    <r>
      <rPr>
        <sz val="9"/>
        <rFont val="Calibri"/>
        <family val="2"/>
        <scheme val="minor"/>
      </rPr>
      <t>alocarea va urma, ca e posibil sa avem mai multe)</t>
    </r>
  </si>
  <si>
    <t>Cristian Iancu</t>
  </si>
  <si>
    <t>Codruta Cioponea</t>
  </si>
  <si>
    <t>Steven White</t>
  </si>
  <si>
    <t>Alex Inger</t>
  </si>
  <si>
    <t>Danciu Alin Stelian</t>
  </si>
  <si>
    <t>Bogdan Cap</t>
  </si>
  <si>
    <t>Moving time</t>
  </si>
  <si>
    <t>Elapsed time</t>
  </si>
  <si>
    <t>2. Poti participa la cate etape doresti/poti (nu eliminam pe motiv de absente, ci doar dam bonusuri de prezenta - vezi mai jos)</t>
  </si>
  <si>
    <t>10. Folosim doar elapsed time (timp total, inclusiv pauze) la etapele de viteza sau cu bonus de viteza. La restul, folosim media aritmetica intre moving si elapsed time. Apelam la bunul simt al participantilor.</t>
  </si>
  <si>
    <t>9. Ca să punctezi la distanta, trebuie să ai și viteză mai buna de 12:00 pe mie la baieti si 14:00 pe mie la fete. O viteza mai slaba inseamna ca vei primi 0 puncte la distanta, dar poti lua in continuare punctele meritate la prezentare si bonus (vezi mai jos).</t>
  </si>
  <si>
    <r>
      <rPr>
        <b/>
        <sz val="9"/>
        <rFont val="Calibri"/>
        <family val="2"/>
        <scheme val="minor"/>
      </rPr>
      <t>ELEVATIE</t>
    </r>
    <r>
      <rPr>
        <sz val="9"/>
        <rFont val="Calibri"/>
        <family val="2"/>
        <scheme val="minor"/>
      </rPr>
      <t>: Pentru diferenta de nivel pozitiva (elevation) de 100m si peste se acorda proportional un nr de puncte egal cu elevatia impartita la 1500 (de exemplu: la o elevatie pozitiva de +300m vei avea 300/1500=0,2 puncte, la +1700m vei avea 1700/1500=1,13 puncte, iar la un +4000m vei avea 4000/1500=2,67 puncte bonus)
Se acorda la fiecare etapa in plus fata de punctajul calculat obisnuit, drept compensatie pentru scaderea de viteza pe urcare si nu e conditionat decat de faptul ca trebuie sa ai distanta de min 1p. 
Recomandabil sa se mentioneze in prezentare ca a fost cu diferenta de nivel</t>
    </r>
  </si>
  <si>
    <r>
      <rPr>
        <b/>
        <sz val="9"/>
        <rFont val="Calibri"/>
        <family val="2"/>
        <scheme val="minor"/>
      </rPr>
      <t>VITEZA</t>
    </r>
    <r>
      <rPr>
        <sz val="9"/>
        <rFont val="Calibri"/>
        <family val="2"/>
        <scheme val="minor"/>
      </rPr>
      <t>: bonusuri care cresc exponential pentru fiecare 5 secunde sub baremul de 5 puncte (4:30 la fete sau 4:00 la baieti). De ex: un baiat care fuge cu 3:25 pe mie va lua 3,6 puncte bonus, iar o fata care fuge cu 3:47 ia 4,5p bonus. Bonusul creste mai mult la viteze mai mari. ATENTIE: aici avem DISTANTA MINIMA de 1,609 km (o mila), pentru toata lumea, fiind o exceptie la art 8 din regulament!</t>
    </r>
  </si>
  <si>
    <r>
      <rPr>
        <b/>
        <sz val="9"/>
        <rFont val="Calibri"/>
        <family val="2"/>
        <scheme val="minor"/>
      </rPr>
      <t>DISTANTA</t>
    </r>
    <r>
      <rPr>
        <sz val="9"/>
        <rFont val="Calibri"/>
        <family val="2"/>
        <scheme val="minor"/>
      </rPr>
      <t>: Pentru distanta peste semi: 0,1 puncte pentru fiecare 2 km in plus (de exemplu: la 36 de km alergati ai 36-21=15/2=7,... =&gt;0.7puncte bonus). ATENTIE: Se acorda la fiecare etapa in plus fata de punctajul calculat obisnuit, drept compensatie pentru scaderea de viteza pe distanta si nu este conditionat de viteza minima.</t>
    </r>
  </si>
  <si>
    <t>13. Avem si bonusuri de elevatie, viteza, distanta si varsta (vedeti mai jos), ca exceptie la punctajele pentru distanta si viteza obisnuite</t>
  </si>
  <si>
    <t>17. Nou venitii in liga vor alege daca vor sa joace si la echipe si apoi vor opta in ordinea inscrierii pentru echipa cu cei mai putini membri sau prin tragere la sorti (daca sunt mai . multe echipe eligibile)</t>
  </si>
  <si>
    <t>18. Minim 12 etape prezente pentru a intra la tragerea la sorti la individual si echipe</t>
  </si>
  <si>
    <t>Florin Zaharia</t>
  </si>
  <si>
    <t>Andrei Alexandru Gherasim</t>
  </si>
  <si>
    <t>Atentie: se apreciaza originalitatea. De asemenea, postarile similare repetitive duc la scaderea usoara a punctajului in timp.</t>
  </si>
  <si>
    <t>6. Cum se posteaza? Fiecare va posta alergarile (in ziua in care au fost facute, indiferent daca sunt antrenamente sau curse), OBLIGATORIU TREBUIND SA MENTIONEZE CU CARE PARTICIPA (HASTAG #ligaSYR si eventual #viteza/#distanta daca doreste) si o prezentare la latitudinea fiecaruia (poze, filmulete, descriere, ceva amuzant etc). IN CAZ DE LIPSA HASTAG, NU SE VA PUNCTA!!!. Daca ai mai multe alergari cu #ligaSYR, o luam doar pe prima. De calcule in excel ne ocupam noi.</t>
  </si>
  <si>
    <t>1. Cine poate participa? Oricine, membru al grupului Share your run. Ma pot inscrie ORICAND, prin simpla postare de alergari cu #ligaSYR. De preferat, totusi, sa se anunte.</t>
  </si>
  <si>
    <t>3. Cum se desfasoara? O ETAPA PE SAPTAMANA (luni-duminica) cu cate o singura alergare care puncteaza la categoriile distanta si viteza  (vezi mai jos baremul) plus eventuale bonusuri.</t>
  </si>
  <si>
    <t>8. Ca să punctezi la viteză, trebuie să alergi minim 2,5 km la fete/ 3 km la baieti. Daca esti sub aceste limite, vei primi 0 la punctajul de viteza, dar poti lua in continuare punctele meritate la prezentare si bonus (vezi mai jos).</t>
  </si>
  <si>
    <r>
      <t>11. Sunt avantajati vitezistii sau long-runnerii? Nu, pentru ca ponderea viteza vs distanta va fi diferita, de la o etapa la alta (</t>
    </r>
    <r>
      <rPr>
        <b/>
        <sz val="9"/>
        <rFont val="Calibri"/>
        <family val="2"/>
        <scheme val="minor"/>
      </rPr>
      <t>75% vs 25%. In ultima etapa va fi 50%/50%</t>
    </r>
    <r>
      <rPr>
        <sz val="9"/>
        <rFont val="Calibri"/>
        <family val="2"/>
        <scheme val="minor"/>
      </rPr>
      <t>), avand totusi un echilibru pe tot sezonul intre categorii</t>
    </r>
  </si>
  <si>
    <t xml:space="preserve">12. Fiecare participant mentioneaza la ce vrea sa puncteze in fiecare etapa (viteza sau distanta) si va conta cu 75% la categoria respectiva, cealalta avand 25%. Daca nu se mentioneaza, se va puncta conform programului standard. Dupa epuizarea a 7 etape dintr-o anumita categorie, se va alege din cea ramasa, pana epuizam </t>
  </si>
  <si>
    <r>
      <rPr>
        <b/>
        <sz val="9"/>
        <rFont val="Calibri"/>
        <family val="2"/>
        <scheme val="minor"/>
      </rPr>
      <t>VARSTA</t>
    </r>
    <r>
      <rPr>
        <sz val="9"/>
        <rFont val="Calibri"/>
        <family val="2"/>
        <scheme val="minor"/>
      </rPr>
      <t>: bonus acordat indiferent de punctele realizate in etapa. Se acorda 0,4 puncte bonus pt cei de 50 de ani si peste, 0,7p la 60 de ani si 1p la 70 si peste.  MENTIUNE: Trebuie ca participantul sa ne contacteze pentru a imi comunica varsta, in cazul in care doreste sa beneficieze de acest bonus.</t>
    </r>
  </si>
  <si>
    <r>
      <t xml:space="preserve">Bonus final, in functie de </t>
    </r>
    <r>
      <rPr>
        <b/>
        <strike/>
        <u/>
        <sz val="9"/>
        <rFont val="Calibri"/>
        <family val="2"/>
        <scheme val="minor"/>
      </rPr>
      <t xml:space="preserve">distanta </t>
    </r>
    <r>
      <rPr>
        <strike/>
        <sz val="9"/>
        <rFont val="Calibri"/>
        <family val="2"/>
        <scheme val="minor"/>
      </rPr>
      <t>parcursa in total, in liga: 5p la &gt;= 500km, 4p la &gt;=400 km si 3p la &gt;=300 km</t>
    </r>
  </si>
  <si>
    <r>
      <t xml:space="preserve">Bonus (la final) pentru cei care au un numar de </t>
    </r>
    <r>
      <rPr>
        <b/>
        <strike/>
        <sz val="9"/>
        <rFont val="Calibri"/>
        <family val="2"/>
        <scheme val="minor"/>
      </rPr>
      <t>etape cu punctaj minim la viteza</t>
    </r>
    <r>
      <rPr>
        <strike/>
        <sz val="9"/>
        <rFont val="Calibri"/>
        <family val="2"/>
        <scheme val="minor"/>
      </rPr>
      <t>. Astfel, 1p bonus pentru min 5 etape cu puncte la viteza, 3p pentru min 10 etape, 5p pentru min 13 etape</t>
    </r>
  </si>
  <si>
    <r>
      <rPr>
        <b/>
        <strike/>
        <sz val="9"/>
        <rFont val="Calibri"/>
        <family val="2"/>
        <scheme val="minor"/>
      </rPr>
      <t>PREZENTA (se acorda la final)</t>
    </r>
    <r>
      <rPr>
        <strike/>
        <sz val="9"/>
        <rFont val="Calibri"/>
        <family val="2"/>
        <scheme val="minor"/>
      </rPr>
      <t>: 5p pentru postare in toate cele 15 etape, 3p pentru 14 etape si 1 punct pentru 13 etape</t>
    </r>
  </si>
  <si>
    <t>Se dau de la 0 la 6 puncte cu plusuri pentru: descriere frumoasa, originalitate, ceva amuzant, poze, nr de like-uri, conditii speciale, traseu desenat etc. Textele si pozele preluate nu va avantajeaza. Aici e la latitudinea fiecaruia sa impresioneze cum stie, iar noi vom incerca sa fim cat mai "obiectivi"; nu e nimic exact.</t>
  </si>
  <si>
    <t>Un juriu impartial format din Dan Spataru + cativa invitati (anonimi) va acorda note de la 0 la 6 si facem media.</t>
  </si>
  <si>
    <t>Prezentare (la fiecare 5 etape se puncteaza una aleasa de concurentii care au postat min 1 saptamana) </t>
  </si>
  <si>
    <t>Atentie: luni se vor putea posta doar alergari facute sambata sau duminica. Alergarile din celelalte zile trebuie postate cel tarziu a doua zi, altfel nu se vor lua in seama.</t>
  </si>
  <si>
    <t>Ajustarea turelor cu elevatie generala semnificativ negativa: de la -50m elevație totală negativă, aplicăm un bonus negativ de elevatie. Fix același calcul ca la cel pozitiv, dar cu minus. Oricum, apelez la buna credință și fair play.</t>
  </si>
  <si>
    <t>7. Se accepta orice aplicatie (Garmin, Strava, Endomondo, Adidas etc). ATENTIE! POSTAREA SA FIE VIZIBILA DE CATRE TOTI si, de preferat, fara print screen, ci doar link din aplicatie. 
Se accepta si alergari pe banda, dar nu introduse manual in aplicatie.  Atentie 2! Incercati sa nu dati block pe facebook celorlalti membri SYR. Riscati sa nu fiti punctat, daca juriul nu vede postarea</t>
  </si>
  <si>
    <t>P1</t>
  </si>
  <si>
    <t>P2</t>
  </si>
  <si>
    <t>P3</t>
  </si>
  <si>
    <t xml:space="preserve">4. Chiar daca nu se va puncta in fiecare etapa, este nevoie sa avem si o prezentare in fiecare saptamana. De 3 ori pe sezon (dupa et 5/10/15), fiecare concurent trebuie sa aleaga o prezentare din ultimile 5 etape (postata la vremea fiecarei etape, nu mai tarziu) cu care sa puncteze. Un juriu impartial va acorda un punctaj intre 0 si 6 puncte si se va face media, care se vor aduna la total. </t>
  </si>
  <si>
    <t>5. Doar pentru postarea alergarilor de sambata si duminica, e voie sa se intarzie pana in lunea de dupa etapa (ora 23:59). Restul alergarilor se vor posta in ziua efectuarii sau maxim cu o zi intarziere, altfel nu se vor puncta.</t>
  </si>
  <si>
    <t>Adriana Ionascu Dinu</t>
  </si>
  <si>
    <t>new</t>
  </si>
  <si>
    <t>Cristi Borcan</t>
  </si>
  <si>
    <t>Dan Rusu</t>
  </si>
  <si>
    <t>Mirela Resteman</t>
  </si>
  <si>
    <t>Galia Stainfeld</t>
  </si>
  <si>
    <t>Ifrim Gheorghe</t>
  </si>
  <si>
    <t>Mihaela Zaharie</t>
  </si>
  <si>
    <t>Tenchei</t>
  </si>
  <si>
    <t>FUGI!</t>
  </si>
  <si>
    <t>Run a lot</t>
  </si>
  <si>
    <t>Simply the BEST</t>
  </si>
  <si>
    <t>Run for fun</t>
  </si>
  <si>
    <t>D/V</t>
  </si>
  <si>
    <t>Mariana Nenu</t>
  </si>
  <si>
    <t>- </t>
  </si>
  <si>
    <t>InfinityRun</t>
  </si>
  <si>
    <t> ne ofera cate un voucher de 400 de lei pentru fiecare castigator (M/F), dar si cate un pachet de 6 geluri energizante pe etapa (fiecare are dreptul la o singura etapa castigata);</t>
  </si>
  <si>
    <t>TrailRunning Academy</t>
  </si>
  <si>
    <t>Pilot Books</t>
  </si>
  <si>
    <t> - 3 vouchere de cate 2 carti (tragere la sorti);</t>
  </si>
  <si>
    <t>Centrul Superfit</t>
  </si>
  <si>
    <t> - 2 vouchere pentru cate o evaluare corporala 3D (tragere la sorti);</t>
  </si>
  <si>
    <t>Bucovina Ultra Rocks</t>
  </si>
  <si>
    <t> - o inscriere (in caz ca se va tine) la una dintre cursele: 15k, 33k, 48k sau 88k (31 iulie 2021, Campulung Moldovenesc);</t>
  </si>
  <si>
    <t>Retezat SkyRace Intersport</t>
  </si>
  <si>
    <t>Castigator</t>
  </si>
  <si>
    <t>Prezentare 1-5</t>
  </si>
  <si>
    <t>https://www.facebook.com/codrin.constantin.37/posts/1517705321772194?__cft__[0]=AZXNrogk3KYUHBPpFOL5ybT4m7zAYL5QhvOyIogvkwoHtDk13UehlKRJ5SY6-l6orCHu7jsHQhywOMtRXgsw-pqaEARMMDScPKOuu4MyH3m8ynLQJWkAhqIaFUrdaXPF2HVWxZuk32JATbVxcy7D5-rgEdONO3OQPFb-rPgsDtXBnetjBaYyDB5oxq-4bXLjDn0n60YUGgDttsNVlGJ9oZmI&amp;__tn__=-UC%2CP-R</t>
  </si>
  <si>
    <t>https://www.facebook.com/100000354328975/videos/3818511604837279/</t>
  </si>
  <si>
    <t>https://www.facebook.com/groups/657276174438565/permalink/1842732529226251/</t>
  </si>
  <si>
    <t>https://www.facebook.com/groups/657276174438565/permalink/1853817908117713/</t>
  </si>
  <si>
    <t>https://www.facebook.com/groups/657276174438565/permalink/1854606094705561/</t>
  </si>
  <si>
    <t>https://www.facebook.com/groups/657276174438565/permalink/1849005445265626/</t>
  </si>
  <si>
    <t>https://www.facebook.com/groups/657276174438565/permalink/1852364161596421/</t>
  </si>
  <si>
    <t>https://www.facebook.com/groups/657276174438565/permalink/1853601328139371/</t>
  </si>
  <si>
    <t>https://www.facebook.com/groups/657276174438565/permalink/1845863662246471/</t>
  </si>
  <si>
    <t>https://www.facebook.com/groups/657276174438565/permalink/1847605415405629/</t>
  </si>
  <si>
    <t>https://www.facebook.com/groups/657276174438565/permalink/1851207178378786/</t>
  </si>
  <si>
    <t>https://www.facebook.com/groups/657276174438565/permalink/1855910271241810/</t>
  </si>
  <si>
    <t>https://www.facebook.com/groups/657276174438565/permalink/1856756064490564/</t>
  </si>
  <si>
    <t>https://www.facebook.com/groups/657276174438565/permalink/1853856518113852/</t>
  </si>
  <si>
    <t>https://www.facebook.com/groups/657276174438565/permalink/1847660418733462/</t>
  </si>
  <si>
    <t>https://www.facebook.com/groups/657276174438565/permalink/1853451128154391/</t>
  </si>
  <si>
    <t>https://www.facebook.com/groups/657276174438565/permalink/1836969393135898/</t>
  </si>
  <si>
    <t>https://www.facebook.com/groups/657276174438565/permalink/1853032844862886/</t>
  </si>
  <si>
    <t>https://www.facebook.com/groups/657276174438565/permalink/1857217591111078/</t>
  </si>
  <si>
    <t>NU</t>
  </si>
  <si>
    <t>https://www.facebook.com/groups/657276174438565/permalink/1859088010924036/</t>
  </si>
  <si>
    <t>https://www.facebook.com/groups/657276174438565/permalink/1859060610926776/</t>
  </si>
  <si>
    <t>https://www.facebook.com/groups/657276174438565/permalink/1859095540923283/</t>
  </si>
  <si>
    <t>https://www.facebook.com/groups/657276174438565/permalink/1858920147607489/</t>
  </si>
  <si>
    <t>https://www.facebook.com/groups/657276174438565/permalink/1858248691007968/</t>
  </si>
  <si>
    <t>https://www.facebook.com/groups/657276174438565/permalink/1858117104354460/</t>
  </si>
  <si>
    <t>https://www.facebook.com/groups/657276174438565/permalink/1857948467704657/</t>
  </si>
  <si>
    <t>https://www.facebook.com/groups/657276174438565/permalink/1859514870881350/</t>
  </si>
  <si>
    <t>https://www.facebook.com/groups/657276174438565/permalink/1859595274206643/</t>
  </si>
  <si>
    <t>https://www.facebook.com/groups/657276174438565/permalink/1842130635953107/</t>
  </si>
  <si>
    <t>https://www.facebook.com/groups/657276174438565/permalink/1838191929680311/</t>
  </si>
  <si>
    <t>https://www.facebook.com/groups/657276174438565/permalink/1859757150857122/</t>
  </si>
  <si>
    <t>https://www.facebook.com/groups/657276174438565/permalink/1837026253130212/</t>
  </si>
  <si>
    <t>https://www.facebook.com/groups/657276174438565/permalink/1859088570923980/</t>
  </si>
  <si>
    <t>Rezerve</t>
  </si>
  <si>
    <t>P1 Jurat 1</t>
  </si>
  <si>
    <t>P1 Jurat 2</t>
  </si>
  <si>
    <t>P1 Jurat 3</t>
  </si>
  <si>
    <t>P1 Jurat 4</t>
  </si>
  <si>
    <t>P1 TOTAL</t>
  </si>
  <si>
    <t>Link  P1</t>
  </si>
  <si>
    <t>P</t>
  </si>
  <si>
    <t>Prezentare 6-10</t>
  </si>
  <si>
    <t> - o inscriere (daca se va tine) la oricare dintre curse (19 iunie 2021, Cheile Butii, Hunedoara)</t>
  </si>
  <si>
    <t>Link  P2</t>
  </si>
  <si>
    <t>P2 Jurat 1</t>
  </si>
  <si>
    <t>P2 Jurat 2</t>
  </si>
  <si>
    <t>P2 Jurat 3</t>
  </si>
  <si>
    <t>P2 Jurat 4</t>
  </si>
  <si>
    <t>P2 TOTAL</t>
  </si>
  <si>
    <t>15-21 martie</t>
  </si>
  <si>
    <t>retras</t>
  </si>
  <si>
    <t>22-28 mar</t>
  </si>
  <si>
    <t>Prezentare 11-15</t>
  </si>
  <si>
    <t> ofera un program personalizat de antrenament, cu Robert Hajnal</t>
  </si>
  <si>
    <t>29 mar-4 apr</t>
  </si>
  <si>
    <t>5-11 aprilie</t>
  </si>
  <si>
    <t>12-18 aprilie</t>
  </si>
  <si>
    <t>19-25 apr</t>
  </si>
  <si>
    <t>Nu</t>
  </si>
  <si>
    <t>Link  P3</t>
  </si>
  <si>
    <t>P3 Jurat 1</t>
  </si>
  <si>
    <t>P3 Jurat 2</t>
  </si>
  <si>
    <t>P3 Jurat 3</t>
  </si>
  <si>
    <t>P3 Jurat 4</t>
  </si>
  <si>
    <t>P3 TOTAL</t>
  </si>
  <si>
    <t>https://www.facebook.com/groups/657276174438565/permalink/1913312815501555/</t>
  </si>
  <si>
    <t>https://www.facebook.com/groups/657276174438565/permalink/1903231636509673/</t>
  </si>
  <si>
    <t>https://www.facebook.com/groups/657276174438565/permalink/1907710926061744/</t>
  </si>
  <si>
    <t>https://www.facebook.com/groups/657276174438565/permalink/1906043506228486/</t>
  </si>
  <si>
    <t>https://www.facebook.com/groups/657276174438565/permalink/1913533268812843/</t>
  </si>
  <si>
    <t>https://www.facebook.com/groups/657276174438565/permalink/1914251532074350/</t>
  </si>
  <si>
    <t>https://www.facebook.com/groups/657276174438565/permalink/1914251188741051/</t>
  </si>
  <si>
    <t>https://www.facebook.com/groups/657276174438565/permalink/1898172117015625/</t>
  </si>
  <si>
    <t>https://www.facebook.com/groups/657276174438565/permalink/1901960946636742/</t>
  </si>
  <si>
    <t>https://www.facebook.com/groups/657276174438565/permalink/1902304113269092/</t>
  </si>
  <si>
    <t>https://www.facebook.com/groups/657276174438565/permalink/1891468794352624/</t>
  </si>
  <si>
    <t>https://www.facebook.com/groups/657276174438565/permalink/1895747163924787/</t>
  </si>
  <si>
    <t>https://www.facebook.com/groups/657276174438565/permalink/1911635695669267/</t>
  </si>
  <si>
    <t>https://www.facebook.com/groups/657276174438565/permalink/1898425300323640/</t>
  </si>
  <si>
    <t>https://www.facebook.com/groups/657276174438565/permalink/1901528973346606/</t>
  </si>
  <si>
    <t>https://www.facebook.com/groups/657276174438565/permalink/1902448913254612/</t>
  </si>
  <si>
    <t>https://www.facebook.com/groups/657276174438565/permalink/1891311231035047/</t>
  </si>
  <si>
    <t>https://www.facebook.com/groups/657276174438565/permalink/1913056738860496/</t>
  </si>
  <si>
    <t>https://www.facebook.com/groups/657276174438565/permalink/1902314963268007/</t>
  </si>
  <si>
    <t>ian-apr 2021</t>
  </si>
  <si>
    <t>Sezon 1</t>
  </si>
  <si>
    <t>Sezon 2</t>
  </si>
  <si>
    <t>Sezon 3</t>
  </si>
  <si>
    <t>Sezon 4</t>
  </si>
  <si>
    <t>Sezon 5</t>
  </si>
  <si>
    <t>Sezon 6</t>
  </si>
  <si>
    <t>Sezon 7</t>
  </si>
  <si>
    <t>Sezon 8</t>
  </si>
  <si>
    <t>Sezon 9</t>
  </si>
  <si>
    <t>Sezon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</si>
</sst>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_(* \(#,##0.00\);_(* &quot;-&quot;??_);_(@_)"/>
    <numFmt numFmtId="164" formatCode="_-* #,##0.00_-;\-* #,##0.00_-;_-* &quot;-&quot;??_-;_-@_-"/>
    <numFmt numFmtId="165" formatCode="h:mm:ss;@"/>
    <numFmt numFmtId="166" formatCode="_(* #,##0.0_);_(* \(#,##0.0\);_(* &quot;-&quot;??_);_(@_)"/>
    <numFmt numFmtId="167" formatCode="_(* #,##0_);_(* \(#,##0\);_(* &quot;-&quot;??_);_(@_)"/>
    <numFmt numFmtId="168" formatCode="0.0"/>
    <numFmt numFmtId="169" formatCode="[$-F800]dddd\,\ mmmm\ dd\,\ yyyy"/>
    <numFmt numFmtId="170" formatCode="[$-409]d\-mmm\-yy;@"/>
  </numFmts>
  <fonts count="26" x14ac:knownFonts="1">
    <font>
      <sz val="11"/>
      <color theme="1"/>
      <name val="Calibri"/>
      <family val="2"/>
      <scheme val="minor"/>
    </font>
    <font>
      <sz val="9"/>
      <color theme="1"/>
      <name val="Calibri"/>
      <family val="2"/>
      <scheme val="minor"/>
    </font>
    <font>
      <b/>
      <sz val="9"/>
      <color rgb="FF000000"/>
      <name val="Calibri"/>
      <family val="2"/>
      <scheme val="minor"/>
    </font>
    <font>
      <sz val="9"/>
      <color rgb="FF000000"/>
      <name val="Calibri"/>
      <family val="2"/>
      <scheme val="minor"/>
    </font>
    <font>
      <b/>
      <sz val="11"/>
      <color theme="1"/>
      <name val="Calibri"/>
      <family val="2"/>
      <scheme val="minor"/>
    </font>
    <font>
      <sz val="11"/>
      <color rgb="FFFF0000"/>
      <name val="Calibri"/>
      <family val="2"/>
      <scheme val="minor"/>
    </font>
    <font>
      <b/>
      <sz val="9"/>
      <color theme="1"/>
      <name val="Calibri"/>
      <family val="2"/>
      <scheme val="minor"/>
    </font>
    <font>
      <sz val="11"/>
      <name val="Calibri"/>
      <family val="2"/>
      <scheme val="minor"/>
    </font>
    <font>
      <b/>
      <sz val="10"/>
      <color theme="1"/>
      <name val="Calibri"/>
      <family val="2"/>
      <scheme val="minor"/>
    </font>
    <font>
      <sz val="10"/>
      <color theme="1"/>
      <name val="Calibri"/>
      <family val="2"/>
      <scheme val="minor"/>
    </font>
    <font>
      <sz val="11"/>
      <color theme="1"/>
      <name val="Calibri"/>
      <family val="2"/>
      <scheme val="minor"/>
    </font>
    <font>
      <sz val="9"/>
      <name val="Calibri"/>
      <family val="2"/>
      <scheme val="minor"/>
    </font>
    <font>
      <b/>
      <sz val="9"/>
      <name val="Calibri"/>
      <family val="2"/>
      <scheme val="minor"/>
    </font>
    <font>
      <b/>
      <u/>
      <sz val="9"/>
      <name val="Calibri"/>
      <family val="2"/>
      <scheme val="minor"/>
    </font>
    <font>
      <b/>
      <sz val="9"/>
      <color theme="0"/>
      <name val="Calibri"/>
      <family val="2"/>
      <scheme val="minor"/>
    </font>
    <font>
      <sz val="9"/>
      <color theme="0"/>
      <name val="Calibri"/>
      <family val="2"/>
      <scheme val="minor"/>
    </font>
    <font>
      <b/>
      <sz val="11"/>
      <name val="Calibri"/>
      <family val="2"/>
      <scheme val="minor"/>
    </font>
    <font>
      <strike/>
      <sz val="9"/>
      <name val="Calibri"/>
      <family val="2"/>
      <scheme val="minor"/>
    </font>
    <font>
      <b/>
      <strike/>
      <u/>
      <sz val="9"/>
      <name val="Calibri"/>
      <family val="2"/>
      <scheme val="minor"/>
    </font>
    <font>
      <b/>
      <strike/>
      <sz val="9"/>
      <name val="Calibri"/>
      <family val="2"/>
      <scheme val="minor"/>
    </font>
    <font>
      <b/>
      <strike/>
      <sz val="9"/>
      <color theme="1"/>
      <name val="Calibri"/>
      <family val="2"/>
      <scheme val="minor"/>
    </font>
    <font>
      <b/>
      <strike/>
      <sz val="9"/>
      <color rgb="FF000000"/>
      <name val="Calibri"/>
      <family val="2"/>
      <scheme val="minor"/>
    </font>
    <font>
      <strike/>
      <sz val="9"/>
      <color rgb="FF000000"/>
      <name val="Calibri"/>
      <family val="2"/>
      <scheme val="minor"/>
    </font>
    <font>
      <sz val="9"/>
      <color rgb="FFFF0000"/>
      <name val="Calibri"/>
      <family val="2"/>
      <scheme val="minor"/>
    </font>
    <font>
      <sz val="9"/>
      <color rgb="FF0070C0"/>
      <name val="Calibri"/>
      <family val="2"/>
      <scheme val="minor"/>
    </font>
    <font>
      <u/>
      <sz val="11"/>
      <color theme="10"/>
      <name val="Calibri"/>
      <family val="2"/>
      <scheme val="minor"/>
    </font>
  </fonts>
  <fills count="14">
    <fill>
      <patternFill patternType="none"/>
    </fill>
    <fill>
      <patternFill patternType="gray125"/>
    </fill>
    <fill>
      <patternFill patternType="solid">
        <fgColor rgb="FFFBD4B4"/>
        <bgColor indexed="64"/>
      </patternFill>
    </fill>
    <fill>
      <patternFill patternType="solid">
        <fgColor rgb="FFD6E3BC"/>
        <bgColor indexed="64"/>
      </patternFill>
    </fill>
    <fill>
      <patternFill patternType="solid">
        <fgColor rgb="FFFDE9D9"/>
        <bgColor indexed="64"/>
      </patternFill>
    </fill>
    <fill>
      <patternFill patternType="solid">
        <fgColor rgb="FFEAF1DD"/>
        <bgColor indexed="64"/>
      </patternFill>
    </fill>
    <fill>
      <patternFill patternType="solid">
        <fgColor theme="0"/>
        <bgColor indexed="64"/>
      </patternFill>
    </fill>
    <fill>
      <patternFill patternType="solid">
        <fgColor rgb="FFFFFFCC"/>
        <bgColor indexed="64"/>
      </patternFill>
    </fill>
    <fill>
      <patternFill patternType="solid">
        <fgColor rgb="FF002060"/>
        <bgColor indexed="64"/>
      </patternFill>
    </fill>
    <fill>
      <patternFill patternType="solid">
        <fgColor rgb="FF7030A0"/>
        <bgColor indexed="64"/>
      </patternFill>
    </fill>
    <fill>
      <patternFill patternType="solid">
        <fgColor rgb="FFFFFF00"/>
        <bgColor indexed="64"/>
      </patternFill>
    </fill>
    <fill>
      <patternFill patternType="solid">
        <fgColor rgb="FF0070C0"/>
        <bgColor indexed="64"/>
      </patternFill>
    </fill>
    <fill>
      <patternFill patternType="solid">
        <fgColor theme="5" tint="0.59999389629810485"/>
        <bgColor indexed="64"/>
      </patternFill>
    </fill>
    <fill>
      <patternFill patternType="solid">
        <fgColor rgb="FFFF0000"/>
        <bgColor indexed="64"/>
      </patternFill>
    </fill>
  </fills>
  <borders count="2">
    <border>
      <left/>
      <right/>
      <top/>
      <bottom/>
      <diagonal/>
    </border>
    <border>
      <left/>
      <right/>
      <top/>
      <bottom style="thin">
        <color indexed="64"/>
      </bottom>
      <diagonal/>
    </border>
  </borders>
  <cellStyleXfs count="4">
    <xf numFmtId="0" fontId="0" fillId="0" borderId="0"/>
    <xf numFmtId="43" fontId="10" fillId="0" borderId="0" applyFont="0" applyFill="0" applyBorder="0" applyAlignment="0" applyProtection="0"/>
    <xf numFmtId="164" fontId="10" fillId="0" borderId="0" applyFont="0" applyFill="0" applyBorder="0" applyAlignment="0" applyProtection="0"/>
    <xf numFmtId="0" fontId="25" fillId="0" borderId="0" applyNumberFormat="0" applyFill="0" applyBorder="0" applyAlignment="0" applyProtection="0"/>
  </cellStyleXfs>
  <cellXfs count="152">
    <xf numFmtId="0" fontId="0" fillId="0" borderId="0" xfId="0"/>
    <xf numFmtId="17" fontId="0" fillId="0" borderId="0" xfId="0" quotePrefix="1" applyNumberFormat="1"/>
    <xf numFmtId="0" fontId="1" fillId="0" borderId="0" xfId="0" applyFont="1" applyBorder="1"/>
    <xf numFmtId="0" fontId="2" fillId="2" borderId="0" xfId="0" applyFont="1" applyFill="1" applyBorder="1" applyAlignment="1">
      <alignment horizontal="center" wrapText="1"/>
    </xf>
    <xf numFmtId="0" fontId="2" fillId="2" borderId="0" xfId="0" applyFont="1" applyFill="1" applyBorder="1" applyAlignment="1">
      <alignment horizontal="right" wrapText="1"/>
    </xf>
    <xf numFmtId="0" fontId="1" fillId="0" borderId="0" xfId="0" applyFont="1" applyBorder="1" applyAlignment="1">
      <alignment wrapText="1"/>
    </xf>
    <xf numFmtId="0" fontId="1" fillId="3" borderId="0" xfId="0" applyFont="1" applyFill="1" applyBorder="1" applyAlignment="1">
      <alignment wrapText="1"/>
    </xf>
    <xf numFmtId="0" fontId="2" fillId="3" borderId="0" xfId="0" applyFont="1" applyFill="1" applyBorder="1" applyAlignment="1">
      <alignment horizontal="center" wrapText="1"/>
    </xf>
    <xf numFmtId="0" fontId="3" fillId="4" borderId="0" xfId="0" applyFont="1" applyFill="1" applyBorder="1" applyAlignment="1">
      <alignment wrapText="1"/>
    </xf>
    <xf numFmtId="0" fontId="3" fillId="4" borderId="0" xfId="0" applyFont="1" applyFill="1" applyBorder="1" applyAlignment="1">
      <alignment horizontal="right" wrapText="1"/>
    </xf>
    <xf numFmtId="0" fontId="3" fillId="5" borderId="0" xfId="0" applyFont="1" applyFill="1" applyBorder="1" applyAlignment="1">
      <alignment wrapText="1"/>
    </xf>
    <xf numFmtId="21" fontId="3" fillId="5" borderId="0" xfId="0" applyNumberFormat="1" applyFont="1" applyFill="1" applyBorder="1" applyAlignment="1">
      <alignment horizontal="right" wrapText="1"/>
    </xf>
    <xf numFmtId="0" fontId="3" fillId="5" borderId="0" xfId="0" applyFont="1" applyFill="1" applyBorder="1" applyAlignment="1">
      <alignment horizontal="right" wrapText="1"/>
    </xf>
    <xf numFmtId="0" fontId="1" fillId="0" borderId="0" xfId="0" applyFont="1" applyBorder="1" applyAlignment="1">
      <alignment horizontal="right" wrapText="1"/>
    </xf>
    <xf numFmtId="9" fontId="3" fillId="0" borderId="0" xfId="0" applyNumberFormat="1" applyFont="1" applyBorder="1" applyAlignment="1">
      <alignment horizontal="right" wrapText="1"/>
    </xf>
    <xf numFmtId="0" fontId="1" fillId="5" borderId="0" xfId="0" applyFont="1" applyFill="1" applyBorder="1" applyAlignment="1">
      <alignment wrapText="1"/>
    </xf>
    <xf numFmtId="0" fontId="2" fillId="0" borderId="0" xfId="0" applyFont="1" applyBorder="1" applyAlignment="1">
      <alignment wrapText="1"/>
    </xf>
    <xf numFmtId="165" fontId="1" fillId="0" borderId="0" xfId="0" applyNumberFormat="1" applyFont="1"/>
    <xf numFmtId="0" fontId="4" fillId="0" borderId="0" xfId="0" applyFont="1"/>
    <xf numFmtId="0" fontId="6" fillId="0" borderId="0" xfId="0" applyFont="1" applyBorder="1" applyAlignment="1">
      <alignment wrapText="1"/>
    </xf>
    <xf numFmtId="0" fontId="7" fillId="0" borderId="0" xfId="0" applyFont="1"/>
    <xf numFmtId="0" fontId="2" fillId="0" borderId="0" xfId="0" applyFont="1" applyFill="1" applyBorder="1" applyAlignment="1">
      <alignment wrapText="1"/>
    </xf>
    <xf numFmtId="0" fontId="6" fillId="2" borderId="0" xfId="0" applyFont="1" applyFill="1" applyBorder="1" applyAlignment="1">
      <alignment wrapText="1"/>
    </xf>
    <xf numFmtId="0" fontId="6" fillId="3" borderId="0" xfId="0" applyFont="1" applyFill="1" applyBorder="1" applyAlignment="1">
      <alignment wrapText="1"/>
    </xf>
    <xf numFmtId="43" fontId="2" fillId="0" borderId="0" xfId="1" applyNumberFormat="1" applyFont="1" applyBorder="1" applyAlignment="1">
      <alignment wrapText="1"/>
    </xf>
    <xf numFmtId="43" fontId="3" fillId="0" borderId="0" xfId="1" applyNumberFormat="1" applyFont="1" applyBorder="1" applyAlignment="1">
      <alignment horizontal="right" wrapText="1"/>
    </xf>
    <xf numFmtId="43" fontId="1" fillId="0" borderId="0" xfId="1" applyNumberFormat="1" applyFont="1" applyBorder="1"/>
    <xf numFmtId="0" fontId="1" fillId="0" borderId="0" xfId="0" applyFont="1" applyFill="1" applyBorder="1"/>
    <xf numFmtId="0" fontId="1" fillId="0" borderId="0" xfId="0" applyFont="1" applyFill="1" applyBorder="1" applyAlignment="1">
      <alignment horizontal="right" wrapText="1"/>
    </xf>
    <xf numFmtId="9" fontId="3" fillId="0" borderId="0" xfId="0" applyNumberFormat="1" applyFont="1" applyFill="1" applyBorder="1" applyAlignment="1">
      <alignment horizontal="right" wrapText="1"/>
    </xf>
    <xf numFmtId="166" fontId="2" fillId="0" borderId="0" xfId="1" applyNumberFormat="1" applyFont="1" applyFill="1" applyBorder="1" applyAlignment="1">
      <alignment wrapText="1"/>
    </xf>
    <xf numFmtId="166" fontId="1" fillId="0" borderId="0" xfId="1" applyNumberFormat="1" applyFont="1" applyFill="1" applyBorder="1"/>
    <xf numFmtId="167" fontId="1" fillId="0" borderId="0" xfId="1" applyNumberFormat="1" applyFont="1" applyBorder="1"/>
    <xf numFmtId="0" fontId="1" fillId="6" borderId="0" xfId="0" applyFont="1" applyFill="1"/>
    <xf numFmtId="168" fontId="1" fillId="6" borderId="0" xfId="0" applyNumberFormat="1" applyFont="1" applyFill="1"/>
    <xf numFmtId="0" fontId="11" fillId="0" borderId="0" xfId="0" applyFont="1" applyFill="1" applyBorder="1" applyAlignment="1">
      <alignment vertical="center"/>
    </xf>
    <xf numFmtId="0" fontId="12" fillId="0" borderId="0" xfId="0" applyFont="1" applyFill="1" applyBorder="1" applyAlignment="1">
      <alignment vertical="center"/>
    </xf>
    <xf numFmtId="0" fontId="12" fillId="0" borderId="0" xfId="0" applyFont="1" applyBorder="1" applyAlignment="1">
      <alignment vertical="center"/>
    </xf>
    <xf numFmtId="169" fontId="1" fillId="0" borderId="0" xfId="0" applyNumberFormat="1" applyFont="1" applyFill="1" applyBorder="1" applyAlignment="1">
      <alignment wrapText="1"/>
    </xf>
    <xf numFmtId="0" fontId="2" fillId="0" borderId="0" xfId="0" applyFont="1" applyBorder="1" applyAlignment="1">
      <alignment horizontal="left" wrapText="1"/>
    </xf>
    <xf numFmtId="0" fontId="8" fillId="6" borderId="0" xfId="0" applyFont="1" applyFill="1" applyBorder="1" applyAlignment="1">
      <alignment horizontal="center"/>
    </xf>
    <xf numFmtId="168" fontId="8" fillId="6" borderId="0" xfId="0" applyNumberFormat="1" applyFont="1" applyFill="1" applyBorder="1" applyAlignment="1">
      <alignment horizontal="center"/>
    </xf>
    <xf numFmtId="0" fontId="8" fillId="7" borderId="0" xfId="0" applyFont="1" applyFill="1" applyBorder="1" applyAlignment="1">
      <alignment horizontal="center"/>
    </xf>
    <xf numFmtId="2" fontId="9" fillId="7" borderId="0" xfId="0" applyNumberFormat="1" applyFont="1" applyFill="1" applyBorder="1" applyAlignment="1">
      <alignment horizontal="center"/>
    </xf>
    <xf numFmtId="0" fontId="1" fillId="0" borderId="0" xfId="0" applyFont="1" applyFill="1"/>
    <xf numFmtId="0" fontId="13" fillId="0" borderId="0" xfId="0" applyFont="1" applyBorder="1" applyAlignment="1">
      <alignment vertical="center"/>
    </xf>
    <xf numFmtId="0" fontId="8" fillId="0" borderId="0" xfId="0" applyFont="1" applyFill="1" applyBorder="1" applyAlignment="1">
      <alignment horizontal="center"/>
    </xf>
    <xf numFmtId="0" fontId="1" fillId="0" borderId="0" xfId="0" applyFont="1" applyFill="1" applyBorder="1" applyAlignment="1">
      <alignment horizontal="center"/>
    </xf>
    <xf numFmtId="0" fontId="6" fillId="0" borderId="0" xfId="0" applyFont="1" applyFill="1" applyBorder="1" applyAlignment="1">
      <alignment horizontal="center"/>
    </xf>
    <xf numFmtId="0" fontId="6" fillId="0" borderId="0" xfId="0" applyFont="1" applyFill="1"/>
    <xf numFmtId="1" fontId="8" fillId="6" borderId="0" xfId="0" applyNumberFormat="1" applyFont="1" applyFill="1" applyBorder="1" applyAlignment="1">
      <alignment horizontal="left" vertical="top"/>
    </xf>
    <xf numFmtId="2" fontId="1" fillId="0" borderId="0" xfId="0" applyNumberFormat="1" applyFont="1" applyFill="1" applyBorder="1"/>
    <xf numFmtId="0" fontId="14" fillId="8" borderId="0" xfId="0" applyFont="1" applyFill="1" applyBorder="1" applyAlignment="1">
      <alignment wrapText="1"/>
    </xf>
    <xf numFmtId="167" fontId="14" fillId="8" borderId="0" xfId="1" applyNumberFormat="1" applyFont="1" applyFill="1" applyBorder="1" applyAlignment="1">
      <alignment wrapText="1"/>
    </xf>
    <xf numFmtId="0" fontId="14" fillId="8" borderId="0" xfId="0" applyFont="1" applyFill="1" applyBorder="1" applyAlignment="1">
      <alignment horizontal="center" wrapText="1"/>
    </xf>
    <xf numFmtId="43" fontId="3" fillId="0" borderId="0" xfId="1" applyNumberFormat="1" applyFont="1" applyFill="1" applyBorder="1" applyAlignment="1">
      <alignment horizontal="right" wrapText="1"/>
    </xf>
    <xf numFmtId="0" fontId="15" fillId="9" borderId="0" xfId="0" applyFont="1" applyFill="1" applyBorder="1" applyAlignment="1">
      <alignment horizontal="right" wrapText="1"/>
    </xf>
    <xf numFmtId="0" fontId="5" fillId="0" borderId="0" xfId="0" applyFont="1"/>
    <xf numFmtId="43" fontId="11" fillId="0" borderId="0" xfId="1" applyFont="1"/>
    <xf numFmtId="0" fontId="9" fillId="0" borderId="0" xfId="0" applyFont="1"/>
    <xf numFmtId="43" fontId="9" fillId="0" borderId="0" xfId="1" applyFont="1"/>
    <xf numFmtId="0" fontId="8" fillId="0" borderId="0" xfId="0" applyFont="1"/>
    <xf numFmtId="43" fontId="8" fillId="0" borderId="0" xfId="1" applyFont="1"/>
    <xf numFmtId="0" fontId="8" fillId="0" borderId="0" xfId="0" applyFont="1" applyAlignment="1">
      <alignment horizontal="right"/>
    </xf>
    <xf numFmtId="0" fontId="0" fillId="0" borderId="0" xfId="0" applyFont="1"/>
    <xf numFmtId="0" fontId="11" fillId="0" borderId="0" xfId="0" applyFont="1" applyFill="1"/>
    <xf numFmtId="0" fontId="7" fillId="0" borderId="0" xfId="0" applyFont="1" applyFill="1"/>
    <xf numFmtId="0" fontId="11" fillId="0" borderId="0" xfId="0" applyFont="1" applyFill="1" applyAlignment="1">
      <alignment horizontal="right"/>
    </xf>
    <xf numFmtId="0" fontId="11" fillId="0" borderId="0" xfId="0" applyFont="1" applyFill="1" applyAlignment="1">
      <alignment horizontal="left"/>
    </xf>
    <xf numFmtId="0" fontId="11" fillId="0" borderId="0" xfId="0" applyNumberFormat="1" applyFont="1" applyFill="1"/>
    <xf numFmtId="0" fontId="11" fillId="0" borderId="0" xfId="0" applyFont="1"/>
    <xf numFmtId="0" fontId="12" fillId="0" borderId="0" xfId="0" applyFont="1"/>
    <xf numFmtId="43" fontId="12" fillId="0" borderId="0" xfId="0" applyNumberFormat="1" applyFont="1"/>
    <xf numFmtId="0" fontId="16" fillId="0" borderId="0" xfId="0" applyFont="1"/>
    <xf numFmtId="0" fontId="15" fillId="11" borderId="0" xfId="0" applyFont="1" applyFill="1" applyBorder="1" applyAlignment="1">
      <alignment wrapText="1"/>
    </xf>
    <xf numFmtId="0" fontId="15" fillId="11" borderId="0" xfId="0" applyFont="1" applyFill="1" applyBorder="1" applyAlignment="1">
      <alignment horizontal="right" wrapText="1"/>
    </xf>
    <xf numFmtId="2" fontId="15" fillId="11" borderId="0" xfId="0" applyNumberFormat="1" applyFont="1" applyFill="1" applyBorder="1" applyAlignment="1">
      <alignment horizontal="right" wrapText="1"/>
    </xf>
    <xf numFmtId="21" fontId="15" fillId="11" borderId="0" xfId="0" applyNumberFormat="1" applyFont="1" applyFill="1" applyBorder="1" applyAlignment="1">
      <alignment horizontal="right" wrapText="1"/>
    </xf>
    <xf numFmtId="167" fontId="15" fillId="11" borderId="0" xfId="1" applyNumberFormat="1" applyFont="1" applyFill="1" applyBorder="1" applyAlignment="1">
      <alignment horizontal="right" wrapText="1"/>
    </xf>
    <xf numFmtId="0" fontId="12" fillId="0" borderId="0" xfId="0" quotePrefix="1" applyFont="1"/>
    <xf numFmtId="0" fontId="14" fillId="8" borderId="0" xfId="0" applyFont="1" applyFill="1" applyBorder="1" applyAlignment="1">
      <alignment horizontal="center" vertical="center" wrapText="1"/>
    </xf>
    <xf numFmtId="0" fontId="11" fillId="0" borderId="0" xfId="0" applyFont="1" applyBorder="1" applyAlignment="1">
      <alignment vertical="center"/>
    </xf>
    <xf numFmtId="0" fontId="11" fillId="0" borderId="0" xfId="0" applyFont="1" applyBorder="1"/>
    <xf numFmtId="0" fontId="0" fillId="0" borderId="0" xfId="0"/>
    <xf numFmtId="0" fontId="7" fillId="0" borderId="0" xfId="0" applyFont="1"/>
    <xf numFmtId="0" fontId="5" fillId="0" borderId="0" xfId="0" applyFont="1"/>
    <xf numFmtId="0" fontId="11" fillId="0" borderId="0" xfId="0" applyFont="1"/>
    <xf numFmtId="0" fontId="1" fillId="0" borderId="0" xfId="0" applyFont="1" applyBorder="1"/>
    <xf numFmtId="165" fontId="1" fillId="0" borderId="0" xfId="0" applyNumberFormat="1" applyFont="1"/>
    <xf numFmtId="0" fontId="0" fillId="0" borderId="0" xfId="0" applyFill="1"/>
    <xf numFmtId="0" fontId="12" fillId="10" borderId="0" xfId="0" applyFont="1" applyFill="1"/>
    <xf numFmtId="0" fontId="11" fillId="10" borderId="0" xfId="0" applyFont="1" applyFill="1"/>
    <xf numFmtId="0" fontId="11" fillId="10" borderId="0" xfId="0" applyFont="1" applyFill="1" applyBorder="1" applyAlignment="1">
      <alignment vertical="center"/>
    </xf>
    <xf numFmtId="0" fontId="7" fillId="10" borderId="0" xfId="0" applyFont="1" applyFill="1"/>
    <xf numFmtId="0" fontId="17" fillId="10" borderId="0" xfId="0" applyFont="1" applyFill="1" applyBorder="1" applyAlignment="1">
      <alignment vertical="center"/>
    </xf>
    <xf numFmtId="0" fontId="12" fillId="10" borderId="0" xfId="0" applyFont="1" applyFill="1" applyBorder="1" applyAlignment="1">
      <alignment vertical="center"/>
    </xf>
    <xf numFmtId="0" fontId="20" fillId="3" borderId="0" xfId="0" applyFont="1" applyFill="1" applyBorder="1" applyAlignment="1">
      <alignment wrapText="1"/>
    </xf>
    <xf numFmtId="0" fontId="21" fillId="3" borderId="0" xfId="0" applyFont="1" applyFill="1" applyBorder="1" applyAlignment="1">
      <alignment horizontal="center" wrapText="1"/>
    </xf>
    <xf numFmtId="0" fontId="22" fillId="5" borderId="0" xfId="0" applyFont="1" applyFill="1" applyBorder="1" applyAlignment="1">
      <alignment wrapText="1"/>
    </xf>
    <xf numFmtId="21" fontId="22" fillId="5" borderId="0" xfId="0" applyNumberFormat="1" applyFont="1" applyFill="1" applyBorder="1" applyAlignment="1">
      <alignment horizontal="right" wrapText="1"/>
    </xf>
    <xf numFmtId="0" fontId="12" fillId="12" borderId="0" xfId="0" applyFont="1" applyFill="1" applyAlignment="1">
      <alignment horizontal="center" vertical="center"/>
    </xf>
    <xf numFmtId="1" fontId="8" fillId="12" borderId="0" xfId="0" applyNumberFormat="1" applyFont="1" applyFill="1" applyBorder="1" applyAlignment="1">
      <alignment horizontal="left" vertical="top"/>
    </xf>
    <xf numFmtId="170" fontId="15" fillId="11" borderId="0" xfId="0" applyNumberFormat="1" applyFont="1" applyFill="1" applyBorder="1" applyAlignment="1">
      <alignment horizontal="right" wrapText="1"/>
    </xf>
    <xf numFmtId="0" fontId="23" fillId="0" borderId="0" xfId="0" applyFont="1" applyFill="1"/>
    <xf numFmtId="0" fontId="23" fillId="0" borderId="0" xfId="0" applyFont="1" applyFill="1" applyAlignment="1">
      <alignment horizontal="right"/>
    </xf>
    <xf numFmtId="0" fontId="23" fillId="0" borderId="0" xfId="0" applyNumberFormat="1" applyFont="1" applyFill="1"/>
    <xf numFmtId="0" fontId="24" fillId="0" borderId="0" xfId="0" applyFont="1" applyFill="1" applyAlignment="1">
      <alignment horizontal="right"/>
    </xf>
    <xf numFmtId="0" fontId="24" fillId="0" borderId="0" xfId="0" applyNumberFormat="1" applyFont="1" applyFill="1"/>
    <xf numFmtId="0" fontId="11" fillId="0" borderId="0" xfId="0" applyFont="1" applyFill="1" applyAlignment="1">
      <alignment horizontal="center" vertical="center"/>
    </xf>
    <xf numFmtId="43" fontId="23" fillId="10" borderId="0" xfId="1" applyNumberFormat="1" applyFont="1" applyFill="1" applyBorder="1" applyAlignment="1">
      <alignment horizontal="right" wrapText="1"/>
    </xf>
    <xf numFmtId="0" fontId="25" fillId="0" borderId="0" xfId="3"/>
    <xf numFmtId="0" fontId="0" fillId="13" borderId="0" xfId="0" applyFill="1"/>
    <xf numFmtId="0" fontId="4" fillId="0" borderId="0" xfId="0" applyFont="1" applyAlignment="1">
      <alignment horizontal="left"/>
    </xf>
    <xf numFmtId="43" fontId="0" fillId="0" borderId="0" xfId="1" applyNumberFormat="1" applyFont="1"/>
    <xf numFmtId="0" fontId="1" fillId="10" borderId="0" xfId="0" applyFont="1" applyFill="1" applyBorder="1"/>
    <xf numFmtId="167" fontId="1" fillId="10" borderId="0" xfId="1" applyNumberFormat="1" applyFont="1" applyFill="1" applyBorder="1"/>
    <xf numFmtId="166" fontId="1" fillId="10" borderId="0" xfId="1" applyNumberFormat="1" applyFont="1" applyFill="1" applyBorder="1"/>
    <xf numFmtId="43" fontId="1" fillId="10" borderId="0" xfId="1" applyNumberFormat="1" applyFont="1" applyFill="1" applyBorder="1"/>
    <xf numFmtId="0" fontId="15" fillId="11" borderId="1" xfId="0" applyFont="1" applyFill="1" applyBorder="1" applyAlignment="1">
      <alignment wrapText="1"/>
    </xf>
    <xf numFmtId="0" fontId="1" fillId="0" borderId="1" xfId="0" applyFont="1" applyBorder="1"/>
    <xf numFmtId="0" fontId="15" fillId="11" borderId="1" xfId="0" applyFont="1" applyFill="1" applyBorder="1" applyAlignment="1">
      <alignment horizontal="right" wrapText="1"/>
    </xf>
    <xf numFmtId="2" fontId="15" fillId="11" borderId="1" xfId="0" applyNumberFormat="1" applyFont="1" applyFill="1" applyBorder="1" applyAlignment="1">
      <alignment horizontal="right" wrapText="1"/>
    </xf>
    <xf numFmtId="21" fontId="15" fillId="11" borderId="1" xfId="0" applyNumberFormat="1" applyFont="1" applyFill="1" applyBorder="1" applyAlignment="1">
      <alignment horizontal="right" wrapText="1"/>
    </xf>
    <xf numFmtId="167" fontId="15" fillId="11" borderId="1" xfId="1" applyNumberFormat="1" applyFont="1" applyFill="1" applyBorder="1" applyAlignment="1">
      <alignment horizontal="right" wrapText="1"/>
    </xf>
    <xf numFmtId="165" fontId="1" fillId="0" borderId="1" xfId="0" applyNumberFormat="1" applyFont="1" applyBorder="1"/>
    <xf numFmtId="9" fontId="3" fillId="0" borderId="1" xfId="0" applyNumberFormat="1" applyFont="1" applyBorder="1" applyAlignment="1">
      <alignment horizontal="right" wrapText="1"/>
    </xf>
    <xf numFmtId="43" fontId="3" fillId="0" borderId="1" xfId="1" applyNumberFormat="1" applyFont="1" applyFill="1" applyBorder="1" applyAlignment="1">
      <alignment horizontal="right" wrapText="1"/>
    </xf>
    <xf numFmtId="166" fontId="1" fillId="0" borderId="1" xfId="1" applyNumberFormat="1" applyFont="1" applyFill="1" applyBorder="1"/>
    <xf numFmtId="43" fontId="3" fillId="0" borderId="1" xfId="1" applyNumberFormat="1" applyFont="1" applyBorder="1" applyAlignment="1">
      <alignment horizontal="right" wrapText="1"/>
    </xf>
    <xf numFmtId="0" fontId="1" fillId="0" borderId="1" xfId="0" applyFont="1" applyBorder="1" applyAlignment="1">
      <alignment horizontal="right" wrapText="1"/>
    </xf>
    <xf numFmtId="0" fontId="1" fillId="0" borderId="1" xfId="0" applyFont="1" applyFill="1" applyBorder="1"/>
    <xf numFmtId="170" fontId="15" fillId="11" borderId="1" xfId="0" applyNumberFormat="1" applyFont="1" applyFill="1" applyBorder="1" applyAlignment="1">
      <alignment horizontal="right" wrapText="1"/>
    </xf>
    <xf numFmtId="0" fontId="4" fillId="10" borderId="0" xfId="0" applyFont="1" applyFill="1"/>
    <xf numFmtId="2" fontId="0" fillId="0" borderId="0" xfId="0" applyNumberFormat="1"/>
    <xf numFmtId="0" fontId="15" fillId="13" borderId="1" xfId="0" applyFont="1" applyFill="1" applyBorder="1" applyAlignment="1">
      <alignment horizontal="right" wrapText="1"/>
    </xf>
    <xf numFmtId="0" fontId="15" fillId="13" borderId="0" xfId="0" applyFont="1" applyFill="1" applyBorder="1" applyAlignment="1">
      <alignment horizontal="right" wrapText="1"/>
    </xf>
    <xf numFmtId="0" fontId="15" fillId="9" borderId="1" xfId="0" applyFont="1" applyFill="1" applyBorder="1" applyAlignment="1">
      <alignment horizontal="right" wrapText="1"/>
    </xf>
    <xf numFmtId="0" fontId="11" fillId="4" borderId="0" xfId="0" applyFont="1" applyFill="1" applyBorder="1" applyAlignment="1">
      <alignment wrapText="1"/>
    </xf>
    <xf numFmtId="0" fontId="11" fillId="4" borderId="0" xfId="0" applyFont="1" applyFill="1" applyBorder="1" applyAlignment="1">
      <alignment horizontal="right" wrapText="1"/>
    </xf>
    <xf numFmtId="0" fontId="11" fillId="0" borderId="0" xfId="0" applyFont="1" applyBorder="1" applyAlignment="1">
      <alignment wrapText="1"/>
    </xf>
    <xf numFmtId="0" fontId="11" fillId="5" borderId="0" xfId="0" applyFont="1" applyFill="1" applyBorder="1" applyAlignment="1">
      <alignment wrapText="1"/>
    </xf>
    <xf numFmtId="21" fontId="11" fillId="5" borderId="0" xfId="0" applyNumberFormat="1" applyFont="1" applyFill="1" applyBorder="1" applyAlignment="1">
      <alignment horizontal="right" wrapText="1"/>
    </xf>
    <xf numFmtId="0" fontId="11" fillId="5" borderId="0" xfId="0" applyFont="1" applyFill="1" applyBorder="1" applyAlignment="1">
      <alignment horizontal="right" wrapText="1"/>
    </xf>
    <xf numFmtId="0" fontId="11" fillId="0" borderId="0" xfId="0" applyFont="1" applyFill="1" applyBorder="1" applyAlignment="1">
      <alignment horizontal="right" wrapText="1"/>
    </xf>
    <xf numFmtId="169" fontId="11" fillId="0" borderId="0" xfId="0" applyNumberFormat="1" applyFont="1" applyFill="1" applyBorder="1" applyAlignment="1">
      <alignment wrapText="1"/>
    </xf>
    <xf numFmtId="9" fontId="11" fillId="0" borderId="0" xfId="0" applyNumberFormat="1" applyFont="1" applyFill="1" applyBorder="1" applyAlignment="1">
      <alignment horizontal="right" wrapText="1"/>
    </xf>
    <xf numFmtId="0" fontId="11" fillId="10" borderId="0" xfId="0" applyFont="1" applyFill="1" applyBorder="1" applyAlignment="1">
      <alignment horizontal="right" wrapText="1"/>
    </xf>
    <xf numFmtId="169" fontId="11" fillId="10" borderId="0" xfId="0" applyNumberFormat="1" applyFont="1" applyFill="1" applyBorder="1" applyAlignment="1">
      <alignment wrapText="1"/>
    </xf>
    <xf numFmtId="9" fontId="11" fillId="10" borderId="0" xfId="0" applyNumberFormat="1" applyFont="1" applyFill="1" applyBorder="1" applyAlignment="1">
      <alignment horizontal="right" wrapText="1"/>
    </xf>
    <xf numFmtId="43" fontId="3" fillId="10" borderId="0" xfId="1" applyNumberFormat="1" applyFont="1" applyFill="1" applyBorder="1" applyAlignment="1">
      <alignment horizontal="right" wrapText="1"/>
    </xf>
    <xf numFmtId="2" fontId="1" fillId="0" borderId="0" xfId="0" applyNumberFormat="1" applyFont="1" applyFill="1"/>
    <xf numFmtId="43" fontId="0" fillId="0" borderId="0" xfId="1" applyFont="1"/>
  </cellXfs>
  <cellStyles count="4">
    <cellStyle name="Comma" xfId="1" builtinId="3"/>
    <cellStyle name="Comma 2" xfId="2"/>
    <cellStyle name="Hyperlink" xfId="3" builtinId="8"/>
    <cellStyle name="Normal" xfId="0" builtinId="0"/>
  </cellStyles>
  <dxfs count="16">
    <dxf>
      <alignment horizontal="center" readingOrder="0"/>
    </dxf>
    <dxf>
      <alignment vertical="center" readingOrder="0"/>
    </dxf>
    <dxf>
      <font>
        <color rgb="FF0070C0"/>
      </font>
    </dxf>
    <dxf>
      <font>
        <color rgb="FF0070C0"/>
      </font>
    </dxf>
    <dxf>
      <font>
        <color rgb="FFFF0000"/>
      </font>
    </dxf>
    <dxf>
      <font>
        <color rgb="FFFF0000"/>
      </font>
    </dxf>
    <dxf>
      <font>
        <color rgb="FFFF0000"/>
      </font>
    </dxf>
    <dxf>
      <fill>
        <patternFill patternType="none">
          <bgColor auto="1"/>
        </patternFill>
      </fill>
    </dxf>
    <dxf>
      <fill>
        <patternFill patternType="none">
          <bgColor auto="1"/>
        </patternFill>
      </fill>
    </dxf>
    <dxf>
      <fill>
        <patternFill patternType="none">
          <bgColor auto="1"/>
        </patternFill>
      </fill>
    </dxf>
    <dxf>
      <font>
        <color auto="1"/>
      </font>
    </dxf>
    <dxf>
      <fill>
        <patternFill patternType="none">
          <bgColor auto="1"/>
        </patternFill>
      </fill>
    </dxf>
    <dxf>
      <fill>
        <patternFill patternType="none">
          <bgColor auto="1"/>
        </patternFill>
      </fill>
    </dxf>
    <dxf>
      <font>
        <sz val="9"/>
      </font>
    </dxf>
    <dxf>
      <alignment horizontal="right" readingOrder="0"/>
    </dxf>
    <dxf>
      <alignment horizontal="right" readingOrder="0"/>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ligaSyR_S10.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uthor" refreshedDate="44306.679694791666" createdVersion="6" refreshedVersion="6" minRefreshableVersion="3" recordCount="492">
  <cacheSource type="worksheet">
    <worksheetSource ref="A1:V493" sheet="Data" r:id="rId2"/>
  </cacheSource>
  <cacheFields count="22">
    <cacheField name="Nume" numFmtId="0">
      <sharedItems count="39">
        <s v="Dan Spataru"/>
        <s v="Adriana Ionascu Dinu"/>
        <s v="Marius Enescu"/>
        <s v="Flo Dum"/>
        <s v="Silviu Burcea"/>
        <s v="Marius Iulian Alecu"/>
        <s v="Daniel Moldoveanu"/>
        <s v="Vasi Minzatu"/>
        <s v="Silvia Medinschi"/>
        <s v="Razvan Dobrovici"/>
        <s v="Viorel Tabara"/>
        <s v="Andrei Mezofii"/>
        <s v="Dan Rusu"/>
        <s v="Cristian Ungureanu"/>
        <s v="Codruta Holban"/>
        <s v="Galia Stainfeld"/>
        <s v="Cristi Borcan"/>
        <s v="Ramona Matica"/>
        <s v="Robea Ionut"/>
        <s v="Tudor Cristian"/>
        <s v="Bogdan Tala"/>
        <s v="Ovidiu Gavrilovici"/>
        <s v="Constandan Cornelius"/>
        <s v="Ifrim Gheorghe"/>
        <s v="Cristian Iancu"/>
        <s v="Mirela Resteman"/>
        <s v="Gorcioaia Florin Ionut"/>
        <s v="Mihaela Zaharie"/>
        <s v="Codrin Constantin"/>
        <s v="Cosmin Niculescu"/>
        <s v="Dora J Whitlock"/>
        <s v="Andrei Diaconescu"/>
        <s v="Catalin Tintareanu"/>
        <s v="Cosmin Constantin Popa"/>
        <s v="Catalin Holban"/>
        <s v="Mariana Nenu"/>
        <s v="Teodor Petrut"/>
        <s v="Ioana Vaida"/>
        <s v="Dan Mihaescu"/>
      </sharedItems>
    </cacheField>
    <cacheField name="M/F" numFmtId="0">
      <sharedItems/>
    </cacheField>
    <cacheField name="Etapa" numFmtId="0">
      <sharedItems containsMixedTypes="1" containsNumber="1" containsInteger="1" minValue="1" maxValue="14"/>
    </cacheField>
    <cacheField name="Distanta" numFmtId="0">
      <sharedItems containsString="0" containsBlank="1" containsNumber="1" minValue="2.0099999999999998" maxValue="220.66"/>
    </cacheField>
    <cacheField name="Moving time" numFmtId="0">
      <sharedItems containsNonDate="0" containsDate="1" containsString="0" containsBlank="1" minDate="1899-12-30T00:07:06" maxDate="1899-12-30T23:01:35"/>
    </cacheField>
    <cacheField name="Elapsed time" numFmtId="0">
      <sharedItems containsNonDate="0" containsDate="1" containsString="0" containsBlank="1" minDate="1899-12-30T00:07:09" maxDate="1899-12-31T00:00:35"/>
    </cacheField>
    <cacheField name="Timp" numFmtId="0">
      <sharedItems containsDate="1" containsBlank="1" containsMixedTypes="1" minDate="1899-12-30T00:07:07" maxDate="1899-12-30T23:30:54"/>
    </cacheField>
    <cacheField name="Elevatie" numFmtId="167">
      <sharedItems containsString="0" containsBlank="1" containsNumber="1" containsInteger="1" minValue="0" maxValue="2671"/>
    </cacheField>
    <cacheField name="Viteza" numFmtId="0">
      <sharedItems containsDate="1" containsBlank="1" containsMixedTypes="1" minDate="1899-12-30T00:03:30" maxDate="1899-12-30T00:13:44"/>
    </cacheField>
    <cacheField name="Pct distanta" numFmtId="0">
      <sharedItems containsString="0" containsBlank="1" containsNumber="1" minValue="0" maxValue="5"/>
    </cacheField>
    <cacheField name="Pct viteza" numFmtId="0">
      <sharedItems containsString="0" containsBlank="1" containsNumber="1" minValue="0" maxValue="5"/>
    </cacheField>
    <cacheField name="Tip" numFmtId="0">
      <sharedItems containsBlank="1" count="4">
        <s v="V"/>
        <s v="D"/>
        <s v="P"/>
        <m/>
      </sharedItems>
    </cacheField>
    <cacheField name="D" numFmtId="0">
      <sharedItems containsString="0" containsBlank="1" containsNumber="1" minValue="0.25" maxValue="0.75"/>
    </cacheField>
    <cacheField name="V" numFmtId="0">
      <sharedItems containsString="0" containsBlank="1" containsNumber="1" minValue="0.25" maxValue="0.75"/>
    </cacheField>
    <cacheField name="Bonus elevatie" numFmtId="0">
      <sharedItems containsString="0" containsBlank="1" containsNumber="1" minValue="0" maxValue="1.7806666666666666"/>
    </cacheField>
    <cacheField name="Bonus distanta" numFmtId="166">
      <sharedItems containsString="0" containsBlank="1" containsNumber="1" minValue="0" maxValue="3.7"/>
    </cacheField>
    <cacheField name="Bonus viteza" numFmtId="166">
      <sharedItems containsString="0" containsBlank="1" containsNumber="1" minValue="0" maxValue="2.8"/>
    </cacheField>
    <cacheField name="Bonus varsta" numFmtId="166">
      <sharedItems containsString="0" containsBlank="1" containsNumber="1" minValue="0" maxValue="0.7"/>
    </cacheField>
    <cacheField name="TOTAL ETAPA" numFmtId="43">
      <sharedItems containsSemiMixedTypes="0" containsString="0" containsNumber="1" minValue="1" maxValue="8.2249999999999996"/>
    </cacheField>
    <cacheField name="Ziua postarii" numFmtId="0">
      <sharedItems containsNonDate="0" containsDate="1" containsString="0" containsBlank="1" minDate="2021-01-12T00:00:00" maxDate="2021-04-19T00:00:00"/>
    </cacheField>
    <cacheField name="Check single entry" numFmtId="0">
      <sharedItems containsString="0" containsBlank="1" containsNumber="1" containsInteger="1" minValue="1" maxValue="1"/>
    </cacheField>
    <cacheField name="Echipa"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92">
  <r>
    <x v="0"/>
    <s v="M"/>
    <n v="1"/>
    <n v="6.01"/>
    <d v="1899-12-30T00:27:29"/>
    <d v="1899-12-30T00:27:29"/>
    <d v="1899-12-30T00:27:29"/>
    <n v="37"/>
    <d v="1899-12-30T00:04:34"/>
    <n v="1.5"/>
    <n v="3.5"/>
    <x v="0"/>
    <n v="0.25"/>
    <n v="0.75"/>
    <n v="0"/>
    <n v="0"/>
    <n v="0"/>
    <n v="0"/>
    <n v="3"/>
    <d v="2021-01-14T00:00:00"/>
    <n v="1"/>
    <s v="Run a lot"/>
  </r>
  <r>
    <x v="1"/>
    <s v="F"/>
    <n v="1"/>
    <n v="5.01"/>
    <d v="1899-12-30T00:28:46"/>
    <d v="1899-12-30T00:28:46"/>
    <d v="1899-12-30T00:28:46"/>
    <n v="57"/>
    <d v="1899-12-30T00:05:45"/>
    <n v="1.5"/>
    <n v="2.5"/>
    <x v="0"/>
    <n v="0.25"/>
    <n v="0.75"/>
    <n v="0"/>
    <n v="0"/>
    <n v="0"/>
    <n v="0"/>
    <n v="2.25"/>
    <d v="2021-01-12T00:00:00"/>
    <n v="1"/>
    <s v="FUGI!"/>
  </r>
  <r>
    <x v="2"/>
    <s v="M"/>
    <n v="1"/>
    <n v="14.72"/>
    <d v="1899-12-30T01:09:46"/>
    <d v="1899-12-30T01:09:54"/>
    <d v="1899-12-30T01:09:50"/>
    <n v="81"/>
    <d v="1899-12-30T00:04:45"/>
    <n v="3"/>
    <n v="3.5"/>
    <x v="0"/>
    <n v="0.25"/>
    <n v="0.75"/>
    <n v="0"/>
    <n v="0"/>
    <n v="0"/>
    <n v="0"/>
    <n v="3.375"/>
    <d v="2021-01-13T00:00:00"/>
    <n v="1"/>
    <s v="FUGI!"/>
  </r>
  <r>
    <x v="3"/>
    <s v="M"/>
    <n v="1"/>
    <n v="10.039999999999999"/>
    <d v="1899-12-30T01:04:46"/>
    <d v="1899-12-30T01:06:06"/>
    <d v="1899-12-30T01:05:26"/>
    <n v="0"/>
    <d v="1899-12-30T00:06:31"/>
    <n v="2.5"/>
    <n v="1"/>
    <x v="1"/>
    <n v="0.75"/>
    <n v="0.25"/>
    <n v="0"/>
    <n v="0"/>
    <n v="0"/>
    <n v="0"/>
    <n v="2.125"/>
    <d v="2021-01-13T00:00:00"/>
    <n v="1"/>
    <s v="Run for fun"/>
  </r>
  <r>
    <x v="4"/>
    <s v="M"/>
    <n v="1"/>
    <n v="22.1"/>
    <d v="1899-12-30T02:02:10"/>
    <d v="1899-12-30T02:02:13"/>
    <d v="1899-12-30T02:02:11"/>
    <n v="62"/>
    <d v="1899-12-30T00:05:32"/>
    <n v="5"/>
    <n v="1.5"/>
    <x v="1"/>
    <n v="0.75"/>
    <n v="0.25"/>
    <n v="0"/>
    <n v="0"/>
    <n v="0"/>
    <n v="0"/>
    <n v="4.125"/>
    <d v="2021-01-12T00:00:00"/>
    <n v="1"/>
    <s v="Run for fun"/>
  </r>
  <r>
    <x v="5"/>
    <s v="M"/>
    <n v="1"/>
    <n v="21.15"/>
    <d v="1899-12-30T01:58:43"/>
    <d v="1899-12-30T01:58:52"/>
    <d v="1899-12-30T01:58:47"/>
    <n v="65"/>
    <d v="1899-12-30T00:05:37"/>
    <n v="5"/>
    <n v="1.5"/>
    <x v="1"/>
    <n v="0.75"/>
    <n v="0.25"/>
    <n v="0"/>
    <n v="0"/>
    <n v="0"/>
    <n v="0"/>
    <n v="4.125"/>
    <d v="2021-01-14T00:00:00"/>
    <n v="1"/>
    <s v="FUGI!"/>
  </r>
  <r>
    <x v="6"/>
    <s v="M"/>
    <n v="1"/>
    <n v="11.01"/>
    <d v="1899-12-30T00:50:58"/>
    <d v="1899-12-30T00:51:01"/>
    <d v="1899-12-30T00:51:00"/>
    <n v="23"/>
    <d v="1899-12-30T00:04:38"/>
    <n v="2.5"/>
    <n v="3.5"/>
    <x v="0"/>
    <n v="0.25"/>
    <n v="0.75"/>
    <n v="0"/>
    <n v="0"/>
    <n v="0"/>
    <n v="0"/>
    <n v="3.25"/>
    <d v="2021-01-15T00:00:00"/>
    <n v="1"/>
    <s v="Tenchei"/>
  </r>
  <r>
    <x v="7"/>
    <s v="M"/>
    <n v="1"/>
    <n v="20.46"/>
    <d v="1899-12-30T01:47:42"/>
    <d v="1899-12-30T01:50:05"/>
    <d v="1899-12-30T01:48:53"/>
    <n v="45"/>
    <d v="1899-12-30T00:05:19"/>
    <n v="4.5"/>
    <n v="2"/>
    <x v="1"/>
    <n v="0.75"/>
    <n v="0.25"/>
    <n v="0"/>
    <n v="0"/>
    <n v="0"/>
    <n v="0"/>
    <n v="3.875"/>
    <d v="2021-01-15T00:00:00"/>
    <n v="1"/>
    <s v="Tenchei"/>
  </r>
  <r>
    <x v="8"/>
    <s v="F"/>
    <n v="1"/>
    <n v="8.07"/>
    <d v="1899-12-30T01:00:26"/>
    <d v="1899-12-30T01:01:05"/>
    <d v="1899-12-30T01:00:46"/>
    <n v="2"/>
    <d v="1899-12-30T00:07:32"/>
    <n v="2"/>
    <n v="1"/>
    <x v="1"/>
    <n v="0.75"/>
    <n v="0.25"/>
    <n v="0"/>
    <n v="0"/>
    <n v="0"/>
    <n v="0.7"/>
    <n v="2.4500000000000002"/>
    <d v="2021-01-15T00:00:00"/>
    <n v="1"/>
    <s v="FUGI!"/>
  </r>
  <r>
    <x v="9"/>
    <s v="M"/>
    <n v="1"/>
    <n v="18.87"/>
    <d v="1899-12-30T01:49:33"/>
    <d v="1899-12-30T01:50:16"/>
    <d v="1899-12-30T01:49:54"/>
    <n v="21"/>
    <d v="1899-12-30T00:05:49"/>
    <n v="4"/>
    <n v="1.5"/>
    <x v="1"/>
    <n v="0.75"/>
    <n v="0.25"/>
    <n v="0"/>
    <n v="0"/>
    <n v="0"/>
    <n v="0"/>
    <n v="3.375"/>
    <d v="2021-01-16T00:00:00"/>
    <n v="1"/>
    <s v="Run a lot"/>
  </r>
  <r>
    <x v="10"/>
    <s v="M"/>
    <n v="1"/>
    <n v="26.34"/>
    <d v="1899-12-30T02:01:02"/>
    <d v="1899-12-30T02:01:02"/>
    <d v="1899-12-30T02:01:02"/>
    <n v="23"/>
    <d v="1899-12-30T00:04:36"/>
    <n v="5"/>
    <n v="3.5"/>
    <x v="0"/>
    <n v="0.25"/>
    <n v="0.75"/>
    <n v="0"/>
    <n v="0.2"/>
    <n v="0"/>
    <n v="0"/>
    <n v="4.0750000000000002"/>
    <d v="2021-01-16T00:00:00"/>
    <n v="1"/>
    <s v="Run a lot"/>
  </r>
  <r>
    <x v="11"/>
    <s v="M"/>
    <n v="1"/>
    <n v="14.59"/>
    <d v="1899-12-30T01:09:29"/>
    <d v="1899-12-30T01:00:04"/>
    <d v="1899-12-30T01:04:47"/>
    <n v="17"/>
    <d v="1899-12-30T00:04:26"/>
    <n v="3"/>
    <n v="4"/>
    <x v="1"/>
    <n v="0.75"/>
    <n v="0.25"/>
    <n v="0"/>
    <n v="0"/>
    <n v="0"/>
    <n v="0"/>
    <n v="3.25"/>
    <d v="2021-01-16T00:00:00"/>
    <n v="1"/>
    <s v="Tenchei"/>
  </r>
  <r>
    <x v="12"/>
    <s v="M"/>
    <n v="1"/>
    <n v="4.01"/>
    <d v="1899-12-30T00:22:16"/>
    <d v="1899-12-30T00:22:16"/>
    <d v="1899-12-30T00:22:16"/>
    <n v="2"/>
    <d v="1899-12-30T00:05:33"/>
    <n v="1"/>
    <n v="1.5"/>
    <x v="0"/>
    <n v="0.25"/>
    <n v="0.75"/>
    <n v="0"/>
    <n v="0"/>
    <n v="0"/>
    <n v="0"/>
    <n v="1.375"/>
    <d v="2021-01-15T00:00:00"/>
    <n v="1"/>
    <s v="Run a lot"/>
  </r>
  <r>
    <x v="13"/>
    <s v="M"/>
    <n v="1"/>
    <n v="20.010000000000002"/>
    <d v="1899-12-30T01:39:46"/>
    <d v="1899-12-30T01:48:58"/>
    <d v="1899-12-30T01:44:22"/>
    <n v="290"/>
    <d v="1899-12-30T00:05:13"/>
    <n v="4.5"/>
    <n v="2.5"/>
    <x v="1"/>
    <n v="0.75"/>
    <n v="0.25"/>
    <n v="0.19333333333333333"/>
    <n v="0"/>
    <n v="0"/>
    <n v="0"/>
    <n v="4.1933333333333334"/>
    <d v="2021-01-16T00:00:00"/>
    <n v="1"/>
    <s v="Tenchei"/>
  </r>
  <r>
    <x v="14"/>
    <s v="F"/>
    <n v="1"/>
    <n v="10.32"/>
    <d v="1899-12-30T01:10:26"/>
    <d v="1899-12-30T01:15:01"/>
    <d v="1899-12-30T01:12:44"/>
    <n v="23"/>
    <d v="1899-12-30T00:07:03"/>
    <n v="2.5"/>
    <n v="1"/>
    <x v="1"/>
    <n v="0.75"/>
    <n v="0.25"/>
    <n v="0"/>
    <n v="0"/>
    <n v="0"/>
    <n v="0"/>
    <n v="2.125"/>
    <d v="2021-01-16T00:00:00"/>
    <n v="1"/>
    <s v="Run a lot"/>
  </r>
  <r>
    <x v="15"/>
    <s v="F"/>
    <n v="1"/>
    <n v="10.7"/>
    <d v="1899-12-30T01:03:52"/>
    <d v="1899-12-30T01:09:31"/>
    <d v="1899-12-30T01:06:42"/>
    <n v="134"/>
    <d v="1899-12-30T00:06:14"/>
    <n v="2.5"/>
    <n v="1.5"/>
    <x v="1"/>
    <n v="0.75"/>
    <n v="0.25"/>
    <n v="8.9333333333333334E-2"/>
    <n v="0"/>
    <n v="0"/>
    <n v="0"/>
    <n v="2.3393333333333333"/>
    <d v="2021-01-16T00:00:00"/>
    <n v="1"/>
    <s v="Simply the BEST"/>
  </r>
  <r>
    <x v="16"/>
    <s v="M"/>
    <n v="1"/>
    <n v="21.1"/>
    <d v="1899-12-30T01:45:04"/>
    <d v="1899-12-30T01:45:11"/>
    <d v="1899-12-30T01:45:07"/>
    <n v="115"/>
    <d v="1899-12-30T00:04:59"/>
    <n v="5"/>
    <n v="3"/>
    <x v="1"/>
    <n v="0.75"/>
    <n v="0.25"/>
    <n v="7.6666666666666661E-2"/>
    <n v="0"/>
    <n v="0"/>
    <n v="0.4"/>
    <n v="4.9766666666666666"/>
    <d v="2021-01-16T00:00:00"/>
    <n v="1"/>
    <s v="FUGI!"/>
  </r>
  <r>
    <x v="17"/>
    <s v="F"/>
    <n v="1"/>
    <n v="15.01"/>
    <d v="1899-12-30T01:24:25"/>
    <d v="1899-12-30T01:29:12"/>
    <d v="1899-12-30T01:26:48"/>
    <n v="0"/>
    <d v="1899-12-30T00:05:47"/>
    <n v="3.5"/>
    <n v="2"/>
    <x v="1"/>
    <n v="0.75"/>
    <n v="0.25"/>
    <n v="0"/>
    <n v="0"/>
    <n v="0"/>
    <n v="0"/>
    <n v="3.125"/>
    <d v="2021-01-16T00:00:00"/>
    <n v="1"/>
    <s v="Run for fun"/>
  </r>
  <r>
    <x v="18"/>
    <s v="M"/>
    <n v="1"/>
    <n v="32.83"/>
    <d v="1899-12-30T02:54:15"/>
    <d v="1899-12-30T02:56:26"/>
    <d v="1899-12-30T02:55:20"/>
    <n v="301"/>
    <d v="1899-12-30T00:05:20"/>
    <n v="5"/>
    <n v="2"/>
    <x v="1"/>
    <n v="0.75"/>
    <n v="0.25"/>
    <n v="0.20066666666666666"/>
    <n v="0.5"/>
    <n v="0"/>
    <n v="0"/>
    <n v="4.9506666666666668"/>
    <d v="2021-01-17T00:00:00"/>
    <n v="1"/>
    <s v="Run a lot"/>
  </r>
  <r>
    <x v="19"/>
    <s v="M"/>
    <n v="1"/>
    <n v="25.69"/>
    <d v="1899-12-30T02:27:54"/>
    <d v="1899-12-30T02:31:29"/>
    <d v="1899-12-30T02:29:42"/>
    <n v="713"/>
    <d v="1899-12-30T00:05:50"/>
    <n v="5"/>
    <n v="1.5"/>
    <x v="1"/>
    <n v="0.75"/>
    <n v="0.25"/>
    <n v="0.47533333333333333"/>
    <n v="0.2"/>
    <n v="0"/>
    <n v="0"/>
    <n v="4.8003333333333336"/>
    <d v="2021-01-17T00:00:00"/>
    <n v="1"/>
    <s v="Tenchei"/>
  </r>
  <r>
    <x v="20"/>
    <s v="M"/>
    <n v="1"/>
    <n v="25.36"/>
    <d v="1899-12-30T02:27:08"/>
    <d v="1899-12-30T02:31:39"/>
    <d v="1899-12-30T02:29:23"/>
    <n v="762"/>
    <d v="1899-12-30T00:05:53"/>
    <n v="5"/>
    <n v="1.5"/>
    <x v="1"/>
    <n v="0.75"/>
    <n v="0.25"/>
    <n v="0.50800000000000001"/>
    <n v="0.2"/>
    <n v="0"/>
    <n v="0"/>
    <n v="4.8330000000000002"/>
    <d v="2021-01-17T00:00:00"/>
    <n v="1"/>
    <s v="Tenchei"/>
  </r>
  <r>
    <x v="21"/>
    <s v="M"/>
    <n v="1"/>
    <n v="18.489999999999998"/>
    <d v="1899-12-30T02:07:17"/>
    <d v="1899-12-30T02:21:12"/>
    <d v="1899-12-30T02:14:14"/>
    <n v="231"/>
    <d v="1899-12-30T00:07:16"/>
    <n v="4"/>
    <n v="1"/>
    <x v="1"/>
    <n v="0.75"/>
    <n v="0.25"/>
    <n v="0.154"/>
    <n v="0"/>
    <n v="0"/>
    <n v="0.4"/>
    <n v="3.8039999999999998"/>
    <d v="2021-01-17T00:00:00"/>
    <n v="1"/>
    <s v="Simply the BEST"/>
  </r>
  <r>
    <x v="22"/>
    <s v="M"/>
    <n v="1"/>
    <n v="21.53"/>
    <d v="1899-12-30T02:12:09"/>
    <d v="1899-12-30T02:38:23"/>
    <d v="1899-12-30T02:25:16"/>
    <n v="22"/>
    <d v="1899-12-30T00:06:45"/>
    <n v="5"/>
    <n v="1"/>
    <x v="1"/>
    <n v="0.75"/>
    <n v="0.25"/>
    <n v="0"/>
    <n v="0"/>
    <n v="0"/>
    <n v="0"/>
    <n v="4"/>
    <d v="2021-01-17T00:00:00"/>
    <n v="1"/>
    <s v="Simply the BEST"/>
  </r>
  <r>
    <x v="23"/>
    <s v="M"/>
    <n v="1"/>
    <n v="16.03"/>
    <d v="1899-12-30T01:26:21"/>
    <d v="1899-12-30T01:26:21"/>
    <d v="1899-12-30T01:26:21"/>
    <n v="26"/>
    <d v="1899-12-30T00:05:23"/>
    <n v="3.5"/>
    <n v="2"/>
    <x v="1"/>
    <n v="0.75"/>
    <n v="0.25"/>
    <n v="0"/>
    <n v="0"/>
    <n v="0"/>
    <n v="0"/>
    <n v="3.125"/>
    <d v="2021-01-17T00:00:00"/>
    <n v="1"/>
    <s v="Run for fun"/>
  </r>
  <r>
    <x v="24"/>
    <s v="M"/>
    <n v="1"/>
    <n v="6"/>
    <d v="1899-12-30T00:30:13"/>
    <d v="1899-12-30T00:30:13"/>
    <d v="1899-12-30T00:30:13"/>
    <n v="74"/>
    <d v="1899-12-30T00:05:02"/>
    <n v="1.5"/>
    <n v="2.5"/>
    <x v="1"/>
    <n v="0.75"/>
    <n v="0.25"/>
    <n v="0"/>
    <n v="0"/>
    <n v="0"/>
    <n v="0"/>
    <n v="1.75"/>
    <d v="2021-01-17T00:00:00"/>
    <n v="1"/>
    <s v="Simply the BEST"/>
  </r>
  <r>
    <x v="25"/>
    <s v="F"/>
    <n v="1"/>
    <n v="20.03"/>
    <d v="1899-12-30T01:43:34"/>
    <d v="1899-12-30T01:43:34"/>
    <d v="1899-12-30T01:43:34"/>
    <n v="63"/>
    <d v="1899-12-30T00:05:10"/>
    <n v="5"/>
    <n v="3.5"/>
    <x v="1"/>
    <n v="0.75"/>
    <n v="0.25"/>
    <n v="0"/>
    <n v="0"/>
    <n v="0"/>
    <n v="0"/>
    <n v="4.625"/>
    <d v="2021-01-17T00:00:00"/>
    <n v="1"/>
    <s v="Simply the BEST"/>
  </r>
  <r>
    <x v="26"/>
    <s v="M"/>
    <n v="1"/>
    <n v="21.63"/>
    <d v="1899-12-30T01:44:31"/>
    <d v="1899-12-30T01:47:04"/>
    <d v="1899-12-30T01:45:47"/>
    <n v="42"/>
    <d v="1899-12-30T00:04:53"/>
    <n v="5"/>
    <n v="3"/>
    <x v="1"/>
    <n v="0.75"/>
    <n v="0.25"/>
    <n v="0"/>
    <n v="0"/>
    <n v="0"/>
    <n v="0"/>
    <n v="4.5"/>
    <d v="2021-01-17T00:00:00"/>
    <n v="1"/>
    <s v="Run for fun"/>
  </r>
  <r>
    <x v="27"/>
    <s v="F"/>
    <n v="1"/>
    <n v="20.010000000000002"/>
    <d v="1899-12-30T01:48:35"/>
    <d v="1899-12-30T01:48:35"/>
    <d v="1899-12-30T01:48:35"/>
    <n v="21"/>
    <d v="1899-12-30T00:05:26"/>
    <n v="5"/>
    <n v="3"/>
    <x v="1"/>
    <n v="0.75"/>
    <n v="0.25"/>
    <n v="0"/>
    <n v="0"/>
    <n v="0"/>
    <n v="0"/>
    <n v="4.5"/>
    <d v="2021-01-17T00:00:00"/>
    <n v="1"/>
    <s v="Run for fun"/>
  </r>
  <r>
    <x v="28"/>
    <s v="M"/>
    <n v="1"/>
    <n v="22.52"/>
    <d v="1899-12-30T03:52:54"/>
    <d v="1899-12-30T04:57:15"/>
    <d v="1899-12-30T04:25:05"/>
    <n v="870"/>
    <d v="1899-12-30T00:11:46"/>
    <n v="5"/>
    <n v="0"/>
    <x v="1"/>
    <n v="0.75"/>
    <n v="0.25"/>
    <n v="0.57999999999999996"/>
    <n v="0"/>
    <n v="0"/>
    <n v="0.4"/>
    <n v="4.7300000000000004"/>
    <d v="2021-01-17T00:00:00"/>
    <n v="1"/>
    <s v="FUGI!"/>
  </r>
  <r>
    <x v="29"/>
    <s v="M"/>
    <n v="1"/>
    <n v="13"/>
    <d v="1899-12-30T01:51:16"/>
    <d v="1899-12-30T01:54:13"/>
    <d v="1899-12-30T01:52:44"/>
    <n v="499"/>
    <d v="1899-12-30T00:08:40"/>
    <n v="3"/>
    <n v="0"/>
    <x v="1"/>
    <n v="0.75"/>
    <n v="0.25"/>
    <n v="0.33266666666666667"/>
    <n v="0"/>
    <n v="0"/>
    <n v="0"/>
    <n v="2.5826666666666664"/>
    <d v="2021-01-17T00:00:00"/>
    <n v="1"/>
    <s v="FUGI!"/>
  </r>
  <r>
    <x v="30"/>
    <s v="F"/>
    <n v="1"/>
    <n v="5.6"/>
    <d v="1899-12-30T00:38:07"/>
    <d v="1899-12-30T00:38:11"/>
    <d v="1899-12-30T00:38:09"/>
    <n v="0"/>
    <d v="1899-12-30T00:06:49"/>
    <n v="1.5"/>
    <n v="1"/>
    <x v="1"/>
    <n v="0.75"/>
    <n v="0.25"/>
    <n v="0"/>
    <n v="0"/>
    <n v="0"/>
    <n v="0"/>
    <n v="1.375"/>
    <d v="2021-01-17T00:00:00"/>
    <n v="1"/>
    <s v="Tenchei"/>
  </r>
  <r>
    <x v="31"/>
    <s v="M"/>
    <n v="1"/>
    <n v="12.01"/>
    <d v="1899-12-30T01:07:52"/>
    <d v="1899-12-30T01:11:10"/>
    <d v="1899-12-30T01:09:31"/>
    <n v="6"/>
    <d v="1899-12-30T00:05:47"/>
    <n v="3"/>
    <n v="1.5"/>
    <x v="1"/>
    <n v="0.75"/>
    <n v="0.25"/>
    <n v="0"/>
    <n v="0"/>
    <n v="0"/>
    <n v="0"/>
    <n v="2.625"/>
    <d v="2021-01-17T00:00:00"/>
    <n v="1"/>
    <s v="Run for fun"/>
  </r>
  <r>
    <x v="32"/>
    <s v="M"/>
    <n v="1"/>
    <n v="16.190000000000001"/>
    <d v="1899-12-30T01:37:53"/>
    <d v="1899-12-30T01:38:57"/>
    <d v="1899-12-30T01:38:25"/>
    <n v="10"/>
    <d v="1899-12-30T00:06:05"/>
    <n v="3.5"/>
    <n v="1"/>
    <x v="1"/>
    <n v="0.75"/>
    <n v="0.25"/>
    <n v="0"/>
    <n v="0"/>
    <n v="0"/>
    <n v="0"/>
    <n v="2.875"/>
    <d v="2021-01-17T00:00:00"/>
    <n v="1"/>
    <e v="#N/A"/>
  </r>
  <r>
    <x v="33"/>
    <s v="M"/>
    <n v="1"/>
    <n v="21.15"/>
    <d v="1899-12-30T01:47:23"/>
    <d v="1899-12-30T01:47:27"/>
    <d v="1899-12-30T01:47:25"/>
    <n v="28"/>
    <d v="1899-12-30T00:05:05"/>
    <n v="5"/>
    <n v="2.5"/>
    <x v="1"/>
    <n v="0.75"/>
    <n v="0.25"/>
    <n v="0"/>
    <n v="0"/>
    <n v="0"/>
    <n v="0"/>
    <n v="4.375"/>
    <d v="2021-01-17T00:00:00"/>
    <n v="1"/>
    <s v="Simply the BEST"/>
  </r>
  <r>
    <x v="34"/>
    <s v="M"/>
    <n v="1"/>
    <n v="11.02"/>
    <d v="1899-12-30T00:54:58"/>
    <d v="1899-12-30T00:54:58"/>
    <d v="1899-12-30T00:54:58"/>
    <n v="21"/>
    <d v="1899-12-30T00:04:59"/>
    <n v="2.5"/>
    <n v="3"/>
    <x v="1"/>
    <n v="0.75"/>
    <n v="0.25"/>
    <n v="0"/>
    <n v="0"/>
    <n v="0"/>
    <n v="0"/>
    <n v="2.625"/>
    <d v="2021-01-17T00:00:00"/>
    <n v="1"/>
    <s v="Run a lot"/>
  </r>
  <r>
    <x v="35"/>
    <s v="F"/>
    <n v="2"/>
    <n v="100.16"/>
    <d v="1899-12-30T10:06:10"/>
    <d v="1899-12-30T11:32:08"/>
    <d v="1899-12-30T10:49:09"/>
    <n v="187"/>
    <d v="1899-12-30T00:06:29"/>
    <n v="5"/>
    <n v="1.5"/>
    <x v="0"/>
    <n v="0.25"/>
    <n v="0.75"/>
    <n v="0.12466666666666666"/>
    <n v="3.7"/>
    <n v="0"/>
    <n v="0"/>
    <n v="6.1996666666666673"/>
    <d v="2021-01-24T00:00:00"/>
    <n v="1"/>
    <s v="Simply the BEST"/>
  </r>
  <r>
    <x v="0"/>
    <s v="M"/>
    <n v="2"/>
    <n v="8"/>
    <d v="1899-12-30T00:36:28"/>
    <d v="1899-12-30T00:36:28"/>
    <d v="1899-12-30T00:36:28"/>
    <n v="51"/>
    <d v="1899-12-30T00:04:34"/>
    <n v="2"/>
    <n v="3.5"/>
    <x v="0"/>
    <n v="0.25"/>
    <n v="0.75"/>
    <n v="0"/>
    <n v="0"/>
    <n v="0"/>
    <n v="0"/>
    <n v="3.125"/>
    <d v="2021-01-24T00:00:00"/>
    <n v="1"/>
    <s v="Run a lot"/>
  </r>
  <r>
    <x v="1"/>
    <s v="F"/>
    <n v="2"/>
    <n v="10.01"/>
    <d v="1899-12-30T01:00:29"/>
    <d v="1899-12-30T01:00:35"/>
    <d v="1899-12-30T01:00:32"/>
    <n v="100"/>
    <d v="1899-12-30T00:06:03"/>
    <n v="2.5"/>
    <n v="1.5"/>
    <x v="1"/>
    <n v="0.75"/>
    <n v="0.25"/>
    <n v="6.6666666666666666E-2"/>
    <n v="0"/>
    <n v="0"/>
    <n v="0"/>
    <n v="2.3166666666666669"/>
    <d v="2021-01-19T00:00:00"/>
    <n v="1"/>
    <s v="FUGI!"/>
  </r>
  <r>
    <x v="2"/>
    <s v="M"/>
    <n v="2"/>
    <n v="19.59"/>
    <d v="1899-12-30T01:33:50"/>
    <d v="1899-12-30T01:33:50"/>
    <d v="1899-12-30T01:33:50"/>
    <n v="54"/>
    <d v="1899-12-30T00:04:47"/>
    <n v="4.5"/>
    <n v="3"/>
    <x v="1"/>
    <n v="0.75"/>
    <n v="0.25"/>
    <n v="0"/>
    <n v="0"/>
    <n v="0"/>
    <n v="0"/>
    <n v="4.125"/>
    <d v="2021-01-23T00:00:00"/>
    <n v="1"/>
    <s v="FUGI!"/>
  </r>
  <r>
    <x v="3"/>
    <s v="M"/>
    <n v="2"/>
    <n v="10.039999999999999"/>
    <d v="1899-12-30T01:05:14"/>
    <d v="1899-12-30T01:05:18"/>
    <d v="1899-12-30T01:05:16"/>
    <n v="0"/>
    <d v="1899-12-30T00:06:30"/>
    <n v="2.5"/>
    <n v="1"/>
    <x v="0"/>
    <n v="0.25"/>
    <n v="0.75"/>
    <n v="0"/>
    <n v="0"/>
    <n v="0"/>
    <n v="0"/>
    <n v="1.375"/>
    <d v="2021-01-22T00:00:00"/>
    <n v="1"/>
    <s v="Run for fun"/>
  </r>
  <r>
    <x v="4"/>
    <s v="M"/>
    <n v="2"/>
    <n v="22.02"/>
    <d v="1899-12-30T02:02:18"/>
    <d v="1899-12-30T02:07:45"/>
    <d v="1899-12-30T02:05:01"/>
    <n v="44"/>
    <d v="1899-12-30T00:05:41"/>
    <n v="5"/>
    <n v="1.5"/>
    <x v="1"/>
    <n v="0.75"/>
    <n v="0.25"/>
    <n v="0"/>
    <n v="0"/>
    <n v="0"/>
    <n v="0"/>
    <n v="4.125"/>
    <d v="2021-01-23T00:00:00"/>
    <n v="1"/>
    <s v="Run for fun"/>
  </r>
  <r>
    <x v="5"/>
    <s v="M"/>
    <n v="2"/>
    <n v="21.1"/>
    <d v="1899-12-30T01:59:45"/>
    <d v="1899-12-30T01:59:45"/>
    <d v="1899-12-30T01:59:45"/>
    <n v="54"/>
    <d v="1899-12-30T00:05:41"/>
    <n v="5"/>
    <n v="1.5"/>
    <x v="0"/>
    <n v="0.25"/>
    <n v="0.75"/>
    <n v="0"/>
    <n v="0"/>
    <n v="0"/>
    <n v="0"/>
    <n v="2.375"/>
    <d v="2021-01-23T00:00:00"/>
    <n v="1"/>
    <s v="FUGI!"/>
  </r>
  <r>
    <x v="6"/>
    <s v="M"/>
    <n v="2"/>
    <n v="50"/>
    <d v="1899-12-30T04:53:23"/>
    <d v="1899-12-30T04:57:29"/>
    <d v="1899-12-30T04:55:26"/>
    <n v="111"/>
    <d v="1899-12-30T00:05:55"/>
    <n v="5"/>
    <n v="1.5"/>
    <x v="1"/>
    <n v="0.75"/>
    <n v="0.25"/>
    <n v="7.3999999999999996E-2"/>
    <n v="1.4"/>
    <n v="0"/>
    <n v="0"/>
    <n v="5.5990000000000002"/>
    <d v="2021-01-23T00:00:00"/>
    <n v="1"/>
    <s v="Tenchei"/>
  </r>
  <r>
    <x v="7"/>
    <s v="M"/>
    <n v="2"/>
    <n v="24.1"/>
    <d v="1899-12-30T02:08:27"/>
    <d v="1899-12-30T02:12:00"/>
    <d v="1899-12-30T02:10:14"/>
    <n v="52"/>
    <d v="1899-12-30T00:05:24"/>
    <n v="5"/>
    <n v="2"/>
    <x v="1"/>
    <n v="0.75"/>
    <n v="0.25"/>
    <n v="0"/>
    <n v="0.1"/>
    <n v="0"/>
    <n v="0"/>
    <n v="4.3499999999999996"/>
    <d v="2021-01-21T00:00:00"/>
    <n v="1"/>
    <s v="Tenchei"/>
  </r>
  <r>
    <x v="8"/>
    <s v="F"/>
    <n v="2"/>
    <n v="8.06"/>
    <d v="1899-12-30T00:54:40"/>
    <d v="1899-12-30T00:54:40"/>
    <d v="1899-12-30T00:54:40"/>
    <n v="0"/>
    <d v="1899-12-30T00:06:47"/>
    <n v="2"/>
    <n v="1"/>
    <x v="0"/>
    <n v="0.25"/>
    <n v="0.75"/>
    <n v="0"/>
    <n v="0"/>
    <n v="0"/>
    <n v="0.7"/>
    <n v="1.95"/>
    <d v="2021-01-22T00:00:00"/>
    <n v="1"/>
    <s v="FUGI!"/>
  </r>
  <r>
    <x v="9"/>
    <s v="M"/>
    <n v="2"/>
    <n v="21.11"/>
    <d v="1899-12-30T02:02:37"/>
    <d v="1899-12-30T02:02:44"/>
    <d v="1899-12-30T02:02:40"/>
    <n v="11"/>
    <d v="1899-12-30T00:05:49"/>
    <n v="5"/>
    <n v="1.5"/>
    <x v="0"/>
    <n v="0.25"/>
    <n v="0.75"/>
    <n v="0"/>
    <n v="0"/>
    <n v="0"/>
    <n v="0"/>
    <n v="2.375"/>
    <d v="2021-01-23T00:00:00"/>
    <n v="1"/>
    <s v="Run a lot"/>
  </r>
  <r>
    <x v="10"/>
    <s v="M"/>
    <n v="2"/>
    <n v="21.1"/>
    <d v="1899-12-30T01:42:58"/>
    <d v="1899-12-30T01:42:58"/>
    <d v="1899-12-30T01:42:58"/>
    <n v="13"/>
    <d v="1899-12-30T00:04:53"/>
    <n v="5"/>
    <n v="3"/>
    <x v="1"/>
    <n v="0.75"/>
    <n v="0.25"/>
    <n v="0"/>
    <n v="0"/>
    <n v="0"/>
    <n v="0"/>
    <n v="4.5"/>
    <d v="2021-01-23T00:00:00"/>
    <n v="1"/>
    <s v="Run a lot"/>
  </r>
  <r>
    <x v="11"/>
    <s v="M"/>
    <n v="2"/>
    <n v="22"/>
    <d v="1899-12-30T01:44:25"/>
    <d v="1899-12-30T01:52:12"/>
    <d v="1899-12-30T01:48:18"/>
    <n v="138"/>
    <d v="1899-12-30T00:04:55"/>
    <n v="5"/>
    <n v="3"/>
    <x v="1"/>
    <n v="0.75"/>
    <n v="0.25"/>
    <n v="9.1999999999999998E-2"/>
    <n v="0"/>
    <n v="0"/>
    <n v="0"/>
    <n v="4.5919999999999996"/>
    <d v="2021-01-24T00:00:00"/>
    <n v="1"/>
    <s v="Tenchei"/>
  </r>
  <r>
    <x v="12"/>
    <s v="M"/>
    <n v="2"/>
    <n v="10.02"/>
    <d v="1899-12-30T00:59:30"/>
    <d v="1899-12-30T00:59:34"/>
    <d v="1899-12-30T00:59:32"/>
    <n v="8"/>
    <d v="1899-12-30T00:05:56"/>
    <n v="2.5"/>
    <n v="1.5"/>
    <x v="1"/>
    <n v="0.75"/>
    <n v="0.25"/>
    <n v="0"/>
    <n v="0"/>
    <n v="0"/>
    <n v="0"/>
    <n v="2.25"/>
    <d v="2021-01-19T00:00:00"/>
    <n v="1"/>
    <s v="Run a lot"/>
  </r>
  <r>
    <x v="13"/>
    <s v="M"/>
    <n v="2"/>
    <n v="15.01"/>
    <d v="1899-12-30T01:14:52"/>
    <d v="1899-12-30T01:14:52"/>
    <d v="1899-12-30T01:14:52"/>
    <n v="105"/>
    <d v="1899-12-30T00:04:59"/>
    <n v="3.5"/>
    <n v="3"/>
    <x v="0"/>
    <n v="0.25"/>
    <n v="0.75"/>
    <n v="7.0000000000000007E-2"/>
    <n v="0"/>
    <n v="0"/>
    <n v="0"/>
    <n v="3.1949999999999998"/>
    <d v="2021-01-23T00:00:00"/>
    <n v="1"/>
    <s v="Tenchei"/>
  </r>
  <r>
    <x v="14"/>
    <s v="F"/>
    <n v="2"/>
    <n v="10.55"/>
    <d v="1899-12-30T01:07:50"/>
    <d v="1899-12-30T01:07:50"/>
    <d v="1899-12-30T01:07:50"/>
    <n v="59"/>
    <d v="1899-12-30T00:06:26"/>
    <n v="2.5"/>
    <n v="1.5"/>
    <x v="1"/>
    <n v="0.75"/>
    <n v="0.25"/>
    <n v="0"/>
    <n v="0"/>
    <n v="0"/>
    <n v="0"/>
    <n v="2.25"/>
    <d v="2021-01-20T00:00:00"/>
    <n v="1"/>
    <s v="Run a lot"/>
  </r>
  <r>
    <x v="15"/>
    <s v="F"/>
    <n v="2"/>
    <n v="21.37"/>
    <d v="1899-12-30T02:03:01"/>
    <d v="1899-12-30T02:15:32"/>
    <d v="1899-12-30T02:09:16"/>
    <n v="97"/>
    <d v="1899-12-30T00:06:03"/>
    <n v="5"/>
    <n v="1.5"/>
    <x v="1"/>
    <n v="0.75"/>
    <n v="0.25"/>
    <n v="0"/>
    <n v="0"/>
    <n v="0"/>
    <n v="0"/>
    <n v="4.125"/>
    <d v="2021-01-23T00:00:00"/>
    <n v="1"/>
    <s v="Simply the BEST"/>
  </r>
  <r>
    <x v="16"/>
    <s v="M"/>
    <n v="2"/>
    <n v="21.1"/>
    <d v="1899-12-30T02:06:14"/>
    <d v="1899-12-30T02:06:24"/>
    <d v="1899-12-30T02:06:19"/>
    <n v="300"/>
    <d v="1899-12-30T00:05:59"/>
    <n v="5"/>
    <n v="1.5"/>
    <x v="1"/>
    <n v="0.75"/>
    <n v="0.25"/>
    <n v="0.2"/>
    <n v="0"/>
    <n v="0"/>
    <n v="0.4"/>
    <n v="4.7250000000000005"/>
    <d v="2021-01-24T00:00:00"/>
    <n v="1"/>
    <s v="FUGI!"/>
  </r>
  <r>
    <x v="17"/>
    <s v="F"/>
    <n v="2"/>
    <n v="3"/>
    <d v="1899-12-30T00:14:08"/>
    <d v="1899-12-30T00:14:25"/>
    <d v="1899-12-30T00:14:16"/>
    <n v="0"/>
    <d v="1899-12-30T00:04:46"/>
    <n v="1"/>
    <n v="4.5"/>
    <x v="0"/>
    <n v="0.25"/>
    <n v="0.75"/>
    <n v="0"/>
    <n v="0"/>
    <n v="0"/>
    <n v="0"/>
    <n v="3.625"/>
    <d v="2021-01-23T00:00:00"/>
    <n v="1"/>
    <s v="Run for fun"/>
  </r>
  <r>
    <x v="18"/>
    <s v="M"/>
    <n v="2"/>
    <n v="31.14"/>
    <d v="1899-12-30T02:37:14"/>
    <d v="1899-12-30T02:39:06"/>
    <d v="1899-12-30T02:38:10"/>
    <n v="1159"/>
    <d v="1899-12-30T00:05:05"/>
    <n v="5"/>
    <n v="2.5"/>
    <x v="1"/>
    <n v="0.75"/>
    <n v="0.25"/>
    <n v="0.77266666666666661"/>
    <n v="0.5"/>
    <n v="0"/>
    <n v="0"/>
    <n v="5.6476666666666668"/>
    <d v="2021-01-24T00:00:00"/>
    <n v="1"/>
    <s v="Run a lot"/>
  </r>
  <r>
    <x v="19"/>
    <s v="M"/>
    <n v="2"/>
    <n v="15.31"/>
    <d v="1899-12-30T01:35:32"/>
    <d v="1899-12-30T01:35:39"/>
    <d v="1899-12-30T01:35:35"/>
    <n v="1000"/>
    <d v="1899-12-30T00:06:15"/>
    <n v="3.5"/>
    <n v="1"/>
    <x v="1"/>
    <n v="0.75"/>
    <n v="0.25"/>
    <n v="0.66666666666666663"/>
    <n v="0"/>
    <n v="0"/>
    <n v="0"/>
    <n v="3.5416666666666665"/>
    <d v="2021-01-24T00:00:00"/>
    <n v="1"/>
    <s v="Tenchei"/>
  </r>
  <r>
    <x v="20"/>
    <s v="M"/>
    <n v="2"/>
    <n v="6.6"/>
    <d v="1899-12-30T00:26:19"/>
    <d v="1899-12-30T00:26:19"/>
    <d v="1899-12-30T00:26:19"/>
    <n v="19"/>
    <d v="1899-12-30T00:03:59"/>
    <n v="1.5"/>
    <n v="5"/>
    <x v="0"/>
    <n v="0.25"/>
    <n v="0.75"/>
    <n v="0"/>
    <n v="0"/>
    <n v="0.1"/>
    <n v="0"/>
    <n v="4.2249999999999996"/>
    <d v="2021-01-20T00:00:00"/>
    <n v="1"/>
    <s v="Tenchei"/>
  </r>
  <r>
    <x v="21"/>
    <s v="M"/>
    <n v="2"/>
    <n v="11.21"/>
    <d v="1899-12-30T01:00:46"/>
    <d v="1899-12-30T01:12:29"/>
    <d v="1899-12-30T01:06:38"/>
    <n v="184"/>
    <d v="1899-12-30T00:05:57"/>
    <n v="2.5"/>
    <n v="1.5"/>
    <x v="0"/>
    <n v="0.25"/>
    <n v="0.75"/>
    <n v="0.12266666666666666"/>
    <n v="0"/>
    <n v="0"/>
    <n v="0.4"/>
    <n v="2.2726666666666668"/>
    <d v="2021-01-20T00:00:00"/>
    <n v="1"/>
    <s v="Simply the BEST"/>
  </r>
  <r>
    <x v="22"/>
    <s v="M"/>
    <n v="2"/>
    <n v="21.08"/>
    <d v="1899-12-30T02:03:31"/>
    <d v="1899-12-30T02:36:38"/>
    <d v="1899-12-30T02:20:04"/>
    <n v="116"/>
    <d v="1899-12-30T00:06:39"/>
    <n v="5"/>
    <n v="1"/>
    <x v="0"/>
    <n v="0.25"/>
    <n v="0.75"/>
    <n v="7.7333333333333337E-2"/>
    <n v="0"/>
    <n v="0"/>
    <n v="0"/>
    <n v="2.0773333333333333"/>
    <d v="2021-01-24T00:00:00"/>
    <n v="1"/>
    <s v="Simply the BEST"/>
  </r>
  <r>
    <x v="23"/>
    <s v="M"/>
    <n v="2"/>
    <n v="25.14"/>
    <d v="1899-12-30T02:28:32"/>
    <d v="1899-12-30T02:31:04"/>
    <d v="1899-12-30T02:29:48"/>
    <n v="35"/>
    <d v="1899-12-30T00:05:58"/>
    <n v="5"/>
    <n v="1.5"/>
    <x v="0"/>
    <n v="0.25"/>
    <n v="0.75"/>
    <n v="0"/>
    <n v="0.2"/>
    <n v="0"/>
    <n v="0"/>
    <n v="2.5750000000000002"/>
    <d v="2021-01-21T00:00:00"/>
    <n v="1"/>
    <s v="Run for fun"/>
  </r>
  <r>
    <x v="24"/>
    <s v="M"/>
    <n v="2"/>
    <n v="12"/>
    <d v="1899-12-30T00:59:36"/>
    <d v="1899-12-30T01:05:14"/>
    <d v="1899-12-30T01:02:25"/>
    <n v="0"/>
    <d v="1899-12-30T00:05:12"/>
    <n v="3"/>
    <n v="2.5"/>
    <x v="0"/>
    <n v="0.25"/>
    <n v="0.75"/>
    <n v="0"/>
    <n v="0"/>
    <n v="0"/>
    <n v="0"/>
    <n v="2.625"/>
    <d v="2021-01-24T00:00:00"/>
    <n v="1"/>
    <s v="Simply the BEST"/>
  </r>
  <r>
    <x v="25"/>
    <s v="F"/>
    <n v="2"/>
    <n v="4.51"/>
    <d v="1899-12-30T00:20:05"/>
    <d v="1899-12-30T00:20:05"/>
    <d v="1899-12-30T00:20:05"/>
    <n v="4"/>
    <d v="1899-12-30T00:04:27"/>
    <n v="1.5"/>
    <n v="5"/>
    <x v="0"/>
    <n v="0.25"/>
    <n v="0.75"/>
    <n v="0"/>
    <n v="0"/>
    <n v="0.1"/>
    <n v="0"/>
    <n v="4.2249999999999996"/>
    <d v="2021-01-22T00:00:00"/>
    <n v="1"/>
    <s v="Simply the BEST"/>
  </r>
  <r>
    <x v="26"/>
    <s v="M"/>
    <n v="2"/>
    <n v="21.2"/>
    <d v="1899-12-30T01:31:19"/>
    <d v="1899-12-30T01:31:19"/>
    <d v="1899-12-30T01:31:19"/>
    <n v="15"/>
    <d v="1899-12-30T00:04:18"/>
    <n v="5"/>
    <n v="4"/>
    <x v="0"/>
    <n v="0.25"/>
    <n v="0.75"/>
    <n v="0"/>
    <n v="0"/>
    <n v="0"/>
    <n v="0"/>
    <n v="4.25"/>
    <d v="2021-01-24T00:00:00"/>
    <n v="1"/>
    <s v="Run for fun"/>
  </r>
  <r>
    <x v="27"/>
    <s v="F"/>
    <n v="2"/>
    <n v="10.01"/>
    <d v="1899-12-30T00:49:17"/>
    <d v="1899-12-30T00:49:17"/>
    <d v="1899-12-30T00:49:17"/>
    <n v="96"/>
    <d v="1899-12-30T00:04:55"/>
    <n v="2.5"/>
    <n v="4"/>
    <x v="0"/>
    <n v="0.25"/>
    <n v="0.75"/>
    <n v="0"/>
    <n v="0"/>
    <n v="0"/>
    <n v="0"/>
    <n v="3.625"/>
    <d v="2021-01-24T00:00:00"/>
    <n v="1"/>
    <s v="Run for fun"/>
  </r>
  <r>
    <x v="28"/>
    <s v="M"/>
    <n v="2"/>
    <n v="21.34"/>
    <d v="1899-12-30T04:16:28"/>
    <d v="1899-12-30T04:35:50"/>
    <d v="1899-12-30T04:26:09"/>
    <n v="1056"/>
    <d v="1899-12-30T00:12:28"/>
    <n v="5"/>
    <n v="0"/>
    <x v="0"/>
    <n v="0.25"/>
    <n v="0.75"/>
    <n v="0.70399999999999996"/>
    <n v="0"/>
    <n v="0"/>
    <n v="0.4"/>
    <n v="2.3540000000000001"/>
    <d v="2021-01-24T00:00:00"/>
    <n v="1"/>
    <s v="FUGI!"/>
  </r>
  <r>
    <x v="29"/>
    <s v="M"/>
    <n v="2"/>
    <n v="10.01"/>
    <d v="1899-12-30T00:59:14"/>
    <d v="1899-12-30T01:00:51"/>
    <d v="1899-12-30T01:00:03"/>
    <n v="22"/>
    <d v="1899-12-30T00:06:00"/>
    <n v="2.5"/>
    <n v="1.5"/>
    <x v="0"/>
    <n v="0.25"/>
    <n v="0.75"/>
    <n v="0"/>
    <n v="0"/>
    <n v="0"/>
    <n v="0"/>
    <n v="1.75"/>
    <d v="2021-01-24T00:00:00"/>
    <n v="1"/>
    <s v="FUGI!"/>
  </r>
  <r>
    <x v="30"/>
    <s v="F"/>
    <n v="2"/>
    <n v="5.0199999999999996"/>
    <d v="1899-12-30T00:30:58"/>
    <d v="1899-12-30T00:30:58"/>
    <d v="1899-12-30T00:30:58"/>
    <n v="4"/>
    <d v="1899-12-30T00:06:10"/>
    <n v="1.5"/>
    <n v="1.5"/>
    <x v="0"/>
    <n v="0.25"/>
    <n v="0.75"/>
    <n v="0"/>
    <n v="0"/>
    <n v="0"/>
    <n v="0"/>
    <n v="1.5"/>
    <d v="2021-01-24T00:00:00"/>
    <n v="1"/>
    <s v="Tenchei"/>
  </r>
  <r>
    <x v="31"/>
    <s v="M"/>
    <n v="2"/>
    <n v="13.03"/>
    <d v="1899-12-30T01:08:46"/>
    <d v="1899-12-30T01:10:47"/>
    <d v="1899-12-30T01:09:46"/>
    <n v="22"/>
    <d v="1899-12-30T00:05:21"/>
    <n v="3"/>
    <n v="2"/>
    <x v="0"/>
    <n v="0.25"/>
    <n v="0.75"/>
    <n v="0"/>
    <n v="0"/>
    <n v="0"/>
    <n v="0"/>
    <n v="2.25"/>
    <d v="2021-01-24T00:00:00"/>
    <n v="1"/>
    <s v="Run for fun"/>
  </r>
  <r>
    <x v="32"/>
    <s v="M"/>
    <n v="2"/>
    <n v="21.17"/>
    <d v="1899-12-30T02:14:27"/>
    <d v="1899-12-30T02:30:43"/>
    <d v="1899-12-30T02:22:35"/>
    <n v="56"/>
    <d v="1899-12-30T00:06:44"/>
    <n v="5"/>
    <n v="1"/>
    <x v="0"/>
    <n v="0.25"/>
    <n v="0.75"/>
    <n v="0"/>
    <n v="0"/>
    <n v="0"/>
    <n v="0"/>
    <n v="2"/>
    <d v="2021-01-23T00:00:00"/>
    <n v="1"/>
    <e v="#N/A"/>
  </r>
  <r>
    <x v="33"/>
    <s v="M"/>
    <n v="2"/>
    <n v="8.02"/>
    <d v="1899-12-30T00:41:11"/>
    <d v="1899-12-30T00:41:19"/>
    <d v="1899-12-30T00:41:15"/>
    <n v="17"/>
    <d v="1899-12-30T00:05:09"/>
    <n v="2"/>
    <n v="2.5"/>
    <x v="0"/>
    <n v="0.25"/>
    <n v="0.75"/>
    <n v="0"/>
    <n v="0"/>
    <n v="0"/>
    <n v="0"/>
    <n v="2.375"/>
    <d v="2021-01-21T00:00:00"/>
    <n v="1"/>
    <s v="Simply the BEST"/>
  </r>
  <r>
    <x v="34"/>
    <s v="M"/>
    <n v="2"/>
    <n v="21.22"/>
    <d v="1899-12-30T01:55:07"/>
    <d v="1899-12-30T02:12:39"/>
    <d v="1899-12-30T02:03:53"/>
    <n v="48"/>
    <d v="1899-12-30T00:05:50"/>
    <n v="5"/>
    <n v="1.5"/>
    <x v="1"/>
    <n v="0.75"/>
    <n v="0.25"/>
    <n v="0"/>
    <n v="0"/>
    <n v="0"/>
    <n v="0"/>
    <n v="4.125"/>
    <d v="2021-01-21T00:00:00"/>
    <n v="1"/>
    <s v="Run a lot"/>
  </r>
  <r>
    <x v="36"/>
    <s v="M"/>
    <n v="2"/>
    <n v="5.64"/>
    <d v="1899-12-30T00:32:57"/>
    <d v="1899-12-30T00:33:00"/>
    <d v="1899-12-30T00:32:59"/>
    <n v="44"/>
    <d v="1899-12-30T00:05:51"/>
    <n v="1.5"/>
    <n v="1.5"/>
    <x v="0"/>
    <n v="0.25"/>
    <n v="0.75"/>
    <n v="0"/>
    <n v="0"/>
    <n v="0"/>
    <n v="0"/>
    <n v="1.5"/>
    <d v="2021-01-24T00:00:00"/>
    <n v="1"/>
    <e v="#N/A"/>
  </r>
  <r>
    <x v="37"/>
    <s v="F"/>
    <n v="3"/>
    <n v="5.08"/>
    <d v="1899-12-30T00:32:51"/>
    <d v="1899-12-30T00:37:25"/>
    <d v="1899-12-30T00:35:08"/>
    <n v="5"/>
    <d v="1899-12-30T00:06:55"/>
    <n v="1.5"/>
    <n v="1"/>
    <x v="1"/>
    <n v="0.75"/>
    <n v="0.25"/>
    <n v="0"/>
    <n v="0"/>
    <n v="0"/>
    <n v="0"/>
    <n v="1.375"/>
    <d v="2021-01-30T00:00:00"/>
    <n v="1"/>
    <e v="#N/A"/>
  </r>
  <r>
    <x v="35"/>
    <s v="F"/>
    <n v="3"/>
    <n v="50.02"/>
    <d v="1899-12-30T04:30:27"/>
    <d v="1899-12-30T04:58:18"/>
    <d v="1899-12-30T04:44:23"/>
    <n v="141"/>
    <d v="1899-12-30T00:05:41"/>
    <n v="5"/>
    <n v="2.5"/>
    <x v="1"/>
    <n v="0.75"/>
    <n v="0.25"/>
    <n v="9.4E-2"/>
    <n v="1.4"/>
    <n v="0"/>
    <n v="0"/>
    <n v="5.8689999999999998"/>
    <d v="2021-01-31T00:00:00"/>
    <n v="1"/>
    <s v="Simply the BEST"/>
  </r>
  <r>
    <x v="0"/>
    <s v="M"/>
    <n v="3"/>
    <n v="15.1"/>
    <d v="1899-12-30T01:10:28"/>
    <d v="1899-12-30T01:10:28"/>
    <d v="1899-12-30T01:10:28"/>
    <n v="77"/>
    <d v="1899-12-30T00:04:40"/>
    <n v="3.5"/>
    <n v="3.5"/>
    <x v="1"/>
    <n v="0.75"/>
    <n v="0.25"/>
    <n v="0"/>
    <n v="0"/>
    <n v="0"/>
    <n v="0"/>
    <n v="3.5"/>
    <d v="2021-01-30T00:00:00"/>
    <n v="1"/>
    <s v="Run a lot"/>
  </r>
  <r>
    <x v="1"/>
    <s v="F"/>
    <n v="3"/>
    <n v="21.02"/>
    <d v="1899-12-30T02:27:13"/>
    <d v="1899-12-30T02:29:22"/>
    <d v="1899-12-30T02:28:18"/>
    <n v="254"/>
    <d v="1899-12-30T00:07:03"/>
    <n v="5"/>
    <n v="1"/>
    <x v="1"/>
    <n v="0.75"/>
    <n v="0.25"/>
    <n v="0.16933333333333334"/>
    <n v="0"/>
    <n v="0"/>
    <n v="0"/>
    <n v="4.1693333333333333"/>
    <d v="2021-01-31T00:00:00"/>
    <n v="1"/>
    <s v="FUGI!"/>
  </r>
  <r>
    <x v="2"/>
    <s v="M"/>
    <n v="3"/>
    <n v="17.23"/>
    <d v="1899-12-30T01:24:55"/>
    <d v="1899-12-30T01:25:03"/>
    <d v="1899-12-30T01:24:59"/>
    <n v="70"/>
    <d v="1899-12-30T00:04:56"/>
    <n v="4"/>
    <n v="3"/>
    <x v="1"/>
    <n v="0.75"/>
    <n v="0.25"/>
    <n v="0"/>
    <n v="0"/>
    <n v="0"/>
    <n v="0"/>
    <n v="3.75"/>
    <d v="2021-01-29T00:00:00"/>
    <n v="1"/>
    <s v="FUGI!"/>
  </r>
  <r>
    <x v="3"/>
    <s v="M"/>
    <n v="3"/>
    <n v="10.039999999999999"/>
    <d v="1899-12-30T01:03:51"/>
    <d v="1899-12-30T01:03:54"/>
    <d v="1899-12-30T01:03:52"/>
    <n v="0"/>
    <d v="1899-12-30T00:06:22"/>
    <n v="2.5"/>
    <n v="1"/>
    <x v="1"/>
    <n v="0.75"/>
    <n v="0.25"/>
    <n v="0"/>
    <n v="0"/>
    <n v="0"/>
    <n v="0"/>
    <n v="2.125"/>
    <d v="2021-01-28T00:00:00"/>
    <n v="1"/>
    <s v="Run for fun"/>
  </r>
  <r>
    <x v="4"/>
    <s v="M"/>
    <n v="3"/>
    <n v="22.16"/>
    <d v="1899-12-30T02:00:01"/>
    <d v="1899-12-30T02:00:01"/>
    <d v="1899-12-30T02:00:01"/>
    <n v="4"/>
    <d v="1899-12-30T00:05:25"/>
    <n v="5"/>
    <n v="2"/>
    <x v="1"/>
    <n v="0.75"/>
    <n v="0.25"/>
    <n v="0"/>
    <n v="0"/>
    <n v="0"/>
    <n v="0"/>
    <n v="4.25"/>
    <d v="2021-01-29T00:00:00"/>
    <n v="1"/>
    <s v="Run for fun"/>
  </r>
  <r>
    <x v="5"/>
    <s v="M"/>
    <n v="3"/>
    <n v="25"/>
    <d v="1899-12-30T02:32:05"/>
    <d v="1899-12-30T02:41:12"/>
    <d v="1899-12-30T02:36:38"/>
    <n v="60"/>
    <d v="1899-12-30T00:06:16"/>
    <n v="5"/>
    <n v="1"/>
    <x v="1"/>
    <n v="0.75"/>
    <n v="0.25"/>
    <n v="0"/>
    <n v="0.2"/>
    <n v="0"/>
    <n v="0"/>
    <n v="4.2"/>
    <d v="2021-01-30T00:00:00"/>
    <n v="1"/>
    <s v="FUGI!"/>
  </r>
  <r>
    <x v="6"/>
    <s v="M"/>
    <n v="3"/>
    <n v="45.01"/>
    <d v="1899-12-30T04:22:45"/>
    <d v="1899-12-30T04:50:05"/>
    <d v="1899-12-30T04:36:25"/>
    <n v="97"/>
    <d v="1899-12-30T00:06:08"/>
    <n v="5"/>
    <n v="1"/>
    <x v="1"/>
    <n v="0.75"/>
    <n v="0.25"/>
    <n v="0"/>
    <n v="1.2"/>
    <n v="0"/>
    <n v="0"/>
    <n v="5.2"/>
    <d v="2021-01-30T00:00:00"/>
    <n v="1"/>
    <s v="Tenchei"/>
  </r>
  <r>
    <x v="7"/>
    <s v="M"/>
    <n v="3"/>
    <n v="10.44"/>
    <d v="1899-12-30T00:48:37"/>
    <d v="1899-12-30T00:48:42"/>
    <d v="1899-12-30T00:48:40"/>
    <n v="0"/>
    <d v="1899-12-30T00:04:40"/>
    <n v="2.5"/>
    <n v="3.5"/>
    <x v="0"/>
    <n v="0.25"/>
    <n v="0.75"/>
    <n v="0"/>
    <n v="0"/>
    <n v="0"/>
    <n v="0"/>
    <n v="3.25"/>
    <d v="2021-01-26T00:00:00"/>
    <n v="1"/>
    <s v="Tenchei"/>
  </r>
  <r>
    <x v="8"/>
    <s v="F"/>
    <n v="3"/>
    <n v="8.01"/>
    <d v="1899-12-30T00:55:23"/>
    <d v="1899-12-30T00:55:23"/>
    <d v="1899-12-30T00:55:23"/>
    <n v="0"/>
    <d v="1899-12-30T00:06:55"/>
    <n v="2"/>
    <n v="1"/>
    <x v="1"/>
    <n v="0.75"/>
    <n v="0.25"/>
    <n v="0"/>
    <n v="0"/>
    <n v="0"/>
    <n v="0.7"/>
    <n v="2.4500000000000002"/>
    <d v="2021-01-28T00:00:00"/>
    <n v="1"/>
    <s v="FUGI!"/>
  </r>
  <r>
    <x v="9"/>
    <s v="M"/>
    <n v="3"/>
    <n v="19.16"/>
    <d v="1899-12-30T01:50:58"/>
    <d v="1899-12-30T01:51:11"/>
    <d v="1899-12-30T01:51:04"/>
    <n v="0"/>
    <d v="1899-12-30T00:05:48"/>
    <n v="4.5"/>
    <n v="1.5"/>
    <x v="1"/>
    <n v="0.75"/>
    <n v="0.25"/>
    <n v="0"/>
    <n v="0"/>
    <n v="0"/>
    <n v="0"/>
    <n v="3.75"/>
    <d v="2021-01-31T00:00:00"/>
    <n v="1"/>
    <s v="Run a lot"/>
  </r>
  <r>
    <x v="10"/>
    <s v="M"/>
    <n v="3"/>
    <n v="24.1"/>
    <d v="1899-12-30T02:29:10"/>
    <d v="1899-12-30T02:46:22"/>
    <d v="1899-12-30T02:37:46"/>
    <n v="642"/>
    <d v="1899-12-30T00:06:33"/>
    <n v="5"/>
    <n v="1"/>
    <x v="1"/>
    <n v="0.75"/>
    <n v="0.25"/>
    <n v="0.42799999999999999"/>
    <n v="0.1"/>
    <n v="0"/>
    <n v="0"/>
    <n v="4.5279999999999996"/>
    <d v="2021-01-30T00:00:00"/>
    <n v="1"/>
    <s v="Run a lot"/>
  </r>
  <r>
    <x v="11"/>
    <s v="M"/>
    <n v="3"/>
    <n v="22.23"/>
    <d v="1899-12-30T01:55:53"/>
    <d v="1899-12-30T02:10:31"/>
    <d v="1899-12-30T02:03:12"/>
    <n v="84"/>
    <d v="1899-12-30T00:05:33"/>
    <n v="5"/>
    <n v="1.5"/>
    <x v="1"/>
    <n v="0.75"/>
    <n v="0.25"/>
    <n v="0"/>
    <n v="0"/>
    <n v="0"/>
    <n v="0"/>
    <n v="4.125"/>
    <d v="2021-01-31T00:00:00"/>
    <n v="1"/>
    <s v="Tenchei"/>
  </r>
  <r>
    <x v="12"/>
    <s v="M"/>
    <n v="3"/>
    <n v="12.05"/>
    <d v="1899-12-30T01:09:05"/>
    <d v="1899-12-30T01:09:05"/>
    <d v="1899-12-30T01:09:05"/>
    <n v="4"/>
    <d v="1899-12-30T00:05:44"/>
    <n v="3"/>
    <n v="1.5"/>
    <x v="1"/>
    <n v="0.75"/>
    <n v="0.25"/>
    <n v="0"/>
    <n v="0"/>
    <n v="0"/>
    <n v="0"/>
    <n v="2.625"/>
    <d v="2021-01-28T00:00:00"/>
    <n v="1"/>
    <s v="Run a lot"/>
  </r>
  <r>
    <x v="14"/>
    <s v="F"/>
    <n v="3"/>
    <n v="6.55"/>
    <d v="1899-12-30T00:39:15"/>
    <d v="1899-12-30T00:40:05"/>
    <d v="1899-12-30T00:39:40"/>
    <n v="10"/>
    <d v="1899-12-30T00:06:03"/>
    <n v="2"/>
    <n v="1.5"/>
    <x v="0"/>
    <n v="0.25"/>
    <n v="0.75"/>
    <n v="0"/>
    <n v="0"/>
    <n v="0"/>
    <n v="0"/>
    <n v="1.625"/>
    <d v="2021-01-31T00:00:00"/>
    <n v="1"/>
    <s v="Run a lot"/>
  </r>
  <r>
    <x v="15"/>
    <s v="F"/>
    <n v="3"/>
    <n v="13.65"/>
    <d v="1899-12-30T01:33:38"/>
    <d v="1899-12-30T01:34:43"/>
    <d v="1899-12-30T01:34:11"/>
    <n v="332"/>
    <d v="1899-12-30T00:06:54"/>
    <n v="3"/>
    <n v="1"/>
    <x v="1"/>
    <n v="0.75"/>
    <n v="0.25"/>
    <n v="0.22133333333333333"/>
    <n v="0"/>
    <n v="0"/>
    <n v="0"/>
    <n v="2.7213333333333334"/>
    <d v="2021-01-30T00:00:00"/>
    <n v="1"/>
    <s v="Simply the BEST"/>
  </r>
  <r>
    <x v="16"/>
    <s v="M"/>
    <n v="3"/>
    <n v="50.02"/>
    <d v="1899-12-30T04:32:49"/>
    <d v="1899-12-30T04:33:33"/>
    <d v="1899-12-30T04:33:11"/>
    <n v="122"/>
    <d v="1899-12-30T00:05:28"/>
    <n v="5"/>
    <n v="2"/>
    <x v="1"/>
    <n v="0.75"/>
    <n v="0.25"/>
    <n v="8.1333333333333327E-2"/>
    <n v="1.4"/>
    <n v="0"/>
    <n v="0.4"/>
    <n v="6.131333333333334"/>
    <d v="2021-01-31T00:00:00"/>
    <n v="1"/>
    <s v="FUGI!"/>
  </r>
  <r>
    <x v="17"/>
    <s v="F"/>
    <n v="3"/>
    <n v="19"/>
    <d v="1899-12-30T01:54:54"/>
    <d v="1899-12-30T02:01:56"/>
    <d v="1899-12-30T01:58:25"/>
    <n v="11"/>
    <d v="1899-12-30T00:06:14"/>
    <n v="4.5"/>
    <n v="1.5"/>
    <x v="1"/>
    <n v="0.75"/>
    <n v="0.25"/>
    <n v="0"/>
    <n v="0"/>
    <n v="0"/>
    <n v="0"/>
    <n v="3.75"/>
    <d v="2021-01-30T00:00:00"/>
    <n v="1"/>
    <s v="Run for fun"/>
  </r>
  <r>
    <x v="18"/>
    <s v="M"/>
    <n v="3"/>
    <n v="2.0099999999999998"/>
    <d v="1899-12-30T00:07:06"/>
    <d v="1899-12-30T00:07:09"/>
    <d v="1899-12-30T00:07:07"/>
    <n v="3"/>
    <d v="1899-12-30T00:03:33"/>
    <n v="0"/>
    <n v="0"/>
    <x v="0"/>
    <n v="0.25"/>
    <n v="0.75"/>
    <n v="0"/>
    <n v="0"/>
    <n v="2.1"/>
    <n v="0"/>
    <n v="2.1"/>
    <d v="2021-01-30T00:00:00"/>
    <n v="1"/>
    <s v="Run a lot"/>
  </r>
  <r>
    <x v="19"/>
    <s v="M"/>
    <n v="3"/>
    <n v="5.0199999999999996"/>
    <d v="1899-12-30T00:18:15"/>
    <d v="1899-12-30T00:18:15"/>
    <d v="1899-12-30T00:18:15"/>
    <n v="5"/>
    <d v="1899-12-30T00:03:38"/>
    <n v="1.5"/>
    <n v="5"/>
    <x v="0"/>
    <n v="0.25"/>
    <n v="0.75"/>
    <n v="0"/>
    <n v="0"/>
    <n v="1.5"/>
    <n v="0"/>
    <n v="5.625"/>
    <d v="2021-01-25T00:00:00"/>
    <n v="1"/>
    <s v="Tenchei"/>
  </r>
  <r>
    <x v="20"/>
    <s v="M"/>
    <n v="3"/>
    <n v="30.01"/>
    <d v="1899-12-30T02:32:56"/>
    <d v="1899-12-30T02:35:12"/>
    <d v="1899-12-30T02:34:04"/>
    <n v="542"/>
    <d v="1899-12-30T00:05:08"/>
    <n v="5"/>
    <n v="2.5"/>
    <x v="1"/>
    <n v="0.75"/>
    <n v="0.25"/>
    <n v="0.36133333333333334"/>
    <n v="0.4"/>
    <n v="0"/>
    <n v="0"/>
    <n v="5.1363333333333339"/>
    <d v="2021-01-31T00:00:00"/>
    <n v="1"/>
    <s v="Tenchei"/>
  </r>
  <r>
    <x v="21"/>
    <s v="M"/>
    <n v="3"/>
    <n v="17.18"/>
    <d v="1899-12-30T02:02:53"/>
    <d v="1899-12-30T02:27:20"/>
    <d v="1899-12-30T02:15:06"/>
    <n v="443"/>
    <d v="1899-12-30T00:07:52"/>
    <n v="4"/>
    <n v="1"/>
    <x v="1"/>
    <n v="0.75"/>
    <n v="0.25"/>
    <n v="0.29533333333333334"/>
    <n v="0"/>
    <n v="0"/>
    <n v="0.4"/>
    <n v="3.9453333333333331"/>
    <d v="2021-01-31T00:00:00"/>
    <n v="1"/>
    <s v="Simply the BEST"/>
  </r>
  <r>
    <x v="22"/>
    <s v="M"/>
    <n v="3"/>
    <n v="16.05"/>
    <d v="1899-12-30T01:31:23"/>
    <d v="1899-12-30T01:58:28"/>
    <d v="1899-12-30T01:44:56"/>
    <n v="36"/>
    <d v="1899-12-30T00:06:32"/>
    <n v="3.5"/>
    <n v="1"/>
    <x v="1"/>
    <n v="0.75"/>
    <n v="0.25"/>
    <n v="0"/>
    <n v="0"/>
    <n v="0"/>
    <n v="0"/>
    <n v="2.875"/>
    <d v="2021-01-31T00:00:00"/>
    <n v="1"/>
    <s v="Simply the BEST"/>
  </r>
  <r>
    <x v="23"/>
    <s v="M"/>
    <n v="3"/>
    <n v="13.21"/>
    <d v="1899-12-30T01:05:07"/>
    <d v="1899-12-30T01:05:07"/>
    <d v="1899-12-30T01:05:07"/>
    <n v="27"/>
    <d v="1899-12-30T00:04:56"/>
    <n v="3"/>
    <n v="3"/>
    <x v="1"/>
    <n v="0.75"/>
    <n v="0.25"/>
    <n v="0"/>
    <n v="0"/>
    <n v="0"/>
    <n v="0"/>
    <n v="3"/>
    <d v="2021-01-28T00:00:00"/>
    <n v="1"/>
    <s v="Run for fun"/>
  </r>
  <r>
    <x v="24"/>
    <s v="M"/>
    <n v="3"/>
    <n v="15"/>
    <d v="1899-12-30T01:10:52"/>
    <d v="1899-12-30T01:11:09"/>
    <d v="1899-12-30T01:11:01"/>
    <n v="55"/>
    <d v="1899-12-30T00:04:44"/>
    <n v="3.5"/>
    <n v="3.5"/>
    <x v="1"/>
    <n v="0.75"/>
    <n v="0.25"/>
    <n v="0"/>
    <n v="0"/>
    <n v="0"/>
    <n v="0"/>
    <n v="3.5"/>
    <d v="2021-01-30T00:00:00"/>
    <n v="1"/>
    <s v="Simply the BEST"/>
  </r>
  <r>
    <x v="25"/>
    <s v="F"/>
    <n v="3"/>
    <n v="20.010000000000002"/>
    <d v="1899-12-30T01:49:31"/>
    <d v="1899-12-30T01:49:31"/>
    <d v="1899-12-30T01:49:31"/>
    <n v="306"/>
    <d v="1899-12-30T00:05:28"/>
    <n v="5"/>
    <n v="3"/>
    <x v="1"/>
    <n v="0.75"/>
    <n v="0.25"/>
    <n v="0.20399999999999999"/>
    <n v="0"/>
    <n v="0"/>
    <n v="0"/>
    <n v="4.7039999999999997"/>
    <d v="2021-01-31T00:00:00"/>
    <n v="1"/>
    <s v="Simply the BEST"/>
  </r>
  <r>
    <x v="26"/>
    <s v="M"/>
    <n v="3"/>
    <n v="15.4"/>
    <d v="1899-12-30T01:18:38"/>
    <d v="1899-12-30T01:20:15"/>
    <d v="1899-12-30T01:19:27"/>
    <n v="29"/>
    <d v="1899-12-30T00:05:10"/>
    <n v="3.5"/>
    <n v="2.5"/>
    <x v="1"/>
    <n v="0.75"/>
    <n v="0.25"/>
    <n v="0"/>
    <n v="0"/>
    <n v="0"/>
    <n v="0"/>
    <n v="3.25"/>
    <d v="2021-01-26T00:00:00"/>
    <n v="1"/>
    <s v="Run for fun"/>
  </r>
  <r>
    <x v="27"/>
    <s v="F"/>
    <n v="3"/>
    <n v="16.02"/>
    <d v="1899-12-30T01:26:30"/>
    <d v="1899-12-30T01:26:30"/>
    <d v="1899-12-30T01:26:30"/>
    <n v="14"/>
    <d v="1899-12-30T00:05:24"/>
    <n v="4"/>
    <n v="3"/>
    <x v="1"/>
    <n v="0.75"/>
    <n v="0.25"/>
    <n v="0"/>
    <n v="0"/>
    <n v="0"/>
    <n v="0"/>
    <n v="3.75"/>
    <d v="2021-01-31T00:00:00"/>
    <n v="1"/>
    <s v="Run for fun"/>
  </r>
  <r>
    <x v="28"/>
    <s v="M"/>
    <n v="3"/>
    <n v="24.17"/>
    <d v="1899-12-30T03:31:03"/>
    <d v="1899-12-30T03:43:02"/>
    <d v="1899-12-30T03:37:03"/>
    <n v="178"/>
    <d v="1899-12-30T00:08:59"/>
    <n v="5"/>
    <n v="0"/>
    <x v="1"/>
    <n v="0.75"/>
    <n v="0.25"/>
    <n v="0.11866666666666667"/>
    <n v="0.1"/>
    <n v="0"/>
    <n v="0.4"/>
    <n v="4.3686666666666669"/>
    <d v="2021-01-31T00:00:00"/>
    <n v="1"/>
    <s v="FUGI!"/>
  </r>
  <r>
    <x v="29"/>
    <s v="M"/>
    <n v="3"/>
    <n v="15.01"/>
    <d v="1899-12-30T01:41:47"/>
    <d v="1899-12-30T01:49:03"/>
    <d v="1899-12-30T01:45:25"/>
    <n v="111"/>
    <d v="1899-12-30T00:07:01"/>
    <n v="3.5"/>
    <n v="1"/>
    <x v="1"/>
    <n v="0.75"/>
    <n v="0.25"/>
    <n v="7.3999999999999996E-2"/>
    <n v="0"/>
    <n v="0"/>
    <n v="0"/>
    <n v="2.9489999999999998"/>
    <d v="2021-01-31T00:00:00"/>
    <n v="1"/>
    <s v="FUGI!"/>
  </r>
  <r>
    <x v="30"/>
    <s v="F"/>
    <n v="3"/>
    <n v="10.27"/>
    <d v="1899-12-30T01:07:29"/>
    <d v="1899-12-30T01:08:59"/>
    <d v="1899-12-30T01:08:14"/>
    <n v="11"/>
    <d v="1899-12-30T00:06:39"/>
    <n v="2.5"/>
    <n v="1"/>
    <x v="1"/>
    <n v="0.75"/>
    <n v="0.25"/>
    <n v="0"/>
    <n v="0"/>
    <n v="0"/>
    <n v="0"/>
    <n v="2.125"/>
    <d v="2021-01-31T00:00:00"/>
    <n v="1"/>
    <s v="Tenchei"/>
  </r>
  <r>
    <x v="31"/>
    <s v="M"/>
    <n v="3"/>
    <n v="15.28"/>
    <d v="1899-12-30T01:22:08"/>
    <d v="1899-12-30T01:22:51"/>
    <d v="1899-12-30T01:22:30"/>
    <n v="9"/>
    <d v="1899-12-30T00:05:24"/>
    <n v="3.5"/>
    <n v="2"/>
    <x v="1"/>
    <n v="0.75"/>
    <n v="0.25"/>
    <n v="0"/>
    <n v="0"/>
    <n v="0"/>
    <n v="0"/>
    <n v="3.125"/>
    <d v="2021-01-30T00:00:00"/>
    <n v="1"/>
    <s v="Run for fun"/>
  </r>
  <r>
    <x v="32"/>
    <s v="M"/>
    <n v="3"/>
    <n v="10.029999999999999"/>
    <d v="1899-12-30T01:04:17"/>
    <d v="1899-12-30T01:08:46"/>
    <d v="1899-12-30T01:06:32"/>
    <n v="24"/>
    <d v="1899-12-30T00:06:38"/>
    <n v="2.5"/>
    <n v="1"/>
    <x v="1"/>
    <n v="0.75"/>
    <n v="0.25"/>
    <n v="0"/>
    <n v="0"/>
    <n v="0"/>
    <n v="0"/>
    <n v="2.125"/>
    <d v="2021-01-30T00:00:00"/>
    <n v="1"/>
    <e v="#N/A"/>
  </r>
  <r>
    <x v="33"/>
    <s v="M"/>
    <n v="3"/>
    <n v="21.21"/>
    <d v="1899-12-30T01:50:03"/>
    <d v="1899-12-30T01:50:27"/>
    <d v="1899-12-30T01:50:15"/>
    <n v="158"/>
    <d v="1899-12-30T00:05:12"/>
    <n v="5"/>
    <n v="2.5"/>
    <x v="1"/>
    <n v="0.75"/>
    <n v="0.25"/>
    <n v="0.10533333333333333"/>
    <n v="0"/>
    <n v="0"/>
    <n v="0"/>
    <n v="4.4803333333333333"/>
    <d v="2021-01-31T00:00:00"/>
    <n v="1"/>
    <s v="Simply the BEST"/>
  </r>
  <r>
    <x v="34"/>
    <s v="M"/>
    <n v="3"/>
    <n v="21.33"/>
    <d v="1899-12-30T01:50:15"/>
    <d v="1899-12-30T02:02:42"/>
    <d v="1899-12-30T01:56:28"/>
    <n v="29"/>
    <d v="1899-12-30T00:05:28"/>
    <n v="5"/>
    <n v="2"/>
    <x v="1"/>
    <n v="0.75"/>
    <n v="0.25"/>
    <n v="0"/>
    <n v="0"/>
    <n v="0"/>
    <n v="0"/>
    <n v="4.25"/>
    <d v="2021-01-28T00:00:00"/>
    <n v="1"/>
    <s v="Run a lot"/>
  </r>
  <r>
    <x v="26"/>
    <s v="M"/>
    <n v="4"/>
    <m/>
    <m/>
    <m/>
    <m/>
    <m/>
    <m/>
    <m/>
    <m/>
    <x v="0"/>
    <m/>
    <m/>
    <m/>
    <m/>
    <m/>
    <m/>
    <n v="1.5"/>
    <m/>
    <n v="1"/>
    <s v="Run for fun"/>
  </r>
  <r>
    <x v="38"/>
    <s v="M"/>
    <n v="4"/>
    <n v="3.04"/>
    <d v="1899-12-30T00:20:22"/>
    <d v="1899-12-30T00:20:26"/>
    <d v="1899-12-30T00:20:24"/>
    <n v="40"/>
    <d v="1899-12-30T00:06:43"/>
    <n v="1"/>
    <n v="1"/>
    <x v="0"/>
    <n v="0.25"/>
    <n v="0.75"/>
    <n v="0"/>
    <n v="0"/>
    <n v="0"/>
    <n v="0"/>
    <n v="1"/>
    <d v="2021-02-07T00:00:00"/>
    <n v="1"/>
    <e v="#N/A"/>
  </r>
  <r>
    <x v="37"/>
    <s v="F"/>
    <n v="4"/>
    <n v="5.04"/>
    <d v="1899-12-30T00:32:49"/>
    <d v="1899-12-30T00:34:15"/>
    <d v="1899-12-30T00:33:32"/>
    <n v="7"/>
    <d v="1899-12-30T00:06:39"/>
    <n v="1.5"/>
    <n v="1"/>
    <x v="0"/>
    <n v="0.25"/>
    <n v="0.75"/>
    <n v="0"/>
    <n v="0"/>
    <n v="0"/>
    <n v="0"/>
    <n v="1.125"/>
    <d v="2021-02-07T00:00:00"/>
    <n v="1"/>
    <e v="#N/A"/>
  </r>
  <r>
    <x v="35"/>
    <s v="F"/>
    <n v="4"/>
    <n v="50.02"/>
    <d v="1899-12-30T04:18:04"/>
    <d v="1899-12-30T04:29:19"/>
    <d v="1899-12-30T04:23:42"/>
    <n v="38"/>
    <d v="1899-12-30T00:05:16"/>
    <n v="5"/>
    <n v="3"/>
    <x v="0"/>
    <n v="0.25"/>
    <n v="0.75"/>
    <n v="0"/>
    <n v="1.4"/>
    <n v="0"/>
    <n v="0"/>
    <n v="4.9000000000000004"/>
    <d v="2021-02-02T00:00:00"/>
    <n v="1"/>
    <s v="Simply the BEST"/>
  </r>
  <r>
    <x v="0"/>
    <s v="M"/>
    <n v="4"/>
    <n v="13.12"/>
    <d v="1899-12-30T01:02:37"/>
    <d v="1899-12-30T01:02:37"/>
    <d v="1899-12-30T01:02:37"/>
    <n v="76"/>
    <d v="1899-12-30T00:04:46"/>
    <n v="3"/>
    <n v="3"/>
    <x v="1"/>
    <n v="0.75"/>
    <n v="0.25"/>
    <n v="0"/>
    <n v="0"/>
    <n v="0"/>
    <n v="0"/>
    <n v="3"/>
    <d v="2021-02-02T00:00:00"/>
    <n v="1"/>
    <s v="Run a lot"/>
  </r>
  <r>
    <x v="1"/>
    <s v="F"/>
    <n v="4"/>
    <n v="6"/>
    <d v="1899-12-30T00:34:20"/>
    <d v="1899-12-30T00:36:28"/>
    <d v="1899-12-30T00:35:24"/>
    <n v="20"/>
    <d v="1899-12-30T00:05:54"/>
    <n v="1.5"/>
    <n v="2"/>
    <x v="0"/>
    <n v="0.25"/>
    <n v="0.75"/>
    <n v="0"/>
    <n v="0"/>
    <n v="0"/>
    <n v="0"/>
    <n v="1.875"/>
    <d v="2021-02-04T00:00:00"/>
    <n v="1"/>
    <s v="FUGI!"/>
  </r>
  <r>
    <x v="2"/>
    <s v="M"/>
    <n v="4"/>
    <n v="21.09"/>
    <d v="1899-12-30T01:39:59"/>
    <d v="1899-12-30T01:39:59"/>
    <d v="1899-12-30T01:39:59"/>
    <n v="63"/>
    <d v="1899-12-30T00:04:44"/>
    <n v="5"/>
    <n v="3.5"/>
    <x v="1"/>
    <n v="0.75"/>
    <n v="0.25"/>
    <n v="0"/>
    <n v="0"/>
    <n v="0"/>
    <n v="0"/>
    <n v="4.625"/>
    <d v="2021-02-05T00:00:00"/>
    <n v="1"/>
    <s v="FUGI!"/>
  </r>
  <r>
    <x v="3"/>
    <s v="M"/>
    <n v="4"/>
    <n v="21.11"/>
    <d v="1899-12-30T02:25:04"/>
    <d v="1899-12-30T02:27:03"/>
    <d v="1899-12-30T02:26:03"/>
    <n v="70"/>
    <d v="1899-12-30T00:06:55"/>
    <n v="5"/>
    <n v="1"/>
    <x v="0"/>
    <n v="0.25"/>
    <n v="0.75"/>
    <n v="0"/>
    <n v="0"/>
    <n v="0"/>
    <n v="0"/>
    <n v="2"/>
    <d v="2021-02-07T00:00:00"/>
    <n v="1"/>
    <s v="Run for fun"/>
  </r>
  <r>
    <x v="4"/>
    <s v="M"/>
    <n v="4"/>
    <n v="22.04"/>
    <d v="1899-12-30T02:07:22"/>
    <d v="1899-12-30T02:08:59"/>
    <d v="1899-12-30T02:08:11"/>
    <n v="35"/>
    <d v="1899-12-30T00:05:49"/>
    <n v="5"/>
    <n v="1.5"/>
    <x v="1"/>
    <n v="0.75"/>
    <n v="0.25"/>
    <n v="0"/>
    <n v="0"/>
    <n v="0"/>
    <n v="0"/>
    <n v="4.125"/>
    <d v="2021-02-07T00:00:00"/>
    <n v="1"/>
    <s v="Run for fun"/>
  </r>
  <r>
    <x v="5"/>
    <s v="M"/>
    <n v="4"/>
    <n v="21.12"/>
    <d v="1899-12-30T01:57:33"/>
    <d v="1899-12-30T02:00:47"/>
    <d v="1899-12-30T01:59:10"/>
    <n v="50"/>
    <d v="1899-12-30T00:05:39"/>
    <n v="5"/>
    <n v="1.5"/>
    <x v="0"/>
    <n v="0.25"/>
    <n v="0.75"/>
    <n v="0"/>
    <n v="0"/>
    <n v="0"/>
    <n v="0"/>
    <n v="2.375"/>
    <d v="2021-02-07T00:00:00"/>
    <n v="1"/>
    <s v="FUGI!"/>
  </r>
  <r>
    <x v="6"/>
    <s v="M"/>
    <n v="4"/>
    <n v="21"/>
    <d v="1899-12-30T01:34:46"/>
    <d v="1899-12-30T01:34:57"/>
    <d v="1899-12-30T01:34:51"/>
    <n v="9"/>
    <d v="1899-12-30T00:04:31"/>
    <n v="5"/>
    <n v="3.5"/>
    <x v="0"/>
    <n v="0.25"/>
    <n v="0.75"/>
    <n v="0"/>
    <n v="0"/>
    <n v="0"/>
    <n v="0"/>
    <n v="3.875"/>
    <d v="2021-02-01T00:00:00"/>
    <n v="1"/>
    <s v="Tenchei"/>
  </r>
  <r>
    <x v="7"/>
    <s v="M"/>
    <n v="4"/>
    <n v="12.54"/>
    <d v="1899-12-30T01:03:43"/>
    <d v="1899-12-30T01:04:58"/>
    <d v="1899-12-30T01:04:21"/>
    <n v="14"/>
    <d v="1899-12-30T00:05:08"/>
    <n v="3"/>
    <n v="2.5"/>
    <x v="1"/>
    <n v="0.75"/>
    <n v="0.25"/>
    <n v="0"/>
    <n v="0"/>
    <n v="0"/>
    <n v="0"/>
    <n v="2.875"/>
    <d v="2021-02-06T00:00:00"/>
    <n v="1"/>
    <s v="Tenchei"/>
  </r>
  <r>
    <x v="8"/>
    <s v="F"/>
    <n v="4"/>
    <n v="8"/>
    <d v="1899-12-30T00:54:19"/>
    <d v="1899-12-30T00:54:25"/>
    <d v="1899-12-30T00:54:22"/>
    <n v="12"/>
    <d v="1899-12-30T00:06:48"/>
    <n v="2"/>
    <n v="1"/>
    <x v="0"/>
    <n v="0.25"/>
    <n v="0.75"/>
    <n v="0"/>
    <n v="0"/>
    <n v="0"/>
    <n v="0.7"/>
    <n v="1.95"/>
    <d v="2021-02-03T00:00:00"/>
    <n v="1"/>
    <s v="FUGI!"/>
  </r>
  <r>
    <x v="9"/>
    <s v="M"/>
    <n v="4"/>
    <n v="21.99"/>
    <d v="1899-12-30T01:57:57"/>
    <d v="1899-12-30T01:59:11"/>
    <d v="1899-12-30T01:58:34"/>
    <n v="24"/>
    <d v="1899-12-30T00:05:24"/>
    <n v="5"/>
    <n v="2"/>
    <x v="0"/>
    <n v="0.25"/>
    <n v="0.75"/>
    <n v="0"/>
    <n v="0"/>
    <n v="0"/>
    <n v="0"/>
    <n v="2.75"/>
    <d v="2021-02-07T00:00:00"/>
    <n v="1"/>
    <s v="Run a lot"/>
  </r>
  <r>
    <x v="10"/>
    <s v="M"/>
    <n v="4"/>
    <n v="12.01"/>
    <d v="1899-12-30T00:54:30"/>
    <d v="1899-12-30T00:54:31"/>
    <d v="1899-12-30T00:54:31"/>
    <n v="10"/>
    <d v="1899-12-30T00:04:32"/>
    <n v="3"/>
    <n v="3.5"/>
    <x v="0"/>
    <n v="0.25"/>
    <n v="0.75"/>
    <n v="0"/>
    <n v="0"/>
    <n v="0"/>
    <n v="0"/>
    <n v="3.375"/>
    <d v="2021-02-06T00:00:00"/>
    <n v="1"/>
    <s v="Run a lot"/>
  </r>
  <r>
    <x v="11"/>
    <s v="M"/>
    <n v="4"/>
    <n v="25"/>
    <d v="1899-12-30T01:59:49"/>
    <d v="1899-12-30T02:02:46"/>
    <d v="1899-12-30T02:01:17"/>
    <n v="166"/>
    <d v="1899-12-30T00:04:51"/>
    <n v="5"/>
    <n v="3"/>
    <x v="0"/>
    <n v="0.25"/>
    <n v="0.75"/>
    <n v="0.11066666666666666"/>
    <n v="0.2"/>
    <n v="0"/>
    <n v="0"/>
    <n v="3.8106666666666666"/>
    <d v="2021-02-07T00:00:00"/>
    <n v="1"/>
    <s v="Tenchei"/>
  </r>
  <r>
    <x v="12"/>
    <s v="M"/>
    <n v="4"/>
    <n v="5.01"/>
    <d v="1899-12-30T00:27:10"/>
    <d v="1899-12-30T00:27:10"/>
    <d v="1899-12-30T00:27:10"/>
    <n v="2"/>
    <d v="1899-12-30T00:05:25"/>
    <n v="1.5"/>
    <n v="2"/>
    <x v="0"/>
    <n v="0.25"/>
    <n v="0.75"/>
    <n v="0"/>
    <n v="0"/>
    <n v="0"/>
    <n v="0"/>
    <n v="1.875"/>
    <d v="2021-02-04T00:00:00"/>
    <n v="1"/>
    <s v="Run a lot"/>
  </r>
  <r>
    <x v="13"/>
    <s v="M"/>
    <n v="4"/>
    <n v="12"/>
    <d v="1899-12-30T01:02:39"/>
    <d v="1899-12-30T01:03:11"/>
    <d v="1899-12-30T01:02:55"/>
    <n v="214"/>
    <d v="1899-12-30T00:05:15"/>
    <n v="3"/>
    <n v="2.5"/>
    <x v="0"/>
    <n v="0.25"/>
    <n v="0.75"/>
    <n v="0.14266666666666666"/>
    <n v="0"/>
    <n v="0"/>
    <n v="0"/>
    <n v="2.7676666666666665"/>
    <d v="2021-02-06T00:00:00"/>
    <n v="1"/>
    <s v="Tenchei"/>
  </r>
  <r>
    <x v="15"/>
    <s v="F"/>
    <n v="4"/>
    <n v="8"/>
    <d v="1899-12-30T00:41:26"/>
    <d v="1899-12-30T00:42:36"/>
    <d v="1899-12-30T00:42:01"/>
    <n v="15"/>
    <d v="1899-12-30T00:05:15"/>
    <n v="2"/>
    <n v="3.5"/>
    <x v="0"/>
    <n v="0.25"/>
    <n v="0.75"/>
    <n v="0"/>
    <n v="0"/>
    <n v="0"/>
    <n v="0"/>
    <n v="3.125"/>
    <d v="2021-02-02T00:00:00"/>
    <n v="1"/>
    <s v="Simply the BEST"/>
  </r>
  <r>
    <x v="16"/>
    <s v="M"/>
    <n v="4"/>
    <n v="30"/>
    <d v="1899-12-30T03:56:36"/>
    <d v="1899-12-30T03:59:00"/>
    <d v="1899-12-30T03:57:48"/>
    <n v="900"/>
    <d v="1899-12-30T00:07:56"/>
    <n v="5"/>
    <n v="1"/>
    <x v="1"/>
    <n v="0.75"/>
    <n v="0.25"/>
    <n v="0.6"/>
    <n v="0.4"/>
    <n v="0"/>
    <n v="0.4"/>
    <n v="5.4"/>
    <d v="2021-02-06T00:00:00"/>
    <n v="1"/>
    <s v="FUGI!"/>
  </r>
  <r>
    <x v="17"/>
    <s v="F"/>
    <n v="4"/>
    <n v="3"/>
    <d v="1899-12-30T00:14:31"/>
    <d v="1899-12-30T00:14:31"/>
    <d v="1899-12-30T00:14:31"/>
    <n v="0"/>
    <d v="1899-12-30T00:04:50"/>
    <n v="1"/>
    <n v="4"/>
    <x v="0"/>
    <n v="0.25"/>
    <n v="0.75"/>
    <n v="0"/>
    <n v="0"/>
    <n v="0"/>
    <n v="0"/>
    <n v="3.25"/>
    <d v="2021-02-07T00:00:00"/>
    <n v="1"/>
    <s v="Run for fun"/>
  </r>
  <r>
    <x v="18"/>
    <s v="M"/>
    <n v="4"/>
    <n v="36.020000000000003"/>
    <d v="1899-12-30T02:49:22"/>
    <d v="1899-12-30T02:54:39"/>
    <d v="1899-12-30T02:52:00"/>
    <n v="831"/>
    <d v="1899-12-30T00:04:47"/>
    <n v="5"/>
    <n v="3"/>
    <x v="1"/>
    <n v="0.75"/>
    <n v="0.25"/>
    <n v="0.55400000000000005"/>
    <n v="0.7"/>
    <n v="0"/>
    <n v="0"/>
    <n v="5.7540000000000004"/>
    <d v="2021-02-07T00:00:00"/>
    <n v="1"/>
    <s v="Run a lot"/>
  </r>
  <r>
    <x v="19"/>
    <s v="M"/>
    <n v="4"/>
    <n v="26.37"/>
    <d v="1899-12-30T02:22:48"/>
    <d v="1899-12-30T02:25:18"/>
    <d v="1899-12-30T02:24:03"/>
    <n v="493"/>
    <d v="1899-12-30T00:05:28"/>
    <n v="5"/>
    <n v="2"/>
    <x v="1"/>
    <n v="0.75"/>
    <n v="0.25"/>
    <n v="0.32866666666666666"/>
    <n v="0.2"/>
    <n v="0"/>
    <n v="0"/>
    <n v="4.7786666666666671"/>
    <d v="2021-02-07T00:00:00"/>
    <n v="1"/>
    <s v="Tenchei"/>
  </r>
  <r>
    <x v="20"/>
    <s v="M"/>
    <n v="4"/>
    <n v="8.01"/>
    <d v="1899-12-30T00:31:57"/>
    <d v="1899-12-30T00:31:57"/>
    <d v="1899-12-30T00:31:57"/>
    <n v="31"/>
    <d v="1899-12-30T00:03:59"/>
    <n v="2"/>
    <n v="5"/>
    <x v="0"/>
    <n v="0.25"/>
    <n v="0.75"/>
    <n v="0"/>
    <n v="0"/>
    <n v="0.1"/>
    <n v="0"/>
    <n v="4.3499999999999996"/>
    <d v="2021-02-06T00:00:00"/>
    <n v="1"/>
    <s v="Tenchei"/>
  </r>
  <r>
    <x v="21"/>
    <s v="M"/>
    <n v="4"/>
    <n v="6.57"/>
    <d v="1899-12-30T00:39:18"/>
    <d v="1899-12-30T00:39:23"/>
    <d v="1899-12-30T00:39:20"/>
    <n v="92"/>
    <d v="1899-12-30T00:05:59"/>
    <n v="1.5"/>
    <n v="1.5"/>
    <x v="0"/>
    <n v="0.25"/>
    <n v="0.75"/>
    <n v="0"/>
    <n v="0"/>
    <n v="0"/>
    <n v="0.4"/>
    <n v="1.9"/>
    <d v="2021-02-05T00:00:00"/>
    <n v="1"/>
    <s v="Simply the BEST"/>
  </r>
  <r>
    <x v="22"/>
    <s v="M"/>
    <n v="4"/>
    <n v="16.91"/>
    <d v="1899-12-30T01:37:25"/>
    <d v="1899-12-30T02:02:48"/>
    <d v="1899-12-30T01:50:07"/>
    <n v="34"/>
    <d v="1899-12-30T00:06:31"/>
    <n v="3.5"/>
    <n v="1"/>
    <x v="0"/>
    <n v="0.25"/>
    <n v="0.75"/>
    <n v="0"/>
    <n v="0"/>
    <n v="0"/>
    <n v="0"/>
    <n v="1.625"/>
    <d v="2021-02-07T00:00:00"/>
    <n v="1"/>
    <s v="Simply the BEST"/>
  </r>
  <r>
    <x v="23"/>
    <s v="M"/>
    <n v="4"/>
    <n v="12"/>
    <d v="1899-12-30T01:00:49"/>
    <d v="1899-12-30T01:00:49"/>
    <d v="1899-12-30T01:00:49"/>
    <n v="5"/>
    <d v="1899-12-30T00:05:04"/>
    <n v="3"/>
    <n v="2.5"/>
    <x v="0"/>
    <n v="0.25"/>
    <n v="0.75"/>
    <n v="0"/>
    <n v="0"/>
    <n v="0"/>
    <n v="0"/>
    <n v="2.625"/>
    <d v="2021-02-02T00:00:00"/>
    <n v="1"/>
    <s v="Run for fun"/>
  </r>
  <r>
    <x v="24"/>
    <s v="M"/>
    <n v="4"/>
    <n v="21.01"/>
    <d v="1899-12-30T01:42:34"/>
    <d v="1899-12-30T01:42:34"/>
    <d v="1899-12-30T01:42:34"/>
    <n v="3"/>
    <d v="1899-12-30T00:04:53"/>
    <n v="5"/>
    <n v="3"/>
    <x v="0"/>
    <n v="0.25"/>
    <n v="0.75"/>
    <n v="0"/>
    <n v="0"/>
    <n v="0"/>
    <n v="0"/>
    <n v="3.5"/>
    <d v="2021-02-06T00:00:00"/>
    <n v="1"/>
    <s v="Simply the BEST"/>
  </r>
  <r>
    <x v="25"/>
    <s v="F"/>
    <n v="4"/>
    <n v="11.51"/>
    <d v="1899-12-30T00:53:18"/>
    <d v="1899-12-30T00:53:18"/>
    <d v="1899-12-30T00:53:18"/>
    <n v="7"/>
    <d v="1899-12-30T00:04:38"/>
    <n v="3"/>
    <n v="4.5"/>
    <x v="0"/>
    <n v="0.25"/>
    <n v="0.75"/>
    <n v="0"/>
    <n v="0"/>
    <n v="0"/>
    <n v="0"/>
    <n v="4.125"/>
    <d v="2021-02-06T00:00:00"/>
    <n v="1"/>
    <s v="Simply the BEST"/>
  </r>
  <r>
    <x v="27"/>
    <s v="F"/>
    <n v="4"/>
    <n v="15.02"/>
    <d v="1899-12-30T01:19:23"/>
    <d v="1899-12-30T01:19:23"/>
    <d v="1899-12-30T01:19:23"/>
    <n v="17"/>
    <d v="1899-12-30T00:05:17"/>
    <n v="3.5"/>
    <n v="3"/>
    <x v="0"/>
    <n v="0.25"/>
    <n v="0.75"/>
    <n v="0"/>
    <n v="0"/>
    <n v="0"/>
    <n v="0"/>
    <n v="3.125"/>
    <d v="2021-02-07T00:00:00"/>
    <n v="1"/>
    <s v="Run for fun"/>
  </r>
  <r>
    <x v="28"/>
    <s v="M"/>
    <n v="4"/>
    <n v="28.24"/>
    <d v="1899-12-30T05:34:28"/>
    <d v="1899-12-30T06:54:45"/>
    <d v="1899-12-30T06:14:36"/>
    <n v="1271"/>
    <d v="1899-12-30T00:13:16"/>
    <n v="5"/>
    <n v="0"/>
    <x v="0"/>
    <n v="0.25"/>
    <n v="0.75"/>
    <n v="0.84733333333333338"/>
    <n v="0.3"/>
    <n v="0"/>
    <n v="0.4"/>
    <n v="2.797333333333333"/>
    <d v="2021-02-07T00:00:00"/>
    <n v="1"/>
    <s v="FUGI!"/>
  </r>
  <r>
    <x v="29"/>
    <s v="M"/>
    <n v="4"/>
    <n v="14.11"/>
    <d v="1899-12-30T02:15:42"/>
    <d v="1899-12-30T02:18:08"/>
    <d v="1899-12-30T02:16:55"/>
    <n v="633"/>
    <d v="1899-12-30T00:09:42"/>
    <n v="3"/>
    <n v="0"/>
    <x v="1"/>
    <n v="0.75"/>
    <n v="0.25"/>
    <n v="0.42199999999999999"/>
    <n v="0"/>
    <n v="0"/>
    <n v="0"/>
    <n v="2.6720000000000002"/>
    <d v="2021-02-06T00:00:00"/>
    <n v="1"/>
    <s v="FUGI!"/>
  </r>
  <r>
    <x v="31"/>
    <s v="M"/>
    <n v="4"/>
    <n v="13.02"/>
    <d v="1899-12-30T01:12:26"/>
    <d v="1899-12-30T01:15:05"/>
    <d v="1899-12-30T01:13:45"/>
    <n v="8"/>
    <d v="1899-12-30T00:05:40"/>
    <n v="3"/>
    <n v="1.5"/>
    <x v="0"/>
    <n v="0.25"/>
    <n v="0.75"/>
    <n v="0"/>
    <n v="0"/>
    <n v="0"/>
    <n v="0"/>
    <n v="1.875"/>
    <d v="2021-02-07T00:00:00"/>
    <n v="1"/>
    <s v="Run for fun"/>
  </r>
  <r>
    <x v="32"/>
    <s v="M"/>
    <n v="4"/>
    <n v="21.2"/>
    <d v="1899-12-30T02:07:11"/>
    <d v="1899-12-30T02:08:06"/>
    <d v="1899-12-30T02:07:38"/>
    <n v="10"/>
    <d v="1899-12-30T00:06:01"/>
    <n v="5"/>
    <n v="1"/>
    <x v="0"/>
    <n v="0.25"/>
    <n v="0.75"/>
    <n v="0"/>
    <n v="0"/>
    <n v="0"/>
    <n v="0"/>
    <n v="2"/>
    <d v="2021-02-07T00:00:00"/>
    <n v="1"/>
    <e v="#N/A"/>
  </r>
  <r>
    <x v="33"/>
    <s v="M"/>
    <n v="4"/>
    <n v="19.600000000000001"/>
    <d v="1899-12-30T02:43:19"/>
    <d v="1899-12-30T02:55:45"/>
    <d v="1899-12-30T02:49:32"/>
    <n v="948"/>
    <d v="1899-12-30T00:08:39"/>
    <n v="4.5"/>
    <n v="0"/>
    <x v="1"/>
    <n v="0.75"/>
    <n v="0.25"/>
    <n v="0.63200000000000001"/>
    <n v="0"/>
    <n v="0"/>
    <n v="0"/>
    <n v="4.0069999999999997"/>
    <d v="2021-02-07T00:00:00"/>
    <n v="1"/>
    <s v="Simply the BEST"/>
  </r>
  <r>
    <x v="34"/>
    <s v="M"/>
    <n v="4"/>
    <n v="21.29"/>
    <d v="1899-12-30T01:50:59"/>
    <d v="1899-12-30T02:00:53"/>
    <d v="1899-12-30T01:55:56"/>
    <n v="24"/>
    <d v="1899-12-30T00:05:27"/>
    <n v="5"/>
    <n v="2"/>
    <x v="1"/>
    <n v="0.75"/>
    <n v="0.25"/>
    <n v="0"/>
    <n v="0"/>
    <n v="0"/>
    <n v="0"/>
    <n v="4.25"/>
    <d v="2021-02-01T00:00:00"/>
    <n v="1"/>
    <s v="Run a lot"/>
  </r>
  <r>
    <x v="38"/>
    <s v="M"/>
    <n v="5"/>
    <n v="3.05"/>
    <d v="1899-12-30T00:18:13"/>
    <d v="1899-12-30T00:18:37"/>
    <d v="1899-12-30T00:18:25"/>
    <n v="56"/>
    <d v="1899-12-30T00:06:02"/>
    <n v="1"/>
    <n v="1"/>
    <x v="1"/>
    <n v="0.75"/>
    <n v="0.25"/>
    <n v="0"/>
    <n v="0"/>
    <n v="0"/>
    <n v="0"/>
    <n v="1"/>
    <d v="2021-02-14T00:00:00"/>
    <n v="1"/>
    <e v="#N/A"/>
  </r>
  <r>
    <x v="37"/>
    <s v="F"/>
    <n v="5"/>
    <n v="5.03"/>
    <d v="1899-12-30T00:31:54"/>
    <d v="1899-12-30T00:35:25"/>
    <d v="1899-12-30T00:33:39"/>
    <n v="7"/>
    <d v="1899-12-30T00:06:41"/>
    <n v="1.5"/>
    <n v="1"/>
    <x v="1"/>
    <n v="0.75"/>
    <n v="0.25"/>
    <n v="0"/>
    <n v="0"/>
    <n v="0"/>
    <n v="0"/>
    <n v="1.375"/>
    <d v="2021-02-12T00:00:00"/>
    <n v="1"/>
    <e v="#N/A"/>
  </r>
  <r>
    <x v="35"/>
    <s v="F"/>
    <n v="5"/>
    <n v="30.71"/>
    <d v="1899-12-30T03:02:30"/>
    <d v="1899-12-30T03:02:30"/>
    <d v="1899-12-30T03:02:30"/>
    <n v="0"/>
    <d v="1899-12-30T00:05:57"/>
    <n v="5"/>
    <n v="2"/>
    <x v="1"/>
    <n v="0.75"/>
    <n v="0.25"/>
    <n v="0"/>
    <n v="0.4"/>
    <n v="0"/>
    <n v="0"/>
    <n v="4.6500000000000004"/>
    <d v="2021-02-13T00:00:00"/>
    <n v="1"/>
    <s v="Simply the BEST"/>
  </r>
  <r>
    <x v="0"/>
    <s v="M"/>
    <n v="5"/>
    <n v="10.57"/>
    <d v="1899-12-30T00:48:57"/>
    <d v="1899-12-30T00:48:57"/>
    <d v="1899-12-30T00:48:57"/>
    <n v="32"/>
    <d v="1899-12-30T00:04:38"/>
    <n v="2.5"/>
    <n v="3.5"/>
    <x v="0"/>
    <n v="0.25"/>
    <n v="0.75"/>
    <n v="0"/>
    <n v="0"/>
    <n v="0"/>
    <n v="0"/>
    <n v="3.25"/>
    <d v="2021-02-09T00:00:00"/>
    <n v="1"/>
    <s v="Run a lot"/>
  </r>
  <r>
    <x v="1"/>
    <s v="F"/>
    <n v="5"/>
    <n v="25.02"/>
    <d v="1899-12-30T02:50:48"/>
    <d v="1899-12-30T02:57:44"/>
    <d v="1899-12-30T02:54:16"/>
    <n v="246"/>
    <d v="1899-12-30T00:06:58"/>
    <n v="5"/>
    <n v="1"/>
    <x v="1"/>
    <n v="0.75"/>
    <n v="0.25"/>
    <n v="0.16400000000000001"/>
    <n v="0.2"/>
    <n v="0"/>
    <n v="0"/>
    <n v="4.3639999999999999"/>
    <d v="2021-02-14T00:00:00"/>
    <n v="1"/>
    <s v="FUGI!"/>
  </r>
  <r>
    <x v="2"/>
    <s v="M"/>
    <n v="5"/>
    <n v="19.010000000000002"/>
    <d v="1899-12-30T01:34:28"/>
    <d v="1899-12-30T01:34:40"/>
    <d v="1899-12-30T01:34:34"/>
    <n v="86"/>
    <d v="1899-12-30T00:04:58"/>
    <n v="4.5"/>
    <n v="3"/>
    <x v="1"/>
    <n v="0.75"/>
    <n v="0.25"/>
    <n v="0"/>
    <n v="0"/>
    <n v="0"/>
    <n v="0"/>
    <n v="4.125"/>
    <d v="2021-02-13T00:00:00"/>
    <n v="1"/>
    <s v="FUGI!"/>
  </r>
  <r>
    <x v="3"/>
    <s v="M"/>
    <n v="5"/>
    <n v="11.04"/>
    <d v="1899-12-30T01:10:51"/>
    <d v="1899-12-30T01:10:51"/>
    <d v="1899-12-30T01:10:51"/>
    <n v="8"/>
    <d v="1899-12-30T00:06:25"/>
    <n v="2.5"/>
    <n v="1"/>
    <x v="1"/>
    <n v="0.75"/>
    <n v="0.25"/>
    <n v="0"/>
    <n v="0"/>
    <n v="0"/>
    <n v="0"/>
    <n v="2.125"/>
    <d v="2021-02-14T00:00:00"/>
    <n v="1"/>
    <s v="Run for fun"/>
  </r>
  <r>
    <x v="4"/>
    <s v="M"/>
    <n v="5"/>
    <n v="21.11"/>
    <d v="1899-12-30T01:55:00"/>
    <d v="1899-12-30T01:58:11"/>
    <d v="1899-12-30T01:56:35"/>
    <n v="39"/>
    <d v="1899-12-30T00:05:31"/>
    <n v="5"/>
    <n v="1.5"/>
    <x v="1"/>
    <n v="0.75"/>
    <n v="0.25"/>
    <n v="0"/>
    <n v="0"/>
    <n v="0"/>
    <n v="0"/>
    <n v="4.125"/>
    <d v="2021-02-12T00:00:00"/>
    <n v="1"/>
    <s v="Run for fun"/>
  </r>
  <r>
    <x v="5"/>
    <s v="M"/>
    <n v="5"/>
    <n v="21.12"/>
    <d v="1899-12-30T02:06:29"/>
    <d v="1899-12-30T02:17:04"/>
    <d v="1899-12-30T02:11:47"/>
    <n v="103"/>
    <d v="1899-12-30T00:06:14"/>
    <n v="5"/>
    <n v="1"/>
    <x v="1"/>
    <n v="0.75"/>
    <n v="0.25"/>
    <n v="6.8666666666666668E-2"/>
    <n v="0"/>
    <n v="0"/>
    <n v="0"/>
    <n v="4.0686666666666671"/>
    <d v="2021-02-14T00:00:00"/>
    <n v="1"/>
    <s v="FUGI!"/>
  </r>
  <r>
    <x v="6"/>
    <s v="M"/>
    <n v="5"/>
    <n v="42.2"/>
    <d v="1899-12-30T03:49:34"/>
    <d v="1899-12-30T03:50:50"/>
    <d v="1899-12-30T03:50:12"/>
    <n v="107"/>
    <d v="1899-12-30T00:05:27"/>
    <n v="5"/>
    <n v="2"/>
    <x v="1"/>
    <n v="0.75"/>
    <n v="0.25"/>
    <n v="7.1333333333333332E-2"/>
    <n v="1"/>
    <n v="0"/>
    <n v="0"/>
    <n v="5.3213333333333335"/>
    <d v="2021-02-14T00:00:00"/>
    <n v="1"/>
    <s v="Tenchei"/>
  </r>
  <r>
    <x v="7"/>
    <s v="M"/>
    <n v="5"/>
    <n v="13.09"/>
    <d v="1899-12-30T01:10:51"/>
    <d v="1899-12-30T01:13:58"/>
    <d v="1899-12-30T01:12:25"/>
    <n v="0"/>
    <d v="1899-12-30T00:05:32"/>
    <n v="3"/>
    <n v="1.5"/>
    <x v="1"/>
    <n v="0.75"/>
    <n v="0.25"/>
    <n v="0"/>
    <n v="0"/>
    <n v="0"/>
    <n v="0"/>
    <n v="2.625"/>
    <d v="2021-02-11T00:00:00"/>
    <n v="1"/>
    <s v="Tenchei"/>
  </r>
  <r>
    <x v="8"/>
    <s v="F"/>
    <n v="5"/>
    <n v="8.02"/>
    <d v="1899-12-30T00:54:20"/>
    <d v="1899-12-30T00:54:32"/>
    <d v="1899-12-30T00:54:26"/>
    <n v="7"/>
    <d v="1899-12-30T00:06:47"/>
    <n v="2"/>
    <n v="1"/>
    <x v="1"/>
    <n v="0.75"/>
    <n v="0.25"/>
    <n v="0"/>
    <n v="0"/>
    <n v="0"/>
    <n v="0.7"/>
    <n v="2.4500000000000002"/>
    <d v="2021-02-10T00:00:00"/>
    <n v="1"/>
    <s v="FUGI!"/>
  </r>
  <r>
    <x v="9"/>
    <s v="M"/>
    <n v="5"/>
    <n v="21.27"/>
    <d v="1899-12-30T01:54:33"/>
    <d v="1899-12-30T01:54:58"/>
    <d v="1899-12-30T01:54:46"/>
    <n v="13"/>
    <d v="1899-12-30T00:05:24"/>
    <n v="5"/>
    <n v="2"/>
    <x v="1"/>
    <n v="0.75"/>
    <n v="0.25"/>
    <n v="0"/>
    <n v="0"/>
    <n v="0"/>
    <n v="0"/>
    <n v="4.25"/>
    <d v="2021-02-14T00:00:00"/>
    <n v="1"/>
    <s v="Run a lot"/>
  </r>
  <r>
    <x v="10"/>
    <s v="M"/>
    <n v="5"/>
    <n v="30.04"/>
    <d v="1899-12-30T02:30:01"/>
    <d v="1899-12-30T02:32:38"/>
    <d v="1899-12-30T02:31:19"/>
    <n v="56"/>
    <d v="1899-12-30T00:05:02"/>
    <n v="5"/>
    <n v="2.5"/>
    <x v="1"/>
    <n v="0.75"/>
    <n v="0.25"/>
    <n v="0"/>
    <n v="0.4"/>
    <n v="0"/>
    <n v="0"/>
    <n v="4.7750000000000004"/>
    <d v="2021-02-14T00:00:00"/>
    <n v="1"/>
    <s v="Run a lot"/>
  </r>
  <r>
    <x v="11"/>
    <s v="M"/>
    <n v="5"/>
    <n v="24"/>
    <d v="1899-12-30T01:57:59"/>
    <d v="1899-12-30T01:59:51"/>
    <d v="1899-12-30T01:58:55"/>
    <n v="102"/>
    <d v="1899-12-30T00:04:57"/>
    <n v="5"/>
    <n v="3"/>
    <x v="1"/>
    <n v="0.75"/>
    <n v="0.25"/>
    <n v="6.8000000000000005E-2"/>
    <n v="0.1"/>
    <n v="0"/>
    <n v="0"/>
    <n v="4.6679999999999993"/>
    <d v="2021-02-14T00:00:00"/>
    <n v="1"/>
    <s v="Tenchei"/>
  </r>
  <r>
    <x v="12"/>
    <s v="M"/>
    <n v="5"/>
    <n v="15.02"/>
    <d v="1899-12-30T01:30:36"/>
    <d v="1899-12-30T01:35:22"/>
    <d v="1899-12-30T01:32:59"/>
    <n v="16"/>
    <d v="1899-12-30T00:06:11"/>
    <n v="3.5"/>
    <n v="1"/>
    <x v="1"/>
    <n v="0.75"/>
    <n v="0.25"/>
    <n v="0"/>
    <n v="0"/>
    <n v="0"/>
    <n v="0"/>
    <n v="2.875"/>
    <d v="2021-02-09T00:00:00"/>
    <n v="1"/>
    <s v="Run a lot"/>
  </r>
  <r>
    <x v="13"/>
    <s v="M"/>
    <n v="5"/>
    <n v="17.190000000000001"/>
    <d v="1899-12-30T01:46:28"/>
    <d v="1899-12-30T01:59:33"/>
    <d v="1899-12-30T01:53:00"/>
    <n v="357"/>
    <d v="1899-12-30T00:06:34"/>
    <n v="4"/>
    <n v="1"/>
    <x v="1"/>
    <n v="0.75"/>
    <n v="0.25"/>
    <n v="0.23799999999999999"/>
    <n v="0"/>
    <n v="0"/>
    <n v="0"/>
    <n v="3.488"/>
    <d v="2021-02-14T00:00:00"/>
    <n v="1"/>
    <s v="Tenchei"/>
  </r>
  <r>
    <x v="15"/>
    <s v="F"/>
    <n v="5"/>
    <n v="6"/>
    <d v="1899-12-30T00:33:27"/>
    <d v="1899-12-30T00:35:18"/>
    <d v="1899-12-30T00:34:22"/>
    <n v="42"/>
    <d v="1899-12-30T00:05:44"/>
    <n v="1.5"/>
    <n v="2.5"/>
    <x v="0"/>
    <n v="0.25"/>
    <n v="0.75"/>
    <n v="0"/>
    <n v="0"/>
    <n v="0"/>
    <n v="0"/>
    <n v="2.25"/>
    <d v="2021-02-13T00:00:00"/>
    <n v="1"/>
    <s v="Simply the BEST"/>
  </r>
  <r>
    <x v="16"/>
    <s v="M"/>
    <n v="5"/>
    <n v="3"/>
    <d v="1899-12-30T00:13:45"/>
    <d v="1899-12-30T00:13:45"/>
    <d v="1899-12-30T00:13:45"/>
    <n v="15"/>
    <d v="1899-12-30T00:04:35"/>
    <n v="1"/>
    <n v="3.5"/>
    <x v="0"/>
    <n v="0.25"/>
    <n v="0.75"/>
    <n v="0"/>
    <n v="0"/>
    <n v="0"/>
    <n v="0.4"/>
    <n v="3.2749999999999999"/>
    <d v="2021-02-12T00:00:00"/>
    <n v="1"/>
    <s v="FUGI!"/>
  </r>
  <r>
    <x v="17"/>
    <s v="F"/>
    <n v="5"/>
    <n v="5"/>
    <d v="1899-12-30T00:28:46"/>
    <d v="1899-12-30T00:29:59"/>
    <d v="1899-12-30T00:29:22"/>
    <n v="4"/>
    <d v="1899-12-30T00:05:53"/>
    <n v="1.5"/>
    <n v="2"/>
    <x v="0"/>
    <n v="0.25"/>
    <n v="0.75"/>
    <n v="0"/>
    <n v="0"/>
    <n v="0"/>
    <n v="0"/>
    <n v="1.875"/>
    <d v="2021-02-09T00:00:00"/>
    <n v="1"/>
    <s v="Run for fun"/>
  </r>
  <r>
    <x v="18"/>
    <s v="M"/>
    <n v="5"/>
    <n v="5.0199999999999996"/>
    <d v="1899-12-30T00:18:28"/>
    <d v="1899-12-30T00:18:31"/>
    <d v="1899-12-30T00:18:30"/>
    <n v="9"/>
    <d v="1899-12-30T00:03:41"/>
    <n v="1.5"/>
    <n v="5"/>
    <x v="0"/>
    <n v="0.25"/>
    <n v="0.75"/>
    <n v="0"/>
    <n v="0"/>
    <n v="0.99999999999999989"/>
    <n v="0"/>
    <n v="5.125"/>
    <d v="2021-02-10T00:00:00"/>
    <n v="1"/>
    <s v="Run a lot"/>
  </r>
  <r>
    <x v="19"/>
    <s v="M"/>
    <n v="5"/>
    <n v="5.01"/>
    <d v="1899-12-30T00:18:06"/>
    <d v="1899-12-30T00:18:09"/>
    <d v="1899-12-30T00:18:07"/>
    <n v="8"/>
    <d v="1899-12-30T00:03:37"/>
    <n v="1.5"/>
    <n v="5"/>
    <x v="0"/>
    <n v="0.25"/>
    <n v="0.75"/>
    <n v="0"/>
    <n v="0"/>
    <n v="1.5"/>
    <n v="0"/>
    <n v="5.625"/>
    <d v="2021-02-10T00:00:00"/>
    <n v="1"/>
    <s v="Tenchei"/>
  </r>
  <r>
    <x v="20"/>
    <s v="M"/>
    <n v="5"/>
    <n v="33.08"/>
    <d v="1899-12-30T03:02:23"/>
    <d v="1899-12-30T03:01:30"/>
    <d v="1899-12-30T03:01:57"/>
    <n v="996"/>
    <d v="1899-12-30T00:05:30"/>
    <n v="5"/>
    <n v="2"/>
    <x v="1"/>
    <n v="0.75"/>
    <n v="0.25"/>
    <n v="0.66400000000000003"/>
    <n v="0.6"/>
    <n v="0"/>
    <n v="0"/>
    <n v="5.5139999999999993"/>
    <d v="2021-02-14T00:00:00"/>
    <n v="1"/>
    <s v="Tenchei"/>
  </r>
  <r>
    <x v="21"/>
    <s v="M"/>
    <n v="5"/>
    <n v="5.57"/>
    <d v="1899-12-30T00:38:52"/>
    <d v="1899-12-30T00:38:54"/>
    <d v="1899-12-30T00:38:53"/>
    <n v="92"/>
    <d v="1899-12-30T00:06:59"/>
    <n v="1.5"/>
    <n v="1"/>
    <x v="1"/>
    <n v="0.75"/>
    <n v="0.25"/>
    <n v="0"/>
    <n v="0"/>
    <n v="0"/>
    <n v="0.4"/>
    <n v="1.7749999999999999"/>
    <d v="2021-02-09T00:00:00"/>
    <n v="1"/>
    <s v="Simply the BEST"/>
  </r>
  <r>
    <x v="23"/>
    <s v="M"/>
    <n v="5"/>
    <n v="23.04"/>
    <d v="1899-12-30T02:18:17"/>
    <d v="1899-12-30T02:19:25"/>
    <d v="1899-12-30T02:18:51"/>
    <n v="434"/>
    <d v="1899-12-30T00:06:02"/>
    <n v="5"/>
    <n v="1"/>
    <x v="1"/>
    <n v="0.75"/>
    <n v="0.25"/>
    <n v="0.28933333333333333"/>
    <n v="0.1"/>
    <n v="0"/>
    <n v="0"/>
    <n v="4.3893333333333331"/>
    <d v="2021-02-14T00:00:00"/>
    <n v="1"/>
    <s v="Run for fun"/>
  </r>
  <r>
    <x v="24"/>
    <s v="M"/>
    <n v="5"/>
    <n v="16.010000000000002"/>
    <d v="1899-12-30T01:12:32"/>
    <d v="1899-12-30T01:12:48"/>
    <d v="1899-12-30T01:12:40"/>
    <n v="20"/>
    <d v="1899-12-30T00:04:32"/>
    <n v="3.5"/>
    <n v="3.5"/>
    <x v="1"/>
    <n v="0.75"/>
    <n v="0.25"/>
    <n v="0"/>
    <n v="0"/>
    <n v="0"/>
    <n v="0"/>
    <n v="3.5"/>
    <d v="2021-02-14T00:00:00"/>
    <n v="1"/>
    <s v="Simply the BEST"/>
  </r>
  <r>
    <x v="25"/>
    <s v="F"/>
    <n v="5"/>
    <n v="20.02"/>
    <d v="1899-12-30T01:45:38"/>
    <d v="1899-12-30T01:47:09"/>
    <d v="1899-12-30T01:46:23"/>
    <n v="405"/>
    <d v="1899-12-30T00:05:19"/>
    <n v="5"/>
    <n v="3"/>
    <x v="1"/>
    <n v="0.75"/>
    <n v="0.25"/>
    <n v="0.27"/>
    <n v="0"/>
    <n v="0"/>
    <n v="0"/>
    <n v="4.7699999999999996"/>
    <d v="2021-02-12T00:00:00"/>
    <n v="1"/>
    <s v="Simply the BEST"/>
  </r>
  <r>
    <x v="27"/>
    <s v="F"/>
    <n v="5"/>
    <n v="30.01"/>
    <d v="1899-12-30T02:38:35"/>
    <d v="1899-12-30T02:38:35"/>
    <d v="1899-12-30T02:38:35"/>
    <n v="50"/>
    <d v="1899-12-30T00:05:17"/>
    <n v="5"/>
    <n v="3"/>
    <x v="1"/>
    <n v="0.75"/>
    <n v="0.25"/>
    <n v="0"/>
    <n v="0.4"/>
    <n v="0"/>
    <n v="0"/>
    <n v="4.9000000000000004"/>
    <d v="2021-02-14T00:00:00"/>
    <n v="1"/>
    <s v="Run for fun"/>
  </r>
  <r>
    <x v="28"/>
    <s v="M"/>
    <n v="5"/>
    <n v="31.68"/>
    <d v="1899-12-30T06:51:04"/>
    <d v="1899-12-30T07:38:51"/>
    <d v="1899-12-30T07:14:57"/>
    <n v="1589"/>
    <d v="1899-12-30T00:13:44"/>
    <n v="5"/>
    <n v="0"/>
    <x v="1"/>
    <n v="0.75"/>
    <n v="0.25"/>
    <n v="1.0593333333333332"/>
    <n v="0.5"/>
    <n v="0"/>
    <n v="0.4"/>
    <n v="5.7093333333333334"/>
    <d v="2021-02-13T00:00:00"/>
    <n v="1"/>
    <s v="FUGI!"/>
  </r>
  <r>
    <x v="29"/>
    <s v="M"/>
    <n v="5"/>
    <n v="3"/>
    <d v="1899-12-30T00:15:05"/>
    <d v="1899-12-30T00:15:08"/>
    <d v="1899-12-30T00:15:07"/>
    <n v="13"/>
    <d v="1899-12-30T00:05:02"/>
    <n v="1"/>
    <n v="2.5"/>
    <x v="0"/>
    <n v="0.25"/>
    <n v="0.75"/>
    <n v="0"/>
    <n v="0"/>
    <n v="0"/>
    <n v="0"/>
    <n v="2.125"/>
    <d v="2021-02-14T00:00:00"/>
    <n v="1"/>
    <s v="FUGI!"/>
  </r>
  <r>
    <x v="31"/>
    <s v="M"/>
    <n v="5"/>
    <n v="16.47"/>
    <d v="1899-12-30T01:29:22"/>
    <d v="1899-12-30T01:31:09"/>
    <d v="1899-12-30T01:30:16"/>
    <n v="37"/>
    <d v="1899-12-30T00:05:29"/>
    <n v="3.5"/>
    <n v="2"/>
    <x v="1"/>
    <n v="0.75"/>
    <n v="0.25"/>
    <n v="0"/>
    <n v="0"/>
    <n v="0"/>
    <n v="0"/>
    <n v="3.125"/>
    <d v="2021-02-14T00:00:00"/>
    <n v="1"/>
    <s v="Run for fun"/>
  </r>
  <r>
    <x v="32"/>
    <s v="M"/>
    <n v="5"/>
    <n v="15.37"/>
    <d v="1899-12-30T01:33:28"/>
    <d v="1899-12-30T01:41:10"/>
    <d v="1899-12-30T01:37:19"/>
    <n v="27"/>
    <d v="1899-12-30T00:06:20"/>
    <n v="3.5"/>
    <n v="1"/>
    <x v="1"/>
    <n v="0.75"/>
    <n v="0.25"/>
    <n v="0"/>
    <n v="0"/>
    <n v="0"/>
    <n v="0"/>
    <n v="2.875"/>
    <d v="2021-02-14T00:00:00"/>
    <n v="1"/>
    <e v="#N/A"/>
  </r>
  <r>
    <x v="33"/>
    <s v="M"/>
    <n v="5"/>
    <n v="3.03"/>
    <d v="1899-12-30T00:13:24"/>
    <d v="1899-12-30T00:13:24"/>
    <d v="1899-12-30T00:13:24"/>
    <n v="5"/>
    <d v="1899-12-30T00:04:25"/>
    <n v="1"/>
    <n v="4"/>
    <x v="0"/>
    <n v="0.25"/>
    <n v="0.75"/>
    <n v="0"/>
    <n v="0"/>
    <n v="0"/>
    <n v="0"/>
    <n v="3.25"/>
    <d v="2021-02-11T00:00:00"/>
    <n v="1"/>
    <s v="Simply the BEST"/>
  </r>
  <r>
    <x v="30"/>
    <s v="F"/>
    <n v="5"/>
    <n v="11.03"/>
    <d v="1899-12-30T01:13:23"/>
    <d v="1899-12-30T01:16:29"/>
    <d v="1899-12-30T01:14:56"/>
    <n v="2"/>
    <d v="1899-12-30T00:06:48"/>
    <n v="2.5"/>
    <n v="1"/>
    <x v="1"/>
    <n v="0.75"/>
    <n v="0.25"/>
    <n v="0"/>
    <n v="0"/>
    <n v="0"/>
    <n v="0"/>
    <n v="2.125"/>
    <d v="2021-02-11T00:00:00"/>
    <n v="1"/>
    <s v="Tenchei"/>
  </r>
  <r>
    <x v="14"/>
    <s v="F"/>
    <n v="5"/>
    <n v="5"/>
    <d v="1899-12-30T00:29:08"/>
    <d v="1899-12-30T00:33:59"/>
    <d v="1899-12-30T00:31:33"/>
    <n v="3"/>
    <d v="1899-12-30T00:06:19"/>
    <n v="1.5"/>
    <n v="1.5"/>
    <x v="1"/>
    <n v="0.75"/>
    <n v="0.25"/>
    <n v="0"/>
    <n v="0"/>
    <n v="0"/>
    <n v="0"/>
    <n v="1.5"/>
    <d v="2021-02-14T00:00:00"/>
    <n v="1"/>
    <s v="Run a lot"/>
  </r>
  <r>
    <x v="34"/>
    <s v="M"/>
    <n v="5"/>
    <n v="15.06"/>
    <d v="1899-12-30T01:20:03"/>
    <d v="1899-12-30T01:42:40"/>
    <d v="1899-12-30T01:31:21"/>
    <n v="24"/>
    <d v="1899-12-30T00:06:04"/>
    <n v="3.5"/>
    <n v="1"/>
    <x v="1"/>
    <n v="0.75"/>
    <n v="0.25"/>
    <n v="0"/>
    <n v="0"/>
    <n v="0"/>
    <n v="0"/>
    <n v="2.875"/>
    <d v="2021-02-12T00:00:00"/>
    <n v="1"/>
    <s v="Run a lot"/>
  </r>
  <r>
    <x v="20"/>
    <s v="M"/>
    <s v="P1"/>
    <m/>
    <m/>
    <m/>
    <m/>
    <m/>
    <m/>
    <m/>
    <m/>
    <x v="2"/>
    <m/>
    <m/>
    <m/>
    <m/>
    <m/>
    <m/>
    <n v="4.5"/>
    <m/>
    <m/>
    <s v="Tenchei"/>
  </r>
  <r>
    <x v="28"/>
    <s v="M"/>
    <s v="P1"/>
    <m/>
    <m/>
    <m/>
    <m/>
    <m/>
    <m/>
    <m/>
    <m/>
    <x v="2"/>
    <m/>
    <m/>
    <m/>
    <m/>
    <m/>
    <m/>
    <n v="4.375"/>
    <m/>
    <m/>
    <s v="FUGI!"/>
  </r>
  <r>
    <x v="33"/>
    <s v="M"/>
    <s v="P1"/>
    <m/>
    <m/>
    <m/>
    <m/>
    <m/>
    <m/>
    <m/>
    <m/>
    <x v="2"/>
    <m/>
    <m/>
    <m/>
    <m/>
    <m/>
    <m/>
    <n v="5"/>
    <m/>
    <m/>
    <s v="Simply the BEST"/>
  </r>
  <r>
    <x v="6"/>
    <s v="M"/>
    <s v="P1"/>
    <m/>
    <m/>
    <m/>
    <m/>
    <m/>
    <m/>
    <m/>
    <m/>
    <x v="2"/>
    <m/>
    <m/>
    <m/>
    <m/>
    <m/>
    <m/>
    <n v="4.5"/>
    <m/>
    <m/>
    <s v="Tenchei"/>
  </r>
  <r>
    <x v="2"/>
    <s v="M"/>
    <s v="P1"/>
    <m/>
    <m/>
    <m/>
    <m/>
    <m/>
    <m/>
    <m/>
    <m/>
    <x v="2"/>
    <m/>
    <m/>
    <m/>
    <m/>
    <m/>
    <m/>
    <n v="5.125"/>
    <m/>
    <m/>
    <s v="FUGI!"/>
  </r>
  <r>
    <x v="34"/>
    <s v="M"/>
    <s v="P1"/>
    <m/>
    <m/>
    <m/>
    <m/>
    <m/>
    <m/>
    <m/>
    <m/>
    <x v="2"/>
    <m/>
    <m/>
    <m/>
    <m/>
    <m/>
    <m/>
    <n v="5.125"/>
    <m/>
    <m/>
    <s v="Run a lot"/>
  </r>
  <r>
    <x v="7"/>
    <s v="M"/>
    <s v="P1"/>
    <m/>
    <m/>
    <m/>
    <m/>
    <m/>
    <m/>
    <m/>
    <m/>
    <x v="2"/>
    <m/>
    <m/>
    <m/>
    <m/>
    <m/>
    <m/>
    <n v="3"/>
    <m/>
    <m/>
    <s v="Tenchei"/>
  </r>
  <r>
    <x v="8"/>
    <s v="F"/>
    <s v="P1"/>
    <m/>
    <m/>
    <m/>
    <m/>
    <m/>
    <m/>
    <m/>
    <m/>
    <x v="2"/>
    <m/>
    <m/>
    <m/>
    <m/>
    <m/>
    <m/>
    <n v="3.5"/>
    <m/>
    <m/>
    <s v="FUGI!"/>
  </r>
  <r>
    <x v="29"/>
    <s v="M"/>
    <s v="P1"/>
    <m/>
    <m/>
    <m/>
    <m/>
    <m/>
    <m/>
    <m/>
    <m/>
    <x v="2"/>
    <m/>
    <m/>
    <m/>
    <m/>
    <m/>
    <m/>
    <n v="4.75"/>
    <m/>
    <m/>
    <s v="FUGI!"/>
  </r>
  <r>
    <x v="32"/>
    <s v="M"/>
    <s v="P1"/>
    <m/>
    <m/>
    <m/>
    <m/>
    <m/>
    <m/>
    <m/>
    <m/>
    <x v="2"/>
    <m/>
    <m/>
    <m/>
    <m/>
    <m/>
    <m/>
    <n v="4.375"/>
    <m/>
    <m/>
    <e v="#N/A"/>
  </r>
  <r>
    <x v="3"/>
    <s v="M"/>
    <s v="P1"/>
    <m/>
    <m/>
    <m/>
    <m/>
    <m/>
    <m/>
    <m/>
    <m/>
    <x v="2"/>
    <m/>
    <m/>
    <m/>
    <m/>
    <m/>
    <m/>
    <n v="3.125"/>
    <m/>
    <m/>
    <s v="Run for fun"/>
  </r>
  <r>
    <x v="38"/>
    <s v="M"/>
    <s v="P1"/>
    <m/>
    <m/>
    <m/>
    <m/>
    <m/>
    <m/>
    <m/>
    <m/>
    <x v="2"/>
    <m/>
    <m/>
    <m/>
    <m/>
    <m/>
    <m/>
    <n v="2.625"/>
    <m/>
    <m/>
    <e v="#N/A"/>
  </r>
  <r>
    <x v="21"/>
    <s v="M"/>
    <s v="P1"/>
    <m/>
    <m/>
    <m/>
    <m/>
    <m/>
    <m/>
    <m/>
    <m/>
    <x v="2"/>
    <m/>
    <m/>
    <m/>
    <m/>
    <m/>
    <m/>
    <n v="3.125"/>
    <m/>
    <m/>
    <s v="Simply the BEST"/>
  </r>
  <r>
    <x v="31"/>
    <s v="M"/>
    <s v="P1"/>
    <m/>
    <m/>
    <m/>
    <m/>
    <m/>
    <m/>
    <m/>
    <m/>
    <x v="2"/>
    <m/>
    <m/>
    <m/>
    <m/>
    <m/>
    <m/>
    <n v="3.125"/>
    <m/>
    <m/>
    <s v="Run for fun"/>
  </r>
  <r>
    <x v="37"/>
    <s v="F"/>
    <s v="P1"/>
    <m/>
    <m/>
    <m/>
    <m/>
    <m/>
    <m/>
    <m/>
    <m/>
    <x v="2"/>
    <m/>
    <m/>
    <m/>
    <m/>
    <m/>
    <m/>
    <n v="2.75"/>
    <m/>
    <m/>
    <e v="#N/A"/>
  </r>
  <r>
    <x v="0"/>
    <s v="M"/>
    <s v="P1"/>
    <m/>
    <m/>
    <m/>
    <m/>
    <m/>
    <m/>
    <m/>
    <m/>
    <x v="2"/>
    <m/>
    <m/>
    <m/>
    <m/>
    <m/>
    <m/>
    <n v="4.833333333333333"/>
    <m/>
    <m/>
    <s v="Run a lot"/>
  </r>
  <r>
    <x v="17"/>
    <s v="F"/>
    <s v="P1"/>
    <m/>
    <m/>
    <m/>
    <m/>
    <m/>
    <m/>
    <m/>
    <m/>
    <x v="2"/>
    <m/>
    <m/>
    <m/>
    <m/>
    <m/>
    <m/>
    <n v="4.125"/>
    <m/>
    <m/>
    <s v="Run for fun"/>
  </r>
  <r>
    <x v="5"/>
    <s v="M"/>
    <s v="P1"/>
    <m/>
    <m/>
    <m/>
    <m/>
    <m/>
    <m/>
    <m/>
    <m/>
    <x v="2"/>
    <m/>
    <m/>
    <m/>
    <m/>
    <m/>
    <m/>
    <n v="2.375"/>
    <m/>
    <m/>
    <s v="FUGI!"/>
  </r>
  <r>
    <x v="10"/>
    <s v="M"/>
    <s v="P1"/>
    <m/>
    <m/>
    <m/>
    <m/>
    <m/>
    <m/>
    <m/>
    <m/>
    <x v="2"/>
    <m/>
    <m/>
    <m/>
    <m/>
    <m/>
    <m/>
    <n v="5"/>
    <m/>
    <m/>
    <s v="Run a lot"/>
  </r>
  <r>
    <x v="18"/>
    <s v="M"/>
    <s v="P1"/>
    <m/>
    <m/>
    <m/>
    <m/>
    <m/>
    <m/>
    <m/>
    <m/>
    <x v="2"/>
    <m/>
    <m/>
    <m/>
    <m/>
    <m/>
    <m/>
    <n v="4"/>
    <m/>
    <m/>
    <s v="Run a lot"/>
  </r>
  <r>
    <x v="19"/>
    <s v="M"/>
    <s v="P1"/>
    <m/>
    <m/>
    <m/>
    <m/>
    <m/>
    <m/>
    <m/>
    <m/>
    <x v="2"/>
    <m/>
    <m/>
    <m/>
    <m/>
    <m/>
    <m/>
    <n v="3.5"/>
    <m/>
    <m/>
    <s v="Tenchei"/>
  </r>
  <r>
    <x v="4"/>
    <s v="M"/>
    <s v="P1"/>
    <m/>
    <m/>
    <m/>
    <m/>
    <m/>
    <m/>
    <m/>
    <m/>
    <x v="2"/>
    <m/>
    <m/>
    <m/>
    <m/>
    <m/>
    <m/>
    <n v="3.875"/>
    <m/>
    <m/>
    <s v="Run for fun"/>
  </r>
  <r>
    <x v="14"/>
    <s v="F"/>
    <s v="P1"/>
    <m/>
    <m/>
    <m/>
    <m/>
    <m/>
    <m/>
    <m/>
    <m/>
    <x v="2"/>
    <m/>
    <m/>
    <m/>
    <m/>
    <m/>
    <m/>
    <n v="4.625"/>
    <m/>
    <m/>
    <s v="Run a lot"/>
  </r>
  <r>
    <x v="30"/>
    <s v="F"/>
    <s v="P1"/>
    <m/>
    <m/>
    <m/>
    <m/>
    <m/>
    <m/>
    <m/>
    <m/>
    <x v="2"/>
    <m/>
    <m/>
    <m/>
    <m/>
    <m/>
    <m/>
    <n v="3.125"/>
    <m/>
    <m/>
    <s v="Tenchei"/>
  </r>
  <r>
    <x v="24"/>
    <s v="M"/>
    <s v="P1"/>
    <m/>
    <m/>
    <m/>
    <m/>
    <m/>
    <m/>
    <m/>
    <m/>
    <x v="2"/>
    <m/>
    <m/>
    <m/>
    <m/>
    <m/>
    <m/>
    <n v="4.25"/>
    <m/>
    <m/>
    <s v="Simply the BEST"/>
  </r>
  <r>
    <x v="1"/>
    <s v="F"/>
    <s v="P1"/>
    <m/>
    <m/>
    <m/>
    <m/>
    <m/>
    <m/>
    <m/>
    <m/>
    <x v="2"/>
    <m/>
    <m/>
    <m/>
    <m/>
    <m/>
    <m/>
    <n v="4"/>
    <m/>
    <m/>
    <s v="FUGI!"/>
  </r>
  <r>
    <x v="16"/>
    <s v="M"/>
    <s v="P1"/>
    <m/>
    <m/>
    <m/>
    <m/>
    <m/>
    <m/>
    <m/>
    <m/>
    <x v="2"/>
    <m/>
    <m/>
    <m/>
    <m/>
    <m/>
    <m/>
    <n v="5"/>
    <m/>
    <m/>
    <s v="FUGI!"/>
  </r>
  <r>
    <x v="12"/>
    <s v="M"/>
    <s v="P1"/>
    <m/>
    <m/>
    <m/>
    <m/>
    <m/>
    <m/>
    <m/>
    <m/>
    <x v="2"/>
    <m/>
    <m/>
    <m/>
    <m/>
    <m/>
    <m/>
    <n v="5.375"/>
    <m/>
    <m/>
    <s v="Run a lot"/>
  </r>
  <r>
    <x v="25"/>
    <s v="F"/>
    <s v="P1"/>
    <m/>
    <m/>
    <m/>
    <m/>
    <m/>
    <m/>
    <m/>
    <m/>
    <x v="2"/>
    <m/>
    <m/>
    <m/>
    <m/>
    <m/>
    <m/>
    <n v="4.5"/>
    <m/>
    <m/>
    <s v="Simply the BEST"/>
  </r>
  <r>
    <x v="15"/>
    <s v="F"/>
    <s v="P1"/>
    <m/>
    <m/>
    <m/>
    <m/>
    <m/>
    <m/>
    <m/>
    <m/>
    <x v="2"/>
    <m/>
    <m/>
    <m/>
    <m/>
    <m/>
    <m/>
    <n v="4.625"/>
    <m/>
    <m/>
    <s v="Simply the BEST"/>
  </r>
  <r>
    <x v="23"/>
    <s v="M"/>
    <s v="P1"/>
    <m/>
    <m/>
    <m/>
    <m/>
    <m/>
    <m/>
    <m/>
    <m/>
    <x v="2"/>
    <m/>
    <m/>
    <m/>
    <m/>
    <m/>
    <m/>
    <n v="3.5"/>
    <m/>
    <m/>
    <s v="Run for fun"/>
  </r>
  <r>
    <x v="27"/>
    <s v="F"/>
    <s v="P1"/>
    <m/>
    <m/>
    <m/>
    <m/>
    <m/>
    <m/>
    <m/>
    <m/>
    <x v="2"/>
    <m/>
    <m/>
    <m/>
    <m/>
    <m/>
    <m/>
    <n v="5.875"/>
    <m/>
    <m/>
    <s v="Run for fun"/>
  </r>
  <r>
    <x v="35"/>
    <s v="F"/>
    <s v="P1"/>
    <m/>
    <m/>
    <m/>
    <m/>
    <m/>
    <m/>
    <m/>
    <m/>
    <x v="2"/>
    <m/>
    <m/>
    <m/>
    <m/>
    <m/>
    <m/>
    <n v="3.25"/>
    <m/>
    <m/>
    <s v="Simply the BEST"/>
  </r>
  <r>
    <x v="38"/>
    <s v="M"/>
    <n v="6"/>
    <n v="3.23"/>
    <d v="1899-12-30T00:18:34"/>
    <d v="1899-12-30T00:18:34"/>
    <d v="1899-12-30T00:18:34"/>
    <n v="12"/>
    <d v="1899-12-30T00:05:45"/>
    <n v="1"/>
    <n v="1.5"/>
    <x v="0"/>
    <n v="0.25"/>
    <n v="0.75"/>
    <n v="0"/>
    <n v="0"/>
    <n v="0"/>
    <n v="0"/>
    <n v="1.375"/>
    <d v="2021-02-21T00:00:00"/>
    <n v="1"/>
    <e v="#N/A"/>
  </r>
  <r>
    <x v="37"/>
    <s v="F"/>
    <n v="6"/>
    <n v="9.9600000000000009"/>
    <d v="1899-12-30T01:03:57"/>
    <d v="1899-12-30T01:06:27"/>
    <d v="1899-12-30T01:05:12"/>
    <n v="10"/>
    <d v="1899-12-30T00:06:33"/>
    <n v="2.5"/>
    <n v="1"/>
    <x v="0"/>
    <n v="0.25"/>
    <n v="0.75"/>
    <n v="0"/>
    <n v="0"/>
    <n v="0"/>
    <n v="0"/>
    <n v="1.375"/>
    <d v="2021-02-21T00:00:00"/>
    <n v="1"/>
    <e v="#N/A"/>
  </r>
  <r>
    <x v="35"/>
    <s v="F"/>
    <n v="6"/>
    <n v="41.22"/>
    <d v="1899-12-30T04:50:59"/>
    <d v="1899-12-30T04:50:59"/>
    <d v="1899-12-30T04:50:59"/>
    <n v="1513"/>
    <d v="1899-12-30T00:07:04"/>
    <n v="5"/>
    <n v="1"/>
    <x v="0"/>
    <n v="0.25"/>
    <n v="0.75"/>
    <n v="1.0086666666666666"/>
    <n v="1"/>
    <n v="0"/>
    <n v="0"/>
    <n v="4.0086666666666666"/>
    <d v="2021-02-20T00:00:00"/>
    <n v="1"/>
    <s v="Simply the BEST"/>
  </r>
  <r>
    <x v="0"/>
    <s v="M"/>
    <n v="6"/>
    <n v="14.17"/>
    <d v="1899-12-30T01:09:07"/>
    <d v="1899-12-30T01:11:35"/>
    <d v="1899-12-30T01:10:21"/>
    <n v="15"/>
    <d v="1899-12-30T00:04:58"/>
    <n v="3"/>
    <n v="3"/>
    <x v="0"/>
    <n v="0.25"/>
    <n v="0.75"/>
    <n v="0"/>
    <n v="0"/>
    <n v="0"/>
    <n v="0"/>
    <n v="3"/>
    <d v="2021-02-19T00:00:00"/>
    <n v="1"/>
    <s v="Run a lot"/>
  </r>
  <r>
    <x v="1"/>
    <s v="F"/>
    <n v="6"/>
    <n v="3.02"/>
    <d v="1899-12-30T00:15:20"/>
    <d v="1899-12-30T00:15:20"/>
    <d v="1899-12-30T00:15:20"/>
    <n v="32"/>
    <d v="1899-12-30T00:05:05"/>
    <n v="1"/>
    <n v="3.5"/>
    <x v="0"/>
    <n v="0.25"/>
    <n v="0.75"/>
    <n v="0"/>
    <n v="0"/>
    <n v="0"/>
    <n v="0"/>
    <n v="2.875"/>
    <d v="2021-02-20T00:00:00"/>
    <n v="1"/>
    <s v="FUGI!"/>
  </r>
  <r>
    <x v="2"/>
    <s v="M"/>
    <n v="6"/>
    <n v="21.15"/>
    <d v="1899-12-30T01:44:03"/>
    <d v="1899-12-30T01:45:04"/>
    <d v="1899-12-30T01:44:34"/>
    <n v="76"/>
    <d v="1899-12-30T00:04:57"/>
    <n v="5"/>
    <n v="3"/>
    <x v="1"/>
    <n v="0.75"/>
    <n v="0.25"/>
    <n v="0"/>
    <n v="0"/>
    <n v="0"/>
    <n v="0"/>
    <n v="4.5"/>
    <d v="2021-02-19T00:00:00"/>
    <n v="1"/>
    <s v="FUGI!"/>
  </r>
  <r>
    <x v="3"/>
    <s v="M"/>
    <n v="6"/>
    <n v="15.4"/>
    <d v="1899-12-30T01:39:18"/>
    <d v="1899-12-30T01:42:42"/>
    <d v="1899-12-30T01:41:00"/>
    <n v="31"/>
    <d v="1899-12-30T00:06:34"/>
    <n v="3.5"/>
    <n v="1"/>
    <x v="0"/>
    <n v="0.25"/>
    <n v="0.75"/>
    <n v="0"/>
    <n v="0"/>
    <n v="0"/>
    <n v="0"/>
    <n v="1.625"/>
    <d v="2021-02-20T00:00:00"/>
    <n v="1"/>
    <s v="Run for fun"/>
  </r>
  <r>
    <x v="4"/>
    <s v="M"/>
    <n v="6"/>
    <n v="10.26"/>
    <d v="1899-12-30T00:50:00"/>
    <d v="1899-12-30T00:50:00"/>
    <d v="1899-12-30T00:50:00"/>
    <n v="18"/>
    <d v="1899-12-30T00:04:52"/>
    <n v="2.5"/>
    <n v="3"/>
    <x v="0"/>
    <n v="0.25"/>
    <n v="0.75"/>
    <n v="0"/>
    <n v="0"/>
    <n v="0"/>
    <n v="0"/>
    <n v="2.875"/>
    <d v="2021-02-18T00:00:00"/>
    <n v="1"/>
    <s v="Run for fun"/>
  </r>
  <r>
    <x v="5"/>
    <s v="M"/>
    <n v="6"/>
    <n v="21.11"/>
    <d v="1899-12-30T02:05:15"/>
    <d v="1899-12-30T02:08:25"/>
    <d v="1899-12-30T02:06:50"/>
    <n v="68"/>
    <d v="1899-12-30T00:06:00"/>
    <n v="5"/>
    <n v="1.5"/>
    <x v="0"/>
    <n v="0.25"/>
    <n v="0.75"/>
    <n v="0"/>
    <n v="0"/>
    <n v="0"/>
    <n v="0"/>
    <n v="2.375"/>
    <d v="2021-02-20T00:00:00"/>
    <n v="1"/>
    <s v="FUGI!"/>
  </r>
  <r>
    <x v="6"/>
    <s v="M"/>
    <n v="6"/>
    <n v="21.01"/>
    <d v="1899-12-30T01:34:57"/>
    <d v="1899-12-30T01:35:07"/>
    <d v="1899-12-30T01:35:02"/>
    <n v="50"/>
    <d v="1899-12-30T00:04:31"/>
    <n v="5"/>
    <n v="3.5"/>
    <x v="0"/>
    <n v="0.25"/>
    <n v="0.75"/>
    <n v="0"/>
    <n v="0"/>
    <n v="0"/>
    <n v="0"/>
    <n v="3.875"/>
    <d v="2021-02-17T00:00:00"/>
    <n v="1"/>
    <s v="Tenchei"/>
  </r>
  <r>
    <x v="7"/>
    <s v="M"/>
    <n v="6"/>
    <n v="9.8000000000000007"/>
    <d v="1899-12-30T00:46:42"/>
    <d v="1899-12-30T00:47:13"/>
    <d v="1899-12-30T00:46:58"/>
    <n v="0"/>
    <d v="1899-12-30T00:04:47"/>
    <n v="2.5"/>
    <n v="3"/>
    <x v="0"/>
    <n v="0.25"/>
    <n v="0.75"/>
    <n v="0"/>
    <n v="0"/>
    <n v="0"/>
    <n v="0"/>
    <n v="2.875"/>
    <d v="2021-02-19T00:00:00"/>
    <n v="1"/>
    <s v="Tenchei"/>
  </r>
  <r>
    <x v="8"/>
    <s v="F"/>
    <n v="6"/>
    <n v="8.08"/>
    <d v="1899-12-30T00:54:40"/>
    <d v="1899-12-30T00:54:46"/>
    <d v="1899-12-30T00:54:43"/>
    <n v="5"/>
    <d v="1899-12-30T00:06:46"/>
    <n v="2"/>
    <n v="1"/>
    <x v="0"/>
    <n v="0.25"/>
    <n v="0.75"/>
    <n v="0"/>
    <n v="0"/>
    <n v="0"/>
    <n v="0.7"/>
    <n v="1.95"/>
    <d v="2021-02-17T00:00:00"/>
    <n v="1"/>
    <s v="FUGI!"/>
  </r>
  <r>
    <x v="9"/>
    <s v="M"/>
    <n v="6"/>
    <n v="7.19"/>
    <d v="1899-12-30T00:36:51"/>
    <d v="1899-12-30T00:36:51"/>
    <d v="1899-12-30T00:36:51"/>
    <n v="8"/>
    <d v="1899-12-30T00:05:08"/>
    <n v="2"/>
    <n v="2.5"/>
    <x v="0"/>
    <n v="0.25"/>
    <n v="0.75"/>
    <n v="0"/>
    <n v="0"/>
    <n v="0"/>
    <n v="0"/>
    <n v="2.375"/>
    <d v="2021-02-18T00:00:00"/>
    <n v="1"/>
    <s v="Run a lot"/>
  </r>
  <r>
    <x v="10"/>
    <s v="M"/>
    <n v="6"/>
    <n v="13.01"/>
    <d v="1899-12-30T00:58:59"/>
    <d v="1899-12-30T00:58:59"/>
    <d v="1899-12-30T00:58:59"/>
    <n v="17"/>
    <d v="1899-12-30T00:04:32"/>
    <n v="3"/>
    <n v="3.5"/>
    <x v="0"/>
    <n v="0.25"/>
    <n v="0.75"/>
    <n v="0"/>
    <n v="0"/>
    <n v="0"/>
    <n v="0"/>
    <n v="3.375"/>
    <d v="2021-02-19T00:00:00"/>
    <n v="1"/>
    <s v="Run a lot"/>
  </r>
  <r>
    <x v="11"/>
    <s v="M"/>
    <n v="6"/>
    <n v="24"/>
    <d v="1899-12-30T01:59:35"/>
    <d v="1899-12-30T02:02:28"/>
    <d v="1899-12-30T02:01:02"/>
    <n v="99"/>
    <d v="1899-12-30T00:05:03"/>
    <n v="5"/>
    <n v="2.5"/>
    <x v="1"/>
    <n v="0.75"/>
    <n v="0.25"/>
    <n v="0"/>
    <n v="0.1"/>
    <n v="0"/>
    <n v="0"/>
    <n v="4.4749999999999996"/>
    <d v="2021-02-21T00:00:00"/>
    <n v="1"/>
    <s v="Tenchei"/>
  </r>
  <r>
    <x v="12"/>
    <s v="M"/>
    <n v="6"/>
    <n v="7.02"/>
    <d v="1899-12-30T00:38:10"/>
    <d v="1899-12-30T00:39:54"/>
    <d v="1899-12-30T00:39:02"/>
    <n v="2"/>
    <d v="1899-12-30T00:05:34"/>
    <n v="2"/>
    <n v="1.5"/>
    <x v="0"/>
    <n v="0.25"/>
    <n v="0.75"/>
    <n v="0"/>
    <n v="0"/>
    <n v="0"/>
    <n v="0"/>
    <n v="1.625"/>
    <d v="2021-02-16T00:00:00"/>
    <n v="1"/>
    <s v="Run a lot"/>
  </r>
  <r>
    <x v="15"/>
    <s v="F"/>
    <n v="6"/>
    <n v="15"/>
    <d v="1899-12-30T01:26:48"/>
    <d v="1899-12-30T01:29:46"/>
    <d v="1899-12-30T01:28:17"/>
    <n v="9"/>
    <d v="1899-12-30T00:05:53"/>
    <n v="3.5"/>
    <n v="2"/>
    <x v="0"/>
    <n v="0.25"/>
    <n v="0.75"/>
    <n v="0"/>
    <n v="0"/>
    <n v="0"/>
    <n v="0"/>
    <n v="2.375"/>
    <d v="2021-02-16T00:00:00"/>
    <n v="1"/>
    <s v="Simply the BEST"/>
  </r>
  <r>
    <x v="16"/>
    <s v="M"/>
    <n v="6"/>
    <n v="21.11"/>
    <d v="1899-12-30T01:40:44"/>
    <d v="1899-12-30T01:40:47"/>
    <d v="1899-12-30T01:40:45"/>
    <n v="46"/>
    <d v="1899-12-30T00:04:46"/>
    <n v="5"/>
    <n v="3"/>
    <x v="0"/>
    <n v="0.25"/>
    <n v="0.75"/>
    <n v="0"/>
    <n v="0"/>
    <n v="0"/>
    <n v="0.4"/>
    <n v="3.9"/>
    <d v="2021-02-15T00:00:00"/>
    <n v="1"/>
    <s v="FUGI!"/>
  </r>
  <r>
    <x v="17"/>
    <s v="F"/>
    <n v="6"/>
    <n v="10.01"/>
    <d v="1899-12-30T00:55:51"/>
    <d v="1899-12-30T00:56:12"/>
    <d v="1899-12-30T00:56:02"/>
    <n v="0"/>
    <d v="1899-12-30T00:05:36"/>
    <n v="2.5"/>
    <n v="2.5"/>
    <x v="1"/>
    <n v="0.75"/>
    <n v="0.25"/>
    <n v="0"/>
    <n v="0"/>
    <n v="0"/>
    <n v="0"/>
    <n v="2.5"/>
    <d v="2021-02-21T00:00:00"/>
    <n v="1"/>
    <s v="Run for fun"/>
  </r>
  <r>
    <x v="18"/>
    <s v="M"/>
    <n v="6"/>
    <n v="42.32"/>
    <d v="1899-12-30T03:36:12"/>
    <d v="1899-12-30T03:36:36"/>
    <d v="1899-12-30T03:36:24"/>
    <n v="1571"/>
    <d v="1899-12-30T00:05:07"/>
    <n v="5"/>
    <n v="2.5"/>
    <x v="1"/>
    <n v="0.75"/>
    <n v="0.25"/>
    <n v="1.0473333333333332"/>
    <n v="1"/>
    <n v="0"/>
    <n v="0"/>
    <n v="6.4223333333333334"/>
    <d v="2021-02-21T00:00:00"/>
    <n v="1"/>
    <s v="Run a lot"/>
  </r>
  <r>
    <x v="19"/>
    <s v="M"/>
    <n v="6"/>
    <n v="30.09"/>
    <d v="1899-12-30T02:22:55"/>
    <d v="1899-12-30T02:28:18"/>
    <d v="1899-12-30T02:25:36"/>
    <n v="513"/>
    <d v="1899-12-30T00:04:50"/>
    <n v="5"/>
    <n v="3"/>
    <x v="1"/>
    <n v="0.75"/>
    <n v="0.25"/>
    <n v="0.34200000000000003"/>
    <n v="0.4"/>
    <n v="0"/>
    <n v="0"/>
    <n v="5.242"/>
    <d v="2021-02-21T00:00:00"/>
    <n v="1"/>
    <s v="Tenchei"/>
  </r>
  <r>
    <x v="20"/>
    <s v="M"/>
    <n v="6"/>
    <n v="5.34"/>
    <d v="1899-12-30T00:21:07"/>
    <d v="1899-12-30T00:21:07"/>
    <d v="1899-12-30T00:21:07"/>
    <n v="8"/>
    <d v="1899-12-30T00:03:57"/>
    <n v="1.5"/>
    <n v="5"/>
    <x v="0"/>
    <n v="0.25"/>
    <n v="0.75"/>
    <n v="0"/>
    <n v="0"/>
    <n v="0.1"/>
    <n v="0"/>
    <n v="4.2249999999999996"/>
    <d v="2021-02-19T00:00:00"/>
    <n v="1"/>
    <s v="Tenchei"/>
  </r>
  <r>
    <x v="21"/>
    <s v="M"/>
    <n v="6"/>
    <n v="11.89"/>
    <d v="1899-12-30T01:23:54"/>
    <d v="1899-12-30T01:26:21"/>
    <d v="1899-12-30T01:25:07"/>
    <n v="314"/>
    <d v="1899-12-30T00:07:10"/>
    <n v="2.5"/>
    <n v="1"/>
    <x v="0"/>
    <n v="0.25"/>
    <n v="0.75"/>
    <n v="0.20933333333333334"/>
    <n v="0"/>
    <n v="0"/>
    <n v="0.4"/>
    <n v="1.9843333333333333"/>
    <d v="2021-02-21T00:00:00"/>
    <n v="1"/>
    <s v="Simply the BEST"/>
  </r>
  <r>
    <x v="23"/>
    <s v="M"/>
    <n v="6"/>
    <n v="11.04"/>
    <d v="1899-12-30T00:50:42"/>
    <d v="1899-12-30T00:51:22"/>
    <d v="1899-12-30T00:51:02"/>
    <n v="12"/>
    <d v="1899-12-30T00:04:37"/>
    <n v="2.5"/>
    <n v="3.5"/>
    <x v="0"/>
    <n v="0.25"/>
    <n v="0.75"/>
    <n v="0"/>
    <n v="0"/>
    <n v="0"/>
    <n v="0"/>
    <n v="3.25"/>
    <d v="2021-02-19T00:00:00"/>
    <n v="1"/>
    <s v="Run for fun"/>
  </r>
  <r>
    <x v="24"/>
    <s v="M"/>
    <n v="6"/>
    <n v="18.010000000000002"/>
    <d v="1899-12-30T01:20:51"/>
    <d v="1899-12-30T01:21:03"/>
    <d v="1899-12-30T01:20:57"/>
    <n v="45"/>
    <d v="1899-12-30T00:04:30"/>
    <n v="4"/>
    <n v="4"/>
    <x v="0"/>
    <n v="0.25"/>
    <n v="0.75"/>
    <n v="0"/>
    <n v="0"/>
    <n v="0"/>
    <n v="0"/>
    <n v="4"/>
    <d v="2021-02-21T00:00:00"/>
    <n v="1"/>
    <s v="Simply the BEST"/>
  </r>
  <r>
    <x v="25"/>
    <s v="F"/>
    <n v="6"/>
    <n v="3.66"/>
    <d v="1899-12-30T00:15:16"/>
    <d v="1899-12-30T00:15:16"/>
    <d v="1899-12-30T00:15:16"/>
    <n v="0"/>
    <d v="1899-12-30T00:04:10"/>
    <n v="1"/>
    <n v="5"/>
    <x v="0"/>
    <n v="0.25"/>
    <n v="0.75"/>
    <n v="0"/>
    <n v="0"/>
    <n v="1.5"/>
    <n v="0"/>
    <n v="5.5"/>
    <d v="2021-02-18T00:00:00"/>
    <n v="1"/>
    <s v="Simply the BEST"/>
  </r>
  <r>
    <x v="27"/>
    <s v="F"/>
    <n v="6"/>
    <n v="5.01"/>
    <d v="1899-12-30T00:24:36"/>
    <d v="1899-12-30T00:24:36"/>
    <d v="1899-12-30T00:24:36"/>
    <n v="48"/>
    <d v="1899-12-30T00:04:55"/>
    <n v="1.5"/>
    <n v="4"/>
    <x v="0"/>
    <n v="0.25"/>
    <n v="0.75"/>
    <n v="0"/>
    <n v="0"/>
    <n v="0"/>
    <n v="0"/>
    <n v="3.375"/>
    <d v="2021-02-21T00:00:00"/>
    <n v="1"/>
    <s v="Run for fun"/>
  </r>
  <r>
    <x v="28"/>
    <s v="M"/>
    <n v="6"/>
    <n v="41.47"/>
    <d v="1899-12-30T08:23:57"/>
    <d v="1899-12-30T09:04:42"/>
    <d v="1899-12-30T08:44:20"/>
    <n v="2238"/>
    <d v="1899-12-30T00:12:39"/>
    <n v="5"/>
    <n v="0"/>
    <x v="0"/>
    <n v="0.25"/>
    <n v="0.75"/>
    <n v="1.492"/>
    <n v="1"/>
    <n v="0"/>
    <n v="0.4"/>
    <n v="4.1420000000000003"/>
    <d v="2021-02-21T00:00:00"/>
    <n v="1"/>
    <s v="FUGI!"/>
  </r>
  <r>
    <x v="29"/>
    <s v="M"/>
    <n v="6"/>
    <n v="3.01"/>
    <d v="1899-12-30T00:14:41"/>
    <d v="1899-12-30T00:14:41"/>
    <d v="1899-12-30T00:14:41"/>
    <n v="3"/>
    <d v="1899-12-30T00:04:53"/>
    <n v="1"/>
    <n v="3"/>
    <x v="0"/>
    <n v="0.25"/>
    <n v="0.75"/>
    <n v="0"/>
    <n v="0"/>
    <n v="0"/>
    <n v="0"/>
    <n v="2.5"/>
    <d v="2021-02-21T00:00:00"/>
    <n v="1"/>
    <s v="FUGI!"/>
  </r>
  <r>
    <x v="31"/>
    <s v="M"/>
    <n v="6"/>
    <n v="5.52"/>
    <d v="1899-12-30T00:34:35"/>
    <d v="1899-12-30T00:43:19"/>
    <d v="1899-12-30T00:38:57"/>
    <n v="140"/>
    <d v="1899-12-30T00:07:03"/>
    <n v="1.5"/>
    <n v="1"/>
    <x v="0"/>
    <n v="0.25"/>
    <n v="0.75"/>
    <n v="9.3333333333333338E-2"/>
    <n v="0"/>
    <n v="0"/>
    <n v="0"/>
    <n v="1.2183333333333333"/>
    <d v="2021-02-21T00:00:00"/>
    <n v="1"/>
    <s v="Run for fun"/>
  </r>
  <r>
    <x v="33"/>
    <s v="M"/>
    <n v="6"/>
    <n v="21.14"/>
    <d v="1899-12-30T01:45:03"/>
    <d v="1899-12-30T01:45:03"/>
    <d v="1899-12-30T01:45:03"/>
    <n v="87"/>
    <d v="1899-12-30T00:04:58"/>
    <n v="5"/>
    <n v="3"/>
    <x v="0"/>
    <n v="0.25"/>
    <n v="0.75"/>
    <n v="0"/>
    <n v="0"/>
    <n v="0"/>
    <n v="0"/>
    <n v="3.5"/>
    <d v="2021-02-21T00:00:00"/>
    <n v="1"/>
    <s v="Simply the BEST"/>
  </r>
  <r>
    <x v="22"/>
    <s v="M"/>
    <n v="6"/>
    <n v="20.88"/>
    <d v="1899-12-30T02:14:28"/>
    <d v="1899-12-30T02:14:28"/>
    <d v="1899-12-30T02:14:28"/>
    <n v="0"/>
    <d v="1899-12-30T00:06:26"/>
    <n v="4.5"/>
    <n v="1"/>
    <x v="0"/>
    <n v="0.25"/>
    <n v="0.75"/>
    <n v="0"/>
    <n v="0"/>
    <n v="0"/>
    <n v="0"/>
    <n v="1.875"/>
    <d v="2021-02-21T00:00:00"/>
    <n v="1"/>
    <s v="Simply the BEST"/>
  </r>
  <r>
    <x v="14"/>
    <s v="F"/>
    <n v="6"/>
    <n v="10"/>
    <d v="1899-12-30T01:03:56"/>
    <d v="1899-12-30T01:03:56"/>
    <d v="1899-12-30T01:03:56"/>
    <n v="59"/>
    <d v="1899-12-30T00:06:24"/>
    <n v="2.5"/>
    <n v="1.5"/>
    <x v="0"/>
    <n v="0.25"/>
    <n v="0.75"/>
    <n v="0"/>
    <n v="0"/>
    <n v="0"/>
    <n v="0"/>
    <n v="1.75"/>
    <d v="2021-02-17T00:00:00"/>
    <n v="1"/>
    <s v="Run a lot"/>
  </r>
  <r>
    <x v="34"/>
    <s v="M"/>
    <n v="6"/>
    <n v="14.13"/>
    <d v="1899-12-30T01:11:18"/>
    <d v="1899-12-30T01:24:34"/>
    <d v="1899-12-30T01:17:56"/>
    <n v="19"/>
    <d v="1899-12-30T00:05:31"/>
    <n v="3"/>
    <n v="2"/>
    <x v="0"/>
    <n v="0.25"/>
    <n v="0.75"/>
    <n v="0"/>
    <n v="0"/>
    <n v="0"/>
    <n v="0"/>
    <n v="2.25"/>
    <d v="2021-02-19T00:00:00"/>
    <n v="1"/>
    <s v="Run a lot"/>
  </r>
  <r>
    <x v="37"/>
    <s v="F"/>
    <n v="7"/>
    <n v="9.7100000000000009"/>
    <d v="1899-12-30T01:02:51"/>
    <d v="1899-12-30T01:05:01"/>
    <d v="1899-12-30T01:03:56"/>
    <n v="20"/>
    <d v="1899-12-30T00:06:35"/>
    <n v="2.5"/>
    <n v="1"/>
    <x v="1"/>
    <n v="0.75"/>
    <n v="0.25"/>
    <n v="0"/>
    <n v="0"/>
    <n v="0"/>
    <n v="0"/>
    <n v="2.125"/>
    <d v="2021-02-28T00:00:00"/>
    <n v="1"/>
    <e v="#N/A"/>
  </r>
  <r>
    <x v="35"/>
    <s v="F"/>
    <n v="7"/>
    <n v="120.07"/>
    <d v="1899-12-30T12:11:08"/>
    <d v="1899-12-30T13:27:37"/>
    <d v="1899-12-30T12:49:22"/>
    <n v="328"/>
    <d v="1899-12-30T00:06:24"/>
    <n v="5"/>
    <n v="1.5"/>
    <x v="1"/>
    <n v="0.75"/>
    <n v="0.25"/>
    <n v="0.21866666666666668"/>
    <n v="3.7"/>
    <n v="0"/>
    <n v="0"/>
    <n v="8.0436666666666667"/>
    <d v="2021-02-27T00:00:00"/>
    <n v="1"/>
    <s v="Simply the BEST"/>
  </r>
  <r>
    <x v="0"/>
    <s v="M"/>
    <n v="7"/>
    <n v="5.01"/>
    <d v="1899-12-30T00:20:29"/>
    <d v="1899-12-30T00:20:29"/>
    <d v="1899-12-30T00:20:29"/>
    <n v="0"/>
    <d v="1899-12-30T00:04:05"/>
    <n v="1.5"/>
    <n v="4.5"/>
    <x v="0"/>
    <n v="0.25"/>
    <n v="0.75"/>
    <n v="0"/>
    <n v="0"/>
    <n v="0"/>
    <n v="0"/>
    <n v="3.75"/>
    <d v="2021-02-24T00:00:00"/>
    <n v="1"/>
    <s v="Run a lot"/>
  </r>
  <r>
    <x v="1"/>
    <s v="F"/>
    <n v="7"/>
    <n v="10"/>
    <d v="1899-12-30T01:00:42"/>
    <d v="1899-12-30T01:00:42"/>
    <d v="1899-12-30T01:00:42"/>
    <n v="102"/>
    <d v="1899-12-30T00:06:04"/>
    <n v="2.5"/>
    <n v="1.5"/>
    <x v="1"/>
    <n v="0.75"/>
    <n v="0.25"/>
    <n v="6.8000000000000005E-2"/>
    <n v="0"/>
    <n v="0"/>
    <n v="0"/>
    <n v="2.3180000000000001"/>
    <d v="2021-02-28T00:00:00"/>
    <n v="1"/>
    <s v="FUGI!"/>
  </r>
  <r>
    <x v="2"/>
    <s v="M"/>
    <n v="7"/>
    <n v="10"/>
    <d v="1899-12-30T00:40:17"/>
    <d v="1899-12-30T00:40:17"/>
    <d v="1899-12-30T00:40:17"/>
    <n v="47"/>
    <d v="1899-12-30T00:04:02"/>
    <n v="2.5"/>
    <n v="4.5"/>
    <x v="0"/>
    <n v="0.25"/>
    <n v="0.75"/>
    <n v="0"/>
    <n v="0"/>
    <n v="0"/>
    <n v="0"/>
    <n v="4"/>
    <d v="2021-02-22T00:00:00"/>
    <n v="1"/>
    <s v="FUGI!"/>
  </r>
  <r>
    <x v="3"/>
    <s v="M"/>
    <n v="7"/>
    <n v="15.22"/>
    <d v="1899-12-30T01:41:13"/>
    <d v="1899-12-30T01:42:33"/>
    <d v="1899-12-30T01:41:53"/>
    <n v="0"/>
    <d v="1899-12-30T00:06:42"/>
    <n v="3.5"/>
    <n v="1"/>
    <x v="1"/>
    <n v="0.75"/>
    <n v="0.25"/>
    <n v="0"/>
    <n v="0"/>
    <n v="0"/>
    <n v="0"/>
    <n v="2.875"/>
    <d v="2021-02-28T00:00:00"/>
    <n v="1"/>
    <s v="Run for fun"/>
  </r>
  <r>
    <x v="4"/>
    <s v="M"/>
    <n v="7"/>
    <n v="21.18"/>
    <d v="1899-12-30T02:00:00"/>
    <d v="1899-12-30T02:01:11"/>
    <d v="1899-12-30T02:00:35"/>
    <n v="33"/>
    <d v="1899-12-30T00:05:42"/>
    <n v="5"/>
    <n v="1.5"/>
    <x v="1"/>
    <n v="0.75"/>
    <n v="0.25"/>
    <n v="0"/>
    <n v="0"/>
    <n v="0"/>
    <n v="0"/>
    <n v="4.125"/>
    <d v="2021-02-22T00:00:00"/>
    <n v="1"/>
    <s v="Run for fun"/>
  </r>
  <r>
    <x v="6"/>
    <s v="M"/>
    <n v="7"/>
    <n v="21.08"/>
    <d v="1899-12-30T02:00:00"/>
    <d v="1899-12-30T02:06:33"/>
    <d v="1899-12-30T02:03:17"/>
    <n v="57"/>
    <d v="1899-12-30T00:05:51"/>
    <n v="5"/>
    <n v="1.5"/>
    <x v="1"/>
    <n v="0.75"/>
    <n v="0.25"/>
    <n v="0"/>
    <n v="0"/>
    <n v="0"/>
    <n v="0"/>
    <n v="4.125"/>
    <d v="2021-02-26T00:00:00"/>
    <n v="1"/>
    <s v="Tenchei"/>
  </r>
  <r>
    <x v="7"/>
    <s v="M"/>
    <n v="7"/>
    <n v="14.25"/>
    <d v="1899-12-30T01:04:43"/>
    <d v="1899-12-30T01:04:52"/>
    <d v="1899-12-30T01:04:48"/>
    <n v="0"/>
    <d v="1899-12-30T00:04:33"/>
    <n v="3"/>
    <n v="3.5"/>
    <x v="1"/>
    <n v="0.75"/>
    <n v="0.25"/>
    <n v="0"/>
    <n v="0"/>
    <n v="0"/>
    <n v="0"/>
    <n v="3.125"/>
    <d v="2021-02-28T00:00:00"/>
    <n v="1"/>
    <s v="Tenchei"/>
  </r>
  <r>
    <x v="8"/>
    <s v="F"/>
    <n v="7"/>
    <n v="8.2100000000000009"/>
    <d v="1899-12-30T00:58:33"/>
    <d v="1899-12-30T00:58:43"/>
    <d v="1899-12-30T00:58:38"/>
    <n v="15"/>
    <d v="1899-12-30T00:07:09"/>
    <n v="2"/>
    <n v="1"/>
    <x v="1"/>
    <n v="0.75"/>
    <n v="0.25"/>
    <n v="0"/>
    <n v="0"/>
    <n v="0"/>
    <n v="0.7"/>
    <n v="2.4500000000000002"/>
    <d v="2021-02-24T00:00:00"/>
    <n v="1"/>
    <s v="FUGI!"/>
  </r>
  <r>
    <x v="9"/>
    <s v="M"/>
    <n v="7"/>
    <n v="21.17"/>
    <d v="1899-12-30T01:52:22"/>
    <d v="1899-12-30T01:53:23"/>
    <d v="1899-12-30T01:52:53"/>
    <n v="13"/>
    <d v="1899-12-30T00:05:20"/>
    <n v="5"/>
    <n v="2"/>
    <x v="1"/>
    <n v="0.75"/>
    <n v="0.25"/>
    <n v="0"/>
    <n v="0"/>
    <n v="0"/>
    <n v="0"/>
    <n v="4.25"/>
    <d v="2021-02-28T00:00:00"/>
    <n v="1"/>
    <s v="Run a lot"/>
  </r>
  <r>
    <x v="10"/>
    <s v="M"/>
    <n v="7"/>
    <n v="26.5"/>
    <d v="1899-12-30T02:08:05"/>
    <d v="1899-12-30T02:08:05"/>
    <d v="1899-12-30T02:08:05"/>
    <n v="15"/>
    <d v="1899-12-30T00:04:50"/>
    <n v="5"/>
    <n v="3"/>
    <x v="1"/>
    <n v="0.75"/>
    <n v="0.25"/>
    <n v="0"/>
    <n v="0.2"/>
    <n v="0"/>
    <n v="0"/>
    <n v="4.7"/>
    <d v="2021-02-28T00:00:00"/>
    <n v="1"/>
    <s v="Run a lot"/>
  </r>
  <r>
    <x v="11"/>
    <s v="M"/>
    <n v="7"/>
    <n v="20.010000000000002"/>
    <d v="1899-12-30T01:37:02"/>
    <d v="1899-12-30T01:37:39"/>
    <d v="1899-12-30T01:37:21"/>
    <n v="350"/>
    <d v="1899-12-30T00:04:52"/>
    <n v="4.5"/>
    <n v="3"/>
    <x v="1"/>
    <n v="0.75"/>
    <n v="0.25"/>
    <n v="0.23333333333333334"/>
    <n v="0"/>
    <n v="0"/>
    <n v="0"/>
    <n v="4.3583333333333334"/>
    <d v="2021-02-28T00:00:00"/>
    <n v="1"/>
    <s v="Tenchei"/>
  </r>
  <r>
    <x v="12"/>
    <s v="M"/>
    <n v="7"/>
    <n v="12.03"/>
    <d v="1899-12-30T01:10:28"/>
    <d v="1899-12-30T01:20:16"/>
    <d v="1899-12-30T01:15:22"/>
    <n v="10"/>
    <d v="1899-12-30T00:06:16"/>
    <n v="3"/>
    <n v="1"/>
    <x v="1"/>
    <n v="0.75"/>
    <n v="0.25"/>
    <n v="0"/>
    <n v="0"/>
    <n v="0"/>
    <n v="0"/>
    <n v="2.5"/>
    <d v="2021-02-23T00:00:00"/>
    <n v="1"/>
    <s v="Run a lot"/>
  </r>
  <r>
    <x v="15"/>
    <s v="F"/>
    <n v="7"/>
    <n v="12"/>
    <d v="1899-12-30T01:06:39"/>
    <d v="1899-12-30T01:11:04"/>
    <d v="1899-12-30T01:08:52"/>
    <n v="176"/>
    <d v="1899-12-30T00:05:44"/>
    <n v="3"/>
    <n v="2.5"/>
    <x v="0"/>
    <n v="0.25"/>
    <n v="0.75"/>
    <n v="0.11733333333333333"/>
    <n v="0"/>
    <n v="0"/>
    <n v="0"/>
    <n v="2.7423333333333333"/>
    <d v="2021-02-27T00:00:00"/>
    <n v="1"/>
    <s v="Simply the BEST"/>
  </r>
  <r>
    <x v="16"/>
    <s v="M"/>
    <n v="7"/>
    <n v="25.07"/>
    <d v="1899-12-30T02:05:25"/>
    <d v="1899-12-30T02:05:31"/>
    <d v="1899-12-30T02:05:28"/>
    <n v="55"/>
    <d v="1899-12-30T00:05:00"/>
    <n v="5"/>
    <n v="3"/>
    <x v="1"/>
    <n v="0.75"/>
    <n v="0.25"/>
    <n v="0"/>
    <n v="0.2"/>
    <n v="0"/>
    <n v="0.4"/>
    <n v="5.1000000000000005"/>
    <d v="2021-02-24T00:00:00"/>
    <n v="1"/>
    <s v="FUGI!"/>
  </r>
  <r>
    <x v="17"/>
    <s v="F"/>
    <n v="7"/>
    <n v="3.01"/>
    <d v="1899-12-30T00:14:23"/>
    <d v="1899-12-30T00:14:29"/>
    <d v="1899-12-30T00:14:26"/>
    <n v="0"/>
    <d v="1899-12-30T00:04:48"/>
    <n v="1"/>
    <n v="4"/>
    <x v="0"/>
    <n v="0.25"/>
    <n v="0.75"/>
    <n v="0"/>
    <n v="0"/>
    <n v="0"/>
    <n v="0"/>
    <n v="3.25"/>
    <d v="2021-02-28T00:00:00"/>
    <n v="1"/>
    <s v="Run for fun"/>
  </r>
  <r>
    <x v="18"/>
    <s v="M"/>
    <n v="7"/>
    <n v="5.01"/>
    <d v="1899-12-30T00:17:31"/>
    <d v="1899-12-30T00:17:31"/>
    <d v="1899-12-30T00:17:31"/>
    <n v="19"/>
    <d v="1899-12-30T00:03:30"/>
    <n v="1.5"/>
    <n v="5"/>
    <x v="0"/>
    <n v="0.25"/>
    <n v="0.75"/>
    <n v="0"/>
    <n v="0"/>
    <n v="2.8"/>
    <n v="0"/>
    <n v="6.9249999999999998"/>
    <d v="2021-02-27T00:00:00"/>
    <n v="1"/>
    <s v="Run a lot"/>
  </r>
  <r>
    <x v="19"/>
    <s v="M"/>
    <n v="7"/>
    <n v="5.01"/>
    <d v="1899-12-30T00:17:39"/>
    <d v="1899-12-30T00:17:39"/>
    <d v="1899-12-30T00:17:39"/>
    <n v="0"/>
    <d v="1899-12-30T00:03:31"/>
    <n v="1.5"/>
    <n v="5"/>
    <x v="0"/>
    <n v="0.25"/>
    <n v="0.75"/>
    <n v="0"/>
    <n v="0"/>
    <n v="2.1"/>
    <n v="0"/>
    <n v="6.2249999999999996"/>
    <d v="2021-02-24T00:00:00"/>
    <n v="1"/>
    <s v="Tenchei"/>
  </r>
  <r>
    <x v="20"/>
    <s v="M"/>
    <n v="7"/>
    <n v="25.63"/>
    <d v="1899-12-30T02:30:08"/>
    <d v="1899-12-30T02:43:50"/>
    <d v="1899-12-30T02:36:59"/>
    <n v="1026"/>
    <d v="1899-12-30T00:06:07"/>
    <n v="5"/>
    <n v="1"/>
    <x v="1"/>
    <n v="0.75"/>
    <n v="0.25"/>
    <n v="0.68400000000000005"/>
    <n v="0.2"/>
    <n v="0"/>
    <n v="0"/>
    <n v="4.8840000000000003"/>
    <d v="2021-02-28T00:00:00"/>
    <n v="1"/>
    <s v="Tenchei"/>
  </r>
  <r>
    <x v="21"/>
    <s v="M"/>
    <n v="7"/>
    <m/>
    <m/>
    <m/>
    <e v="#DIV/0!"/>
    <m/>
    <e v="#DIV/0!"/>
    <m/>
    <m/>
    <x v="1"/>
    <m/>
    <m/>
    <m/>
    <m/>
    <m/>
    <m/>
    <n v="1.5"/>
    <m/>
    <n v="1"/>
    <s v="Simply the BEST"/>
  </r>
  <r>
    <x v="24"/>
    <s v="M"/>
    <n v="7"/>
    <n v="6.04"/>
    <d v="1899-12-30T00:24:52"/>
    <d v="1899-12-30T00:24:53"/>
    <d v="1899-12-30T00:24:52"/>
    <n v="0"/>
    <d v="1899-12-30T00:04:07"/>
    <n v="1.5"/>
    <n v="4.5"/>
    <x v="0"/>
    <n v="0.25"/>
    <n v="0.75"/>
    <n v="0"/>
    <n v="0"/>
    <n v="0"/>
    <n v="0"/>
    <n v="3.75"/>
    <d v="2021-02-28T00:00:00"/>
    <n v="1"/>
    <s v="Simply the BEST"/>
  </r>
  <r>
    <x v="25"/>
    <s v="F"/>
    <n v="7"/>
    <n v="24"/>
    <d v="1899-12-30T02:10:36"/>
    <d v="1899-12-30T02:10:36"/>
    <d v="1899-12-30T02:10:36"/>
    <n v="46"/>
    <d v="1899-12-30T00:05:27"/>
    <n v="5"/>
    <n v="3"/>
    <x v="1"/>
    <n v="0.75"/>
    <n v="0.25"/>
    <n v="0"/>
    <n v="0.1"/>
    <n v="0"/>
    <n v="0"/>
    <n v="4.5999999999999996"/>
    <d v="2021-02-28T00:00:00"/>
    <n v="1"/>
    <s v="Simply the BEST"/>
  </r>
  <r>
    <x v="27"/>
    <s v="F"/>
    <n v="7"/>
    <n v="21.12"/>
    <d v="1899-12-30T01:45:08"/>
    <d v="1899-12-30T01:45:08"/>
    <d v="1899-12-30T01:45:08"/>
    <n v="43"/>
    <d v="1899-12-30T00:04:59"/>
    <n v="5"/>
    <n v="4"/>
    <x v="1"/>
    <n v="0.75"/>
    <n v="0.25"/>
    <n v="0"/>
    <n v="0"/>
    <n v="0"/>
    <n v="0"/>
    <n v="4.75"/>
    <d v="2021-02-28T00:00:00"/>
    <n v="1"/>
    <s v="Run for fun"/>
  </r>
  <r>
    <x v="28"/>
    <s v="M"/>
    <n v="7"/>
    <n v="52"/>
    <d v="1899-12-30T10:18:47"/>
    <d v="1899-12-30T11:33:23"/>
    <d v="1899-12-30T10:56:05"/>
    <n v="2262"/>
    <d v="1899-12-30T00:12:37"/>
    <n v="5"/>
    <n v="0"/>
    <x v="1"/>
    <n v="0.75"/>
    <n v="0.25"/>
    <n v="1.508"/>
    <n v="1.5"/>
    <n v="0"/>
    <n v="0.4"/>
    <n v="7.1580000000000004"/>
    <d v="2021-02-26T00:00:00"/>
    <n v="1"/>
    <s v="FUGI!"/>
  </r>
  <r>
    <x v="29"/>
    <s v="M"/>
    <n v="7"/>
    <n v="3.01"/>
    <d v="1899-12-30T00:14:37"/>
    <d v="1899-12-30T00:14:37"/>
    <d v="1899-12-30T00:14:37"/>
    <n v="14"/>
    <d v="1899-12-30T00:04:51"/>
    <n v="1"/>
    <n v="3"/>
    <x v="0"/>
    <n v="0.25"/>
    <n v="0.75"/>
    <n v="0"/>
    <n v="0"/>
    <n v="0"/>
    <n v="0"/>
    <n v="2.5"/>
    <d v="2021-02-28T00:00:00"/>
    <n v="1"/>
    <s v="FUGI!"/>
  </r>
  <r>
    <x v="31"/>
    <s v="M"/>
    <n v="7"/>
    <n v="10.08"/>
    <d v="1899-12-30T00:54:26"/>
    <d v="1899-12-30T01:01:34"/>
    <d v="1899-12-30T00:58:00"/>
    <n v="8"/>
    <d v="1899-12-30T00:05:45"/>
    <n v="2.5"/>
    <n v="1.5"/>
    <x v="1"/>
    <n v="0.75"/>
    <n v="0.25"/>
    <n v="0"/>
    <n v="0"/>
    <n v="0"/>
    <n v="0"/>
    <n v="2.25"/>
    <d v="2021-02-28T00:00:00"/>
    <n v="1"/>
    <s v="Run for fun"/>
  </r>
  <r>
    <x v="33"/>
    <s v="M"/>
    <n v="7"/>
    <n v="10.06"/>
    <d v="1899-12-30T00:55:11"/>
    <d v="1899-12-30T00:55:11"/>
    <d v="1899-12-30T00:55:11"/>
    <n v="12"/>
    <d v="1899-12-30T00:05:29"/>
    <n v="2.5"/>
    <n v="2"/>
    <x v="0"/>
    <n v="0.25"/>
    <n v="0.75"/>
    <n v="0"/>
    <n v="0"/>
    <n v="0"/>
    <n v="0"/>
    <n v="2.125"/>
    <d v="2021-02-24T00:00:00"/>
    <n v="1"/>
    <s v="Simply the BEST"/>
  </r>
  <r>
    <x v="22"/>
    <s v="M"/>
    <n v="7"/>
    <n v="16.510000000000002"/>
    <d v="1899-12-30T01:41:23"/>
    <d v="1899-12-30T02:24:51"/>
    <d v="1899-12-30T02:03:07"/>
    <n v="0"/>
    <d v="1899-12-30T00:07:27"/>
    <n v="3.5"/>
    <n v="1"/>
    <x v="1"/>
    <n v="0.75"/>
    <n v="0.25"/>
    <n v="0"/>
    <n v="0"/>
    <n v="0"/>
    <n v="0"/>
    <n v="2.875"/>
    <d v="2021-02-28T00:00:00"/>
    <n v="1"/>
    <s v="Simply the BEST"/>
  </r>
  <r>
    <x v="14"/>
    <s v="F"/>
    <n v="7"/>
    <n v="9"/>
    <d v="1899-12-30T00:54:49"/>
    <d v="1899-12-30T01:11:43"/>
    <d v="1899-12-30T01:03:16"/>
    <n v="59"/>
    <d v="1899-12-30T00:07:02"/>
    <n v="2.5"/>
    <n v="1"/>
    <x v="1"/>
    <n v="0.75"/>
    <n v="0.25"/>
    <n v="0"/>
    <n v="0"/>
    <n v="0"/>
    <n v="0"/>
    <n v="2.125"/>
    <d v="2021-02-28T00:00:00"/>
    <n v="1"/>
    <s v="Run a lot"/>
  </r>
  <r>
    <x v="34"/>
    <s v="M"/>
    <n v="7"/>
    <n v="21.2"/>
    <d v="1899-12-30T01:53:17"/>
    <d v="1899-12-30T01:58:48"/>
    <d v="1899-12-30T01:56:02"/>
    <n v="33"/>
    <d v="1899-12-30T00:05:28"/>
    <n v="5"/>
    <n v="2"/>
    <x v="1"/>
    <n v="0.75"/>
    <n v="0.25"/>
    <n v="0"/>
    <n v="0"/>
    <n v="0"/>
    <n v="0"/>
    <n v="4.25"/>
    <d v="2021-02-26T00:00:00"/>
    <n v="1"/>
    <s v="Run a lot"/>
  </r>
  <r>
    <x v="37"/>
    <s v="F"/>
    <n v="8"/>
    <n v="9.99"/>
    <d v="1899-12-30T01:03:30"/>
    <d v="1899-12-30T01:11:38"/>
    <d v="1899-12-30T01:07:34"/>
    <n v="15"/>
    <d v="1899-12-30T00:06:46"/>
    <n v="2.5"/>
    <n v="1"/>
    <x v="0"/>
    <n v="0.25"/>
    <n v="0.75"/>
    <n v="0"/>
    <n v="0"/>
    <n v="0"/>
    <n v="0"/>
    <n v="1.375"/>
    <d v="2021-03-06T00:00:00"/>
    <n v="1"/>
    <e v="#N/A"/>
  </r>
  <r>
    <x v="35"/>
    <s v="F"/>
    <n v="8"/>
    <n v="4.13"/>
    <d v="1899-12-30T00:16:39"/>
    <d v="1899-12-30T00:16:39"/>
    <d v="1899-12-30T00:16:39"/>
    <n v="0"/>
    <d v="1899-12-30T00:04:02"/>
    <n v="1"/>
    <n v="5"/>
    <x v="0"/>
    <n v="0.25"/>
    <n v="0.75"/>
    <n v="0"/>
    <n v="0"/>
    <n v="2.1"/>
    <n v="0"/>
    <n v="6.1"/>
    <d v="2021-03-07T00:00:00"/>
    <n v="1"/>
    <s v="Simply the BEST"/>
  </r>
  <r>
    <x v="0"/>
    <s v="M"/>
    <n v="8"/>
    <n v="16.010000000000002"/>
    <d v="1899-12-30T01:19:08"/>
    <d v="1899-12-30T01:19:08"/>
    <d v="1899-12-30T01:19:08"/>
    <n v="17"/>
    <d v="1899-12-30T00:04:57"/>
    <n v="3.5"/>
    <n v="3"/>
    <x v="1"/>
    <n v="0.75"/>
    <n v="0.25"/>
    <n v="0"/>
    <n v="0"/>
    <n v="0"/>
    <n v="0"/>
    <n v="3.375"/>
    <d v="2021-03-07T00:00:00"/>
    <n v="1"/>
    <s v="Run a lot"/>
  </r>
  <r>
    <x v="1"/>
    <s v="F"/>
    <n v="8"/>
    <n v="3"/>
    <d v="1899-12-30T00:14:32"/>
    <d v="1899-12-30T00:14:32"/>
    <d v="1899-12-30T00:14:32"/>
    <n v="37"/>
    <d v="1899-12-30T00:04:51"/>
    <n v="1"/>
    <n v="4"/>
    <x v="0"/>
    <n v="0.25"/>
    <n v="0.75"/>
    <n v="0"/>
    <n v="0"/>
    <n v="0"/>
    <n v="0"/>
    <n v="3.25"/>
    <d v="2021-03-04T00:00:00"/>
    <n v="1"/>
    <s v="FUGI!"/>
  </r>
  <r>
    <x v="2"/>
    <s v="M"/>
    <n v="8"/>
    <n v="19.02"/>
    <d v="1899-12-30T01:33:56"/>
    <d v="1899-12-30T01:34:30"/>
    <d v="1899-12-30T01:34:13"/>
    <n v="40"/>
    <d v="1899-12-30T00:04:57"/>
    <n v="4.5"/>
    <n v="3"/>
    <x v="1"/>
    <n v="0.75"/>
    <n v="0.25"/>
    <n v="0"/>
    <n v="0"/>
    <n v="0"/>
    <n v="0"/>
    <n v="4.125"/>
    <d v="2021-03-05T00:00:00"/>
    <n v="1"/>
    <s v="FUGI!"/>
  </r>
  <r>
    <x v="3"/>
    <s v="M"/>
    <n v="8"/>
    <n v="15.36"/>
    <d v="1899-12-30T01:41:27"/>
    <d v="1899-12-30T01:47:18"/>
    <d v="1899-12-30T01:44:23"/>
    <n v="98"/>
    <d v="1899-12-30T00:06:48"/>
    <n v="3.5"/>
    <n v="1"/>
    <x v="1"/>
    <n v="0.75"/>
    <n v="0.25"/>
    <n v="0"/>
    <n v="0"/>
    <n v="0"/>
    <n v="0"/>
    <n v="2.875"/>
    <d v="2021-03-07T00:00:00"/>
    <n v="1"/>
    <s v="Run for fun"/>
  </r>
  <r>
    <x v="4"/>
    <s v="M"/>
    <n v="8"/>
    <n v="9.42"/>
    <d v="1899-12-30T00:45:21"/>
    <d v="1899-12-30T00:45:21"/>
    <d v="1899-12-30T00:45:21"/>
    <n v="27"/>
    <d v="1899-12-30T00:04:49"/>
    <n v="2"/>
    <n v="3"/>
    <x v="0"/>
    <n v="0.25"/>
    <n v="0.75"/>
    <n v="0"/>
    <n v="0"/>
    <n v="0"/>
    <n v="0"/>
    <n v="2.75"/>
    <d v="2021-03-02T00:00:00"/>
    <n v="1"/>
    <s v="Run for fun"/>
  </r>
  <r>
    <x v="6"/>
    <s v="M"/>
    <n v="8"/>
    <n v="8.31"/>
    <d v="1899-12-30T00:39:47"/>
    <d v="1899-12-30T00:40:01"/>
    <d v="1899-12-30T00:39:54"/>
    <n v="28"/>
    <d v="1899-12-30T00:04:48"/>
    <n v="2"/>
    <n v="3"/>
    <x v="0"/>
    <n v="0.25"/>
    <n v="0.75"/>
    <n v="0"/>
    <n v="0"/>
    <n v="0"/>
    <n v="0"/>
    <n v="2.75"/>
    <d v="2021-03-06T00:00:00"/>
    <n v="1"/>
    <s v="Tenchei"/>
  </r>
  <r>
    <x v="9"/>
    <s v="M"/>
    <n v="8"/>
    <n v="7.16"/>
    <d v="1899-12-30T00:35:03"/>
    <d v="1899-12-30T00:35:03"/>
    <d v="1899-12-30T00:35:03"/>
    <n v="8"/>
    <d v="1899-12-30T00:04:54"/>
    <n v="2"/>
    <n v="3"/>
    <x v="0"/>
    <n v="0.25"/>
    <n v="0.75"/>
    <n v="0"/>
    <n v="0"/>
    <n v="0"/>
    <n v="0"/>
    <n v="2.75"/>
    <d v="2021-03-04T00:00:00"/>
    <n v="1"/>
    <s v="Run a lot"/>
  </r>
  <r>
    <x v="10"/>
    <s v="M"/>
    <n v="8"/>
    <n v="10.5"/>
    <d v="1899-12-30T00:55:08"/>
    <d v="1899-12-30T00:55:08"/>
    <d v="1899-12-30T00:55:08"/>
    <n v="10"/>
    <d v="1899-12-30T00:05:15"/>
    <n v="2.5"/>
    <n v="2.5"/>
    <x v="0"/>
    <n v="0.25"/>
    <n v="0.75"/>
    <n v="0"/>
    <n v="0"/>
    <n v="0"/>
    <n v="0"/>
    <n v="2.5"/>
    <d v="2021-03-05T00:00:00"/>
    <n v="1"/>
    <s v="Run a lot"/>
  </r>
  <r>
    <x v="11"/>
    <s v="M"/>
    <n v="8"/>
    <n v="20"/>
    <d v="1899-12-30T01:40:26"/>
    <d v="1899-12-30T01:45:11"/>
    <d v="1899-12-30T01:42:49"/>
    <n v="87"/>
    <d v="1899-12-30T00:05:08"/>
    <n v="4.5"/>
    <n v="2.5"/>
    <x v="0"/>
    <n v="0.25"/>
    <n v="0.75"/>
    <n v="0"/>
    <n v="0"/>
    <n v="0"/>
    <n v="0"/>
    <n v="3"/>
    <d v="2021-03-07T00:00:00"/>
    <n v="1"/>
    <s v="Tenchei"/>
  </r>
  <r>
    <x v="12"/>
    <s v="M"/>
    <n v="8"/>
    <n v="5.03"/>
    <d v="1899-12-30T00:27:35"/>
    <d v="1899-12-30T00:29:07"/>
    <d v="1899-12-30T00:28:21"/>
    <n v="2"/>
    <d v="1899-12-30T00:05:38"/>
    <n v="1.5"/>
    <n v="1.5"/>
    <x v="0"/>
    <n v="0.25"/>
    <n v="0.75"/>
    <n v="0"/>
    <n v="0"/>
    <n v="0"/>
    <n v="0"/>
    <n v="1.5"/>
    <d v="2021-03-03T00:00:00"/>
    <n v="1"/>
    <s v="Run a lot"/>
  </r>
  <r>
    <x v="15"/>
    <s v="F"/>
    <n v="8"/>
    <n v="21.01"/>
    <d v="1899-12-30T01:58:11"/>
    <d v="1899-12-30T02:14:47"/>
    <d v="1899-12-30T02:06:29"/>
    <n v="99"/>
    <d v="1899-12-30T00:06:01"/>
    <n v="5"/>
    <n v="1.5"/>
    <x v="1"/>
    <n v="0.75"/>
    <n v="0.25"/>
    <n v="0"/>
    <n v="0"/>
    <n v="0"/>
    <n v="0"/>
    <n v="4.125"/>
    <d v="2021-03-04T00:00:00"/>
    <n v="1"/>
    <s v="Simply the BEST"/>
  </r>
  <r>
    <x v="16"/>
    <s v="M"/>
    <n v="8"/>
    <n v="42.24"/>
    <d v="1899-12-30T03:41:04"/>
    <d v="1899-12-30T03:41:04"/>
    <d v="1899-12-30T03:41:04"/>
    <n v="94"/>
    <d v="1899-12-30T00:05:14"/>
    <n v="5"/>
    <n v="2.5"/>
    <x v="1"/>
    <n v="0.75"/>
    <n v="0.25"/>
    <n v="0"/>
    <n v="1"/>
    <n v="0"/>
    <n v="0.4"/>
    <n v="5.7750000000000004"/>
    <d v="2021-03-07T00:00:00"/>
    <n v="1"/>
    <s v="FUGI!"/>
  </r>
  <r>
    <x v="17"/>
    <s v="F"/>
    <n v="8"/>
    <n v="15.08"/>
    <d v="1899-12-30T01:22:31"/>
    <d v="1899-12-30T01:24:21"/>
    <d v="1899-12-30T01:23:26"/>
    <n v="2"/>
    <d v="1899-12-30T00:05:32"/>
    <n v="3.5"/>
    <n v="2.5"/>
    <x v="1"/>
    <n v="0.75"/>
    <n v="0.25"/>
    <n v="0"/>
    <n v="0"/>
    <n v="0"/>
    <n v="0"/>
    <n v="3.25"/>
    <d v="2021-03-06T00:00:00"/>
    <n v="1"/>
    <s v="Run for fun"/>
  </r>
  <r>
    <x v="18"/>
    <s v="M"/>
    <n v="8"/>
    <n v="26.02"/>
    <d v="1899-12-30T02:24:05"/>
    <d v="1899-12-30T02:38:04"/>
    <d v="1899-12-30T02:31:05"/>
    <n v="946"/>
    <d v="1899-12-30T00:05:48"/>
    <n v="5"/>
    <n v="1.5"/>
    <x v="1"/>
    <n v="0.75"/>
    <n v="0.25"/>
    <n v="0.63066666666666671"/>
    <n v="0.2"/>
    <n v="0"/>
    <n v="0"/>
    <n v="4.9556666666666667"/>
    <d v="2021-03-07T00:00:00"/>
    <n v="1"/>
    <s v="Run a lot"/>
  </r>
  <r>
    <x v="19"/>
    <s v="M"/>
    <n v="8"/>
    <n v="16.02"/>
    <d v="1899-12-30T01:02:11"/>
    <d v="1899-12-30T01:02:11"/>
    <d v="1899-12-30T01:02:11"/>
    <n v="28"/>
    <d v="1899-12-30T00:03:53"/>
    <n v="3.5"/>
    <n v="5"/>
    <x v="1"/>
    <n v="0.75"/>
    <n v="0.25"/>
    <n v="0"/>
    <n v="0"/>
    <n v="0.30000000000000004"/>
    <n v="0"/>
    <n v="4.1749999999999998"/>
    <d v="2021-03-07T00:00:00"/>
    <n v="1"/>
    <s v="Tenchei"/>
  </r>
  <r>
    <x v="20"/>
    <s v="M"/>
    <n v="8"/>
    <n v="10"/>
    <d v="1899-12-30T00:39:11"/>
    <d v="1899-12-30T00:39:11"/>
    <d v="1899-12-30T00:39:11"/>
    <n v="23"/>
    <d v="1899-12-30T00:03:55"/>
    <n v="2.5"/>
    <n v="5"/>
    <x v="0"/>
    <n v="0.25"/>
    <n v="0.75"/>
    <n v="0"/>
    <n v="0"/>
    <n v="0.30000000000000004"/>
    <n v="0"/>
    <n v="4.6749999999999998"/>
    <d v="2021-03-07T00:00:00"/>
    <n v="1"/>
    <s v="Tenchei"/>
  </r>
  <r>
    <x v="21"/>
    <s v="M"/>
    <n v="8"/>
    <n v="11.43"/>
    <d v="1899-12-30T01:05:49"/>
    <d v="1899-12-30T01:05:49"/>
    <d v="1899-12-30T01:05:49"/>
    <n v="0"/>
    <d v="1899-12-30T00:05:45"/>
    <n v="2.5"/>
    <n v="1.5"/>
    <x v="0"/>
    <n v="0.25"/>
    <n v="0.75"/>
    <n v="0"/>
    <n v="0"/>
    <n v="0"/>
    <n v="0.4"/>
    <n v="2.15"/>
    <d v="2021-03-03T00:00:00"/>
    <n v="1"/>
    <s v="Simply the BEST"/>
  </r>
  <r>
    <x v="24"/>
    <s v="M"/>
    <n v="8"/>
    <n v="21.1"/>
    <d v="1899-12-30T01:37:53"/>
    <d v="1899-12-30T01:38:19"/>
    <d v="1899-12-30T01:38:06"/>
    <n v="43"/>
    <d v="1899-12-30T00:04:39"/>
    <n v="5"/>
    <n v="3.5"/>
    <x v="0"/>
    <n v="0.25"/>
    <n v="0.75"/>
    <n v="0"/>
    <n v="0"/>
    <n v="0"/>
    <n v="0"/>
    <n v="3.875"/>
    <d v="2021-03-07T00:00:00"/>
    <n v="1"/>
    <s v="Simply the BEST"/>
  </r>
  <r>
    <x v="25"/>
    <s v="F"/>
    <n v="8"/>
    <n v="2.5099999999999998"/>
    <d v="1899-12-30T00:10:25"/>
    <d v="1899-12-30T00:10:25"/>
    <d v="1899-12-30T00:10:25"/>
    <n v="0"/>
    <d v="1899-12-30T00:04:09"/>
    <n v="1"/>
    <n v="5"/>
    <x v="0"/>
    <n v="0.25"/>
    <n v="0.75"/>
    <n v="0"/>
    <n v="0"/>
    <n v="1.5"/>
    <n v="0"/>
    <n v="5.5"/>
    <d v="2021-03-07T00:00:00"/>
    <n v="1"/>
    <s v="Simply the BEST"/>
  </r>
  <r>
    <x v="27"/>
    <s v="F"/>
    <n v="8"/>
    <n v="13.05"/>
    <d v="1899-12-30T01:07:40"/>
    <d v="1899-12-30T01:07:40"/>
    <d v="1899-12-30T01:07:40"/>
    <n v="0"/>
    <d v="1899-12-30T00:05:11"/>
    <n v="3"/>
    <n v="3.5"/>
    <x v="0"/>
    <n v="0.25"/>
    <n v="0.75"/>
    <n v="0"/>
    <n v="0"/>
    <n v="0"/>
    <n v="0"/>
    <n v="3.375"/>
    <d v="2021-03-05T00:00:00"/>
    <n v="1"/>
    <s v="Run for fun"/>
  </r>
  <r>
    <x v="28"/>
    <s v="M"/>
    <n v="8"/>
    <n v="57.6"/>
    <d v="1899-12-30T11:39:15"/>
    <d v="1899-12-30T12:30:09"/>
    <d v="1899-12-30T12:04:42"/>
    <n v="2263"/>
    <d v="1899-12-30T00:12:35"/>
    <n v="5"/>
    <n v="0"/>
    <x v="0"/>
    <n v="0.25"/>
    <n v="0.75"/>
    <n v="1.5086666666666666"/>
    <n v="1.8"/>
    <n v="0"/>
    <n v="0.4"/>
    <n v="4.9586666666666668"/>
    <d v="2021-03-05T00:00:00"/>
    <n v="1"/>
    <s v="FUGI!"/>
  </r>
  <r>
    <x v="29"/>
    <s v="M"/>
    <n v="8"/>
    <n v="11.19"/>
    <d v="1899-12-30T01:51:04"/>
    <d v="1899-12-30T01:51:30"/>
    <d v="1899-12-30T01:51:17"/>
    <n v="485"/>
    <d v="1899-12-30T00:09:57"/>
    <n v="2.5"/>
    <n v="0"/>
    <x v="1"/>
    <n v="0.75"/>
    <n v="0.25"/>
    <n v="0.32333333333333331"/>
    <n v="0"/>
    <n v="0"/>
    <n v="0"/>
    <n v="2.1983333333333333"/>
    <d v="2021-03-04T00:00:00"/>
    <n v="1"/>
    <s v="FUGI!"/>
  </r>
  <r>
    <x v="31"/>
    <s v="M"/>
    <n v="8"/>
    <n v="15.12"/>
    <d v="1899-12-30T01:25:46"/>
    <d v="1899-12-30T01:28:26"/>
    <d v="1899-12-30T01:27:06"/>
    <n v="10"/>
    <d v="1899-12-30T00:05:46"/>
    <n v="3.5"/>
    <n v="1.5"/>
    <x v="0"/>
    <n v="0.25"/>
    <n v="0.75"/>
    <n v="0"/>
    <n v="0"/>
    <n v="0"/>
    <n v="0"/>
    <n v="2"/>
    <d v="2021-03-07T00:00:00"/>
    <n v="1"/>
    <s v="Run for fun"/>
  </r>
  <r>
    <x v="33"/>
    <s v="M"/>
    <n v="8"/>
    <n v="16.989999999999998"/>
    <d v="1899-12-30T02:42:05"/>
    <d v="1899-12-30T02:53:15"/>
    <d v="1899-12-30T02:47:40"/>
    <n v="1081"/>
    <d v="1899-12-30T00:09:52"/>
    <n v="3.5"/>
    <n v="0"/>
    <x v="1"/>
    <n v="0.75"/>
    <n v="0.25"/>
    <n v="0.72066666666666668"/>
    <n v="0"/>
    <n v="0"/>
    <n v="0"/>
    <n v="3.3456666666666668"/>
    <d v="2021-03-06T00:00:00"/>
    <n v="1"/>
    <s v="Simply the BEST"/>
  </r>
  <r>
    <x v="22"/>
    <s v="M"/>
    <n v="8"/>
    <n v="26.46"/>
    <d v="1899-12-30T02:58:46"/>
    <d v="1899-12-30T03:53:13"/>
    <d v="1899-12-30T03:26:00"/>
    <n v="0"/>
    <d v="1899-12-30T00:07:47"/>
    <n v="5"/>
    <n v="1"/>
    <x v="0"/>
    <n v="0.25"/>
    <n v="0.75"/>
    <n v="0"/>
    <n v="0.2"/>
    <n v="0"/>
    <n v="0"/>
    <n v="2.2000000000000002"/>
    <d v="2021-03-07T00:00:00"/>
    <n v="1"/>
    <s v="Simply the BEST"/>
  </r>
  <r>
    <x v="14"/>
    <s v="F"/>
    <n v="8"/>
    <n v="5.3"/>
    <d v="1899-12-30T00:30:09"/>
    <d v="1899-12-30T00:32:49"/>
    <d v="1899-12-30T00:31:29"/>
    <n v="21"/>
    <d v="1899-12-30T00:05:56"/>
    <n v="1.5"/>
    <n v="2"/>
    <x v="0"/>
    <n v="0.25"/>
    <n v="0.75"/>
    <n v="0"/>
    <n v="0"/>
    <n v="0"/>
    <n v="0"/>
    <n v="1.875"/>
    <d v="2021-03-06T00:00:00"/>
    <n v="1"/>
    <s v="Run a lot"/>
  </r>
  <r>
    <x v="34"/>
    <s v="M"/>
    <n v="8"/>
    <n v="21.26"/>
    <d v="1899-12-30T01:53:33"/>
    <d v="1899-12-30T02:06:02"/>
    <d v="1899-12-30T01:59:47"/>
    <n v="31"/>
    <d v="1899-12-30T00:05:38"/>
    <n v="5"/>
    <n v="1.5"/>
    <x v="1"/>
    <n v="0.75"/>
    <n v="0.25"/>
    <n v="0"/>
    <n v="0"/>
    <n v="0"/>
    <n v="0"/>
    <n v="4.125"/>
    <d v="2021-03-04T00:00:00"/>
    <n v="1"/>
    <s v="Run a lot"/>
  </r>
  <r>
    <x v="37"/>
    <s v="F"/>
    <n v="9"/>
    <n v="4.97"/>
    <d v="1899-12-30T00:31:56"/>
    <d v="1899-12-30T00:36:59"/>
    <d v="1899-12-30T00:34:28"/>
    <n v="7"/>
    <d v="1899-12-30T00:06:56"/>
    <n v="1.5"/>
    <n v="1"/>
    <x v="1"/>
    <n v="0.75"/>
    <n v="0.25"/>
    <n v="0"/>
    <n v="0"/>
    <n v="0"/>
    <n v="0"/>
    <n v="1.375"/>
    <d v="2021-02-14T00:00:00"/>
    <n v="1"/>
    <e v="#N/A"/>
  </r>
  <r>
    <x v="35"/>
    <s v="F"/>
    <n v="9"/>
    <n v="62.87"/>
    <d v="1899-12-30T06:05:03"/>
    <d v="1899-12-30T06:49:29"/>
    <d v="1899-12-30T06:27:16"/>
    <n v="107"/>
    <d v="1899-12-30T00:06:10"/>
    <n v="5"/>
    <n v="1.5"/>
    <x v="1"/>
    <n v="0.75"/>
    <n v="0.25"/>
    <n v="7.1333333333333332E-2"/>
    <n v="2"/>
    <n v="0"/>
    <n v="0"/>
    <n v="6.1963333333333335"/>
    <d v="2021-02-14T00:00:00"/>
    <n v="1"/>
    <s v="Simply the BEST"/>
  </r>
  <r>
    <x v="0"/>
    <s v="M"/>
    <n v="9"/>
    <n v="10.36"/>
    <d v="1899-12-30T00:58:18"/>
    <d v="1899-12-30T00:58:38"/>
    <d v="1899-12-30T00:58:28"/>
    <n v="45"/>
    <d v="1899-12-30T00:05:39"/>
    <n v="2.5"/>
    <n v="1.5"/>
    <x v="1"/>
    <n v="0.75"/>
    <n v="0.25"/>
    <n v="0"/>
    <n v="0"/>
    <n v="0"/>
    <n v="0"/>
    <n v="2.25"/>
    <d v="2021-03-09T00:00:00"/>
    <n v="1"/>
    <s v="Run a lot"/>
  </r>
  <r>
    <x v="26"/>
    <s v="M"/>
    <n v="9"/>
    <n v="17.73"/>
    <d v="1899-12-30T01:24:43"/>
    <d v="1899-12-30T01:26:25"/>
    <d v="1899-12-30T01:25:34"/>
    <n v="32"/>
    <d v="1899-12-30T00:04:50"/>
    <n v="4"/>
    <n v="3"/>
    <x v="1"/>
    <n v="0.75"/>
    <n v="0.25"/>
    <n v="0"/>
    <n v="0"/>
    <n v="0"/>
    <n v="0"/>
    <n v="3.75"/>
    <d v="2021-03-14T00:00:00"/>
    <n v="1"/>
    <s v="Run for fun"/>
  </r>
  <r>
    <x v="1"/>
    <s v="F"/>
    <n v="9"/>
    <n v="21.13"/>
    <d v="1899-12-30T02:17:35"/>
    <d v="1899-12-30T02:20:12"/>
    <d v="1899-12-30T02:18:53"/>
    <n v="220"/>
    <d v="1899-12-30T00:06:34"/>
    <n v="5"/>
    <n v="1"/>
    <x v="1"/>
    <n v="0.75"/>
    <n v="0.25"/>
    <n v="0.14666666666666667"/>
    <n v="0"/>
    <n v="0"/>
    <n v="0"/>
    <n v="4.1466666666666665"/>
    <d v="2021-03-09T00:00:00"/>
    <n v="1"/>
    <s v="FUGI!"/>
  </r>
  <r>
    <x v="2"/>
    <s v="M"/>
    <n v="9"/>
    <n v="3.87"/>
    <d v="1899-12-30T00:15:59"/>
    <d v="1899-12-30T00:15:59"/>
    <d v="1899-12-30T00:15:59"/>
    <n v="9"/>
    <d v="1899-12-30T00:04:08"/>
    <n v="1"/>
    <n v="4.5"/>
    <x v="0"/>
    <n v="0.25"/>
    <n v="0.75"/>
    <n v="0"/>
    <n v="0"/>
    <n v="0"/>
    <n v="0"/>
    <n v="3.625"/>
    <d v="2021-03-11T00:00:00"/>
    <n v="1"/>
    <s v="FUGI!"/>
  </r>
  <r>
    <x v="3"/>
    <s v="M"/>
    <n v="9"/>
    <n v="15.05"/>
    <d v="1899-12-30T01:38:56"/>
    <d v="1899-12-30T01:39:03"/>
    <d v="1899-12-30T01:38:59"/>
    <n v="15"/>
    <d v="1899-12-30T00:06:35"/>
    <n v="3.5"/>
    <n v="1"/>
    <x v="1"/>
    <n v="0.75"/>
    <n v="0.25"/>
    <n v="0"/>
    <n v="0"/>
    <n v="0"/>
    <n v="0"/>
    <n v="2.875"/>
    <d v="2021-03-10T00:00:00"/>
    <n v="1"/>
    <s v="Run for fun"/>
  </r>
  <r>
    <x v="4"/>
    <s v="M"/>
    <n v="9"/>
    <n v="22.48"/>
    <d v="1899-12-30T01:58:00"/>
    <d v="1899-12-30T02:01:02"/>
    <d v="1899-12-30T01:59:31"/>
    <n v="114"/>
    <d v="1899-12-30T00:05:19"/>
    <n v="5"/>
    <n v="2"/>
    <x v="1"/>
    <n v="0.75"/>
    <n v="0.25"/>
    <n v="7.5999999999999998E-2"/>
    <n v="0"/>
    <n v="0"/>
    <n v="0"/>
    <n v="4.3259999999999996"/>
    <d v="2021-03-11T00:00:00"/>
    <n v="1"/>
    <s v="Run for fun"/>
  </r>
  <r>
    <x v="6"/>
    <s v="M"/>
    <n v="9"/>
    <n v="70.010000000000005"/>
    <d v="1899-12-30T07:15:05"/>
    <d v="1899-12-30T07:25:29"/>
    <d v="1899-12-30T07:20:17"/>
    <n v="118"/>
    <d v="1899-12-30T00:06:17"/>
    <n v="5"/>
    <n v="1"/>
    <x v="1"/>
    <n v="0.75"/>
    <n v="0.25"/>
    <n v="7.8666666666666663E-2"/>
    <n v="2.4"/>
    <n v="0"/>
    <n v="0"/>
    <n v="6.4786666666666672"/>
    <d v="2021-03-14T00:00:00"/>
    <n v="1"/>
    <s v="Tenchei"/>
  </r>
  <r>
    <x v="9"/>
    <s v="M"/>
    <n v="9"/>
    <n v="21.14"/>
    <d v="1899-12-30T01:59:31"/>
    <d v="1899-12-30T01:59:31"/>
    <d v="1899-12-30T01:59:31"/>
    <n v="10"/>
    <d v="1899-12-30T00:05:39"/>
    <n v="5"/>
    <n v="1.5"/>
    <x v="1"/>
    <n v="0.75"/>
    <n v="0.25"/>
    <n v="0"/>
    <n v="0"/>
    <n v="0"/>
    <n v="0"/>
    <n v="4.125"/>
    <d v="2021-03-14T00:00:00"/>
    <n v="1"/>
    <s v="Run a lot"/>
  </r>
  <r>
    <x v="10"/>
    <s v="M"/>
    <n v="9"/>
    <n v="12.01"/>
    <d v="1899-12-30T01:19:22"/>
    <d v="1899-12-30T01:20:32"/>
    <d v="1899-12-30T01:19:57"/>
    <n v="83"/>
    <d v="1899-12-30T00:06:39"/>
    <n v="3"/>
    <n v="1"/>
    <x v="1"/>
    <n v="0.75"/>
    <n v="0.25"/>
    <n v="0"/>
    <n v="0"/>
    <n v="0"/>
    <n v="0"/>
    <n v="2.5"/>
    <d v="2021-03-14T00:00:00"/>
    <n v="1"/>
    <s v="Run a lot"/>
  </r>
  <r>
    <x v="11"/>
    <s v="M"/>
    <n v="9"/>
    <n v="24"/>
    <d v="1899-12-30T02:01:40"/>
    <d v="1899-12-30T02:08:32"/>
    <d v="1899-12-30T02:05:06"/>
    <n v="388"/>
    <d v="1899-12-30T00:05:13"/>
    <n v="5"/>
    <n v="2.5"/>
    <x v="1"/>
    <n v="0.75"/>
    <n v="0.25"/>
    <n v="0.25866666666666666"/>
    <n v="0.1"/>
    <n v="0"/>
    <n v="0"/>
    <n v="4.7336666666666662"/>
    <d v="2021-03-14T00:00:00"/>
    <n v="1"/>
    <s v="Tenchei"/>
  </r>
  <r>
    <x v="12"/>
    <s v="M"/>
    <n v="9"/>
    <n v="5.03"/>
    <d v="1899-12-30T00:27:37"/>
    <d v="1899-12-30T00:29:05"/>
    <d v="1899-12-30T00:28:21"/>
    <n v="2"/>
    <d v="1899-12-30T00:05:38"/>
    <n v="1.5"/>
    <n v="1.5"/>
    <x v="1"/>
    <n v="0.75"/>
    <n v="0.25"/>
    <n v="0"/>
    <n v="0"/>
    <n v="0"/>
    <n v="0"/>
    <n v="1.5"/>
    <d v="2021-03-14T00:00:00"/>
    <n v="1"/>
    <s v="Run a lot"/>
  </r>
  <r>
    <x v="15"/>
    <s v="F"/>
    <n v="9"/>
    <n v="3.72"/>
    <d v="1899-12-30T00:23:36"/>
    <d v="1899-12-30T00:24:03"/>
    <d v="1899-12-30T00:23:49"/>
    <n v="2"/>
    <d v="1899-12-30T00:06:24"/>
    <n v="1"/>
    <n v="1.5"/>
    <x v="0"/>
    <n v="0.25"/>
    <n v="0.75"/>
    <n v="0"/>
    <n v="0"/>
    <n v="0"/>
    <n v="0"/>
    <n v="1.375"/>
    <d v="2021-03-11T00:00:00"/>
    <n v="1"/>
    <s v="Simply the BEST"/>
  </r>
  <r>
    <x v="16"/>
    <s v="M"/>
    <n v="9"/>
    <n v="25"/>
    <d v="1899-12-30T02:05:08"/>
    <d v="1899-12-30T02:05:08"/>
    <d v="1899-12-30T02:05:08"/>
    <n v="52"/>
    <d v="1899-12-30T00:05:00"/>
    <n v="5"/>
    <n v="3"/>
    <x v="0"/>
    <n v="0.25"/>
    <n v="0.75"/>
    <n v="0"/>
    <n v="0.2"/>
    <n v="0"/>
    <n v="0.4"/>
    <n v="4.1000000000000005"/>
    <d v="2021-03-14T00:00:00"/>
    <n v="1"/>
    <s v="FUGI!"/>
  </r>
  <r>
    <x v="17"/>
    <s v="F"/>
    <n v="9"/>
    <n v="3.01"/>
    <d v="1899-12-30T00:14:21"/>
    <d v="1899-12-30T00:14:30"/>
    <d v="1899-12-30T00:14:26"/>
    <n v="0"/>
    <d v="1899-12-30T00:04:48"/>
    <n v="1"/>
    <n v="4"/>
    <x v="0"/>
    <n v="0.25"/>
    <n v="0.75"/>
    <n v="0"/>
    <n v="0"/>
    <n v="0"/>
    <n v="0"/>
    <n v="3.25"/>
    <d v="2021-03-13T00:00:00"/>
    <n v="1"/>
    <s v="Run for fun"/>
  </r>
  <r>
    <x v="18"/>
    <s v="M"/>
    <n v="9"/>
    <n v="3.85"/>
    <d v="1899-12-30T00:20:05"/>
    <d v="1899-12-30T00:20:05"/>
    <d v="1899-12-30T00:20:05"/>
    <n v="132"/>
    <d v="1899-12-30T00:05:13"/>
    <n v="1"/>
    <n v="2.5"/>
    <x v="1"/>
    <n v="0.75"/>
    <n v="0.25"/>
    <n v="8.7999999999999995E-2"/>
    <n v="0"/>
    <n v="0"/>
    <n v="0"/>
    <n v="1.4630000000000001"/>
    <d v="2021-03-13T00:00:00"/>
    <n v="1"/>
    <s v="Run a lot"/>
  </r>
  <r>
    <x v="19"/>
    <s v="M"/>
    <n v="9"/>
    <n v="12.01"/>
    <d v="1899-12-30T01:05:39"/>
    <d v="1899-12-30T01:05:39"/>
    <d v="1899-12-30T01:05:39"/>
    <n v="344"/>
    <d v="1899-12-30T00:05:28"/>
    <n v="3"/>
    <n v="2"/>
    <x v="1"/>
    <n v="0.75"/>
    <n v="0.25"/>
    <n v="0.22933333333333333"/>
    <n v="0"/>
    <n v="0"/>
    <n v="0"/>
    <n v="2.9793333333333334"/>
    <d v="2021-03-13T00:00:00"/>
    <n v="1"/>
    <s v="Tenchei"/>
  </r>
  <r>
    <x v="20"/>
    <s v="M"/>
    <n v="9"/>
    <n v="25.27"/>
    <d v="1899-12-30T02:09:45"/>
    <d v="1899-12-30T02:15:46"/>
    <d v="1899-12-30T02:12:45"/>
    <n v="486"/>
    <d v="1899-12-30T00:05:15"/>
    <n v="5"/>
    <n v="2.5"/>
    <x v="1"/>
    <n v="0.75"/>
    <n v="0.25"/>
    <n v="0.32400000000000001"/>
    <n v="0.2"/>
    <n v="0"/>
    <n v="0"/>
    <n v="4.899"/>
    <d v="2021-03-14T00:00:00"/>
    <n v="1"/>
    <s v="Tenchei"/>
  </r>
  <r>
    <x v="21"/>
    <s v="M"/>
    <n v="9"/>
    <n v="11.58"/>
    <d v="1899-12-30T01:05:25"/>
    <d v="1899-12-30T01:05:40"/>
    <d v="1899-12-30T01:05:33"/>
    <n v="182"/>
    <d v="1899-12-30T00:05:40"/>
    <n v="2.5"/>
    <n v="1.5"/>
    <x v="1"/>
    <n v="0.75"/>
    <n v="0.25"/>
    <n v="0.12133333333333333"/>
    <n v="0"/>
    <n v="0"/>
    <n v="0.4"/>
    <n v="2.7713333333333332"/>
    <d v="2021-03-10T00:00:00"/>
    <n v="1"/>
    <s v="Simply the BEST"/>
  </r>
  <r>
    <x v="24"/>
    <s v="M"/>
    <n v="9"/>
    <n v="20.010000000000002"/>
    <d v="1899-12-30T01:29:18"/>
    <d v="1899-12-30T01:29:38"/>
    <d v="1899-12-30T01:29:28"/>
    <n v="32"/>
    <d v="1899-12-30T00:04:28"/>
    <n v="4.5"/>
    <n v="4"/>
    <x v="1"/>
    <n v="0.75"/>
    <n v="0.25"/>
    <n v="0"/>
    <n v="0"/>
    <n v="0"/>
    <n v="0"/>
    <n v="4.375"/>
    <d v="2021-03-14T00:00:00"/>
    <n v="1"/>
    <s v="Simply the BEST"/>
  </r>
  <r>
    <x v="25"/>
    <s v="F"/>
    <n v="9"/>
    <n v="20.27"/>
    <d v="1899-12-30T01:43:58"/>
    <d v="1899-12-30T01:43:58"/>
    <d v="1899-12-30T01:43:58"/>
    <n v="311"/>
    <d v="1899-12-30T00:05:08"/>
    <n v="5"/>
    <n v="3.5"/>
    <x v="1"/>
    <n v="0.75"/>
    <n v="0.25"/>
    <n v="0.20733333333333334"/>
    <n v="0"/>
    <n v="0"/>
    <n v="0"/>
    <n v="4.8323333333333336"/>
    <d v="2021-03-13T00:00:00"/>
    <n v="1"/>
    <s v="Simply the BEST"/>
  </r>
  <r>
    <x v="27"/>
    <s v="F"/>
    <n v="9"/>
    <n v="30.01"/>
    <d v="1899-12-30T02:38:44"/>
    <d v="1899-12-30T02:38:48"/>
    <d v="1899-12-30T02:38:46"/>
    <n v="52"/>
    <d v="1899-12-30T00:05:17"/>
    <n v="5"/>
    <n v="3"/>
    <x v="1"/>
    <n v="0.75"/>
    <n v="0.25"/>
    <n v="0"/>
    <n v="0.4"/>
    <n v="0"/>
    <n v="0"/>
    <n v="4.9000000000000004"/>
    <d v="2021-03-14T00:00:00"/>
    <n v="1"/>
    <s v="Run for fun"/>
  </r>
  <r>
    <x v="28"/>
    <s v="M"/>
    <n v="9"/>
    <n v="61.41"/>
    <d v="1899-12-30T11:55:07"/>
    <d v="1899-12-30T12:46:30"/>
    <d v="1899-12-30T12:20:49"/>
    <n v="2027"/>
    <d v="1899-12-30T00:12:04"/>
    <n v="5"/>
    <n v="0"/>
    <x v="1"/>
    <n v="0.75"/>
    <n v="0.25"/>
    <n v="1.3513333333333333"/>
    <n v="2"/>
    <n v="0"/>
    <n v="0.4"/>
    <n v="7.5013333333333332"/>
    <d v="2021-03-14T00:00:00"/>
    <n v="1"/>
    <s v="FUGI!"/>
  </r>
  <r>
    <x v="29"/>
    <s v="M"/>
    <n v="9"/>
    <n v="21.14"/>
    <d v="1899-12-30T02:24:38"/>
    <d v="1899-12-30T02:29:58"/>
    <d v="1899-12-30T02:27:18"/>
    <n v="138"/>
    <d v="1899-12-30T00:06:58"/>
    <n v="5"/>
    <n v="1"/>
    <x v="1"/>
    <n v="0.75"/>
    <n v="0.25"/>
    <n v="9.1999999999999998E-2"/>
    <n v="0"/>
    <n v="0"/>
    <n v="0"/>
    <n v="4.0919999999999996"/>
    <d v="2021-03-14T00:00:00"/>
    <n v="1"/>
    <s v="FUGI!"/>
  </r>
  <r>
    <x v="31"/>
    <s v="M"/>
    <n v="9"/>
    <n v="10.02"/>
    <d v="1899-12-30T00:55:50"/>
    <d v="1899-12-30T00:59:18"/>
    <d v="1899-12-30T00:57:34"/>
    <n v="12"/>
    <d v="1899-12-30T00:05:45"/>
    <n v="2.5"/>
    <n v="1.5"/>
    <x v="1"/>
    <n v="0.75"/>
    <n v="0.25"/>
    <n v="0"/>
    <n v="0"/>
    <n v="0"/>
    <n v="0"/>
    <n v="2.25"/>
    <d v="2021-03-14T00:00:00"/>
    <n v="1"/>
    <s v="Run for fun"/>
  </r>
  <r>
    <x v="33"/>
    <s v="M"/>
    <n v="9"/>
    <n v="25.03"/>
    <d v="1899-12-30T02:11:27"/>
    <d v="1899-12-30T02:11:27"/>
    <d v="1899-12-30T02:11:27"/>
    <n v="86"/>
    <d v="1899-12-30T00:05:15"/>
    <n v="5"/>
    <n v="2.5"/>
    <x v="1"/>
    <n v="0.75"/>
    <n v="0.25"/>
    <n v="0"/>
    <n v="0.2"/>
    <n v="0"/>
    <n v="0"/>
    <n v="4.5750000000000002"/>
    <d v="2021-03-14T00:00:00"/>
    <n v="1"/>
    <s v="Simply the BEST"/>
  </r>
  <r>
    <x v="22"/>
    <s v="M"/>
    <n v="9"/>
    <n v="20.82"/>
    <d v="1899-12-30T02:53:58"/>
    <d v="1899-12-30T03:35:52"/>
    <d v="1899-12-30T03:14:55"/>
    <n v="0"/>
    <d v="1899-12-30T00:09:22"/>
    <n v="4.5"/>
    <n v="0"/>
    <x v="1"/>
    <n v="0.75"/>
    <n v="0.25"/>
    <n v="0"/>
    <n v="0"/>
    <n v="0"/>
    <n v="0"/>
    <n v="3.375"/>
    <d v="2021-03-14T00:00:00"/>
    <n v="1"/>
    <s v="Simply the BEST"/>
  </r>
  <r>
    <x v="7"/>
    <s v="M"/>
    <n v="9"/>
    <n v="29.01"/>
    <d v="1899-12-30T02:16:12"/>
    <d v="1899-12-30T02:18:33"/>
    <d v="1899-12-30T02:17:22"/>
    <n v="3"/>
    <d v="1899-12-30T00:04:44"/>
    <n v="5"/>
    <n v="3.5"/>
    <x v="1"/>
    <n v="0.75"/>
    <n v="0.25"/>
    <n v="0"/>
    <n v="0.4"/>
    <n v="0"/>
    <n v="0"/>
    <n v="5.0250000000000004"/>
    <d v="2021-03-14T00:00:00"/>
    <n v="1"/>
    <s v="Tenchei"/>
  </r>
  <r>
    <x v="8"/>
    <s v="F"/>
    <n v="9"/>
    <n v="10.01"/>
    <d v="1899-12-30T01:13:29"/>
    <d v="1899-12-30T01:13:38"/>
    <d v="1899-12-30T01:13:34"/>
    <n v="76"/>
    <d v="1899-12-30T00:07:21"/>
    <n v="2.5"/>
    <n v="1"/>
    <x v="1"/>
    <n v="0.75"/>
    <n v="0.25"/>
    <n v="0"/>
    <n v="0"/>
    <n v="0"/>
    <n v="0.7"/>
    <n v="2.8250000000000002"/>
    <d v="2021-03-10T00:00:00"/>
    <n v="1"/>
    <s v="FUGI!"/>
  </r>
  <r>
    <x v="34"/>
    <s v="M"/>
    <n v="9"/>
    <n v="14.1"/>
    <d v="1899-12-30T01:09:48"/>
    <d v="1899-12-30T01:18:54"/>
    <d v="1899-12-30T01:14:21"/>
    <n v="22"/>
    <d v="1899-12-30T00:05:16"/>
    <n v="3"/>
    <n v="2"/>
    <x v="0"/>
    <n v="0.25"/>
    <n v="0.75"/>
    <n v="0"/>
    <n v="0"/>
    <n v="0"/>
    <n v="0"/>
    <n v="2.25"/>
    <d v="2021-03-09T00:00:00"/>
    <n v="1"/>
    <s v="Run a lot"/>
  </r>
  <r>
    <x v="37"/>
    <s v="F"/>
    <n v="10"/>
    <n v="6.49"/>
    <d v="1899-12-30T00:43:03"/>
    <d v="1899-12-30T00:47:04"/>
    <d v="1899-12-30T00:45:04"/>
    <n v="13"/>
    <d v="1899-12-30T00:06:57"/>
    <n v="1.5"/>
    <n v="1"/>
    <x v="0"/>
    <n v="0.25"/>
    <n v="0.75"/>
    <n v="0"/>
    <n v="0"/>
    <n v="0"/>
    <n v="0"/>
    <n v="1.125"/>
    <d v="2021-03-20T00:00:00"/>
    <n v="1"/>
    <e v="#N/A"/>
  </r>
  <r>
    <x v="35"/>
    <s v="F"/>
    <n v="10"/>
    <n v="69.78"/>
    <d v="1899-12-30T06:00:03"/>
    <d v="1899-12-30T06:00:03"/>
    <d v="1899-12-30T06:00:03"/>
    <n v="65"/>
    <d v="1899-12-30T00:05:10"/>
    <n v="5"/>
    <n v="3.5"/>
    <x v="0"/>
    <n v="0.25"/>
    <n v="0.75"/>
    <n v="0"/>
    <n v="2.4"/>
    <n v="0"/>
    <n v="0"/>
    <n v="6.2750000000000004"/>
    <d v="2021-03-20T00:00:00"/>
    <n v="1"/>
    <s v="Simply the BEST"/>
  </r>
  <r>
    <x v="0"/>
    <s v="M"/>
    <n v="10"/>
    <n v="15.03"/>
    <d v="1899-12-30T01:23:52"/>
    <d v="1899-12-30T01:25:09"/>
    <d v="1899-12-30T01:24:30"/>
    <n v="29"/>
    <d v="1899-12-30T00:05:37"/>
    <n v="3.5"/>
    <n v="1.5"/>
    <x v="1"/>
    <n v="0.75"/>
    <n v="0.25"/>
    <n v="0"/>
    <n v="0"/>
    <n v="0"/>
    <n v="0"/>
    <n v="3"/>
    <d v="2021-03-17T00:00:00"/>
    <n v="1"/>
    <s v="Run a lot"/>
  </r>
  <r>
    <x v="26"/>
    <s v="M"/>
    <n v="10"/>
    <n v="21.21"/>
    <d v="1899-12-30T01:30:48"/>
    <d v="1899-12-30T01:30:48"/>
    <d v="1899-12-30T01:30:48"/>
    <n v="15"/>
    <d v="1899-12-30T00:04:17"/>
    <n v="5"/>
    <n v="4"/>
    <x v="0"/>
    <n v="0.25"/>
    <n v="0.75"/>
    <n v="0"/>
    <n v="0"/>
    <n v="0"/>
    <n v="0"/>
    <n v="4.25"/>
    <d v="2021-03-21T00:00:00"/>
    <n v="1"/>
    <s v="Run for fun"/>
  </r>
  <r>
    <x v="1"/>
    <s v="F"/>
    <n v="10"/>
    <n v="7.01"/>
    <d v="1899-12-30T00:38:05"/>
    <d v="1899-12-30T00:38:05"/>
    <d v="1899-12-30T00:38:05"/>
    <n v="71"/>
    <d v="1899-12-30T00:05:26"/>
    <n v="2"/>
    <n v="3"/>
    <x v="0"/>
    <n v="0.25"/>
    <n v="0.75"/>
    <n v="0"/>
    <n v="0"/>
    <n v="0"/>
    <n v="0"/>
    <n v="2.75"/>
    <d v="2021-03-19T00:00:00"/>
    <n v="1"/>
    <s v="FUGI!"/>
  </r>
  <r>
    <x v="2"/>
    <s v="M"/>
    <n v="10"/>
    <n v="11.26"/>
    <d v="1899-12-30T00:56:09"/>
    <d v="1899-12-30T00:56:23"/>
    <d v="1899-12-30T00:56:16"/>
    <n v="54"/>
    <d v="1899-12-30T00:05:00"/>
    <n v="2.5"/>
    <n v="3"/>
    <x v="0"/>
    <n v="0.25"/>
    <n v="0.75"/>
    <n v="0"/>
    <n v="0"/>
    <n v="0"/>
    <n v="0"/>
    <n v="2.875"/>
    <d v="2021-03-16T00:00:00"/>
    <n v="1"/>
    <s v="FUGI!"/>
  </r>
  <r>
    <x v="6"/>
    <s v="M"/>
    <n v="10"/>
    <n v="50.01"/>
    <d v="1899-12-30T04:29:52"/>
    <d v="1899-12-30T04:32:41"/>
    <d v="1899-12-30T04:31:16"/>
    <n v="81"/>
    <d v="1899-12-30T00:05:25"/>
    <n v="5"/>
    <n v="2"/>
    <x v="1"/>
    <n v="0.75"/>
    <n v="0.25"/>
    <n v="0"/>
    <n v="1.4"/>
    <n v="0"/>
    <n v="0"/>
    <n v="5.65"/>
    <d v="2021-03-21T00:00:00"/>
    <n v="1"/>
    <s v="Tenchei"/>
  </r>
  <r>
    <x v="9"/>
    <s v="M"/>
    <n v="10"/>
    <n v="21.11"/>
    <d v="1899-12-30T01:54:22"/>
    <d v="1899-12-30T01:55:12"/>
    <d v="1899-12-30T01:54:47"/>
    <n v="11"/>
    <d v="1899-12-30T00:05:26"/>
    <n v="5"/>
    <n v="2"/>
    <x v="0"/>
    <n v="0.25"/>
    <n v="0.75"/>
    <n v="0"/>
    <n v="0"/>
    <n v="0"/>
    <n v="0"/>
    <n v="2.75"/>
    <d v="2021-03-21T00:00:00"/>
    <n v="1"/>
    <s v="Run a lot"/>
  </r>
  <r>
    <x v="10"/>
    <s v="M"/>
    <n v="10"/>
    <n v="10.31"/>
    <d v="1899-12-30T00:58:03"/>
    <d v="1899-12-30T00:59:00"/>
    <d v="1899-12-30T00:58:31"/>
    <n v="12"/>
    <d v="1899-12-30T00:05:41"/>
    <n v="2.5"/>
    <n v="1.5"/>
    <x v="1"/>
    <n v="0.75"/>
    <n v="0.25"/>
    <n v="0"/>
    <n v="0"/>
    <n v="0"/>
    <n v="0"/>
    <n v="2.25"/>
    <d v="2021-03-18T00:00:00"/>
    <n v="1"/>
    <s v="Run a lot"/>
  </r>
  <r>
    <x v="11"/>
    <s v="M"/>
    <n v="10"/>
    <n v="24"/>
    <d v="1899-12-30T01:49:34"/>
    <d v="1899-12-30T01:52:26"/>
    <d v="1899-12-30T01:51:00"/>
    <n v="75"/>
    <d v="1899-12-30T00:04:37"/>
    <n v="5"/>
    <n v="3.5"/>
    <x v="0"/>
    <n v="0.25"/>
    <n v="0.75"/>
    <n v="0"/>
    <n v="0.1"/>
    <n v="0"/>
    <n v="0"/>
    <n v="3.9750000000000001"/>
    <d v="2021-03-21T00:00:00"/>
    <n v="1"/>
    <s v="Tenchei"/>
  </r>
  <r>
    <x v="12"/>
    <s v="M"/>
    <n v="10"/>
    <n v="10.029999999999999"/>
    <d v="1899-12-30T00:58:14"/>
    <d v="1899-12-30T00:58:18"/>
    <d v="1899-12-30T00:58:16"/>
    <n v="12"/>
    <d v="1899-12-30T00:05:49"/>
    <n v="2.5"/>
    <n v="1.5"/>
    <x v="1"/>
    <n v="0.75"/>
    <n v="0.25"/>
    <n v="0"/>
    <n v="0"/>
    <n v="0"/>
    <n v="0"/>
    <n v="2.25"/>
    <d v="2021-03-18T00:00:00"/>
    <n v="1"/>
    <s v="Run a lot"/>
  </r>
  <r>
    <x v="15"/>
    <s v="F"/>
    <n v="10"/>
    <n v="15.01"/>
    <d v="1899-12-30T01:27:27"/>
    <d v="1899-12-30T01:28:34"/>
    <d v="1899-12-30T01:28:01"/>
    <n v="110"/>
    <d v="1899-12-30T00:05:52"/>
    <n v="3.5"/>
    <n v="2"/>
    <x v="1"/>
    <n v="0.75"/>
    <n v="0.25"/>
    <n v="7.3333333333333334E-2"/>
    <n v="0"/>
    <n v="0"/>
    <n v="0"/>
    <n v="3.1983333333333333"/>
    <d v="2021-03-20T00:00:00"/>
    <n v="1"/>
    <s v="Simply the BEST"/>
  </r>
  <r>
    <x v="16"/>
    <s v="M"/>
    <n v="10"/>
    <n v="30"/>
    <d v="1899-12-30T02:35:35"/>
    <d v="1899-12-30T02:35:35"/>
    <d v="1899-12-30T02:35:35"/>
    <n v="65"/>
    <d v="1899-12-30T00:05:11"/>
    <n v="5"/>
    <n v="2.5"/>
    <x v="0"/>
    <n v="0.25"/>
    <n v="0.75"/>
    <n v="0"/>
    <n v="0.4"/>
    <n v="0"/>
    <n v="0.4"/>
    <n v="3.9249999999999998"/>
    <d v="2021-03-21T00:00:00"/>
    <n v="1"/>
    <s v="FUGI!"/>
  </r>
  <r>
    <x v="17"/>
    <s v="F"/>
    <n v="10"/>
    <n v="15"/>
    <d v="1899-12-30T01:26:49"/>
    <d v="1899-12-30T01:37:12"/>
    <d v="1899-12-30T01:32:00"/>
    <n v="0"/>
    <d v="1899-12-30T00:06:08"/>
    <n v="3.5"/>
    <n v="1.5"/>
    <x v="1"/>
    <n v="0.75"/>
    <n v="0.25"/>
    <n v="0"/>
    <n v="0"/>
    <n v="0"/>
    <n v="0"/>
    <n v="3"/>
    <d v="2021-03-21T00:00:00"/>
    <n v="1"/>
    <s v="Run for fun"/>
  </r>
  <r>
    <x v="19"/>
    <s v="M"/>
    <n v="10"/>
    <n v="21.24"/>
    <d v="1899-12-30T01:48:02"/>
    <d v="1899-12-30T01:49:34"/>
    <d v="1899-12-30T01:48:48"/>
    <n v="427"/>
    <d v="1899-12-30T00:05:07"/>
    <n v="5"/>
    <n v="2.5"/>
    <x v="1"/>
    <n v="0.75"/>
    <n v="0.25"/>
    <n v="0.28466666666666668"/>
    <n v="0"/>
    <n v="0"/>
    <n v="0"/>
    <n v="4.6596666666666664"/>
    <d v="2021-03-21T00:00:00"/>
    <n v="1"/>
    <s v="Tenchei"/>
  </r>
  <r>
    <x v="20"/>
    <s v="M"/>
    <n v="10"/>
    <n v="30.01"/>
    <d v="1899-12-30T02:33:56"/>
    <d v="1899-12-30T02:38:15"/>
    <d v="1899-12-30T02:36:05"/>
    <n v="586"/>
    <d v="1899-12-30T00:05:12"/>
    <n v="5"/>
    <n v="2.5"/>
    <x v="0"/>
    <n v="0.25"/>
    <n v="0.75"/>
    <n v="0.39066666666666666"/>
    <n v="0.4"/>
    <n v="0"/>
    <n v="0"/>
    <n v="3.9156666666666666"/>
    <d v="2021-03-21T00:00:00"/>
    <n v="1"/>
    <s v="Tenchei"/>
  </r>
  <r>
    <x v="21"/>
    <s v="M"/>
    <n v="10"/>
    <n v="11.75"/>
    <d v="1899-12-30T01:05:48"/>
    <d v="1899-12-30T01:06:36"/>
    <d v="1899-12-30T01:06:12"/>
    <n v="186"/>
    <d v="1899-12-30T00:05:38"/>
    <n v="2.5"/>
    <n v="1.5"/>
    <x v="0"/>
    <n v="0.25"/>
    <n v="0.75"/>
    <n v="0.124"/>
    <n v="0"/>
    <n v="0"/>
    <n v="0.4"/>
    <n v="2.274"/>
    <d v="2021-03-17T00:00:00"/>
    <n v="1"/>
    <s v="Simply the BEST"/>
  </r>
  <r>
    <x v="24"/>
    <s v="M"/>
    <n v="10"/>
    <n v="24.01"/>
    <d v="1899-12-30T01:49:29"/>
    <d v="1899-12-30T01:49:55"/>
    <d v="1899-12-30T01:49:42"/>
    <n v="42"/>
    <d v="1899-12-30T00:04:34"/>
    <n v="5"/>
    <n v="3.5"/>
    <x v="0"/>
    <n v="0.25"/>
    <n v="0.75"/>
    <n v="0"/>
    <n v="0.1"/>
    <n v="0"/>
    <n v="0"/>
    <n v="3.9750000000000001"/>
    <d v="2021-03-21T00:00:00"/>
    <n v="1"/>
    <s v="Simply the BEST"/>
  </r>
  <r>
    <x v="25"/>
    <s v="F"/>
    <n v="10"/>
    <n v="9.86"/>
    <d v="1899-12-30T00:46:36"/>
    <d v="1899-12-30T00:46:55"/>
    <d v="1899-12-30T00:46:46"/>
    <n v="48"/>
    <d v="1899-12-30T00:04:45"/>
    <n v="2.5"/>
    <n v="4.5"/>
    <x v="0"/>
    <n v="0.25"/>
    <n v="0.75"/>
    <n v="0"/>
    <n v="0"/>
    <n v="0"/>
    <n v="0"/>
    <n v="4"/>
    <d v="2021-03-21T00:00:00"/>
    <n v="1"/>
    <s v="Simply the BEST"/>
  </r>
  <r>
    <x v="27"/>
    <s v="F"/>
    <n v="10"/>
    <n v="7.02"/>
    <d v="1899-12-30T00:33:55"/>
    <d v="1899-12-30T00:33:55"/>
    <d v="1899-12-30T00:33:55"/>
    <n v="70"/>
    <d v="1899-12-30T00:04:50"/>
    <n v="2"/>
    <n v="4"/>
    <x v="0"/>
    <n v="0.25"/>
    <n v="0.75"/>
    <n v="0"/>
    <n v="0"/>
    <n v="0"/>
    <n v="0"/>
    <n v="3.5"/>
    <d v="2021-03-20T00:00:00"/>
    <n v="1"/>
    <s v="Run for fun"/>
  </r>
  <r>
    <x v="28"/>
    <s v="M"/>
    <n v="10"/>
    <n v="67.95"/>
    <d v="1899-12-30T11:13:38"/>
    <d v="1899-12-30T11:39:52"/>
    <d v="1899-12-30T11:26:45"/>
    <n v="158"/>
    <d v="1899-12-30T00:10:06"/>
    <n v="5"/>
    <n v="0"/>
    <x v="0"/>
    <n v="0.25"/>
    <n v="0.75"/>
    <n v="0.10533333333333333"/>
    <n v="2.2999999999999998"/>
    <n v="0"/>
    <n v="0.4"/>
    <n v="4.0553333333333335"/>
    <d v="2021-03-21T00:00:00"/>
    <n v="1"/>
    <s v="FUGI!"/>
  </r>
  <r>
    <x v="29"/>
    <s v="M"/>
    <n v="10"/>
    <n v="3.31"/>
    <d v="1899-12-30T00:14:07"/>
    <d v="1899-12-30T00:14:29"/>
    <d v="1899-12-30T00:14:18"/>
    <n v="14"/>
    <d v="1899-12-30T00:04:19"/>
    <n v="1"/>
    <n v="4"/>
    <x v="0"/>
    <n v="0.25"/>
    <n v="0.75"/>
    <n v="0"/>
    <n v="0"/>
    <n v="0"/>
    <n v="0"/>
    <n v="3.25"/>
    <d v="2021-03-21T00:00:00"/>
    <n v="1"/>
    <s v="FUGI!"/>
  </r>
  <r>
    <x v="31"/>
    <s v="M"/>
    <n v="10"/>
    <n v="12.08"/>
    <d v="1899-12-30T01:06:36"/>
    <d v="1899-12-30T01:10:33"/>
    <d v="1899-12-30T01:08:35"/>
    <n v="6"/>
    <d v="1899-12-30T00:05:41"/>
    <n v="3"/>
    <n v="1.5"/>
    <x v="0"/>
    <n v="0.25"/>
    <n v="0.75"/>
    <n v="0"/>
    <n v="0"/>
    <n v="0"/>
    <n v="0"/>
    <n v="1.875"/>
    <d v="2021-03-21T00:00:00"/>
    <n v="1"/>
    <s v="Run for fun"/>
  </r>
  <r>
    <x v="33"/>
    <s v="M"/>
    <n v="10"/>
    <n v="15.03"/>
    <d v="1899-12-30T01:14:16"/>
    <d v="1899-12-30T01:14:16"/>
    <d v="1899-12-30T01:14:16"/>
    <n v="60"/>
    <d v="1899-12-30T00:04:56"/>
    <n v="3.5"/>
    <n v="3"/>
    <x v="0"/>
    <n v="0.25"/>
    <n v="0.75"/>
    <n v="0"/>
    <n v="0"/>
    <n v="0"/>
    <n v="0"/>
    <n v="3.125"/>
    <d v="2021-03-21T00:00:00"/>
    <n v="1"/>
    <s v="Simply the BEST"/>
  </r>
  <r>
    <x v="22"/>
    <s v="M"/>
    <n v="10"/>
    <n v="24.44"/>
    <d v="1899-12-30T02:23:30"/>
    <d v="1899-12-30T02:45:06"/>
    <d v="1899-12-30T02:34:18"/>
    <n v="0"/>
    <d v="1899-12-30T00:06:19"/>
    <n v="5"/>
    <n v="1"/>
    <x v="0"/>
    <n v="0.25"/>
    <n v="0.75"/>
    <n v="0"/>
    <n v="0.1"/>
    <n v="0"/>
    <n v="0"/>
    <n v="2.1"/>
    <d v="2021-03-21T00:00:00"/>
    <n v="1"/>
    <s v="Simply the BEST"/>
  </r>
  <r>
    <x v="7"/>
    <s v="M"/>
    <n v="10"/>
    <n v="7.52"/>
    <d v="1899-12-30T00:35:55"/>
    <d v="1899-12-30T00:38:01"/>
    <d v="1899-12-30T00:36:58"/>
    <n v="3"/>
    <d v="1899-12-30T00:04:55"/>
    <n v="2"/>
    <n v="3"/>
    <x v="0"/>
    <n v="0.25"/>
    <n v="0.75"/>
    <n v="0"/>
    <n v="0"/>
    <n v="0"/>
    <n v="0"/>
    <n v="2.75"/>
    <d v="2021-03-19T00:00:00"/>
    <n v="1"/>
    <s v="Tenchei"/>
  </r>
  <r>
    <x v="8"/>
    <s v="F"/>
    <n v="10"/>
    <n v="8.0299999999999994"/>
    <d v="1899-12-30T00:57:54"/>
    <d v="1899-12-30T00:58:03"/>
    <d v="1899-12-30T00:57:58"/>
    <n v="63"/>
    <d v="1899-12-30T00:07:13"/>
    <n v="2"/>
    <n v="1"/>
    <x v="0"/>
    <n v="0.25"/>
    <n v="0.75"/>
    <n v="0"/>
    <n v="0"/>
    <n v="0"/>
    <n v="0.7"/>
    <n v="1.95"/>
    <d v="2021-03-17T00:00:00"/>
    <n v="1"/>
    <s v="FUGI!"/>
  </r>
  <r>
    <x v="34"/>
    <s v="M"/>
    <n v="10"/>
    <n v="21.2"/>
    <d v="1899-12-30T01:54:40"/>
    <d v="1899-12-30T02:07:16"/>
    <d v="1899-12-30T02:00:58"/>
    <n v="56"/>
    <d v="1899-12-30T00:05:42"/>
    <n v="5"/>
    <n v="1.5"/>
    <x v="0"/>
    <n v="0.25"/>
    <n v="0.75"/>
    <n v="0"/>
    <n v="0"/>
    <n v="0"/>
    <n v="0"/>
    <n v="2.375"/>
    <d v="2021-03-18T00:00:00"/>
    <n v="1"/>
    <s v="Run a lot"/>
  </r>
  <r>
    <x v="14"/>
    <s v="F"/>
    <n v="10"/>
    <n v="12.21"/>
    <d v="1899-12-30T01:16:18"/>
    <d v="1899-12-30T01:19:47"/>
    <d v="1899-12-30T01:18:03"/>
    <n v="23"/>
    <d v="1899-12-30T00:06:23"/>
    <n v="3"/>
    <n v="1.5"/>
    <x v="1"/>
    <n v="0.75"/>
    <n v="0.25"/>
    <n v="0"/>
    <n v="0"/>
    <n v="0"/>
    <n v="0"/>
    <n v="2.625"/>
    <d v="2021-03-21T00:00:00"/>
    <n v="1"/>
    <s v="Run a lot"/>
  </r>
  <r>
    <x v="20"/>
    <s v="M"/>
    <s v="P2"/>
    <m/>
    <m/>
    <m/>
    <m/>
    <m/>
    <m/>
    <m/>
    <m/>
    <x v="2"/>
    <m/>
    <m/>
    <m/>
    <m/>
    <m/>
    <m/>
    <n v="4.75"/>
    <m/>
    <m/>
    <s v="Tenchei"/>
  </r>
  <r>
    <x v="28"/>
    <s v="M"/>
    <s v="P2"/>
    <m/>
    <m/>
    <m/>
    <m/>
    <m/>
    <m/>
    <m/>
    <m/>
    <x v="2"/>
    <m/>
    <m/>
    <m/>
    <m/>
    <m/>
    <m/>
    <n v="4.625"/>
    <m/>
    <m/>
    <s v="FUGI!"/>
  </r>
  <r>
    <x v="33"/>
    <s v="M"/>
    <s v="P2"/>
    <m/>
    <m/>
    <m/>
    <m/>
    <m/>
    <m/>
    <m/>
    <m/>
    <x v="2"/>
    <m/>
    <m/>
    <m/>
    <m/>
    <m/>
    <m/>
    <n v="5.25"/>
    <m/>
    <m/>
    <s v="Simply the BEST"/>
  </r>
  <r>
    <x v="6"/>
    <s v="M"/>
    <s v="P2"/>
    <m/>
    <m/>
    <m/>
    <m/>
    <m/>
    <m/>
    <m/>
    <m/>
    <x v="2"/>
    <m/>
    <m/>
    <m/>
    <m/>
    <m/>
    <m/>
    <n v="4.25"/>
    <m/>
    <m/>
    <s v="Tenchei"/>
  </r>
  <r>
    <x v="2"/>
    <s v="M"/>
    <s v="P2"/>
    <m/>
    <m/>
    <m/>
    <m/>
    <m/>
    <m/>
    <m/>
    <m/>
    <x v="2"/>
    <m/>
    <m/>
    <m/>
    <m/>
    <m/>
    <m/>
    <n v="4.625"/>
    <m/>
    <m/>
    <s v="FUGI!"/>
  </r>
  <r>
    <x v="34"/>
    <s v="M"/>
    <s v="P2"/>
    <m/>
    <m/>
    <m/>
    <m/>
    <m/>
    <m/>
    <m/>
    <m/>
    <x v="2"/>
    <m/>
    <m/>
    <m/>
    <m/>
    <m/>
    <m/>
    <n v="5"/>
    <m/>
    <m/>
    <s v="Run a lot"/>
  </r>
  <r>
    <x v="8"/>
    <s v="F"/>
    <s v="P2"/>
    <m/>
    <m/>
    <m/>
    <m/>
    <m/>
    <m/>
    <m/>
    <m/>
    <x v="2"/>
    <m/>
    <m/>
    <m/>
    <m/>
    <m/>
    <m/>
    <n v="4"/>
    <m/>
    <m/>
    <s v="FUGI!"/>
  </r>
  <r>
    <x v="29"/>
    <s v="M"/>
    <s v="P2"/>
    <m/>
    <m/>
    <m/>
    <m/>
    <m/>
    <m/>
    <m/>
    <m/>
    <x v="2"/>
    <m/>
    <m/>
    <m/>
    <m/>
    <m/>
    <m/>
    <n v="4.25"/>
    <m/>
    <m/>
    <s v="FUGI!"/>
  </r>
  <r>
    <x v="22"/>
    <s v="M"/>
    <s v="P2"/>
    <m/>
    <m/>
    <m/>
    <m/>
    <m/>
    <m/>
    <m/>
    <m/>
    <x v="2"/>
    <m/>
    <m/>
    <m/>
    <m/>
    <m/>
    <m/>
    <n v="3.75"/>
    <m/>
    <m/>
    <s v="Simply the BEST"/>
  </r>
  <r>
    <x v="21"/>
    <s v="M"/>
    <s v="P2"/>
    <m/>
    <m/>
    <m/>
    <m/>
    <m/>
    <m/>
    <m/>
    <m/>
    <x v="2"/>
    <m/>
    <m/>
    <m/>
    <m/>
    <m/>
    <m/>
    <n v="3.625"/>
    <m/>
    <m/>
    <s v="Simply the BEST"/>
  </r>
  <r>
    <x v="31"/>
    <s v="M"/>
    <s v="P2"/>
    <m/>
    <m/>
    <m/>
    <m/>
    <m/>
    <m/>
    <m/>
    <m/>
    <x v="2"/>
    <m/>
    <m/>
    <m/>
    <m/>
    <m/>
    <m/>
    <n v="3.625"/>
    <m/>
    <m/>
    <s v="Run for fun"/>
  </r>
  <r>
    <x v="0"/>
    <s v="M"/>
    <s v="P2"/>
    <m/>
    <m/>
    <m/>
    <m/>
    <m/>
    <m/>
    <m/>
    <m/>
    <x v="2"/>
    <m/>
    <m/>
    <m/>
    <m/>
    <m/>
    <m/>
    <n v="4"/>
    <m/>
    <m/>
    <s v="Run a lot"/>
  </r>
  <r>
    <x v="17"/>
    <s v="F"/>
    <s v="P2"/>
    <m/>
    <m/>
    <m/>
    <m/>
    <m/>
    <m/>
    <m/>
    <m/>
    <x v="2"/>
    <m/>
    <m/>
    <m/>
    <m/>
    <m/>
    <m/>
    <n v="4.25"/>
    <m/>
    <m/>
    <s v="Run for fun"/>
  </r>
  <r>
    <x v="10"/>
    <s v="M"/>
    <s v="P2"/>
    <m/>
    <m/>
    <m/>
    <m/>
    <m/>
    <m/>
    <m/>
    <m/>
    <x v="2"/>
    <m/>
    <m/>
    <m/>
    <m/>
    <m/>
    <m/>
    <n v="3.75"/>
    <m/>
    <m/>
    <s v="Run a lot"/>
  </r>
  <r>
    <x v="18"/>
    <s v="M"/>
    <s v="P2"/>
    <m/>
    <m/>
    <m/>
    <m/>
    <m/>
    <m/>
    <m/>
    <m/>
    <x v="2"/>
    <m/>
    <m/>
    <m/>
    <m/>
    <m/>
    <m/>
    <n v="4.125"/>
    <m/>
    <m/>
    <s v="Run a lot"/>
  </r>
  <r>
    <x v="14"/>
    <s v="F"/>
    <s v="P2"/>
    <m/>
    <m/>
    <m/>
    <m/>
    <m/>
    <m/>
    <m/>
    <m/>
    <x v="2"/>
    <m/>
    <m/>
    <m/>
    <m/>
    <m/>
    <m/>
    <n v="4.125"/>
    <m/>
    <m/>
    <s v="Run a lot"/>
  </r>
  <r>
    <x v="1"/>
    <s v="F"/>
    <s v="P2"/>
    <m/>
    <m/>
    <m/>
    <m/>
    <m/>
    <m/>
    <m/>
    <m/>
    <x v="2"/>
    <m/>
    <m/>
    <m/>
    <m/>
    <m/>
    <m/>
    <n v="3.25"/>
    <m/>
    <m/>
    <s v="FUGI!"/>
  </r>
  <r>
    <x v="16"/>
    <s v="M"/>
    <s v="P2"/>
    <m/>
    <m/>
    <m/>
    <m/>
    <m/>
    <m/>
    <m/>
    <m/>
    <x v="2"/>
    <m/>
    <m/>
    <m/>
    <m/>
    <m/>
    <m/>
    <n v="5.375"/>
    <m/>
    <m/>
    <s v="FUGI!"/>
  </r>
  <r>
    <x v="25"/>
    <s v="F"/>
    <s v="P2"/>
    <m/>
    <m/>
    <m/>
    <m/>
    <m/>
    <m/>
    <m/>
    <m/>
    <x v="2"/>
    <m/>
    <m/>
    <m/>
    <m/>
    <m/>
    <m/>
    <n v="4.375"/>
    <m/>
    <m/>
    <s v="Simply the BEST"/>
  </r>
  <r>
    <x v="15"/>
    <s v="F"/>
    <s v="P2"/>
    <m/>
    <m/>
    <m/>
    <m/>
    <m/>
    <m/>
    <m/>
    <m/>
    <x v="2"/>
    <m/>
    <m/>
    <m/>
    <m/>
    <m/>
    <m/>
    <n v="4.75"/>
    <m/>
    <m/>
    <s v="Simply the BEST"/>
  </r>
  <r>
    <x v="27"/>
    <s v="F"/>
    <s v="P2"/>
    <m/>
    <m/>
    <m/>
    <m/>
    <m/>
    <m/>
    <m/>
    <m/>
    <x v="2"/>
    <m/>
    <m/>
    <m/>
    <m/>
    <m/>
    <m/>
    <n v="5.125"/>
    <m/>
    <m/>
    <s v="Run for fun"/>
  </r>
  <r>
    <x v="35"/>
    <s v="F"/>
    <s v="P2"/>
    <m/>
    <m/>
    <m/>
    <m/>
    <m/>
    <m/>
    <m/>
    <m/>
    <x v="2"/>
    <m/>
    <m/>
    <m/>
    <m/>
    <m/>
    <m/>
    <n v="3.875"/>
    <m/>
    <m/>
    <s v="Simply the BEST"/>
  </r>
  <r>
    <x v="0"/>
    <s v="M"/>
    <n v="11"/>
    <n v="10.02"/>
    <d v="1899-12-30T00:45:30"/>
    <d v="1899-12-30T00:45:30"/>
    <d v="1899-12-30T00:45:30"/>
    <n v="7"/>
    <d v="1899-12-30T00:04:32"/>
    <n v="2.5"/>
    <n v="3.5"/>
    <x v="0"/>
    <n v="0.25"/>
    <n v="0.75"/>
    <n v="0"/>
    <n v="0"/>
    <n v="0"/>
    <n v="0"/>
    <n v="3.25"/>
    <d v="2021-03-26T00:00:00"/>
    <n v="1"/>
    <s v="Run a lot"/>
  </r>
  <r>
    <x v="26"/>
    <s v="M"/>
    <n v="11"/>
    <n v="20.010000000000002"/>
    <d v="1899-12-30T01:31:18"/>
    <d v="1899-12-30T01:33:55"/>
    <d v="1899-12-30T01:32:36"/>
    <n v="30"/>
    <d v="1899-12-30T00:04:38"/>
    <n v="4.5"/>
    <n v="3.5"/>
    <x v="1"/>
    <n v="0.75"/>
    <n v="0.25"/>
    <n v="0"/>
    <n v="0"/>
    <n v="0"/>
    <n v="0"/>
    <n v="4.25"/>
    <d v="2021-03-28T00:00:00"/>
    <n v="1"/>
    <s v="Run for fun"/>
  </r>
  <r>
    <x v="1"/>
    <s v="F"/>
    <n v="11"/>
    <n v="10.01"/>
    <d v="1899-12-30T01:01:33"/>
    <d v="1899-12-30T01:01:52"/>
    <d v="1899-12-30T01:01:43"/>
    <n v="113"/>
    <d v="1899-12-30T00:06:10"/>
    <n v="2.5"/>
    <n v="1.5"/>
    <x v="1"/>
    <n v="0.75"/>
    <n v="0.25"/>
    <n v="7.5333333333333335E-2"/>
    <n v="0"/>
    <n v="0"/>
    <n v="0"/>
    <n v="2.3253333333333335"/>
    <d v="2021-03-27T00:00:00"/>
    <n v="1"/>
    <s v="FUGI!"/>
  </r>
  <r>
    <x v="2"/>
    <s v="M"/>
    <n v="11"/>
    <n v="4.08"/>
    <d v="1899-12-30T00:16:15"/>
    <d v="1899-12-30T00:16:15"/>
    <d v="1899-12-30T00:16:15"/>
    <n v="7"/>
    <d v="1899-12-30T00:03:59"/>
    <n v="1"/>
    <n v="5"/>
    <x v="0"/>
    <n v="0.25"/>
    <n v="0.75"/>
    <n v="0"/>
    <n v="0"/>
    <n v="0.1"/>
    <n v="0"/>
    <n v="4.0999999999999996"/>
    <d v="2021-03-26T00:00:00"/>
    <n v="1"/>
    <s v="FUGI!"/>
  </r>
  <r>
    <x v="6"/>
    <s v="M"/>
    <n v="11"/>
    <n v="3"/>
    <d v="1899-12-30T00:11:31"/>
    <d v="1899-12-30T00:11:31"/>
    <d v="1899-12-30T00:11:31"/>
    <n v="10"/>
    <d v="1899-12-30T00:03:50"/>
    <n v="1"/>
    <n v="5"/>
    <x v="0"/>
    <n v="0.25"/>
    <n v="0.75"/>
    <n v="0"/>
    <n v="0"/>
    <n v="0.6"/>
    <n v="0"/>
    <n v="4.5999999999999996"/>
    <d v="2021-03-27T00:00:00"/>
    <n v="1"/>
    <s v="Tenchei"/>
  </r>
  <r>
    <x v="9"/>
    <s v="M"/>
    <n v="11"/>
    <n v="17.23"/>
    <d v="1899-12-30T01:36:50"/>
    <d v="1899-12-30T01:36:57"/>
    <d v="1899-12-30T01:36:53"/>
    <n v="9"/>
    <d v="1899-12-30T00:05:37"/>
    <n v="4"/>
    <n v="1.5"/>
    <x v="1"/>
    <n v="0.75"/>
    <n v="0.25"/>
    <n v="0"/>
    <n v="0"/>
    <n v="0"/>
    <n v="0"/>
    <n v="3.375"/>
    <d v="2021-03-28T00:00:00"/>
    <n v="1"/>
    <s v="Run a lot"/>
  </r>
  <r>
    <x v="11"/>
    <s v="M"/>
    <n v="11"/>
    <n v="25"/>
    <d v="1899-12-30T02:01:34"/>
    <d v="1899-12-30T02:09:07"/>
    <d v="1899-12-30T02:05:20"/>
    <n v="79"/>
    <d v="1899-12-30T00:05:01"/>
    <n v="5"/>
    <n v="3"/>
    <x v="0"/>
    <n v="0.25"/>
    <n v="0.75"/>
    <n v="0"/>
    <n v="0.2"/>
    <n v="0"/>
    <n v="0"/>
    <n v="3.7"/>
    <d v="2021-03-28T00:00:00"/>
    <n v="1"/>
    <s v="Tenchei"/>
  </r>
  <r>
    <x v="12"/>
    <s v="M"/>
    <n v="11"/>
    <n v="8.01"/>
    <d v="1899-12-30T00:45:40"/>
    <d v="1899-12-30T00:46:25"/>
    <d v="1899-12-30T00:46:03"/>
    <n v="4"/>
    <d v="1899-12-30T00:05:45"/>
    <n v="2"/>
    <n v="1.5"/>
    <x v="1"/>
    <n v="0.75"/>
    <n v="0.25"/>
    <n v="0"/>
    <n v="0"/>
    <n v="0"/>
    <n v="0"/>
    <n v="1.875"/>
    <d v="2021-03-23T00:00:00"/>
    <n v="1"/>
    <s v="Run a lot"/>
  </r>
  <r>
    <x v="15"/>
    <s v="F"/>
    <n v="11"/>
    <n v="12.62"/>
    <d v="1899-12-30T01:57:55"/>
    <d v="1899-12-30T02:13:14"/>
    <d v="1899-12-30T02:05:34"/>
    <n v="536"/>
    <d v="1899-12-30T00:09:57"/>
    <n v="3"/>
    <n v="0"/>
    <x v="1"/>
    <n v="0.75"/>
    <n v="0.25"/>
    <n v="0.35733333333333334"/>
    <n v="0"/>
    <n v="0"/>
    <n v="0"/>
    <n v="2.6073333333333335"/>
    <d v="2021-03-28T00:00:00"/>
    <n v="1"/>
    <s v="Simply the BEST"/>
  </r>
  <r>
    <x v="16"/>
    <s v="M"/>
    <n v="11"/>
    <n v="21.12"/>
    <d v="1899-12-30T01:39:45"/>
    <d v="1899-12-30T01:39:48"/>
    <d v="1899-12-30T01:39:47"/>
    <n v="26"/>
    <d v="1899-12-30T00:04:43"/>
    <n v="5"/>
    <n v="3.5"/>
    <x v="0"/>
    <n v="0.25"/>
    <n v="0.75"/>
    <n v="0"/>
    <n v="0"/>
    <n v="0"/>
    <n v="0.4"/>
    <n v="4.2750000000000004"/>
    <d v="2021-03-25T00:00:00"/>
    <n v="1"/>
    <s v="FUGI!"/>
  </r>
  <r>
    <x v="17"/>
    <s v="F"/>
    <n v="11"/>
    <n v="10.01"/>
    <d v="1899-12-30T00:53:13"/>
    <d v="1899-12-30T01:09:06"/>
    <d v="1899-12-30T01:01:10"/>
    <n v="0"/>
    <d v="1899-12-30T00:06:07"/>
    <n v="2.5"/>
    <n v="1.5"/>
    <x v="0"/>
    <n v="0.25"/>
    <n v="0.75"/>
    <n v="0"/>
    <n v="0"/>
    <n v="0"/>
    <n v="0"/>
    <n v="1.75"/>
    <d v="2021-03-28T00:00:00"/>
    <n v="1"/>
    <s v="Run for fun"/>
  </r>
  <r>
    <x v="19"/>
    <s v="M"/>
    <n v="11"/>
    <n v="17.05"/>
    <d v="1899-12-30T01:39:57"/>
    <d v="1899-12-30T01:41:47"/>
    <d v="1899-12-30T01:40:52"/>
    <n v="704"/>
    <d v="1899-12-30T00:05:55"/>
    <n v="4"/>
    <n v="1.5"/>
    <x v="0"/>
    <n v="0.25"/>
    <n v="0.75"/>
    <n v="0.46933333333333332"/>
    <n v="0"/>
    <n v="0"/>
    <n v="0"/>
    <n v="2.5943333333333332"/>
    <d v="2021-03-28T00:00:00"/>
    <n v="1"/>
    <s v="Tenchei"/>
  </r>
  <r>
    <x v="20"/>
    <s v="M"/>
    <n v="11"/>
    <n v="17.05"/>
    <d v="1899-12-30T01:40:13"/>
    <d v="1899-12-30T01:41:49"/>
    <d v="1899-12-30T01:41:01"/>
    <n v="718"/>
    <d v="1899-12-30T00:05:55"/>
    <n v="4"/>
    <n v="1.5"/>
    <x v="1"/>
    <n v="0.75"/>
    <n v="0.25"/>
    <n v="0.47866666666666668"/>
    <n v="0"/>
    <n v="0"/>
    <n v="0"/>
    <n v="3.8536666666666668"/>
    <d v="2021-03-28T00:00:00"/>
    <n v="1"/>
    <s v="Tenchei"/>
  </r>
  <r>
    <x v="21"/>
    <s v="M"/>
    <n v="11"/>
    <n v="11.83"/>
    <d v="1899-12-30T01:03:33"/>
    <d v="1899-12-30T01:04:13"/>
    <d v="1899-12-30T01:03:53"/>
    <n v="179"/>
    <d v="1899-12-30T00:05:24"/>
    <n v="2.5"/>
    <n v="2"/>
    <x v="1"/>
    <n v="0.75"/>
    <n v="0.25"/>
    <n v="0.11933333333333333"/>
    <n v="0"/>
    <n v="0"/>
    <n v="0.4"/>
    <n v="2.8943333333333334"/>
    <d v="2021-03-24T00:00:00"/>
    <n v="1"/>
    <s v="Simply the BEST"/>
  </r>
  <r>
    <x v="24"/>
    <s v="M"/>
    <n v="11"/>
    <n v="24.21"/>
    <d v="1899-12-30T01:50:11"/>
    <d v="1899-12-30T01:50:40"/>
    <d v="1899-12-30T01:50:25"/>
    <n v="35"/>
    <d v="1899-12-30T00:04:34"/>
    <n v="5"/>
    <n v="3.5"/>
    <x v="1"/>
    <n v="0.75"/>
    <n v="0.25"/>
    <n v="0"/>
    <n v="0.1"/>
    <n v="0"/>
    <n v="0"/>
    <n v="4.7249999999999996"/>
    <d v="2021-03-28T00:00:00"/>
    <n v="1"/>
    <s v="Simply the BEST"/>
  </r>
  <r>
    <x v="25"/>
    <s v="F"/>
    <n v="11"/>
    <n v="20"/>
    <d v="1899-12-30T01:38:46"/>
    <d v="1899-12-30T01:38:52"/>
    <d v="1899-12-30T01:38:49"/>
    <n v="317"/>
    <d v="1899-12-30T00:04:56"/>
    <n v="5"/>
    <n v="4"/>
    <x v="1"/>
    <n v="0.75"/>
    <n v="0.25"/>
    <n v="0.21133333333333335"/>
    <n v="0"/>
    <n v="0"/>
    <n v="0"/>
    <n v="4.9613333333333332"/>
    <d v="2021-03-25T00:00:00"/>
    <n v="1"/>
    <s v="Simply the BEST"/>
  </r>
  <r>
    <x v="27"/>
    <s v="F"/>
    <n v="11"/>
    <n v="14.77"/>
    <d v="1899-12-30T02:01:33"/>
    <d v="1899-12-30T03:35:25"/>
    <d v="1899-12-30T02:48:29"/>
    <n v="939"/>
    <d v="1899-12-30T00:11:24"/>
    <n v="3.5"/>
    <n v="0"/>
    <x v="1"/>
    <n v="0.75"/>
    <n v="0.25"/>
    <n v="0.626"/>
    <n v="0"/>
    <n v="0"/>
    <n v="0"/>
    <n v="3.2509999999999999"/>
    <d v="2021-03-28T00:00:00"/>
    <n v="1"/>
    <s v="Run for fun"/>
  </r>
  <r>
    <x v="23"/>
    <s v="M"/>
    <n v="11"/>
    <n v="21.03"/>
    <d v="1899-12-30T01:40:44"/>
    <d v="1899-12-30T03:35:25"/>
    <d v="1899-12-30T02:38:05"/>
    <n v="0"/>
    <d v="1899-12-30T00:07:31"/>
    <n v="5"/>
    <n v="1"/>
    <x v="1"/>
    <n v="0.75"/>
    <n v="0.25"/>
    <n v="0"/>
    <n v="0"/>
    <n v="0"/>
    <n v="0"/>
    <n v="4"/>
    <d v="2021-03-28T00:00:00"/>
    <n v="1"/>
    <s v="Run for fun"/>
  </r>
  <r>
    <x v="28"/>
    <s v="M"/>
    <n v="11"/>
    <n v="52.71"/>
    <d v="1899-12-30T11:09:09"/>
    <d v="1899-12-30T12:22:09"/>
    <d v="1899-12-30T11:45:39"/>
    <n v="2317"/>
    <d v="1899-12-30T00:13:23"/>
    <n v="5"/>
    <n v="0"/>
    <x v="1"/>
    <n v="0.75"/>
    <n v="0.25"/>
    <n v="1.5446666666666666"/>
    <n v="1.5"/>
    <n v="0"/>
    <n v="0.4"/>
    <n v="7.1946666666666665"/>
    <d v="2021-03-28T00:00:00"/>
    <n v="1"/>
    <s v="FUGI!"/>
  </r>
  <r>
    <x v="29"/>
    <s v="M"/>
    <n v="11"/>
    <n v="21.42"/>
    <d v="1899-12-30T02:18:25"/>
    <d v="1899-12-30T02:33:51"/>
    <d v="1899-12-30T02:26:08"/>
    <n v="196"/>
    <d v="1899-12-30T00:06:49"/>
    <n v="5"/>
    <n v="1"/>
    <x v="1"/>
    <n v="0.75"/>
    <n v="0.25"/>
    <n v="0.13066666666666665"/>
    <n v="0"/>
    <n v="0"/>
    <n v="0"/>
    <n v="4.1306666666666665"/>
    <d v="2021-03-28T00:00:00"/>
    <n v="1"/>
    <s v="FUGI!"/>
  </r>
  <r>
    <x v="31"/>
    <s v="M"/>
    <n v="11"/>
    <n v="10.01"/>
    <d v="1899-12-30T00:56:59"/>
    <d v="1899-12-30T01:08:32"/>
    <d v="1899-12-30T01:02:46"/>
    <n v="4"/>
    <d v="1899-12-30T00:06:16"/>
    <n v="2.5"/>
    <n v="1"/>
    <x v="1"/>
    <n v="0.75"/>
    <n v="0.25"/>
    <n v="0"/>
    <n v="0"/>
    <n v="0"/>
    <n v="0"/>
    <n v="2.125"/>
    <d v="2021-03-28T00:00:00"/>
    <n v="1"/>
    <s v="Run for fun"/>
  </r>
  <r>
    <x v="33"/>
    <s v="M"/>
    <n v="11"/>
    <n v="15.35"/>
    <d v="1899-12-30T01:16:48"/>
    <d v="1899-12-30T01:16:48"/>
    <d v="1899-12-30T01:16:48"/>
    <n v="42"/>
    <d v="1899-12-30T00:05:00"/>
    <n v="3.5"/>
    <n v="3"/>
    <x v="0"/>
    <n v="0.25"/>
    <n v="0.75"/>
    <n v="0"/>
    <n v="0"/>
    <n v="0"/>
    <n v="0"/>
    <n v="3.125"/>
    <d v="2021-03-28T00:00:00"/>
    <n v="1"/>
    <s v="Simply the BEST"/>
  </r>
  <r>
    <x v="22"/>
    <s v="M"/>
    <n v="11"/>
    <n v="21.9"/>
    <d v="1899-12-30T02:24:11"/>
    <d v="1899-12-30T03:53:50"/>
    <d v="1899-12-30T03:09:00"/>
    <n v="0"/>
    <d v="1899-12-30T00:08:38"/>
    <n v="5"/>
    <n v="0"/>
    <x v="1"/>
    <n v="0.75"/>
    <n v="0.25"/>
    <n v="0"/>
    <n v="0"/>
    <n v="0"/>
    <n v="0"/>
    <n v="3.75"/>
    <d v="2021-03-28T00:00:00"/>
    <n v="1"/>
    <s v="Simply the BEST"/>
  </r>
  <r>
    <x v="7"/>
    <s v="M"/>
    <n v="11"/>
    <n v="10.66"/>
    <d v="1899-12-30T00:49:03"/>
    <d v="1899-12-30T00:49:21"/>
    <d v="1899-12-30T00:49:12"/>
    <n v="0"/>
    <d v="1899-12-30T00:04:37"/>
    <n v="2.5"/>
    <n v="3.5"/>
    <x v="0"/>
    <n v="0.25"/>
    <n v="0.75"/>
    <n v="0"/>
    <n v="0"/>
    <n v="0"/>
    <n v="0"/>
    <n v="3.25"/>
    <d v="2021-03-22T00:00:00"/>
    <n v="1"/>
    <s v="Tenchei"/>
  </r>
  <r>
    <x v="8"/>
    <s v="F"/>
    <n v="11"/>
    <n v="8.02"/>
    <d v="1899-12-30T00:59:39"/>
    <d v="1899-12-30T00:59:49"/>
    <d v="1899-12-30T00:59:44"/>
    <n v="68"/>
    <d v="1899-12-30T00:07:27"/>
    <n v="2"/>
    <n v="1"/>
    <x v="1"/>
    <n v="0.75"/>
    <n v="0.25"/>
    <n v="0"/>
    <n v="0"/>
    <n v="0"/>
    <n v="0.7"/>
    <n v="2.4500000000000002"/>
    <d v="2021-03-27T00:00:00"/>
    <n v="1"/>
    <s v="FUGI!"/>
  </r>
  <r>
    <x v="34"/>
    <s v="M"/>
    <n v="11"/>
    <n v="3.02"/>
    <d v="1899-12-30T00:12:33"/>
    <d v="1899-12-30T00:12:36"/>
    <d v="1899-12-30T00:12:34"/>
    <n v="8"/>
    <d v="1899-12-30T00:04:10"/>
    <n v="1"/>
    <n v="4.5"/>
    <x v="0"/>
    <n v="0.25"/>
    <n v="0.75"/>
    <n v="0"/>
    <n v="0"/>
    <n v="0"/>
    <n v="0"/>
    <n v="3.625"/>
    <d v="2021-03-28T00:00:00"/>
    <n v="1"/>
    <s v="Run a lot"/>
  </r>
  <r>
    <x v="14"/>
    <s v="F"/>
    <n v="11"/>
    <n v="15"/>
    <d v="1899-12-30T01:31:34"/>
    <d v="1899-12-30T01:33:14"/>
    <d v="1899-12-30T01:32:24"/>
    <n v="32"/>
    <d v="1899-12-30T00:06:10"/>
    <n v="3.5"/>
    <n v="1.5"/>
    <x v="1"/>
    <n v="0.75"/>
    <n v="0.25"/>
    <n v="0"/>
    <n v="0"/>
    <n v="0"/>
    <n v="0"/>
    <n v="3"/>
    <d v="2021-03-27T00:00:00"/>
    <n v="1"/>
    <s v="Run a lot"/>
  </r>
  <r>
    <x v="0"/>
    <s v="M"/>
    <n v="12"/>
    <n v="13.01"/>
    <d v="1899-12-30T01:01:02"/>
    <d v="1899-12-30T01:01:02"/>
    <d v="1899-12-30T01:01:02"/>
    <n v="79"/>
    <d v="1899-12-30T00:04:41"/>
    <n v="3"/>
    <n v="3.5"/>
    <x v="0"/>
    <n v="0.25"/>
    <n v="0.75"/>
    <n v="0"/>
    <n v="0"/>
    <n v="0"/>
    <n v="0"/>
    <n v="3.375"/>
    <d v="2021-04-03T00:00:00"/>
    <n v="1"/>
    <s v="Run a lot"/>
  </r>
  <r>
    <x v="26"/>
    <s v="M"/>
    <n v="12"/>
    <n v="13.84"/>
    <d v="1899-12-30T01:04:15"/>
    <d v="1899-12-30T01:21:37"/>
    <d v="1899-12-30T01:12:56"/>
    <n v="38"/>
    <d v="1899-12-30T00:05:16"/>
    <n v="3"/>
    <n v="2"/>
    <x v="0"/>
    <n v="0.25"/>
    <n v="0.75"/>
    <n v="0"/>
    <n v="0"/>
    <n v="0"/>
    <n v="0"/>
    <n v="2.25"/>
    <d v="2021-04-03T00:00:00"/>
    <n v="1"/>
    <s v="Run for fun"/>
  </r>
  <r>
    <x v="1"/>
    <s v="F"/>
    <n v="12"/>
    <n v="3"/>
    <d v="1899-12-30T00:16:04"/>
    <d v="1899-12-30T00:16:04"/>
    <d v="1899-12-30T00:16:04"/>
    <n v="33"/>
    <d v="1899-12-30T00:05:21"/>
    <n v="1"/>
    <n v="3"/>
    <x v="0"/>
    <n v="0.25"/>
    <n v="0.75"/>
    <n v="0"/>
    <n v="0"/>
    <n v="0"/>
    <n v="0"/>
    <n v="2.5"/>
    <d v="2021-03-31T00:00:00"/>
    <n v="1"/>
    <s v="FUGI!"/>
  </r>
  <r>
    <x v="2"/>
    <s v="M"/>
    <n v="12"/>
    <n v="3"/>
    <d v="1899-12-30T00:11:21"/>
    <d v="1899-12-30T00:11:21"/>
    <d v="1899-12-30T00:11:21"/>
    <n v="11"/>
    <d v="1899-12-30T00:03:47"/>
    <n v="1"/>
    <n v="5"/>
    <x v="0"/>
    <n v="0.25"/>
    <n v="0.75"/>
    <n v="0"/>
    <n v="0"/>
    <n v="0.6"/>
    <n v="0"/>
    <n v="4.5999999999999996"/>
    <d v="2021-04-03T00:00:00"/>
    <n v="1"/>
    <s v="FUGI!"/>
  </r>
  <r>
    <x v="6"/>
    <s v="M"/>
    <n v="12"/>
    <n v="42.2"/>
    <d v="1899-12-30T03:55:36"/>
    <d v="1899-12-30T03:59:29"/>
    <d v="1899-12-30T03:57:32"/>
    <n v="98"/>
    <d v="1899-12-30T00:05:38"/>
    <n v="5"/>
    <n v="1.5"/>
    <x v="1"/>
    <n v="0.75"/>
    <n v="0.25"/>
    <n v="0"/>
    <n v="1"/>
    <n v="0"/>
    <n v="0"/>
    <n v="5.125"/>
    <d v="2021-03-29T00:00:00"/>
    <n v="1"/>
    <s v="Tenchei"/>
  </r>
  <r>
    <x v="9"/>
    <s v="M"/>
    <n v="12"/>
    <n v="7.18"/>
    <d v="1899-12-30T00:34:32"/>
    <d v="1899-12-30T00:34:32"/>
    <d v="1899-12-30T00:34:32"/>
    <n v="8"/>
    <d v="1899-12-30T00:04:49"/>
    <n v="2"/>
    <n v="3"/>
    <x v="0"/>
    <n v="0.25"/>
    <n v="0.75"/>
    <n v="0"/>
    <n v="0"/>
    <n v="0"/>
    <n v="0"/>
    <n v="2.75"/>
    <d v="2021-04-01T00:00:00"/>
    <n v="1"/>
    <s v="Run a lot"/>
  </r>
  <r>
    <x v="12"/>
    <s v="M"/>
    <n v="12"/>
    <n v="8.01"/>
    <d v="1899-12-30T00:45:42"/>
    <d v="1899-12-30T00:46:26"/>
    <d v="1899-12-30T00:46:04"/>
    <n v="5"/>
    <d v="1899-12-30T00:05:45"/>
    <n v="2"/>
    <n v="1.5"/>
    <x v="0"/>
    <n v="0.25"/>
    <n v="0.75"/>
    <n v="0"/>
    <n v="0"/>
    <n v="0"/>
    <n v="0"/>
    <n v="1.625"/>
    <d v="2021-04-03T00:00:00"/>
    <n v="1"/>
    <s v="Run a lot"/>
  </r>
  <r>
    <x v="16"/>
    <s v="M"/>
    <n v="12"/>
    <n v="30"/>
    <d v="1899-12-30T02:27:20"/>
    <d v="1899-12-30T02:27:32"/>
    <d v="1899-12-30T02:27:26"/>
    <n v="43"/>
    <d v="1899-12-30T00:04:55"/>
    <n v="5"/>
    <n v="3"/>
    <x v="0"/>
    <n v="0.25"/>
    <n v="0.75"/>
    <n v="0"/>
    <n v="0.4"/>
    <n v="0"/>
    <n v="0.4"/>
    <n v="4.3"/>
    <d v="2021-03-29T00:00:00"/>
    <n v="1"/>
    <s v="FUGI!"/>
  </r>
  <r>
    <x v="17"/>
    <s v="F"/>
    <n v="12"/>
    <n v="15"/>
    <d v="1899-12-30T01:23:43"/>
    <d v="1899-12-30T01:27:06"/>
    <d v="1899-12-30T01:25:25"/>
    <n v="2"/>
    <d v="1899-12-30T00:05:42"/>
    <n v="3.5"/>
    <n v="2.5"/>
    <x v="1"/>
    <n v="0.75"/>
    <n v="0.25"/>
    <n v="0"/>
    <n v="0"/>
    <n v="0"/>
    <n v="0"/>
    <n v="3.25"/>
    <d v="2021-04-03T00:00:00"/>
    <n v="1"/>
    <s v="Run for fun"/>
  </r>
  <r>
    <x v="19"/>
    <s v="M"/>
    <n v="12"/>
    <n v="27.42"/>
    <d v="1899-12-30T02:42:05"/>
    <d v="1899-12-30T02:53:13"/>
    <d v="1899-12-30T02:47:39"/>
    <n v="986"/>
    <d v="1899-12-30T00:06:07"/>
    <n v="5"/>
    <n v="1"/>
    <x v="0"/>
    <n v="0.25"/>
    <n v="0.75"/>
    <n v="0.65733333333333333"/>
    <n v="0.3"/>
    <n v="0"/>
    <n v="0"/>
    <n v="2.9573333333333331"/>
    <d v="2021-04-04T00:00:00"/>
    <n v="1"/>
    <s v="Tenchei"/>
  </r>
  <r>
    <x v="20"/>
    <s v="M"/>
    <n v="12"/>
    <n v="3"/>
    <d v="1899-12-30T00:11:13"/>
    <d v="1899-12-30T00:11:13"/>
    <d v="1899-12-30T00:11:13"/>
    <n v="11"/>
    <d v="1899-12-30T00:03:44"/>
    <n v="1"/>
    <n v="5"/>
    <x v="0"/>
    <n v="0.25"/>
    <n v="0.75"/>
    <n v="0"/>
    <n v="0"/>
    <n v="0.99999999999999989"/>
    <n v="0"/>
    <n v="5"/>
    <d v="2021-04-03T00:00:00"/>
    <n v="1"/>
    <s v="Tenchei"/>
  </r>
  <r>
    <x v="21"/>
    <s v="M"/>
    <n v="12"/>
    <n v="13.35"/>
    <d v="1899-12-30T01:33:54"/>
    <d v="1899-12-30T01:34:45"/>
    <d v="1899-12-30T01:34:19"/>
    <n v="187"/>
    <d v="1899-12-30T00:07:04"/>
    <n v="3"/>
    <n v="1"/>
    <x v="1"/>
    <n v="0.75"/>
    <n v="0.25"/>
    <n v="0.12466666666666666"/>
    <n v="0"/>
    <n v="0"/>
    <n v="0.4"/>
    <n v="3.0246666666666666"/>
    <d v="2021-04-04T00:00:00"/>
    <n v="1"/>
    <s v="Simply the BEST"/>
  </r>
  <r>
    <x v="24"/>
    <s v="M"/>
    <n v="12"/>
    <n v="13"/>
    <d v="1899-12-30T00:50:40"/>
    <d v="1899-12-30T00:50:43"/>
    <d v="1899-12-30T00:50:41"/>
    <n v="0"/>
    <d v="1899-12-30T00:03:54"/>
    <n v="3"/>
    <n v="5"/>
    <x v="0"/>
    <n v="0.25"/>
    <n v="0.75"/>
    <n v="0"/>
    <n v="0"/>
    <n v="0.30000000000000004"/>
    <n v="0"/>
    <n v="4.8"/>
    <d v="2021-04-01T00:00:00"/>
    <n v="1"/>
    <s v="Simply the BEST"/>
  </r>
  <r>
    <x v="25"/>
    <s v="F"/>
    <n v="12"/>
    <n v="2.5"/>
    <d v="1899-12-30T00:10:30"/>
    <d v="1899-12-30T00:10:30"/>
    <d v="1899-12-30T00:10:30"/>
    <n v="10"/>
    <d v="1899-12-30T00:04:12"/>
    <n v="1"/>
    <n v="5"/>
    <x v="0"/>
    <n v="0.25"/>
    <n v="0.75"/>
    <n v="0"/>
    <n v="0"/>
    <n v="0.99999999999999989"/>
    <n v="0"/>
    <n v="5"/>
    <d v="2021-04-03T00:00:00"/>
    <n v="1"/>
    <s v="Simply the BEST"/>
  </r>
  <r>
    <x v="27"/>
    <s v="F"/>
    <n v="12"/>
    <n v="13.01"/>
    <d v="1899-12-30T01:06:28"/>
    <d v="1899-12-30T01:06:30"/>
    <d v="1899-12-30T01:06:29"/>
    <n v="0"/>
    <d v="1899-12-30T00:05:07"/>
    <n v="3"/>
    <n v="3.5"/>
    <x v="0"/>
    <n v="0.25"/>
    <n v="0.75"/>
    <n v="0"/>
    <n v="0"/>
    <n v="0"/>
    <n v="0"/>
    <n v="3.375"/>
    <d v="2021-04-02T00:00:00"/>
    <n v="1"/>
    <s v="Run for fun"/>
  </r>
  <r>
    <x v="23"/>
    <s v="M"/>
    <n v="12"/>
    <n v="21.12"/>
    <d v="1899-12-30T01:42:36"/>
    <d v="1899-12-30T01:42:36"/>
    <d v="1899-12-30T01:42:36"/>
    <n v="0"/>
    <d v="1899-12-30T00:04:51"/>
    <n v="5"/>
    <n v="3"/>
    <x v="0"/>
    <n v="0.25"/>
    <n v="0.75"/>
    <n v="0"/>
    <n v="0"/>
    <n v="0"/>
    <n v="0"/>
    <n v="3.5"/>
    <d v="2021-04-02T00:00:00"/>
    <n v="1"/>
    <s v="Run for fun"/>
  </r>
  <r>
    <x v="28"/>
    <s v="M"/>
    <n v="12"/>
    <n v="53.44"/>
    <d v="1899-12-30T10:59:58"/>
    <d v="1899-12-30T11:54:32"/>
    <d v="1899-12-30T11:27:15"/>
    <n v="2664"/>
    <d v="1899-12-30T00:12:52"/>
    <n v="5"/>
    <n v="0"/>
    <x v="0"/>
    <n v="0.25"/>
    <n v="0.75"/>
    <n v="1.776"/>
    <n v="1.6"/>
    <n v="0"/>
    <n v="0.4"/>
    <n v="5.0259999999999998"/>
    <d v="2021-04-04T00:00:00"/>
    <n v="1"/>
    <s v="FUGI!"/>
  </r>
  <r>
    <x v="29"/>
    <s v="M"/>
    <n v="12"/>
    <n v="3.42"/>
    <d v="1899-12-30T00:16:04"/>
    <d v="1899-12-30T00:16:04"/>
    <d v="1899-12-30T00:16:04"/>
    <n v="12"/>
    <d v="1899-12-30T00:04:42"/>
    <n v="1"/>
    <n v="3.5"/>
    <x v="0"/>
    <n v="0.25"/>
    <n v="0.75"/>
    <n v="0"/>
    <n v="0"/>
    <n v="0"/>
    <n v="0"/>
    <n v="2.875"/>
    <d v="2021-04-04T00:00:00"/>
    <n v="1"/>
    <s v="FUGI!"/>
  </r>
  <r>
    <x v="33"/>
    <s v="M"/>
    <n v="12"/>
    <n v="5.51"/>
    <d v="1899-12-30T00:28:43"/>
    <d v="1899-12-30T00:28:43"/>
    <d v="1899-12-30T00:28:43"/>
    <n v="14"/>
    <d v="1899-12-30T00:05:13"/>
    <n v="1.5"/>
    <n v="2.5"/>
    <x v="0"/>
    <n v="0.25"/>
    <n v="0.75"/>
    <n v="0"/>
    <n v="0"/>
    <n v="0"/>
    <n v="0"/>
    <n v="2.25"/>
    <d v="2021-04-01T00:00:00"/>
    <n v="1"/>
    <s v="Simply the BEST"/>
  </r>
  <r>
    <x v="31"/>
    <s v="M"/>
    <n v="12"/>
    <n v="15.15"/>
    <d v="1899-12-30T01:24:38"/>
    <d v="1899-12-30T01:29:34"/>
    <d v="1899-12-30T01:27:06"/>
    <n v="24"/>
    <d v="1899-12-30T00:05:45"/>
    <n v="3.5"/>
    <n v="1.5"/>
    <x v="0"/>
    <n v="0.25"/>
    <n v="0.75"/>
    <n v="0"/>
    <n v="0"/>
    <n v="0"/>
    <n v="0"/>
    <n v="2"/>
    <d v="2021-04-04T00:00:00"/>
    <n v="1"/>
    <s v="Run for fun"/>
  </r>
  <r>
    <x v="22"/>
    <s v="M"/>
    <n v="12"/>
    <n v="22.01"/>
    <d v="1899-12-30T02:15:37"/>
    <d v="1899-12-30T02:46:56"/>
    <d v="1899-12-30T02:31:16"/>
    <n v="9"/>
    <d v="1899-12-30T00:06:52"/>
    <n v="5"/>
    <n v="1"/>
    <x v="0"/>
    <n v="0.25"/>
    <n v="0.75"/>
    <n v="0"/>
    <n v="0"/>
    <n v="0"/>
    <n v="0"/>
    <n v="2"/>
    <d v="2021-04-04T00:00:00"/>
    <n v="1"/>
    <s v="Simply the BEST"/>
  </r>
  <r>
    <x v="35"/>
    <s v="F"/>
    <n v="12"/>
    <n v="30.02"/>
    <d v="1899-12-30T02:36:39"/>
    <d v="1899-12-30T02:45:06"/>
    <d v="1899-12-30T02:40:52"/>
    <n v="56"/>
    <d v="1899-12-30T00:05:22"/>
    <n v="5"/>
    <n v="3"/>
    <x v="0"/>
    <n v="0.25"/>
    <n v="0.75"/>
    <n v="0"/>
    <n v="0.4"/>
    <n v="0"/>
    <n v="0"/>
    <n v="3.9"/>
    <d v="2021-03-30T00:00:00"/>
    <n v="1"/>
    <s v="Simply the BEST"/>
  </r>
  <r>
    <x v="10"/>
    <s v="M"/>
    <n v="12"/>
    <n v="10.01"/>
    <d v="1899-12-30T00:58:41"/>
    <d v="1899-12-30T00:58:41"/>
    <d v="1899-12-30T00:58:41"/>
    <n v="56"/>
    <d v="1899-12-30T00:05:52"/>
    <n v="2.5"/>
    <n v="1.5"/>
    <x v="0"/>
    <n v="0.25"/>
    <n v="0.75"/>
    <n v="0"/>
    <n v="0"/>
    <n v="0"/>
    <n v="0"/>
    <n v="1.75"/>
    <d v="2021-04-03T00:00:00"/>
    <n v="1"/>
    <s v="Run a lot"/>
  </r>
  <r>
    <x v="7"/>
    <s v="M"/>
    <n v="12"/>
    <n v="16.28"/>
    <d v="1899-12-30T01:17:57"/>
    <d v="1899-12-30T01:19:23"/>
    <d v="1899-12-30T01:18:40"/>
    <n v="2"/>
    <d v="1899-12-30T00:04:50"/>
    <n v="3.5"/>
    <n v="3"/>
    <x v="1"/>
    <n v="0.75"/>
    <n v="0.25"/>
    <n v="0"/>
    <n v="0"/>
    <n v="0"/>
    <n v="0"/>
    <n v="3.375"/>
    <d v="2021-03-29T00:00:00"/>
    <n v="1"/>
    <s v="Tenchei"/>
  </r>
  <r>
    <x v="8"/>
    <s v="F"/>
    <n v="12"/>
    <n v="8"/>
    <d v="1899-12-30T00:55:35"/>
    <d v="1899-12-30T00:54:46"/>
    <d v="1899-12-30T00:55:11"/>
    <n v="31"/>
    <d v="1899-12-30T00:06:54"/>
    <n v="2"/>
    <n v="1"/>
    <x v="0"/>
    <n v="0.25"/>
    <n v="0.75"/>
    <n v="0"/>
    <n v="0"/>
    <n v="0"/>
    <n v="0.7"/>
    <n v="1.95"/>
    <d v="2021-03-31T00:00:00"/>
    <n v="1"/>
    <s v="FUGI!"/>
  </r>
  <r>
    <x v="34"/>
    <s v="M"/>
    <n v="12"/>
    <n v="3.02"/>
    <d v="1899-12-30T00:13:10"/>
    <d v="1899-12-30T00:13:13"/>
    <d v="1899-12-30T00:13:11"/>
    <n v="12"/>
    <d v="1899-12-30T00:04:22"/>
    <n v="1"/>
    <n v="4"/>
    <x v="0"/>
    <n v="0.25"/>
    <n v="0.75"/>
    <n v="0"/>
    <n v="0"/>
    <n v="0"/>
    <n v="0"/>
    <n v="3.25"/>
    <d v="2021-04-04T00:00:00"/>
    <n v="1"/>
    <s v="Run a lot"/>
  </r>
  <r>
    <x v="0"/>
    <s v="M"/>
    <n v="13"/>
    <n v="12.64"/>
    <d v="1899-12-30T00:58:14"/>
    <d v="1899-12-30T00:58:14"/>
    <d v="1899-12-30T00:58:14"/>
    <n v="85"/>
    <d v="1899-12-30T00:04:36"/>
    <n v="3"/>
    <n v="3.5"/>
    <x v="1"/>
    <n v="0.75"/>
    <n v="0.25"/>
    <n v="0"/>
    <n v="0"/>
    <n v="0"/>
    <n v="0"/>
    <n v="3.125"/>
    <d v="2021-04-06T00:00:00"/>
    <n v="1"/>
    <s v="Run a lot"/>
  </r>
  <r>
    <x v="26"/>
    <s v="M"/>
    <n v="13"/>
    <n v="22.03"/>
    <d v="1899-12-30T01:38:04"/>
    <d v="1899-12-30T01:39:05"/>
    <d v="1899-12-30T01:38:35"/>
    <n v="15"/>
    <d v="1899-12-30T00:04:28"/>
    <n v="5"/>
    <n v="4"/>
    <x v="1"/>
    <n v="0.75"/>
    <n v="0.25"/>
    <n v="0"/>
    <n v="0"/>
    <n v="0"/>
    <n v="0"/>
    <n v="4.75"/>
    <d v="2021-04-11T00:00:00"/>
    <n v="1"/>
    <s v="Run for fun"/>
  </r>
  <r>
    <x v="1"/>
    <s v="F"/>
    <n v="13"/>
    <n v="16.07"/>
    <d v="1899-12-30T01:50:43"/>
    <d v="1899-12-30T01:51:48"/>
    <d v="1899-12-30T01:51:15"/>
    <n v="368"/>
    <d v="1899-12-30T00:06:55"/>
    <n v="4"/>
    <n v="1"/>
    <x v="1"/>
    <n v="0.75"/>
    <n v="0.25"/>
    <n v="0.24533333333333332"/>
    <n v="0"/>
    <n v="0"/>
    <n v="0"/>
    <n v="3.4953333333333334"/>
    <d v="2021-04-11T00:00:00"/>
    <n v="1"/>
    <s v="FUGI!"/>
  </r>
  <r>
    <x v="2"/>
    <s v="M"/>
    <n v="13"/>
    <n v="15.89"/>
    <d v="1899-12-30T01:21:02"/>
    <d v="1899-12-30T01:21:14"/>
    <d v="1899-12-30T01:21:08"/>
    <n v="391"/>
    <d v="1899-12-30T00:05:06"/>
    <n v="3.5"/>
    <n v="2.5"/>
    <x v="1"/>
    <n v="0.75"/>
    <n v="0.25"/>
    <n v="0.26066666666666666"/>
    <n v="0"/>
    <n v="0"/>
    <n v="0"/>
    <n v="3.5106666666666668"/>
    <d v="2021-04-11T00:00:00"/>
    <n v="1"/>
    <s v="FUGI!"/>
  </r>
  <r>
    <x v="6"/>
    <s v="M"/>
    <n v="13"/>
    <n v="5.01"/>
    <d v="1899-12-30T00:19:25"/>
    <d v="1899-12-30T00:19:25"/>
    <d v="1899-12-30T00:19:25"/>
    <n v="0"/>
    <d v="1899-12-30T00:03:53"/>
    <n v="1.5"/>
    <n v="5"/>
    <x v="0"/>
    <n v="0.25"/>
    <n v="0.75"/>
    <n v="0"/>
    <n v="0"/>
    <n v="0.30000000000000004"/>
    <n v="0"/>
    <n v="4.4249999999999998"/>
    <d v="2021-04-10T00:00:00"/>
    <n v="1"/>
    <s v="Tenchei"/>
  </r>
  <r>
    <x v="9"/>
    <s v="M"/>
    <n v="13"/>
    <n v="15.04"/>
    <d v="1899-12-30T01:32:13"/>
    <d v="1899-12-30T01:33:20"/>
    <d v="1899-12-30T01:32:46"/>
    <n v="6"/>
    <d v="1899-12-30T00:06:10"/>
    <n v="3.5"/>
    <n v="1"/>
    <x v="1"/>
    <n v="0.75"/>
    <n v="0.25"/>
    <n v="0"/>
    <n v="0"/>
    <n v="0"/>
    <n v="0"/>
    <n v="2.875"/>
    <d v="2021-04-08T00:00:00"/>
    <n v="1"/>
    <s v="Run a lot"/>
  </r>
  <r>
    <x v="12"/>
    <s v="M"/>
    <n v="13"/>
    <n v="5.01"/>
    <d v="1899-12-30T00:28:23"/>
    <d v="1899-12-30T00:28:23"/>
    <d v="1899-12-30T00:28:23"/>
    <n v="2"/>
    <d v="1899-12-30T00:05:40"/>
    <n v="1.5"/>
    <n v="1.5"/>
    <x v="0"/>
    <n v="0.25"/>
    <n v="0.75"/>
    <n v="0"/>
    <n v="0"/>
    <n v="0"/>
    <n v="0"/>
    <n v="1.5"/>
    <d v="2021-04-11T00:00:00"/>
    <n v="1"/>
    <s v="Run a lot"/>
  </r>
  <r>
    <x v="16"/>
    <s v="M"/>
    <n v="13"/>
    <n v="30"/>
    <d v="1899-12-30T02:26:33"/>
    <d v="1899-12-30T02:26:33"/>
    <d v="1899-12-30T02:26:33"/>
    <n v="57"/>
    <d v="1899-12-30T00:04:53"/>
    <n v="5"/>
    <n v="3"/>
    <x v="0"/>
    <n v="0.25"/>
    <n v="0.75"/>
    <n v="0"/>
    <n v="0.4"/>
    <n v="0"/>
    <n v="0.4"/>
    <n v="4.3"/>
    <d v="2021-04-06T00:00:00"/>
    <n v="1"/>
    <s v="FUGI!"/>
  </r>
  <r>
    <x v="17"/>
    <s v="F"/>
    <n v="13"/>
    <n v="42.3"/>
    <d v="1899-12-30T04:12:59"/>
    <d v="1899-12-30T04:29:32"/>
    <d v="1899-12-30T04:21:15"/>
    <n v="2"/>
    <d v="1899-12-30T00:06:11"/>
    <n v="5"/>
    <n v="1.5"/>
    <x v="1"/>
    <n v="0.75"/>
    <n v="0.25"/>
    <n v="0"/>
    <n v="1"/>
    <n v="0"/>
    <n v="0"/>
    <n v="5.125"/>
    <d v="2021-04-11T00:00:00"/>
    <n v="1"/>
    <s v="Run for fun"/>
  </r>
  <r>
    <x v="19"/>
    <s v="M"/>
    <n v="13"/>
    <n v="9.9"/>
    <d v="1899-12-30T00:52:51"/>
    <d v="1899-12-30T00:53:19"/>
    <d v="1899-12-30T00:53:05"/>
    <n v="401"/>
    <d v="1899-12-30T00:05:22"/>
    <n v="2.5"/>
    <n v="2"/>
    <x v="0"/>
    <n v="0.25"/>
    <n v="0.75"/>
    <n v="0.26733333333333331"/>
    <n v="0"/>
    <n v="0"/>
    <n v="0"/>
    <n v="2.3923333333333332"/>
    <d v="2021-04-09T00:00:00"/>
    <n v="1"/>
    <s v="Tenchei"/>
  </r>
  <r>
    <x v="20"/>
    <s v="M"/>
    <n v="13"/>
    <n v="21.1"/>
    <d v="1899-12-30T01:38:58"/>
    <d v="1899-12-30T01:41:34"/>
    <d v="1899-12-30T01:40:16"/>
    <n v="393"/>
    <d v="1899-12-30T00:04:45"/>
    <n v="5"/>
    <n v="3.5"/>
    <x v="1"/>
    <n v="0.75"/>
    <n v="0.25"/>
    <n v="0.26200000000000001"/>
    <n v="0"/>
    <n v="0"/>
    <n v="0"/>
    <n v="4.8870000000000005"/>
    <d v="2021-04-10T00:00:00"/>
    <n v="1"/>
    <s v="Tenchei"/>
  </r>
  <r>
    <x v="21"/>
    <s v="M"/>
    <n v="13"/>
    <n v="10.039999999999999"/>
    <d v="1899-12-30T00:50:31"/>
    <d v="1899-12-30T00:50:35"/>
    <d v="1899-12-30T00:50:33"/>
    <n v="6"/>
    <d v="1899-12-30T00:05:02"/>
    <n v="2.5"/>
    <n v="2.5"/>
    <x v="0"/>
    <n v="0.25"/>
    <n v="0.75"/>
    <n v="0"/>
    <n v="0"/>
    <n v="0"/>
    <n v="0.4"/>
    <n v="2.9"/>
    <d v="2021-04-11T00:00:00"/>
    <n v="1"/>
    <s v="Simply the BEST"/>
  </r>
  <r>
    <x v="24"/>
    <s v="M"/>
    <n v="13"/>
    <n v="24"/>
    <d v="1899-12-30T01:47:14"/>
    <d v="1899-12-30T01:47:40"/>
    <d v="1899-12-30T01:47:27"/>
    <n v="67"/>
    <d v="1899-12-30T00:04:29"/>
    <n v="5"/>
    <n v="4"/>
    <x v="1"/>
    <n v="0.75"/>
    <n v="0.25"/>
    <n v="0"/>
    <n v="0.1"/>
    <n v="0"/>
    <n v="0"/>
    <n v="4.8499999999999996"/>
    <d v="2021-04-11T00:00:00"/>
    <n v="1"/>
    <s v="Simply the BEST"/>
  </r>
  <r>
    <x v="25"/>
    <s v="F"/>
    <n v="13"/>
    <n v="10"/>
    <d v="1899-12-30T00:44:14"/>
    <d v="1899-12-30T00:44:14"/>
    <d v="1899-12-30T00:44:14"/>
    <n v="30"/>
    <d v="1899-12-30T00:04:25"/>
    <n v="2.5"/>
    <n v="5"/>
    <x v="0"/>
    <n v="0.25"/>
    <n v="0.75"/>
    <n v="0"/>
    <n v="0"/>
    <n v="0.30000000000000004"/>
    <n v="0"/>
    <n v="4.6749999999999998"/>
    <d v="2021-04-10T00:00:00"/>
    <n v="1"/>
    <s v="Simply the BEST"/>
  </r>
  <r>
    <x v="15"/>
    <s v="F"/>
    <n v="13"/>
    <n v="4"/>
    <d v="1899-12-30T00:22:10"/>
    <d v="1899-12-30T00:22:10"/>
    <d v="1899-12-30T00:22:10"/>
    <n v="30"/>
    <d v="1899-12-30T00:05:33"/>
    <n v="1"/>
    <n v="2.5"/>
    <x v="0"/>
    <n v="0.25"/>
    <n v="0.75"/>
    <n v="0"/>
    <n v="0"/>
    <n v="0"/>
    <n v="0"/>
    <n v="2.125"/>
    <d v="2021-04-10T00:00:00"/>
    <n v="1"/>
    <s v="Simply the BEST"/>
  </r>
  <r>
    <x v="27"/>
    <s v="F"/>
    <n v="13"/>
    <n v="34.01"/>
    <d v="1899-12-30T03:19:51"/>
    <d v="1899-12-30T03:35:12"/>
    <d v="1899-12-30T03:27:32"/>
    <n v="44"/>
    <d v="1899-12-30T00:06:06"/>
    <n v="5"/>
    <n v="1.5"/>
    <x v="1"/>
    <n v="0.75"/>
    <n v="0.25"/>
    <n v="0"/>
    <n v="0.6"/>
    <n v="0"/>
    <n v="0"/>
    <n v="4.7249999999999996"/>
    <d v="2021-04-11T00:00:00"/>
    <n v="1"/>
    <s v="Run for fun"/>
  </r>
  <r>
    <x v="28"/>
    <s v="M"/>
    <n v="13"/>
    <n v="51.23"/>
    <d v="1899-12-30T09:33:56"/>
    <d v="1899-12-30T10:08:19"/>
    <d v="1899-12-30T09:51:07"/>
    <n v="1863"/>
    <d v="1899-12-30T00:11:32"/>
    <n v="5"/>
    <n v="0"/>
    <x v="1"/>
    <n v="0.75"/>
    <n v="0.25"/>
    <n v="1.242"/>
    <n v="1.5"/>
    <n v="0"/>
    <n v="0.4"/>
    <n v="6.8920000000000003"/>
    <d v="2021-04-11T00:00:00"/>
    <n v="1"/>
    <s v="FUGI!"/>
  </r>
  <r>
    <x v="29"/>
    <s v="M"/>
    <n v="13"/>
    <n v="3.55"/>
    <d v="1899-12-30T00:15:32"/>
    <d v="1899-12-30T00:15:51"/>
    <d v="1899-12-30T00:15:42"/>
    <n v="18"/>
    <d v="1899-12-30T00:04:25"/>
    <n v="1"/>
    <n v="4"/>
    <x v="0"/>
    <n v="0.25"/>
    <n v="0.75"/>
    <n v="0"/>
    <n v="0"/>
    <n v="0"/>
    <n v="0"/>
    <n v="3.25"/>
    <d v="2021-04-11T00:00:00"/>
    <n v="1"/>
    <s v="FUGI!"/>
  </r>
  <r>
    <x v="33"/>
    <s v="M"/>
    <n v="13"/>
    <n v="42.33"/>
    <d v="1899-12-30T05:33:09"/>
    <d v="1899-12-30T05:46:17"/>
    <d v="1899-12-30T05:39:43"/>
    <n v="1584"/>
    <d v="1899-12-30T00:08:02"/>
    <n v="5"/>
    <n v="0"/>
    <x v="1"/>
    <n v="0.75"/>
    <n v="0.25"/>
    <n v="1.056"/>
    <n v="1"/>
    <n v="0"/>
    <n v="0"/>
    <n v="5.806"/>
    <d v="2021-04-10T00:00:00"/>
    <n v="1"/>
    <s v="Simply the BEST"/>
  </r>
  <r>
    <x v="31"/>
    <s v="M"/>
    <n v="13"/>
    <n v="12.02"/>
    <d v="1899-12-30T01:03:37"/>
    <d v="1899-12-30T01:05:06"/>
    <d v="1899-12-30T01:04:22"/>
    <n v="6"/>
    <d v="1899-12-30T00:05:21"/>
    <n v="3"/>
    <n v="2"/>
    <x v="1"/>
    <n v="0.75"/>
    <n v="0.25"/>
    <n v="0"/>
    <n v="0"/>
    <n v="0"/>
    <n v="0"/>
    <n v="2.75"/>
    <d v="2021-04-09T00:00:00"/>
    <n v="1"/>
    <s v="Run for fun"/>
  </r>
  <r>
    <x v="22"/>
    <s v="M"/>
    <n v="13"/>
    <n v="16.07"/>
    <d v="1899-12-30T01:47:14"/>
    <d v="1899-12-30T01:50:22"/>
    <d v="1899-12-30T01:48:48"/>
    <n v="9"/>
    <d v="1899-12-30T00:06:46"/>
    <n v="3.5"/>
    <n v="1"/>
    <x v="1"/>
    <n v="0.75"/>
    <n v="0.25"/>
    <n v="0"/>
    <n v="0"/>
    <n v="0"/>
    <n v="0"/>
    <n v="2.875"/>
    <d v="2021-04-10T00:00:00"/>
    <n v="1"/>
    <s v="Simply the BEST"/>
  </r>
  <r>
    <x v="35"/>
    <s v="F"/>
    <n v="13"/>
    <n v="23.32"/>
    <d v="1899-12-30T02:05:27"/>
    <d v="1899-12-30T02:08:39"/>
    <d v="1899-12-30T02:07:03"/>
    <n v="26"/>
    <d v="1899-12-30T00:05:27"/>
    <n v="5"/>
    <n v="3"/>
    <x v="0"/>
    <n v="0.25"/>
    <n v="0.75"/>
    <n v="0"/>
    <n v="0.1"/>
    <n v="0"/>
    <n v="0"/>
    <n v="3.6"/>
    <d v="2021-04-07T00:00:00"/>
    <n v="1"/>
    <s v="Simply the BEST"/>
  </r>
  <r>
    <x v="10"/>
    <s v="M"/>
    <n v="13"/>
    <n v="21.19"/>
    <d v="1899-12-30T02:24:19"/>
    <d v="1899-12-30T02:38:56"/>
    <d v="1899-12-30T02:31:37"/>
    <n v="561"/>
    <d v="1899-12-30T00:07:09"/>
    <n v="5"/>
    <n v="1"/>
    <x v="1"/>
    <n v="0.75"/>
    <n v="0.25"/>
    <n v="0.374"/>
    <n v="0"/>
    <n v="0"/>
    <n v="0"/>
    <n v="4.3739999999999997"/>
    <d v="2021-04-11T00:00:00"/>
    <n v="1"/>
    <s v="Run a lot"/>
  </r>
  <r>
    <x v="23"/>
    <s v="M"/>
    <n v="13"/>
    <n v="25.43"/>
    <d v="1899-12-30T02:04:25"/>
    <d v="1899-12-30T02:04:25"/>
    <d v="1899-12-30T02:04:25"/>
    <n v="0"/>
    <d v="1899-12-30T00:04:54"/>
    <n v="5"/>
    <n v="3"/>
    <x v="1"/>
    <n v="0.75"/>
    <n v="0.25"/>
    <n v="0"/>
    <n v="0.2"/>
    <n v="0"/>
    <n v="0"/>
    <n v="4.7"/>
    <d v="2021-04-11T00:00:00"/>
    <n v="1"/>
    <s v="Run for fun"/>
  </r>
  <r>
    <x v="8"/>
    <s v="F"/>
    <n v="13"/>
    <n v="8.01"/>
    <d v="1899-12-30T00:56:15"/>
    <d v="1899-12-30T00:56:29"/>
    <d v="1899-12-30T00:56:22"/>
    <n v="46"/>
    <d v="1899-12-30T00:07:02"/>
    <n v="2"/>
    <n v="1"/>
    <x v="1"/>
    <n v="0.75"/>
    <n v="0.25"/>
    <n v="0"/>
    <n v="0"/>
    <n v="0"/>
    <n v="0.7"/>
    <n v="2.4500000000000002"/>
    <d v="2021-04-05T00:00:00"/>
    <n v="1"/>
    <s v="FUGI!"/>
  </r>
  <r>
    <x v="34"/>
    <s v="M"/>
    <n v="13"/>
    <n v="3.02"/>
    <d v="1899-12-30T00:11:53"/>
    <d v="1899-12-30T00:11:53"/>
    <d v="1899-12-30T00:11:53"/>
    <n v="0"/>
    <d v="1899-12-30T00:03:56"/>
    <n v="1"/>
    <n v="5"/>
    <x v="0"/>
    <n v="0.25"/>
    <n v="0.75"/>
    <n v="0"/>
    <n v="0"/>
    <n v="0.1"/>
    <n v="0"/>
    <n v="4.0999999999999996"/>
    <d v="2021-04-01T00:00:00"/>
    <n v="1"/>
    <s v="Run a lot"/>
  </r>
  <r>
    <x v="0"/>
    <s v="M"/>
    <n v="14"/>
    <n v="13.06"/>
    <d v="1899-12-30T01:03:02"/>
    <d v="1899-12-30T01:04:06"/>
    <d v="1899-12-30T01:03:34"/>
    <n v="130"/>
    <d v="1899-12-30T00:04:52"/>
    <n v="3"/>
    <n v="3"/>
    <x v="1"/>
    <n v="0.75"/>
    <n v="0.25"/>
    <n v="8.666666666666667E-2"/>
    <n v="0"/>
    <n v="0"/>
    <n v="0"/>
    <n v="3.0866666666666669"/>
    <d v="2021-04-15T00:00:00"/>
    <n v="1"/>
    <s v="Run a lot"/>
  </r>
  <r>
    <x v="26"/>
    <s v="M"/>
    <n v="14"/>
    <n v="18.05"/>
    <d v="1899-12-30T01:21:45"/>
    <d v="1899-12-30T01:26:22"/>
    <d v="1899-12-30T01:24:04"/>
    <n v="11"/>
    <d v="1899-12-30T00:04:39"/>
    <n v="4"/>
    <n v="3.5"/>
    <x v="0"/>
    <n v="0.25"/>
    <n v="0.75"/>
    <n v="0"/>
    <n v="0"/>
    <n v="0"/>
    <n v="0"/>
    <n v="3.625"/>
    <d v="2021-04-18T00:00:00"/>
    <n v="1"/>
    <s v="Run for fun"/>
  </r>
  <r>
    <x v="1"/>
    <s v="F"/>
    <n v="14"/>
    <n v="5.0199999999999996"/>
    <d v="1899-12-30T00:31:27"/>
    <d v="1899-12-30T00:31:28"/>
    <d v="1899-12-30T00:31:27"/>
    <n v="63"/>
    <d v="1899-12-30T00:06:16"/>
    <n v="1.5"/>
    <n v="1.5"/>
    <x v="0"/>
    <n v="0.25"/>
    <n v="0.75"/>
    <n v="0"/>
    <n v="0"/>
    <n v="0"/>
    <n v="0"/>
    <n v="1.5"/>
    <d v="2021-04-12T00:00:00"/>
    <n v="1"/>
    <s v="FUGI!"/>
  </r>
  <r>
    <x v="2"/>
    <s v="M"/>
    <n v="14"/>
    <n v="8.0500000000000007"/>
    <d v="1899-12-30T00:34:04"/>
    <d v="1899-12-30T00:34:04"/>
    <d v="1899-12-30T00:34:04"/>
    <n v="18"/>
    <d v="1899-12-30T00:04:14"/>
    <n v="2"/>
    <n v="4.5"/>
    <x v="0"/>
    <n v="0.25"/>
    <n v="0.75"/>
    <n v="0"/>
    <n v="0"/>
    <n v="0"/>
    <n v="0"/>
    <n v="3.875"/>
    <d v="2021-04-16T00:00:00"/>
    <n v="1"/>
    <s v="FUGI!"/>
  </r>
  <r>
    <x v="6"/>
    <s v="M"/>
    <n v="14"/>
    <n v="171.36"/>
    <d v="1899-12-30T21:26:59"/>
    <d v="1899-12-31T00:00:35"/>
    <d v="1899-12-30T22:43:47"/>
    <n v="0"/>
    <d v="1899-12-30T00:07:58"/>
    <n v="5"/>
    <n v="1"/>
    <x v="0"/>
    <n v="0.25"/>
    <n v="0.75"/>
    <n v="0"/>
    <n v="3.7"/>
    <n v="0"/>
    <n v="0"/>
    <n v="5.7"/>
    <d v="2021-04-17T00:00:00"/>
    <n v="1"/>
    <s v="Tenchei"/>
  </r>
  <r>
    <x v="9"/>
    <s v="M"/>
    <n v="14"/>
    <n v="7.12"/>
    <d v="1899-12-30T00:35:09"/>
    <d v="1899-12-30T00:35:09"/>
    <d v="1899-12-30T00:35:09"/>
    <n v="8"/>
    <d v="1899-12-30T00:04:56"/>
    <n v="2"/>
    <n v="3"/>
    <x v="0"/>
    <n v="0.25"/>
    <n v="0.75"/>
    <n v="0"/>
    <n v="0"/>
    <n v="0"/>
    <n v="0"/>
    <n v="2.75"/>
    <d v="2021-04-15T00:00:00"/>
    <n v="1"/>
    <s v="Run a lot"/>
  </r>
  <r>
    <x v="12"/>
    <s v="M"/>
    <n v="14"/>
    <n v="7.02"/>
    <d v="1899-12-30T00:40:19"/>
    <d v="1899-12-30T00:40:19"/>
    <d v="1899-12-30T00:40:19"/>
    <n v="2"/>
    <d v="1899-12-30T00:05:45"/>
    <n v="2"/>
    <n v="1.5"/>
    <x v="0"/>
    <n v="0.25"/>
    <n v="0.75"/>
    <n v="0"/>
    <n v="0"/>
    <n v="0"/>
    <n v="0"/>
    <n v="1.625"/>
    <d v="2021-04-18T00:00:00"/>
    <n v="1"/>
    <s v="Run a lot"/>
  </r>
  <r>
    <x v="16"/>
    <s v="M"/>
    <n v="14"/>
    <n v="122.53"/>
    <d v="1899-12-30T11:55:36"/>
    <d v="1899-12-30T12:00:15"/>
    <d v="1899-12-30T11:57:55"/>
    <n v="0"/>
    <d v="1899-12-30T00:05:52"/>
    <n v="5"/>
    <n v="1.5"/>
    <x v="1"/>
    <n v="0.75"/>
    <n v="0.25"/>
    <n v="0"/>
    <n v="3.7"/>
    <n v="0"/>
    <n v="0.4"/>
    <n v="8.2249999999999996"/>
    <d v="2021-04-17T00:00:00"/>
    <n v="1"/>
    <s v="FUGI!"/>
  </r>
  <r>
    <x v="17"/>
    <s v="F"/>
    <n v="14"/>
    <n v="2.5"/>
    <d v="1899-12-30T00:11:38"/>
    <d v="1899-12-30T00:11:50"/>
    <d v="1899-12-30T00:11:44"/>
    <n v="2"/>
    <d v="1899-12-30T00:04:42"/>
    <n v="1"/>
    <n v="4.5"/>
    <x v="0"/>
    <n v="0.25"/>
    <n v="0.75"/>
    <n v="0"/>
    <n v="0"/>
    <n v="0"/>
    <n v="0"/>
    <n v="3.625"/>
    <d v="2021-04-18T00:00:00"/>
    <n v="1"/>
    <s v="Run for fun"/>
  </r>
  <r>
    <x v="20"/>
    <s v="M"/>
    <n v="14"/>
    <n v="17.510000000000002"/>
    <d v="1899-12-30T01:40:23"/>
    <d v="1899-12-30T01:40:53"/>
    <d v="1899-12-30T01:40:38"/>
    <n v="659"/>
    <d v="1899-12-30T00:05:45"/>
    <n v="4"/>
    <n v="1.5"/>
    <x v="0"/>
    <n v="0.25"/>
    <n v="0.75"/>
    <n v="0.43933333333333335"/>
    <n v="0"/>
    <n v="0"/>
    <n v="0"/>
    <n v="2.5643333333333334"/>
    <d v="2021-04-12T00:00:00"/>
    <n v="1"/>
    <s v="Tenchei"/>
  </r>
  <r>
    <x v="21"/>
    <s v="M"/>
    <n v="14"/>
    <n v="12.36"/>
    <d v="1899-12-30T01:39:11"/>
    <d v="1899-12-30T01:40:34"/>
    <d v="1899-12-30T01:39:52"/>
    <n v="322"/>
    <d v="1899-12-30T00:08:05"/>
    <n v="3"/>
    <n v="0"/>
    <x v="0"/>
    <n v="0.25"/>
    <n v="0.75"/>
    <n v="0.21466666666666667"/>
    <n v="0"/>
    <n v="0"/>
    <n v="0.4"/>
    <n v="1.3646666666666667"/>
    <d v="2021-04-18T00:00:00"/>
    <n v="1"/>
    <s v="Simply the BEST"/>
  </r>
  <r>
    <x v="24"/>
    <s v="M"/>
    <n v="14"/>
    <n v="15.01"/>
    <d v="1899-12-30T01:00:46"/>
    <d v="1899-12-30T01:00:50"/>
    <d v="1899-12-30T01:00:48"/>
    <n v="30"/>
    <d v="1899-12-30T00:04:03"/>
    <n v="3.5"/>
    <n v="4.5"/>
    <x v="1"/>
    <n v="0.75"/>
    <n v="0.25"/>
    <n v="0"/>
    <n v="0"/>
    <n v="0"/>
    <n v="0"/>
    <n v="3.75"/>
    <d v="2021-04-18T00:00:00"/>
    <n v="1"/>
    <s v="Simply the BEST"/>
  </r>
  <r>
    <x v="25"/>
    <s v="F"/>
    <n v="14"/>
    <n v="22"/>
    <d v="1899-12-30T01:42:39"/>
    <d v="1899-12-30T01:42:39"/>
    <d v="1899-12-30T01:42:39"/>
    <n v="0"/>
    <d v="1899-12-30T00:04:40"/>
    <n v="5"/>
    <n v="4.5"/>
    <x v="1"/>
    <n v="0.75"/>
    <n v="0.25"/>
    <n v="0"/>
    <n v="0"/>
    <n v="0"/>
    <n v="0"/>
    <n v="4.875"/>
    <d v="2021-04-18T00:00:00"/>
    <n v="1"/>
    <s v="Simply the BEST"/>
  </r>
  <r>
    <x v="15"/>
    <s v="F"/>
    <n v="14"/>
    <n v="3"/>
    <d v="1899-12-30T00:15:25"/>
    <d v="1899-12-30T00:15:25"/>
    <d v="1899-12-30T00:15:25"/>
    <n v="8"/>
    <d v="1899-12-30T00:05:08"/>
    <n v="1"/>
    <n v="3.5"/>
    <x v="0"/>
    <n v="0.25"/>
    <n v="0.75"/>
    <n v="0"/>
    <n v="0"/>
    <n v="0"/>
    <n v="0"/>
    <n v="2.875"/>
    <d v="2021-04-18T00:00:00"/>
    <n v="1"/>
    <s v="Simply the BEST"/>
  </r>
  <r>
    <x v="27"/>
    <s v="F"/>
    <n v="14"/>
    <n v="42.3"/>
    <d v="1899-12-30T03:56:52"/>
    <d v="1899-12-30T03:56:52"/>
    <d v="1899-12-30T03:56:52"/>
    <n v="139"/>
    <d v="1899-12-30T00:05:36"/>
    <n v="5"/>
    <n v="2.5"/>
    <x v="0"/>
    <n v="0.25"/>
    <n v="0.75"/>
    <n v="9.2666666666666661E-2"/>
    <n v="1"/>
    <n v="0"/>
    <n v="0"/>
    <n v="4.2176666666666662"/>
    <d v="2021-04-16T00:00:00"/>
    <n v="1"/>
    <s v="Run for fun"/>
  </r>
  <r>
    <x v="28"/>
    <s v="M"/>
    <n v="14"/>
    <n v="61.47"/>
    <d v="1899-12-30T12:32:32"/>
    <d v="1899-12-30T13:18:55"/>
    <d v="1899-12-30T12:55:43"/>
    <n v="2671"/>
    <d v="1899-12-30T00:12:37"/>
    <n v="5"/>
    <n v="0"/>
    <x v="0"/>
    <n v="0.25"/>
    <n v="0.75"/>
    <n v="1.7806666666666666"/>
    <n v="2"/>
    <n v="0"/>
    <n v="0.4"/>
    <n v="5.4306666666666672"/>
    <d v="2021-04-17T00:00:00"/>
    <n v="1"/>
    <s v="FUGI!"/>
  </r>
  <r>
    <x v="29"/>
    <s v="M"/>
    <n v="14"/>
    <n v="13.19"/>
    <d v="1899-12-30T01:24:02"/>
    <d v="1899-12-30T01:29:20"/>
    <d v="1899-12-30T01:26:41"/>
    <n v="61"/>
    <d v="1899-12-30T00:06:34"/>
    <n v="3"/>
    <n v="1"/>
    <x v="1"/>
    <n v="0.75"/>
    <n v="0.25"/>
    <n v="0"/>
    <n v="0"/>
    <n v="0"/>
    <n v="0"/>
    <n v="2.5"/>
    <d v="2021-04-18T00:00:00"/>
    <n v="1"/>
    <s v="FUGI!"/>
  </r>
  <r>
    <x v="33"/>
    <s v="M"/>
    <n v="14"/>
    <m/>
    <m/>
    <m/>
    <m/>
    <m/>
    <e v="#DIV/0!"/>
    <n v="0"/>
    <n v="0"/>
    <x v="3"/>
    <n v="0.25"/>
    <n v="0.25"/>
    <n v="0"/>
    <n v="0"/>
    <n v="0"/>
    <n v="0"/>
    <n v="1.5"/>
    <m/>
    <n v="1"/>
    <s v="Simply the BEST"/>
  </r>
  <r>
    <x v="22"/>
    <s v="M"/>
    <n v="14"/>
    <n v="17.440000000000001"/>
    <d v="1899-12-30T01:51:22"/>
    <d v="1899-12-30T02:05:33"/>
    <d v="1899-12-30T01:58:27"/>
    <n v="0"/>
    <d v="1899-12-30T00:06:48"/>
    <n v="4"/>
    <n v="1"/>
    <x v="0"/>
    <n v="0.25"/>
    <n v="0.75"/>
    <n v="0"/>
    <n v="0"/>
    <n v="0"/>
    <n v="0"/>
    <n v="1.75"/>
    <d v="2021-04-17T00:00:00"/>
    <n v="1"/>
    <s v="Simply the BEST"/>
  </r>
  <r>
    <x v="35"/>
    <s v="F"/>
    <n v="14"/>
    <n v="220.66"/>
    <d v="1899-12-30T23:01:35"/>
    <d v="1899-12-31T00:00:12"/>
    <d v="1899-12-30T23:30:54"/>
    <n v="0"/>
    <d v="1899-12-30T00:06:24"/>
    <n v="5"/>
    <n v="1.5"/>
    <x v="1"/>
    <n v="0.75"/>
    <n v="0.25"/>
    <n v="0"/>
    <n v="3.7"/>
    <n v="0"/>
    <n v="0"/>
    <n v="7.8250000000000002"/>
    <d v="2021-04-17T00:00:00"/>
    <n v="1"/>
    <s v="Simply the BEST"/>
  </r>
  <r>
    <x v="10"/>
    <s v="M"/>
    <n v="14"/>
    <n v="3.01"/>
    <d v="1899-12-30T00:11:38"/>
    <d v="1899-12-30T00:11:38"/>
    <d v="1899-12-30T00:11:38"/>
    <n v="6"/>
    <d v="1899-12-30T00:03:52"/>
    <n v="1"/>
    <n v="5"/>
    <x v="0"/>
    <n v="0.25"/>
    <n v="0.75"/>
    <n v="0"/>
    <n v="0"/>
    <n v="0.30000000000000004"/>
    <n v="0"/>
    <n v="4.3"/>
    <d v="2021-04-16T00:00:00"/>
    <n v="1"/>
    <s v="Run a lot"/>
  </r>
  <r>
    <x v="23"/>
    <s v="M"/>
    <n v="14"/>
    <n v="20.010000000000002"/>
    <d v="1899-12-30T01:40:45"/>
    <d v="1899-12-30T01:40:45"/>
    <d v="1899-12-30T01:40:45"/>
    <n v="0"/>
    <d v="1899-12-30T00:05:02"/>
    <n v="4.5"/>
    <n v="2.5"/>
    <x v="0"/>
    <n v="0.25"/>
    <n v="0.75"/>
    <n v="0"/>
    <n v="0"/>
    <n v="0"/>
    <n v="0"/>
    <n v="3"/>
    <d v="2021-04-15T00:00:00"/>
    <n v="1"/>
    <s v="Run for fun"/>
  </r>
  <r>
    <x v="8"/>
    <s v="F"/>
    <n v="14"/>
    <n v="8.01"/>
    <d v="1899-12-30T00:54:01"/>
    <d v="1899-12-30T00:54:23"/>
    <d v="1899-12-30T00:54:12"/>
    <n v="7"/>
    <d v="1899-12-30T00:06:46"/>
    <n v="2"/>
    <n v="1"/>
    <x v="0"/>
    <n v="0.25"/>
    <n v="0.75"/>
    <n v="0"/>
    <n v="0"/>
    <n v="0"/>
    <n v="0.7"/>
    <n v="1.95"/>
    <d v="2021-04-12T00:00:00"/>
    <n v="1"/>
    <s v="FUGI!"/>
  </r>
  <r>
    <x v="34"/>
    <s v="M"/>
    <n v="14"/>
    <n v="10.050000000000001"/>
    <d v="1899-12-30T00:48:11"/>
    <d v="1899-12-30T00:56:08"/>
    <d v="1899-12-30T00:52:10"/>
    <n v="18"/>
    <d v="1899-12-30T00:05:11"/>
    <n v="2.5"/>
    <n v="2.5"/>
    <x v="0"/>
    <n v="0.25"/>
    <n v="0.75"/>
    <n v="0"/>
    <n v="0"/>
    <n v="0"/>
    <n v="0"/>
    <n v="2.5"/>
    <d v="2021-04-16T00:00:00"/>
    <n v="1"/>
    <s v="Run a lot"/>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grandTotalCaption="Total prezente" updatedVersion="6" minRefreshableVersion="3" showCalcMbrs="0" useAutoFormatting="1" itemPrintTitles="1" createdVersion="3" indent="0" outline="1" outlineData="1" multipleFieldFilters="0" colHeaderCaption="D/V">
  <location ref="A1:D42" firstHeaderRow="1" firstDataRow="2" firstDataCol="1"/>
  <pivotFields count="22">
    <pivotField axis="axisRow" showAll="0" defaultSubtotal="0">
      <items count="39">
        <item x="1"/>
        <item x="31"/>
        <item x="11"/>
        <item x="20"/>
        <item x="34"/>
        <item x="32"/>
        <item x="28"/>
        <item x="14"/>
        <item x="22"/>
        <item x="33"/>
        <item x="29"/>
        <item x="16"/>
        <item x="24"/>
        <item x="13"/>
        <item x="12"/>
        <item x="0"/>
        <item x="6"/>
        <item x="30"/>
        <item x="3"/>
        <item x="15"/>
        <item x="26"/>
        <item x="23"/>
        <item x="2"/>
        <item x="5"/>
        <item x="27"/>
        <item x="25"/>
        <item x="21"/>
        <item x="17"/>
        <item x="9"/>
        <item x="18"/>
        <item x="8"/>
        <item x="4"/>
        <item x="19"/>
        <item x="7"/>
        <item x="10"/>
        <item x="35"/>
        <item x="36"/>
        <item x="37"/>
        <item x="38"/>
      </items>
    </pivotField>
    <pivotField showAll="0"/>
    <pivotField showAll="0"/>
    <pivotField showAll="0"/>
    <pivotField showAll="0"/>
    <pivotField showAll="0"/>
    <pivotField showAll="0"/>
    <pivotField showAll="0"/>
    <pivotField showAll="0"/>
    <pivotField showAll="0"/>
    <pivotField showAll="0"/>
    <pivotField axis="axisCol" dataField="1" showAll="0">
      <items count="5">
        <item x="1"/>
        <item x="0"/>
        <item h="1" x="2"/>
        <item h="1" x="3"/>
        <item t="default"/>
      </items>
    </pivotField>
    <pivotField numFmtId="9" showAll="0"/>
    <pivotField numFmtId="9" showAll="0"/>
    <pivotField numFmtId="43" showAll="0"/>
    <pivotField numFmtId="166" showAll="0"/>
    <pivotField showAll="0"/>
    <pivotField numFmtId="166" showAll="0"/>
    <pivotField showAll="0"/>
    <pivotField showAll="0"/>
    <pivotField showAll="0"/>
    <pivotField showAll="0"/>
  </pivotFields>
  <rowFields count="1">
    <field x="0"/>
  </rowFields>
  <rowItems count="4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t="grand">
      <x/>
    </i>
  </rowItems>
  <colFields count="1">
    <field x="11"/>
  </colFields>
  <colItems count="3">
    <i>
      <x/>
    </i>
    <i>
      <x v="1"/>
    </i>
    <i t="grand">
      <x/>
    </i>
  </colItems>
  <dataFields count="1">
    <dataField name="Count of Tip" fld="11" subtotal="count" baseField="0" baseItem="0"/>
  </dataFields>
  <formats count="16">
    <format dxfId="15">
      <pivotArea dataOnly="0" labelOnly="1" fieldPosition="0">
        <references count="1">
          <reference field="11" count="0"/>
        </references>
      </pivotArea>
    </format>
    <format dxfId="14">
      <pivotArea dataOnly="0" labelOnly="1" grandCol="1" outline="0" fieldPosition="0"/>
    </format>
    <format dxfId="13">
      <pivotArea type="all" dataOnly="0" outline="0" fieldPosition="0"/>
    </format>
    <format dxfId="12">
      <pivotArea type="all" dataOnly="0" outline="0" fieldPosition="0"/>
    </format>
    <format dxfId="11">
      <pivotArea type="all" dataOnly="0" outline="0" fieldPosition="0"/>
    </format>
    <format dxfId="10">
      <pivotArea type="all" dataOnly="0" outline="0" fieldPosition="0"/>
    </format>
    <format dxfId="9">
      <pivotArea grandCol="1" outline="0" collapsedLevelsAreSubtotals="1" fieldPosition="0"/>
    </format>
    <format dxfId="8">
      <pivotArea type="topRight" dataOnly="0" labelOnly="1" outline="0" offset="D1" fieldPosition="0"/>
    </format>
    <format dxfId="7">
      <pivotArea dataOnly="0" labelOnly="1" grandCol="1" outline="0" fieldPosition="0"/>
    </format>
    <format dxfId="6">
      <pivotArea outline="0" collapsedLevelsAreSubtotals="1" fieldPosition="0">
        <references count="1">
          <reference field="11" count="1" selected="0">
            <x v="1"/>
          </reference>
        </references>
      </pivotArea>
    </format>
    <format dxfId="5">
      <pivotArea type="topRight" dataOnly="0" labelOnly="1" outline="0" fieldPosition="0"/>
    </format>
    <format dxfId="4">
      <pivotArea dataOnly="0" labelOnly="1" fieldPosition="0">
        <references count="1">
          <reference field="11" count="1">
            <x v="1"/>
          </reference>
        </references>
      </pivotArea>
    </format>
    <format dxfId="3">
      <pivotArea outline="0" collapsedLevelsAreSubtotals="1" fieldPosition="0">
        <references count="1">
          <reference field="11" count="1" selected="0">
            <x v="0"/>
          </reference>
        </references>
      </pivotArea>
    </format>
    <format dxfId="2">
      <pivotArea dataOnly="0" labelOnly="1" fieldPosition="0">
        <references count="1">
          <reference field="11" count="1">
            <x v="0"/>
          </reference>
        </references>
      </pivotArea>
    </format>
    <format dxfId="1">
      <pivotArea field="11" type="button" dataOnly="0" labelOnly="1" outline="0" axis="axisCol" fieldPosition="0"/>
    </format>
    <format dxfId="0">
      <pivotArea field="11" type="button" dataOnly="0" labelOnly="1" outline="0" axis="axisCol" fieldPosition="0"/>
    </format>
  </formats>
  <pivotTableStyleInfo name="PivotStyleLight16"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facebook.com/groups/657276174438565/permalink/1845863662246471/" TargetMode="External"/><Relationship Id="rId13" Type="http://schemas.openxmlformats.org/officeDocument/2006/relationships/hyperlink" Target="https://www.facebook.com/groups/657276174438565/permalink/1853856518113852/" TargetMode="External"/><Relationship Id="rId18" Type="http://schemas.openxmlformats.org/officeDocument/2006/relationships/hyperlink" Target="https://www.facebook.com/groups/657276174438565/permalink/1853032844862886/" TargetMode="External"/><Relationship Id="rId26" Type="http://schemas.openxmlformats.org/officeDocument/2006/relationships/hyperlink" Target="https://www.facebook.com/groups/657276174438565/permalink/1859595274206643/" TargetMode="External"/><Relationship Id="rId3" Type="http://schemas.openxmlformats.org/officeDocument/2006/relationships/hyperlink" Target="https://www.facebook.com/groups/657276174438565/permalink/1853817908117713/" TargetMode="External"/><Relationship Id="rId21" Type="http://schemas.openxmlformats.org/officeDocument/2006/relationships/hyperlink" Target="https://www.facebook.com/groups/657276174438565/permalink/1858920147607489/" TargetMode="External"/><Relationship Id="rId7" Type="http://schemas.openxmlformats.org/officeDocument/2006/relationships/hyperlink" Target="https://www.facebook.com/groups/657276174438565/permalink/1853601328139371/" TargetMode="External"/><Relationship Id="rId12" Type="http://schemas.openxmlformats.org/officeDocument/2006/relationships/hyperlink" Target="https://www.facebook.com/groups/657276174438565/permalink/1856756064490564/" TargetMode="External"/><Relationship Id="rId17" Type="http://schemas.openxmlformats.org/officeDocument/2006/relationships/hyperlink" Target="https://www.facebook.com/groups/657276174438565/permalink/1853451128154391/" TargetMode="External"/><Relationship Id="rId25" Type="http://schemas.openxmlformats.org/officeDocument/2006/relationships/hyperlink" Target="https://www.facebook.com/groups/657276174438565/permalink/1859514870881350/" TargetMode="External"/><Relationship Id="rId2" Type="http://schemas.openxmlformats.org/officeDocument/2006/relationships/hyperlink" Target="https://www.facebook.com/groups/657276174438565/permalink/1842732529226251/" TargetMode="External"/><Relationship Id="rId16" Type="http://schemas.openxmlformats.org/officeDocument/2006/relationships/hyperlink" Target="https://www.facebook.com/groups/657276174438565/permalink/1847660418733462/" TargetMode="External"/><Relationship Id="rId20" Type="http://schemas.openxmlformats.org/officeDocument/2006/relationships/hyperlink" Target="https://www.facebook.com/groups/657276174438565/permalink/1859095540923283/" TargetMode="External"/><Relationship Id="rId29" Type="http://schemas.openxmlformats.org/officeDocument/2006/relationships/hyperlink" Target="https://www.facebook.com/groups/657276174438565/permalink/1859757150857122/" TargetMode="External"/><Relationship Id="rId1" Type="http://schemas.openxmlformats.org/officeDocument/2006/relationships/hyperlink" Target="https://www.facebook.com/100000354328975/videos/3818511604837279/" TargetMode="External"/><Relationship Id="rId6" Type="http://schemas.openxmlformats.org/officeDocument/2006/relationships/hyperlink" Target="https://www.facebook.com/groups/657276174438565/permalink/1852364161596421/" TargetMode="External"/><Relationship Id="rId11" Type="http://schemas.openxmlformats.org/officeDocument/2006/relationships/hyperlink" Target="https://www.facebook.com/groups/657276174438565/permalink/1855910271241810/" TargetMode="External"/><Relationship Id="rId24" Type="http://schemas.openxmlformats.org/officeDocument/2006/relationships/hyperlink" Target="https://www.facebook.com/groups/657276174438565/permalink/1857948467704657/" TargetMode="External"/><Relationship Id="rId5" Type="http://schemas.openxmlformats.org/officeDocument/2006/relationships/hyperlink" Target="https://www.facebook.com/groups/657276174438565/permalink/1849005445265626/" TargetMode="External"/><Relationship Id="rId15" Type="http://schemas.openxmlformats.org/officeDocument/2006/relationships/hyperlink" Target="https://www.facebook.com/groups/657276174438565/permalink/1857217591111078/" TargetMode="External"/><Relationship Id="rId23" Type="http://schemas.openxmlformats.org/officeDocument/2006/relationships/hyperlink" Target="https://www.facebook.com/groups/657276174438565/permalink/1858117104354460/" TargetMode="External"/><Relationship Id="rId28" Type="http://schemas.openxmlformats.org/officeDocument/2006/relationships/hyperlink" Target="https://www.facebook.com/groups/657276174438565/permalink/1838191929680311/" TargetMode="External"/><Relationship Id="rId10" Type="http://schemas.openxmlformats.org/officeDocument/2006/relationships/hyperlink" Target="https://www.facebook.com/groups/657276174438565/permalink/1851207178378786/" TargetMode="External"/><Relationship Id="rId19" Type="http://schemas.openxmlformats.org/officeDocument/2006/relationships/hyperlink" Target="https://www.facebook.com/groups/657276174438565/permalink/1859088010924036/" TargetMode="External"/><Relationship Id="rId31" Type="http://schemas.openxmlformats.org/officeDocument/2006/relationships/printerSettings" Target="../printerSettings/printerSettings4.bin"/><Relationship Id="rId4" Type="http://schemas.openxmlformats.org/officeDocument/2006/relationships/hyperlink" Target="https://www.facebook.com/groups/657276174438565/permalink/1854606094705561/" TargetMode="External"/><Relationship Id="rId9" Type="http://schemas.openxmlformats.org/officeDocument/2006/relationships/hyperlink" Target="https://www.facebook.com/groups/657276174438565/permalink/1847605415405629/" TargetMode="External"/><Relationship Id="rId14" Type="http://schemas.openxmlformats.org/officeDocument/2006/relationships/hyperlink" Target="https://www.facebook.com/groups/657276174438565/permalink/1859060610926776/" TargetMode="External"/><Relationship Id="rId22" Type="http://schemas.openxmlformats.org/officeDocument/2006/relationships/hyperlink" Target="https://www.facebook.com/groups/657276174438565/permalink/1858248691007968/" TargetMode="External"/><Relationship Id="rId27" Type="http://schemas.openxmlformats.org/officeDocument/2006/relationships/hyperlink" Target="https://www.facebook.com/groups/657276174438565/permalink/1842130635953107/" TargetMode="External"/><Relationship Id="rId30" Type="http://schemas.openxmlformats.org/officeDocument/2006/relationships/hyperlink" Target="https://www.facebook.com/groups/657276174438565/permalink/1859088570923980/"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H19"/>
  <sheetViews>
    <sheetView workbookViewId="0">
      <selection activeCell="B18" sqref="B18"/>
    </sheetView>
  </sheetViews>
  <sheetFormatPr defaultRowHeight="14.4" x14ac:dyDescent="0.3"/>
  <cols>
    <col min="1" max="1" width="10.6640625" bestFit="1" customWidth="1"/>
    <col min="2" max="2" width="15.109375" bestFit="1" customWidth="1"/>
    <col min="3" max="3" width="17" bestFit="1" customWidth="1"/>
    <col min="4" max="4" width="17.33203125" bestFit="1" customWidth="1"/>
    <col min="5" max="5" width="22.88671875" bestFit="1" customWidth="1"/>
    <col min="7" max="7" width="22.88671875" bestFit="1" customWidth="1"/>
  </cols>
  <sheetData>
    <row r="1" spans="1:8" x14ac:dyDescent="0.3">
      <c r="C1">
        <v>1</v>
      </c>
      <c r="D1">
        <v>2</v>
      </c>
      <c r="E1">
        <v>3</v>
      </c>
    </row>
    <row r="2" spans="1:8" x14ac:dyDescent="0.3">
      <c r="A2" s="18" t="s">
        <v>0</v>
      </c>
      <c r="B2" s="1" t="s">
        <v>4</v>
      </c>
      <c r="C2" s="18" t="s">
        <v>1</v>
      </c>
      <c r="D2" t="s">
        <v>2</v>
      </c>
      <c r="E2" t="s">
        <v>3</v>
      </c>
      <c r="G2" s="64" t="s">
        <v>90</v>
      </c>
      <c r="H2" s="64">
        <v>11</v>
      </c>
    </row>
    <row r="3" spans="1:8" x14ac:dyDescent="0.3">
      <c r="A3" s="18" t="s">
        <v>297</v>
      </c>
      <c r="B3" t="s">
        <v>8</v>
      </c>
      <c r="C3" s="18" t="s">
        <v>5</v>
      </c>
      <c r="D3" t="s">
        <v>6</v>
      </c>
      <c r="E3" t="s">
        <v>7</v>
      </c>
      <c r="G3" s="64" t="s">
        <v>54</v>
      </c>
      <c r="H3" s="64">
        <v>8</v>
      </c>
    </row>
    <row r="4" spans="1:8" x14ac:dyDescent="0.3">
      <c r="A4" s="18" t="s">
        <v>298</v>
      </c>
      <c r="B4" t="s">
        <v>9</v>
      </c>
      <c r="C4" s="18" t="s">
        <v>7</v>
      </c>
      <c r="D4" t="s">
        <v>10</v>
      </c>
      <c r="G4" s="64" t="s">
        <v>52</v>
      </c>
      <c r="H4" s="64">
        <v>8</v>
      </c>
    </row>
    <row r="5" spans="1:8" x14ac:dyDescent="0.3">
      <c r="A5" s="18" t="s">
        <v>299</v>
      </c>
      <c r="B5" t="s">
        <v>43</v>
      </c>
      <c r="C5" s="18" t="s">
        <v>44</v>
      </c>
      <c r="D5" t="s">
        <v>45</v>
      </c>
      <c r="E5" t="s">
        <v>92</v>
      </c>
      <c r="G5" s="64" t="s">
        <v>5</v>
      </c>
      <c r="H5" s="64">
        <v>4</v>
      </c>
    </row>
    <row r="6" spans="1:8" x14ac:dyDescent="0.3">
      <c r="A6" s="18" t="s">
        <v>300</v>
      </c>
      <c r="B6" t="s">
        <v>77</v>
      </c>
      <c r="C6" s="18" t="s">
        <v>54</v>
      </c>
      <c r="D6" t="s">
        <v>55</v>
      </c>
      <c r="E6" t="s">
        <v>92</v>
      </c>
      <c r="G6" s="64" t="s">
        <v>7</v>
      </c>
      <c r="H6" s="64">
        <v>4</v>
      </c>
    </row>
    <row r="7" spans="1:8" ht="14.25" customHeight="1" x14ac:dyDescent="0.3">
      <c r="A7" s="18" t="s">
        <v>301</v>
      </c>
      <c r="B7" t="s">
        <v>93</v>
      </c>
      <c r="C7" s="18" t="s">
        <v>90</v>
      </c>
      <c r="D7" t="s">
        <v>2</v>
      </c>
      <c r="E7" t="s">
        <v>52</v>
      </c>
      <c r="G7" s="64" t="s">
        <v>2</v>
      </c>
      <c r="H7" s="64">
        <v>4</v>
      </c>
    </row>
    <row r="8" spans="1:8" ht="14.25" customHeight="1" x14ac:dyDescent="0.3">
      <c r="A8" s="18" t="s">
        <v>302</v>
      </c>
      <c r="B8" t="s">
        <v>99</v>
      </c>
      <c r="C8" s="18" t="s">
        <v>90</v>
      </c>
      <c r="D8" t="s">
        <v>52</v>
      </c>
      <c r="E8" t="s">
        <v>66</v>
      </c>
      <c r="G8" s="64" t="s">
        <v>44</v>
      </c>
      <c r="H8" s="64">
        <v>3</v>
      </c>
    </row>
    <row r="9" spans="1:8" ht="14.25" customHeight="1" x14ac:dyDescent="0.3">
      <c r="A9" s="18" t="s">
        <v>303</v>
      </c>
      <c r="B9" t="s">
        <v>100</v>
      </c>
      <c r="C9" s="18" t="s">
        <v>52</v>
      </c>
      <c r="D9" t="s">
        <v>54</v>
      </c>
      <c r="E9" t="s">
        <v>90</v>
      </c>
      <c r="G9" s="64" t="s">
        <v>1</v>
      </c>
      <c r="H9" s="64">
        <v>3</v>
      </c>
    </row>
    <row r="10" spans="1:8" ht="14.25" customHeight="1" x14ac:dyDescent="0.3">
      <c r="A10" s="18" t="s">
        <v>304</v>
      </c>
      <c r="B10" t="s">
        <v>118</v>
      </c>
      <c r="C10" s="18" t="s">
        <v>54</v>
      </c>
      <c r="D10" t="s">
        <v>52</v>
      </c>
      <c r="E10" t="s">
        <v>5</v>
      </c>
      <c r="G10" s="83" t="s">
        <v>146</v>
      </c>
      <c r="H10" s="83">
        <v>3</v>
      </c>
    </row>
    <row r="11" spans="1:8" ht="14.25" customHeight="1" x14ac:dyDescent="0.3">
      <c r="A11" s="18" t="s">
        <v>305</v>
      </c>
      <c r="B11" t="s">
        <v>140</v>
      </c>
      <c r="C11" s="18" t="s">
        <v>146</v>
      </c>
      <c r="D11" s="83" t="s">
        <v>52</v>
      </c>
      <c r="E11" t="s">
        <v>90</v>
      </c>
      <c r="G11" s="64" t="s">
        <v>92</v>
      </c>
      <c r="H11" s="64">
        <v>2</v>
      </c>
    </row>
    <row r="12" spans="1:8" ht="14.25" customHeight="1" x14ac:dyDescent="0.3">
      <c r="A12" s="18" t="s">
        <v>306</v>
      </c>
      <c r="B12" t="s">
        <v>296</v>
      </c>
      <c r="C12" s="18" t="s">
        <v>90</v>
      </c>
      <c r="D12" t="s">
        <v>185</v>
      </c>
      <c r="E12" t="s">
        <v>197</v>
      </c>
      <c r="G12" s="64" t="s">
        <v>45</v>
      </c>
      <c r="H12" s="64">
        <v>2</v>
      </c>
    </row>
    <row r="13" spans="1:8" ht="14.25" customHeight="1" x14ac:dyDescent="0.3">
      <c r="G13" s="64" t="s">
        <v>55</v>
      </c>
      <c r="H13" s="64">
        <v>2</v>
      </c>
    </row>
    <row r="14" spans="1:8" ht="14.25" customHeight="1" x14ac:dyDescent="0.3">
      <c r="G14" t="s">
        <v>6</v>
      </c>
      <c r="H14" s="64">
        <v>2</v>
      </c>
    </row>
    <row r="15" spans="1:8" ht="14.25" customHeight="1" x14ac:dyDescent="0.3">
      <c r="G15" t="s">
        <v>10</v>
      </c>
      <c r="H15">
        <v>2</v>
      </c>
    </row>
    <row r="16" spans="1:8" ht="14.25" customHeight="1" x14ac:dyDescent="0.3">
      <c r="G16" t="s">
        <v>185</v>
      </c>
      <c r="H16">
        <v>2</v>
      </c>
    </row>
    <row r="17" spans="7:8" ht="14.25" customHeight="1" x14ac:dyDescent="0.3">
      <c r="G17" t="s">
        <v>66</v>
      </c>
      <c r="H17">
        <v>1</v>
      </c>
    </row>
    <row r="18" spans="7:8" ht="14.25" customHeight="1" x14ac:dyDescent="0.3">
      <c r="G18" t="s">
        <v>3</v>
      </c>
      <c r="H18">
        <v>1</v>
      </c>
    </row>
    <row r="19" spans="7:8" ht="14.25" customHeight="1" x14ac:dyDescent="0.3">
      <c r="G19" t="s">
        <v>197</v>
      </c>
      <c r="H19">
        <v>1</v>
      </c>
    </row>
  </sheetData>
  <sortState ref="G2:H19">
    <sortCondition descending="1" ref="H2:H19"/>
  </sortState>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
  <sheetViews>
    <sheetView workbookViewId="0">
      <selection activeCell="R27" sqref="R27"/>
    </sheetView>
  </sheetViews>
  <sheetFormatPr defaultColWidth="9.109375" defaultRowHeight="13.8" x14ac:dyDescent="0.3"/>
  <cols>
    <col min="1" max="1" width="3.88671875" style="59" bestFit="1" customWidth="1"/>
    <col min="2" max="2" width="13.33203125" style="59" bestFit="1" customWidth="1"/>
    <col min="3" max="3" width="6.5546875" style="59" bestFit="1" customWidth="1"/>
    <col min="4" max="7" width="5.5546875" style="59" bestFit="1" customWidth="1"/>
    <col min="8" max="8" width="6.6640625" style="59" customWidth="1"/>
    <col min="9" max="13" width="5.5546875" style="59" bestFit="1" customWidth="1"/>
    <col min="14" max="14" width="7" style="59" customWidth="1"/>
    <col min="15" max="15" width="6.33203125" style="59" customWidth="1"/>
    <col min="16" max="20" width="6.44140625" style="59" customWidth="1"/>
    <col min="21" max="16384" width="9.109375" style="59"/>
  </cols>
  <sheetData>
    <row r="1" spans="1:21" x14ac:dyDescent="0.3">
      <c r="A1" s="61" t="s">
        <v>70</v>
      </c>
      <c r="B1" s="61" t="s">
        <v>132</v>
      </c>
      <c r="C1" s="50">
        <v>1</v>
      </c>
      <c r="D1" s="50">
        <v>2</v>
      </c>
      <c r="E1" s="50">
        <v>3</v>
      </c>
      <c r="F1" s="50">
        <v>4</v>
      </c>
      <c r="G1" s="50">
        <v>5</v>
      </c>
      <c r="H1" s="101" t="s">
        <v>178</v>
      </c>
      <c r="I1" s="50">
        <v>6</v>
      </c>
      <c r="J1" s="50">
        <v>7</v>
      </c>
      <c r="K1" s="50">
        <v>8</v>
      </c>
      <c r="L1" s="50">
        <v>9</v>
      </c>
      <c r="M1" s="50">
        <v>10</v>
      </c>
      <c r="N1" s="101" t="s">
        <v>179</v>
      </c>
      <c r="O1" s="50">
        <v>11</v>
      </c>
      <c r="P1" s="50">
        <v>12</v>
      </c>
      <c r="Q1" s="50">
        <v>13</v>
      </c>
      <c r="R1" s="50">
        <v>14</v>
      </c>
      <c r="S1" s="50">
        <v>15</v>
      </c>
      <c r="T1" s="101" t="s">
        <v>180</v>
      </c>
      <c r="U1" s="63" t="s">
        <v>72</v>
      </c>
    </row>
    <row r="2" spans="1:21" x14ac:dyDescent="0.3">
      <c r="A2" s="61">
        <v>1</v>
      </c>
      <c r="B2" s="59" t="s">
        <v>194</v>
      </c>
      <c r="C2" s="60">
        <f>SUMPRODUCT((Data_echipe!B$2:B$53)*(Data_echipe!$A$2:$A$53=Echipe!$B2))</f>
        <v>4.2009999999999996</v>
      </c>
      <c r="D2" s="60">
        <f>SUMPRODUCT((Data_echipe!C$2:C$53)*(Data_echipe!$A$2:$A$53=Echipe!$B2))</f>
        <v>4.3436666666666666</v>
      </c>
      <c r="E2" s="60">
        <f>SUMPRODUCT((Data_echipe!D$2:D$53)*(Data_echipe!$A$2:$A$53=Echipe!$B2))</f>
        <v>4.7496666666666671</v>
      </c>
      <c r="F2" s="60">
        <f>SUMPRODUCT((Data_echipe!E$2:E$53)*(Data_echipe!$A$2:$A$53=Echipe!$B2))</f>
        <v>4.133</v>
      </c>
      <c r="G2" s="60">
        <f>SUMPRODUCT((Data_echipe!F$2:F$53)*(Data_echipe!$A$2:$A$53=Echipe!$B2))</f>
        <v>4.0425000000000004</v>
      </c>
      <c r="H2" s="60">
        <f>SUMPRODUCT((Data_echipe!G$2:G$53)*(Data_echipe!$A$2:$A$53=Echipe!$B2))</f>
        <v>4.59375</v>
      </c>
      <c r="I2" s="60">
        <f>SUMPRODUCT((Data_echipe!H$2:H$53)*(Data_echipe!$A$2:$A$53=Echipe!$B2))</f>
        <v>4.2521666666666667</v>
      </c>
      <c r="J2" s="60">
        <f>SUMPRODUCT((Data_echipe!I$2:I$53)*(Data_echipe!$A$2:$A$53=Echipe!$B2))</f>
        <v>5.117166666666666</v>
      </c>
      <c r="K2" s="60">
        <f>SUMPRODUCT((Data_echipe!J$2:J$53)*(Data_echipe!$A$2:$A$53=Echipe!$B2))</f>
        <v>4.9000000000000004</v>
      </c>
      <c r="L2" s="60">
        <f>SUMPRODUCT((Data_echipe!K$2:K$53)*(Data_echipe!$A$2:$A$53=Echipe!$B2))</f>
        <v>4.9946666666666664</v>
      </c>
      <c r="M2" s="60">
        <f>SUMPRODUCT((Data_echipe!L$2:L$53)*(Data_echipe!$A$2:$A$53=Echipe!$B2))</f>
        <v>4.3620833333333335</v>
      </c>
      <c r="N2" s="60">
        <f>SUMPRODUCT((Data_echipe!M$2:M$53)*(Data_echipe!$A$2:$A$53=Echipe!$B2))</f>
        <v>4.5625</v>
      </c>
      <c r="O2" s="60">
        <f>SUMPRODUCT((Data_echipe!N$2:N$53)*(Data_echipe!$A$2:$A$53=Echipe!$B2))</f>
        <v>4.1403333333333334</v>
      </c>
      <c r="P2" s="60">
        <f>SUMPRODUCT((Data_echipe!O$2:O$53)*(Data_echipe!$A$2:$A$53=Echipe!$B2))</f>
        <v>4.1811666666666669</v>
      </c>
      <c r="Q2" s="60">
        <f>SUMPRODUCT((Data_echipe!P$2:P$53)*(Data_echipe!$A$2:$A$53=Echipe!$B2))</f>
        <v>4.7327500000000002</v>
      </c>
      <c r="R2" s="60">
        <f>SUMPRODUCT((Data_echipe!Q$2:Q$53)*(Data_echipe!$A$2:$A$53=Echipe!$B2))</f>
        <v>6.3812500000000023</v>
      </c>
      <c r="S2" s="60">
        <f>SUMPRODUCT((Data_echipe!R$2:R$53)*(Data_echipe!$A$2:$A$53=Echipe!$B2))</f>
        <v>3.8473333333333328</v>
      </c>
      <c r="T2" s="60">
        <f>SUMPRODUCT((Data_echipe!S$2:S$53)*(Data_echipe!$A$2:$A$53=Echipe!$B2))</f>
        <v>3.7916666666666665</v>
      </c>
      <c r="U2" s="62">
        <f>SUM(C2:T2)</f>
        <v>81.326666666666682</v>
      </c>
    </row>
    <row r="3" spans="1:21" x14ac:dyDescent="0.3">
      <c r="A3" s="61">
        <v>2</v>
      </c>
      <c r="B3" s="59" t="s">
        <v>192</v>
      </c>
      <c r="C3" s="60">
        <f>SUMPRODUCT((Data_echipe!B$2:B$53)*(Data_echipe!$A$2:$A$53=Echipe!$B3))</f>
        <v>4.3016666666666667</v>
      </c>
      <c r="D3" s="60">
        <f>SUMPRODUCT((Data_echipe!C$2:C$53)*(Data_echipe!$A$2:$A$53=Echipe!$B3))</f>
        <v>3.3947500000000002</v>
      </c>
      <c r="E3" s="60">
        <f>SUMPRODUCT((Data_echipe!D$2:D$53)*(Data_echipe!$A$2:$A$53=Echipe!$B3))</f>
        <v>4.7173333333333334</v>
      </c>
      <c r="F3" s="60">
        <f>SUMPRODUCT((Data_echipe!E$2:E$53)*(Data_echipe!$A$2:$A$53=Echipe!$B3))</f>
        <v>3.8735833333333334</v>
      </c>
      <c r="G3" s="60">
        <f>SUMPRODUCT((Data_echipe!F$2:F$53)*(Data_echipe!$A$2:$A$53=Echipe!$B3))</f>
        <v>4.5667500000000008</v>
      </c>
      <c r="H3" s="60">
        <f>SUMPRODUCT((Data_echipe!G$2:G$53)*(Data_echipe!$A$2:$A$53=Echipe!$B3))</f>
        <v>4.8125</v>
      </c>
      <c r="I3" s="60">
        <f>SUMPRODUCT((Data_echipe!H$2:H$53)*(Data_echipe!$A$2:$A$53=Echipe!$B3))</f>
        <v>3.85425</v>
      </c>
      <c r="J3" s="60">
        <f>SUMPRODUCT((Data_echipe!I$2:I$53)*(Data_echipe!$A$2:$A$53=Echipe!$B3))</f>
        <v>4.6895000000000007</v>
      </c>
      <c r="K3" s="60">
        <f>SUMPRODUCT((Data_echipe!J$2:J$53)*(Data_echipe!$A$2:$A$53=Echipe!$B3))</f>
        <v>4.527166666666667</v>
      </c>
      <c r="L3" s="60">
        <f>SUMPRODUCT((Data_echipe!K$2:K$53)*(Data_echipe!$A$2:$A$53=Echipe!$B3))</f>
        <v>4.96</v>
      </c>
      <c r="M3" s="60">
        <f>SUMPRODUCT((Data_echipe!L$2:L$53)*(Data_echipe!$A$2:$A$53=Echipe!$B3))</f>
        <v>3.5263333333333335</v>
      </c>
      <c r="N3" s="60">
        <f>SUMPRODUCT((Data_echipe!M$2:M$53)*(Data_echipe!$A$2:$A$53=Echipe!$B3))</f>
        <v>4.71875</v>
      </c>
      <c r="O3" s="60">
        <f>SUMPRODUCT((Data_echipe!N$2:N$53)*(Data_echipe!$A$2:$A$53=Echipe!$B3))</f>
        <v>4.9250833333333333</v>
      </c>
      <c r="P3" s="60">
        <f>SUMPRODUCT((Data_echipe!O$2:O$53)*(Data_echipe!$A$2:$A$53=Echipe!$B3))</f>
        <v>4.2002499999999996</v>
      </c>
      <c r="Q3" s="60">
        <f>SUMPRODUCT((Data_echipe!P$2:P$53)*(Data_echipe!$A$2:$A$53=Echipe!$B3))</f>
        <v>4.5495000000000001</v>
      </c>
      <c r="R3" s="60">
        <f>SUMPRODUCT((Data_echipe!Q$2:Q$53)*(Data_echipe!$A$2:$A$53=Echipe!$B3))</f>
        <v>5.3326666666666664</v>
      </c>
      <c r="S3" s="60">
        <f>SUMPRODUCT((Data_echipe!R$2:R$53)*(Data_echipe!$A$2:$A$53=Echipe!$B3))</f>
        <v>4.7316666666666674</v>
      </c>
      <c r="T3" s="60">
        <f>SUMPRODUCT((Data_echipe!S$2:S$53)*(Data_echipe!$A$2:$A$53=Echipe!$B3))</f>
        <v>4.333333333333333</v>
      </c>
      <c r="U3" s="62">
        <f t="shared" ref="U3:U6" si="0">SUM(C3:T3)</f>
        <v>80.015083333333337</v>
      </c>
    </row>
    <row r="4" spans="1:21" x14ac:dyDescent="0.3">
      <c r="A4" s="61">
        <v>3</v>
      </c>
      <c r="B4" s="59" t="s">
        <v>191</v>
      </c>
      <c r="C4" s="60">
        <f>SUMPRODUCT((Data_echipe!B$2:B$53)*(Data_echipe!$A$2:$A$53=Echipe!$B4))</f>
        <v>4.425416666666667</v>
      </c>
      <c r="D4" s="60">
        <f>SUMPRODUCT((Data_echipe!C$2:C$53)*(Data_echipe!$A$2:$A$53=Echipe!$B4))</f>
        <v>4.6914999999999996</v>
      </c>
      <c r="E4" s="60">
        <f>SUMPRODUCT((Data_echipe!D$2:D$53)*(Data_echipe!$A$2:$A$53=Echipe!$B4))</f>
        <v>5.0215833333333331</v>
      </c>
      <c r="F4" s="60">
        <f>SUMPRODUCT((Data_echipe!E$2:E$53)*(Data_echipe!$A$2:$A$53=Echipe!$B4))</f>
        <v>4.2035833333333334</v>
      </c>
      <c r="G4" s="60">
        <f>SUMPRODUCT((Data_echipe!F$2:F$53)*(Data_echipe!$A$2:$A$53=Echipe!$B4))</f>
        <v>5.2820833333333326</v>
      </c>
      <c r="H4" s="60">
        <f>SUMPRODUCT((Data_echipe!G$2:G$53)*(Data_echipe!$A$2:$A$53=Echipe!$B4))</f>
        <v>3.90625</v>
      </c>
      <c r="I4" s="60">
        <f>SUMPRODUCT((Data_echipe!H$2:H$53)*(Data_echipe!$A$2:$A$53=Echipe!$B4))</f>
        <v>4.45425</v>
      </c>
      <c r="J4" s="60">
        <f>SUMPRODUCT((Data_echipe!I$2:I$53)*(Data_echipe!$A$2:$A$53=Echipe!$B4))</f>
        <v>4.8980833333333331</v>
      </c>
      <c r="K4" s="60">
        <f>SUMPRODUCT((Data_echipe!J$2:J$53)*(Data_echipe!$A$2:$A$53=Echipe!$B4))</f>
        <v>3.65</v>
      </c>
      <c r="L4" s="60">
        <f>SUMPRODUCT((Data_echipe!K$2:K$53)*(Data_echipe!$A$2:$A$53=Echipe!$B4))</f>
        <v>5.2840833333333332</v>
      </c>
      <c r="M4" s="60">
        <f>SUMPRODUCT((Data_echipe!L$2:L$53)*(Data_echipe!$A$2:$A$53=Echipe!$B4))</f>
        <v>4.5500833333333333</v>
      </c>
      <c r="N4" s="60">
        <f>SUMPRODUCT((Data_echipe!M$2:M$53)*(Data_echipe!$A$2:$A$53=Echipe!$B4))</f>
        <v>2.25</v>
      </c>
      <c r="O4" s="60">
        <f>SUMPRODUCT((Data_echipe!N$2:N$53)*(Data_echipe!$A$2:$A$53=Echipe!$B4))</f>
        <v>3.8509166666666665</v>
      </c>
      <c r="P4" s="60">
        <f>SUMPRODUCT((Data_echipe!O$2:O$53)*(Data_echipe!$A$2:$A$53=Echipe!$B4))</f>
        <v>4.1143333333333336</v>
      </c>
      <c r="Q4" s="60">
        <f>SUMPRODUCT((Data_echipe!P$2:P$53)*(Data_echipe!$A$2:$A$53=Echipe!$B4))</f>
        <v>2.9260833333333336</v>
      </c>
      <c r="R4" s="60">
        <f>SUMPRODUCT((Data_echipe!Q$2:Q$53)*(Data_echipe!$A$2:$A$53=Echipe!$B4))</f>
        <v>3.0160833333333334</v>
      </c>
      <c r="S4" s="60">
        <f>SUMPRODUCT((Data_echipe!R$2:R$53)*(Data_echipe!$A$2:$A$53=Echipe!$B4))</f>
        <v>1.375</v>
      </c>
      <c r="T4" s="60">
        <f>SUMPRODUCT((Data_echipe!S$2:S$53)*(Data_echipe!$A$2:$A$53=Echipe!$B4))</f>
        <v>2.875</v>
      </c>
      <c r="U4" s="62">
        <f t="shared" si="0"/>
        <v>70.774333333333331</v>
      </c>
    </row>
    <row r="5" spans="1:21" x14ac:dyDescent="0.3">
      <c r="A5" s="61">
        <v>4</v>
      </c>
      <c r="B5" s="59" t="s">
        <v>193</v>
      </c>
      <c r="C5" s="60">
        <f>SUMPRODUCT((Data_echipe!B$2:B$53)*(Data_echipe!$A$2:$A$53=Echipe!$B5))</f>
        <v>3.8501666666666665</v>
      </c>
      <c r="D5" s="60">
        <f>SUMPRODUCT((Data_echipe!C$2:C$53)*(Data_echipe!$A$2:$A$53=Echipe!$B5))</f>
        <v>4.3494166666666665</v>
      </c>
      <c r="E5" s="60">
        <f>SUMPRODUCT((Data_echipe!D$2:D$53)*(Data_echipe!$A$2:$A$53=Echipe!$B5))</f>
        <v>4.0069999999999997</v>
      </c>
      <c r="F5" s="60">
        <f>SUMPRODUCT((Data_echipe!E$2:E$53)*(Data_echipe!$A$2:$A$53=Echipe!$B5))</f>
        <v>4.0947500000000003</v>
      </c>
      <c r="G5" s="60">
        <f>SUMPRODUCT((Data_echipe!F$2:F$53)*(Data_echipe!$A$2:$A$53=Echipe!$B5))</f>
        <v>4.3499999999999996</v>
      </c>
      <c r="H5" s="60">
        <f>SUMPRODUCT((Data_echipe!G$2:G$53)*(Data_echipe!$A$2:$A$53=Echipe!$B5))</f>
        <v>5.083333333333333</v>
      </c>
      <c r="I5" s="60">
        <f>SUMPRODUCT((Data_echipe!H$2:H$53)*(Data_echipe!$A$2:$A$53=Echipe!$B5))</f>
        <v>3.7930833333333336</v>
      </c>
      <c r="J5" s="60">
        <f>SUMPRODUCT((Data_echipe!I$2:I$53)*(Data_echipe!$A$2:$A$53=Echipe!$B5))</f>
        <v>5.03125</v>
      </c>
      <c r="K5" s="60">
        <f>SUMPRODUCT((Data_echipe!J$2:J$53)*(Data_echipe!$A$2:$A$53=Echipe!$B5))</f>
        <v>3.8014166666666664</v>
      </c>
      <c r="L5" s="60">
        <f>SUMPRODUCT((Data_echipe!K$2:K$53)*(Data_echipe!$A$2:$A$53=Echipe!$B5))</f>
        <v>2.78125</v>
      </c>
      <c r="M5" s="60">
        <f>SUMPRODUCT((Data_echipe!L$2:L$53)*(Data_echipe!$A$2:$A$53=Echipe!$B5))</f>
        <v>2.6875</v>
      </c>
      <c r="N5" s="60">
        <f>SUMPRODUCT((Data_echipe!M$2:M$53)*(Data_echipe!$A$2:$A$53=Echipe!$B5))</f>
        <v>4.3125</v>
      </c>
      <c r="O5" s="60">
        <f>SUMPRODUCT((Data_echipe!N$2:N$53)*(Data_echipe!$A$2:$A$53=Echipe!$B5))</f>
        <v>3.3125</v>
      </c>
      <c r="P5" s="60">
        <f>SUMPRODUCT((Data_echipe!O$2:O$53)*(Data_echipe!$A$2:$A$53=Echipe!$B5))</f>
        <v>2.78125</v>
      </c>
      <c r="Q5" s="60">
        <f>SUMPRODUCT((Data_echipe!P$2:P$53)*(Data_echipe!$A$2:$A$53=Echipe!$B5))</f>
        <v>3.6185</v>
      </c>
      <c r="R5" s="60">
        <f>SUMPRODUCT((Data_echipe!Q$2:Q$53)*(Data_echipe!$A$2:$A$53=Echipe!$B5))</f>
        <v>3.5591666666666661</v>
      </c>
      <c r="S5" s="60">
        <f>SUMPRODUCT((Data_echipe!R$2:R$53)*(Data_echipe!$A$2:$A$53=Echipe!$B5))</f>
        <v>3.1875</v>
      </c>
      <c r="T5" s="60">
        <f>SUMPRODUCT((Data_echipe!S$2:S$53)*(Data_echipe!$A$2:$A$53=Echipe!$B5))</f>
        <v>3</v>
      </c>
      <c r="U5" s="62">
        <f t="shared" si="0"/>
        <v>67.600583333333333</v>
      </c>
    </row>
    <row r="6" spans="1:21" x14ac:dyDescent="0.3">
      <c r="A6" s="61">
        <v>5</v>
      </c>
      <c r="B6" s="59" t="s">
        <v>195</v>
      </c>
      <c r="C6" s="60">
        <f>SUMPRODUCT((Data_echipe!B$2:B$53)*(Data_echipe!$A$2:$A$53=Echipe!$B6))</f>
        <v>4.0625</v>
      </c>
      <c r="D6" s="60">
        <f>SUMPRODUCT((Data_echipe!C$2:C$53)*(Data_echipe!$A$2:$A$53=Echipe!$B6))</f>
        <v>3.90625</v>
      </c>
      <c r="E6" s="60">
        <f>SUMPRODUCT((Data_echipe!D$2:D$53)*(Data_echipe!$A$2:$A$53=Echipe!$B6))</f>
        <v>3.75</v>
      </c>
      <c r="F6" s="60">
        <f>SUMPRODUCT((Data_echipe!E$2:E$53)*(Data_echipe!$A$2:$A$53=Echipe!$B6))</f>
        <v>3.28125</v>
      </c>
      <c r="G6" s="60">
        <f>SUMPRODUCT((Data_echipe!F$2:F$53)*(Data_echipe!$A$2:$A$53=Echipe!$B6))</f>
        <v>4.1348333333333329</v>
      </c>
      <c r="H6" s="60">
        <f>SUMPRODUCT((Data_echipe!G$2:G$53)*(Data_echipe!$A$2:$A$53=Echipe!$B6))</f>
        <v>4.34375</v>
      </c>
      <c r="I6" s="60">
        <f>SUMPRODUCT((Data_echipe!H$2:H$53)*(Data_echipe!$A$2:$A$53=Echipe!$B6))</f>
        <v>3</v>
      </c>
      <c r="J6" s="60">
        <f>SUMPRODUCT((Data_echipe!I$2:I$53)*(Data_echipe!$A$2:$A$53=Echipe!$B6))</f>
        <v>3.75</v>
      </c>
      <c r="K6" s="60">
        <f>SUMPRODUCT((Data_echipe!J$2:J$53)*(Data_echipe!$A$2:$A$53=Echipe!$B6))</f>
        <v>3.0625</v>
      </c>
      <c r="L6" s="60">
        <f>SUMPRODUCT((Data_echipe!K$2:K$53)*(Data_echipe!$A$2:$A$53=Echipe!$B6))</f>
        <v>4.0564999999999998</v>
      </c>
      <c r="M6" s="60">
        <f>SUMPRODUCT((Data_echipe!L$2:L$53)*(Data_echipe!$A$2:$A$53=Echipe!$B6))</f>
        <v>3.15625</v>
      </c>
      <c r="N6" s="60">
        <f>SUMPRODUCT((Data_echipe!M$2:M$53)*(Data_echipe!$A$2:$A$53=Echipe!$B6))</f>
        <v>3.25</v>
      </c>
      <c r="O6" s="60">
        <f>SUMPRODUCT((Data_echipe!N$2:N$53)*(Data_echipe!$A$2:$A$53=Echipe!$B6))</f>
        <v>3.4064999999999999</v>
      </c>
      <c r="P6" s="60">
        <f>SUMPRODUCT((Data_echipe!O$2:O$53)*(Data_echipe!$A$2:$A$53=Echipe!$B6))</f>
        <v>3.09375</v>
      </c>
      <c r="Q6" s="60">
        <f>SUMPRODUCT((Data_echipe!P$2:P$53)*(Data_echipe!$A$2:$A$53=Echipe!$B6))</f>
        <v>4.8250000000000002</v>
      </c>
      <c r="R6" s="60">
        <f>SUMPRODUCT((Data_echipe!Q$2:Q$53)*(Data_echipe!$A$2:$A$53=Echipe!$B6))</f>
        <v>3.6169166666666666</v>
      </c>
      <c r="S6" s="60">
        <f>SUMPRODUCT((Data_echipe!R$2:R$53)*(Data_echipe!$A$2:$A$53=Echipe!$B6))</f>
        <v>3.4375</v>
      </c>
      <c r="T6" s="60">
        <f>SUMPRODUCT((Data_echipe!S$2:S$53)*(Data_echipe!$A$2:$A$53=Echipe!$B6))</f>
        <v>3.7083333333333335</v>
      </c>
      <c r="U6" s="62">
        <f t="shared" si="0"/>
        <v>65.841833333333341</v>
      </c>
    </row>
  </sheetData>
  <sortState ref="B2:U6">
    <sortCondition descending="1" ref="U2:U6"/>
  </sortState>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F11" sqref="F11"/>
    </sheetView>
  </sheetViews>
  <sheetFormatPr defaultRowHeight="14.4" x14ac:dyDescent="0.3"/>
  <cols>
    <col min="1" max="1" width="5.77734375" bestFit="1" customWidth="1"/>
    <col min="2" max="2" width="18.33203125" bestFit="1" customWidth="1"/>
  </cols>
  <sheetData>
    <row r="1" spans="1:3" s="18" customFormat="1" x14ac:dyDescent="0.3">
      <c r="A1" s="18" t="s">
        <v>30</v>
      </c>
      <c r="B1" s="18" t="s">
        <v>209</v>
      </c>
      <c r="C1" s="18" t="s">
        <v>245</v>
      </c>
    </row>
    <row r="2" spans="1:3" x14ac:dyDescent="0.3">
      <c r="A2">
        <v>1</v>
      </c>
      <c r="B2" s="83" t="s">
        <v>142</v>
      </c>
    </row>
    <row r="3" spans="1:3" x14ac:dyDescent="0.3">
      <c r="A3">
        <v>2</v>
      </c>
      <c r="B3" s="83" t="s">
        <v>185</v>
      </c>
    </row>
    <row r="4" spans="1:3" x14ac:dyDescent="0.3">
      <c r="A4">
        <v>3</v>
      </c>
      <c r="B4" t="s">
        <v>59</v>
      </c>
    </row>
    <row r="5" spans="1:3" x14ac:dyDescent="0.3">
      <c r="A5">
        <v>4</v>
      </c>
      <c r="B5" t="s">
        <v>67</v>
      </c>
    </row>
    <row r="6" spans="1:3" x14ac:dyDescent="0.3">
      <c r="A6" s="83">
        <v>5</v>
      </c>
      <c r="B6" t="s">
        <v>51</v>
      </c>
    </row>
    <row r="7" spans="1:3" x14ac:dyDescent="0.3">
      <c r="A7" s="83">
        <v>6</v>
      </c>
      <c r="B7" t="s">
        <v>188</v>
      </c>
    </row>
    <row r="8" spans="1:3" x14ac:dyDescent="0.3">
      <c r="A8" s="83">
        <v>7</v>
      </c>
      <c r="B8" t="s">
        <v>190</v>
      </c>
    </row>
    <row r="9" spans="1:3" x14ac:dyDescent="0.3">
      <c r="A9" s="83">
        <v>8</v>
      </c>
      <c r="B9" t="s">
        <v>183</v>
      </c>
    </row>
    <row r="10" spans="1:3" x14ac:dyDescent="0.3">
      <c r="A10" s="83">
        <v>9</v>
      </c>
      <c r="B10" t="s">
        <v>68</v>
      </c>
    </row>
    <row r="11" spans="1:3" x14ac:dyDescent="0.3">
      <c r="A11" s="83">
        <v>10</v>
      </c>
      <c r="B11" t="s">
        <v>53</v>
      </c>
    </row>
    <row r="12" spans="1:3" x14ac:dyDescent="0.3">
      <c r="A12" s="83">
        <v>11</v>
      </c>
      <c r="B12" t="s">
        <v>54</v>
      </c>
    </row>
    <row r="13" spans="1:3" x14ac:dyDescent="0.3">
      <c r="A13" s="83">
        <v>12</v>
      </c>
      <c r="B13" t="s">
        <v>44</v>
      </c>
    </row>
    <row r="14" spans="1:3" x14ac:dyDescent="0.3">
      <c r="A14" s="83">
        <v>13</v>
      </c>
      <c r="B14" t="s">
        <v>130</v>
      </c>
    </row>
    <row r="15" spans="1:3" x14ac:dyDescent="0.3">
      <c r="A15" s="83">
        <v>14</v>
      </c>
      <c r="B15" t="s">
        <v>114</v>
      </c>
    </row>
    <row r="16" spans="1:3" x14ac:dyDescent="0.3">
      <c r="A16" s="83">
        <v>15</v>
      </c>
      <c r="B16" t="s">
        <v>187</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workbookViewId="0">
      <pane ySplit="2" topLeftCell="A3" activePane="bottomLeft" state="frozen"/>
      <selection pane="bottomLeft" activeCell="H19" sqref="H19"/>
    </sheetView>
  </sheetViews>
  <sheetFormatPr defaultColWidth="9.109375" defaultRowHeight="12" x14ac:dyDescent="0.25"/>
  <cols>
    <col min="1" max="1" width="17.6640625" style="65" customWidth="1"/>
    <col min="2" max="2" width="7.88671875" style="65" customWidth="1"/>
    <col min="3" max="3" width="6.77734375" style="103" customWidth="1"/>
    <col min="4" max="5" width="10.77734375" style="65" customWidth="1"/>
    <col min="6" max="6" width="10.77734375" style="65" bestFit="1" customWidth="1"/>
    <col min="7" max="16384" width="9.109375" style="65"/>
  </cols>
  <sheetData>
    <row r="1" spans="1:6" ht="14.4" x14ac:dyDescent="0.3">
      <c r="A1" s="65" t="s">
        <v>133</v>
      </c>
      <c r="B1" s="108" t="s">
        <v>196</v>
      </c>
      <c r="D1" s="103"/>
      <c r="E1"/>
      <c r="F1"/>
    </row>
    <row r="2" spans="1:6" ht="14.4" x14ac:dyDescent="0.3">
      <c r="A2" s="65" t="s">
        <v>134</v>
      </c>
      <c r="B2" s="106" t="s">
        <v>120</v>
      </c>
      <c r="C2" s="104" t="s">
        <v>121</v>
      </c>
      <c r="D2" s="67" t="s">
        <v>135</v>
      </c>
      <c r="E2"/>
      <c r="F2"/>
    </row>
    <row r="3" spans="1:6" ht="14.4" x14ac:dyDescent="0.3">
      <c r="A3" s="68" t="s">
        <v>183</v>
      </c>
      <c r="B3" s="107">
        <v>7</v>
      </c>
      <c r="C3" s="105">
        <v>7</v>
      </c>
      <c r="D3" s="69">
        <v>14</v>
      </c>
      <c r="E3"/>
      <c r="F3"/>
    </row>
    <row r="4" spans="1:6" ht="14.4" x14ac:dyDescent="0.3">
      <c r="A4" s="68" t="s">
        <v>53</v>
      </c>
      <c r="B4" s="107">
        <v>7</v>
      </c>
      <c r="C4" s="105">
        <v>6</v>
      </c>
      <c r="D4" s="69">
        <v>13</v>
      </c>
      <c r="E4"/>
      <c r="F4"/>
    </row>
    <row r="5" spans="1:6" ht="14.4" x14ac:dyDescent="0.3">
      <c r="A5" s="68" t="s">
        <v>49</v>
      </c>
      <c r="B5" s="107">
        <v>7</v>
      </c>
      <c r="C5" s="105">
        <v>4</v>
      </c>
      <c r="D5" s="69">
        <v>11</v>
      </c>
      <c r="E5"/>
      <c r="F5"/>
    </row>
    <row r="6" spans="1:6" ht="14.4" x14ac:dyDescent="0.3">
      <c r="A6" s="68" t="s">
        <v>54</v>
      </c>
      <c r="B6" s="107">
        <v>7</v>
      </c>
      <c r="C6" s="105">
        <v>7</v>
      </c>
      <c r="D6" s="69">
        <v>14</v>
      </c>
      <c r="E6"/>
      <c r="F6"/>
    </row>
    <row r="7" spans="1:6" ht="14.4" x14ac:dyDescent="0.3">
      <c r="A7" s="68" t="s">
        <v>44</v>
      </c>
      <c r="B7" s="107">
        <v>7</v>
      </c>
      <c r="C7" s="105">
        <v>7</v>
      </c>
      <c r="D7" s="69">
        <v>14</v>
      </c>
      <c r="E7"/>
      <c r="F7"/>
    </row>
    <row r="8" spans="1:6" ht="14.4" x14ac:dyDescent="0.3">
      <c r="A8" s="68" t="s">
        <v>46</v>
      </c>
      <c r="B8" s="107">
        <v>3</v>
      </c>
      <c r="C8" s="105">
        <v>2</v>
      </c>
      <c r="D8" s="69">
        <v>5</v>
      </c>
      <c r="E8"/>
      <c r="F8"/>
    </row>
    <row r="9" spans="1:6" ht="14.4" x14ac:dyDescent="0.3">
      <c r="A9" s="68" t="s">
        <v>90</v>
      </c>
      <c r="B9" s="107">
        <v>7</v>
      </c>
      <c r="C9" s="105">
        <v>7</v>
      </c>
      <c r="D9" s="69">
        <v>14</v>
      </c>
      <c r="E9"/>
      <c r="F9"/>
    </row>
    <row r="10" spans="1:6" ht="14.4" x14ac:dyDescent="0.3">
      <c r="A10" s="68" t="s">
        <v>131</v>
      </c>
      <c r="B10" s="107">
        <v>6</v>
      </c>
      <c r="C10" s="105">
        <v>3</v>
      </c>
      <c r="D10" s="69">
        <v>9</v>
      </c>
      <c r="E10"/>
      <c r="F10"/>
    </row>
    <row r="11" spans="1:6" ht="14.4" x14ac:dyDescent="0.3">
      <c r="A11" s="68" t="s">
        <v>56</v>
      </c>
      <c r="B11" s="107">
        <v>6</v>
      </c>
      <c r="C11" s="105">
        <v>7</v>
      </c>
      <c r="D11" s="69">
        <v>13</v>
      </c>
      <c r="E11"/>
      <c r="F11"/>
    </row>
    <row r="12" spans="1:6" ht="14.4" x14ac:dyDescent="0.3">
      <c r="A12" s="68" t="s">
        <v>66</v>
      </c>
      <c r="B12" s="107">
        <v>6</v>
      </c>
      <c r="C12" s="105">
        <v>7</v>
      </c>
      <c r="D12" s="69">
        <v>13</v>
      </c>
      <c r="E12"/>
      <c r="F12"/>
    </row>
    <row r="13" spans="1:6" ht="14.4" x14ac:dyDescent="0.3">
      <c r="A13" s="68" t="s">
        <v>59</v>
      </c>
      <c r="B13" s="107">
        <v>7</v>
      </c>
      <c r="C13" s="105">
        <v>7</v>
      </c>
      <c r="D13" s="69">
        <v>14</v>
      </c>
      <c r="E13"/>
      <c r="F13"/>
    </row>
    <row r="14" spans="1:6" ht="14.4" x14ac:dyDescent="0.3">
      <c r="A14" s="68" t="s">
        <v>185</v>
      </c>
      <c r="B14" s="107">
        <v>7</v>
      </c>
      <c r="C14" s="105">
        <v>7</v>
      </c>
      <c r="D14" s="69">
        <v>14</v>
      </c>
      <c r="E14"/>
      <c r="F14"/>
    </row>
    <row r="15" spans="1:6" ht="14.4" x14ac:dyDescent="0.3">
      <c r="A15" s="68" t="s">
        <v>142</v>
      </c>
      <c r="B15" s="107">
        <v>7</v>
      </c>
      <c r="C15" s="105">
        <v>7</v>
      </c>
      <c r="D15" s="69">
        <v>14</v>
      </c>
      <c r="E15"/>
      <c r="F15"/>
    </row>
    <row r="16" spans="1:6" ht="14.4" x14ac:dyDescent="0.3">
      <c r="A16" s="68" t="s">
        <v>89</v>
      </c>
      <c r="B16" s="107">
        <v>2</v>
      </c>
      <c r="C16" s="105">
        <v>2</v>
      </c>
      <c r="D16" s="69">
        <v>4</v>
      </c>
      <c r="E16"/>
      <c r="F16"/>
    </row>
    <row r="17" spans="1:6" ht="14.4" x14ac:dyDescent="0.3">
      <c r="A17" s="68" t="s">
        <v>186</v>
      </c>
      <c r="B17" s="107">
        <v>7</v>
      </c>
      <c r="C17" s="105">
        <v>7</v>
      </c>
      <c r="D17" s="69">
        <v>14</v>
      </c>
      <c r="E17"/>
      <c r="F17"/>
    </row>
    <row r="18" spans="1:6" ht="14.4" x14ac:dyDescent="0.3">
      <c r="A18" s="68" t="s">
        <v>50</v>
      </c>
      <c r="B18" s="107">
        <v>7</v>
      </c>
      <c r="C18" s="105">
        <v>7</v>
      </c>
      <c r="D18" s="69">
        <v>14</v>
      </c>
      <c r="E18"/>
      <c r="F18"/>
    </row>
    <row r="19" spans="1:6" ht="14.4" x14ac:dyDescent="0.3">
      <c r="A19" s="68" t="s">
        <v>68</v>
      </c>
      <c r="B19" s="107">
        <v>7</v>
      </c>
      <c r="C19" s="105">
        <v>7</v>
      </c>
      <c r="D19" s="69">
        <v>14</v>
      </c>
      <c r="E19"/>
      <c r="F19"/>
    </row>
    <row r="20" spans="1:6" ht="14.4" x14ac:dyDescent="0.3">
      <c r="A20" s="68" t="s">
        <v>136</v>
      </c>
      <c r="B20" s="107">
        <v>3</v>
      </c>
      <c r="C20" s="105">
        <v>1</v>
      </c>
      <c r="D20" s="69">
        <v>4</v>
      </c>
      <c r="E20"/>
      <c r="F20"/>
    </row>
    <row r="21" spans="1:6" ht="14.4" x14ac:dyDescent="0.3">
      <c r="A21" s="68" t="s">
        <v>61</v>
      </c>
      <c r="B21" s="107">
        <v>6</v>
      </c>
      <c r="C21" s="105">
        <v>3</v>
      </c>
      <c r="D21" s="69">
        <v>9</v>
      </c>
      <c r="E21"/>
      <c r="F21"/>
    </row>
    <row r="22" spans="1:6" ht="14.4" x14ac:dyDescent="0.3">
      <c r="A22" s="68" t="s">
        <v>188</v>
      </c>
      <c r="B22" s="107">
        <v>6</v>
      </c>
      <c r="C22" s="105">
        <v>7</v>
      </c>
      <c r="D22" s="69">
        <v>13</v>
      </c>
      <c r="E22"/>
      <c r="F22"/>
    </row>
    <row r="23" spans="1:6" ht="14.4" x14ac:dyDescent="0.3">
      <c r="A23" s="68" t="s">
        <v>130</v>
      </c>
      <c r="B23" s="107">
        <v>5</v>
      </c>
      <c r="C23" s="105">
        <v>5</v>
      </c>
      <c r="D23" s="69">
        <v>10</v>
      </c>
      <c r="E23"/>
      <c r="F23"/>
    </row>
    <row r="24" spans="1:6" ht="14.4" x14ac:dyDescent="0.3">
      <c r="A24" s="68" t="s">
        <v>189</v>
      </c>
      <c r="B24" s="107">
        <v>5</v>
      </c>
      <c r="C24" s="105">
        <v>5</v>
      </c>
      <c r="D24" s="69">
        <v>10</v>
      </c>
      <c r="E24"/>
      <c r="F24"/>
    </row>
    <row r="25" spans="1:6" ht="14.4" x14ac:dyDescent="0.3">
      <c r="A25" s="68" t="s">
        <v>65</v>
      </c>
      <c r="B25" s="107">
        <v>7</v>
      </c>
      <c r="C25" s="105">
        <v>7</v>
      </c>
      <c r="D25" s="69">
        <v>14</v>
      </c>
      <c r="E25"/>
      <c r="F25"/>
    </row>
    <row r="26" spans="1:6" ht="14.4" x14ac:dyDescent="0.3">
      <c r="A26" s="68" t="s">
        <v>57</v>
      </c>
      <c r="B26" s="107">
        <v>3</v>
      </c>
      <c r="C26" s="105">
        <v>3</v>
      </c>
      <c r="D26" s="69">
        <v>6</v>
      </c>
      <c r="E26"/>
      <c r="F26"/>
    </row>
    <row r="27" spans="1:6" ht="14.4" x14ac:dyDescent="0.3">
      <c r="A27" s="68" t="s">
        <v>190</v>
      </c>
      <c r="B27" s="107">
        <v>7</v>
      </c>
      <c r="C27" s="105">
        <v>7</v>
      </c>
      <c r="D27" s="69">
        <v>14</v>
      </c>
      <c r="E27"/>
      <c r="F27"/>
    </row>
    <row r="28" spans="1:6" ht="11.4" customHeight="1" x14ac:dyDescent="0.3">
      <c r="A28" s="68" t="s">
        <v>187</v>
      </c>
      <c r="B28" s="107">
        <v>7</v>
      </c>
      <c r="C28" s="105">
        <v>7</v>
      </c>
      <c r="D28" s="69">
        <v>14</v>
      </c>
      <c r="E28"/>
      <c r="F28"/>
    </row>
    <row r="29" spans="1:6" ht="14.4" x14ac:dyDescent="0.3">
      <c r="A29" s="68" t="s">
        <v>51</v>
      </c>
      <c r="B29" s="107">
        <v>7</v>
      </c>
      <c r="C29" s="105">
        <v>7</v>
      </c>
      <c r="D29" s="69">
        <v>14</v>
      </c>
      <c r="E29"/>
      <c r="F29"/>
    </row>
    <row r="30" spans="1:6" ht="14.4" x14ac:dyDescent="0.3">
      <c r="A30" s="68" t="s">
        <v>114</v>
      </c>
      <c r="B30" s="107">
        <v>7</v>
      </c>
      <c r="C30" s="105">
        <v>7</v>
      </c>
      <c r="D30" s="69">
        <v>14</v>
      </c>
      <c r="E30"/>
      <c r="F30"/>
    </row>
    <row r="31" spans="1:6" ht="14.4" x14ac:dyDescent="0.3">
      <c r="A31" s="68" t="s">
        <v>91</v>
      </c>
      <c r="B31" s="107">
        <v>7</v>
      </c>
      <c r="C31" s="105">
        <v>7</v>
      </c>
      <c r="D31" s="69">
        <v>14</v>
      </c>
      <c r="E31"/>
      <c r="F31"/>
    </row>
    <row r="32" spans="1:6" ht="14.4" x14ac:dyDescent="0.3">
      <c r="A32" s="68" t="s">
        <v>126</v>
      </c>
      <c r="B32" s="107">
        <v>6</v>
      </c>
      <c r="C32" s="105">
        <v>3</v>
      </c>
      <c r="D32" s="69">
        <v>9</v>
      </c>
      <c r="E32"/>
      <c r="F32"/>
    </row>
    <row r="33" spans="1:6" ht="14.4" x14ac:dyDescent="0.3">
      <c r="A33" s="68" t="s">
        <v>67</v>
      </c>
      <c r="B33" s="107">
        <v>7</v>
      </c>
      <c r="C33" s="105">
        <v>6</v>
      </c>
      <c r="D33" s="69">
        <v>13</v>
      </c>
      <c r="E33"/>
      <c r="F33"/>
    </row>
    <row r="34" spans="1:6" ht="14.4" x14ac:dyDescent="0.3">
      <c r="A34" s="68" t="s">
        <v>7</v>
      </c>
      <c r="B34" s="107">
        <v>7</v>
      </c>
      <c r="C34" s="105">
        <v>2</v>
      </c>
      <c r="D34" s="69">
        <v>9</v>
      </c>
      <c r="E34"/>
      <c r="F34"/>
    </row>
    <row r="35" spans="1:6" ht="14.4" x14ac:dyDescent="0.3">
      <c r="A35" s="68" t="s">
        <v>127</v>
      </c>
      <c r="B35" s="107">
        <v>7</v>
      </c>
      <c r="C35" s="105">
        <v>6</v>
      </c>
      <c r="D35" s="69">
        <v>13</v>
      </c>
      <c r="E35"/>
      <c r="F35"/>
    </row>
    <row r="36" spans="1:6" ht="14.4" x14ac:dyDescent="0.3">
      <c r="A36" s="68" t="s">
        <v>62</v>
      </c>
      <c r="B36" s="107">
        <v>7</v>
      </c>
      <c r="C36" s="105">
        <v>4</v>
      </c>
      <c r="D36" s="69">
        <v>11</v>
      </c>
      <c r="E36"/>
      <c r="F36"/>
    </row>
    <row r="37" spans="1:6" ht="14.4" x14ac:dyDescent="0.3">
      <c r="A37" s="68" t="s">
        <v>122</v>
      </c>
      <c r="B37" s="107">
        <v>7</v>
      </c>
      <c r="C37" s="105">
        <v>6</v>
      </c>
      <c r="D37" s="69">
        <v>13</v>
      </c>
      <c r="E37"/>
      <c r="F37"/>
    </row>
    <row r="38" spans="1:6" ht="14.4" x14ac:dyDescent="0.3">
      <c r="A38" s="68" t="s">
        <v>197</v>
      </c>
      <c r="B38" s="107">
        <v>5</v>
      </c>
      <c r="C38" s="105">
        <v>7</v>
      </c>
      <c r="D38" s="69">
        <v>12</v>
      </c>
      <c r="E38"/>
      <c r="F38"/>
    </row>
    <row r="39" spans="1:6" ht="14.4" x14ac:dyDescent="0.3">
      <c r="A39" s="68" t="s">
        <v>112</v>
      </c>
      <c r="B39" s="107"/>
      <c r="C39" s="105">
        <v>1</v>
      </c>
      <c r="D39" s="69">
        <v>1</v>
      </c>
      <c r="E39"/>
      <c r="F39"/>
    </row>
    <row r="40" spans="1:6" ht="14.4" x14ac:dyDescent="0.3">
      <c r="A40" s="68" t="s">
        <v>109</v>
      </c>
      <c r="B40" s="107">
        <v>4</v>
      </c>
      <c r="C40" s="105">
        <v>4</v>
      </c>
      <c r="D40" s="69">
        <v>8</v>
      </c>
      <c r="E40"/>
      <c r="F40"/>
    </row>
    <row r="41" spans="1:6" ht="14.4" x14ac:dyDescent="0.3">
      <c r="A41" s="68" t="s">
        <v>63</v>
      </c>
      <c r="B41" s="107">
        <v>1</v>
      </c>
      <c r="C41" s="105">
        <v>2</v>
      </c>
      <c r="D41" s="69">
        <v>3</v>
      </c>
      <c r="E41"/>
      <c r="F41"/>
    </row>
    <row r="42" spans="1:6" ht="14.4" x14ac:dyDescent="0.3">
      <c r="A42" s="68" t="s">
        <v>135</v>
      </c>
      <c r="B42" s="107">
        <v>228</v>
      </c>
      <c r="C42" s="105">
        <v>208</v>
      </c>
      <c r="D42" s="69">
        <v>436</v>
      </c>
      <c r="E42"/>
      <c r="F42"/>
    </row>
    <row r="43" spans="1:6" ht="14.4" x14ac:dyDescent="0.3">
      <c r="A43"/>
      <c r="B43"/>
      <c r="C43" s="85"/>
      <c r="D43"/>
      <c r="E43"/>
      <c r="F43"/>
    </row>
    <row r="44" spans="1:6" ht="14.4" x14ac:dyDescent="0.3">
      <c r="A44"/>
      <c r="B44"/>
      <c r="C44" s="85"/>
      <c r="D44"/>
      <c r="E44"/>
      <c r="F44"/>
    </row>
    <row r="45" spans="1:6" ht="14.4" x14ac:dyDescent="0.3">
      <c r="A45"/>
      <c r="B45"/>
      <c r="C45" s="85"/>
      <c r="D45"/>
      <c r="E45"/>
      <c r="F45"/>
    </row>
    <row r="46" spans="1:6" ht="14.4" x14ac:dyDescent="0.3">
      <c r="A46"/>
      <c r="B46"/>
      <c r="C46" s="85"/>
      <c r="D46"/>
      <c r="E46"/>
      <c r="F46"/>
    </row>
    <row r="47" spans="1:6" ht="14.4" x14ac:dyDescent="0.3">
      <c r="A47"/>
      <c r="B47"/>
      <c r="C47" s="85"/>
      <c r="D47"/>
      <c r="E47"/>
      <c r="F47"/>
    </row>
    <row r="48" spans="1:6" ht="14.4" x14ac:dyDescent="0.3">
      <c r="A48"/>
      <c r="B48"/>
      <c r="C48" s="85"/>
      <c r="D48"/>
      <c r="E48"/>
      <c r="F48" s="89"/>
    </row>
  </sheetData>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L89"/>
  <sheetViews>
    <sheetView topLeftCell="A10" workbookViewId="0">
      <selection activeCell="F35" sqref="F35"/>
    </sheetView>
  </sheetViews>
  <sheetFormatPr defaultColWidth="9.109375" defaultRowHeight="14.4" x14ac:dyDescent="0.3"/>
  <cols>
    <col min="1" max="1" width="9.109375" style="20"/>
    <col min="2" max="2" width="20.5546875" style="20" customWidth="1"/>
    <col min="3" max="3" width="9.109375" style="20"/>
    <col min="4" max="4" width="22.33203125" style="20" customWidth="1"/>
    <col min="5" max="5" width="23.109375" style="20" customWidth="1"/>
    <col min="6" max="16384" width="9.109375" style="20"/>
  </cols>
  <sheetData>
    <row r="1" spans="1:1" x14ac:dyDescent="0.3">
      <c r="A1" s="37" t="s">
        <v>69</v>
      </c>
    </row>
    <row r="2" spans="1:1" x14ac:dyDescent="0.3">
      <c r="A2" s="81" t="s">
        <v>163</v>
      </c>
    </row>
    <row r="3" spans="1:1" x14ac:dyDescent="0.3">
      <c r="A3" s="81" t="s">
        <v>150</v>
      </c>
    </row>
    <row r="4" spans="1:1" x14ac:dyDescent="0.3">
      <c r="A4" s="92" t="s">
        <v>164</v>
      </c>
    </row>
    <row r="5" spans="1:1" s="84" customFormat="1" x14ac:dyDescent="0.3">
      <c r="A5" s="92" t="s">
        <v>181</v>
      </c>
    </row>
    <row r="6" spans="1:1" x14ac:dyDescent="0.3">
      <c r="A6" s="92" t="s">
        <v>182</v>
      </c>
    </row>
    <row r="7" spans="1:1" x14ac:dyDescent="0.3">
      <c r="A7" s="81" t="s">
        <v>162</v>
      </c>
    </row>
    <row r="8" spans="1:1" x14ac:dyDescent="0.3">
      <c r="A8" s="81" t="s">
        <v>177</v>
      </c>
    </row>
    <row r="9" spans="1:1" x14ac:dyDescent="0.3">
      <c r="A9" s="81" t="s">
        <v>165</v>
      </c>
    </row>
    <row r="10" spans="1:1" x14ac:dyDescent="0.3">
      <c r="A10" s="94" t="s">
        <v>152</v>
      </c>
    </row>
    <row r="11" spans="1:1" x14ac:dyDescent="0.3">
      <c r="A11" s="35" t="s">
        <v>151</v>
      </c>
    </row>
    <row r="12" spans="1:1" x14ac:dyDescent="0.3">
      <c r="A12" s="92" t="s">
        <v>166</v>
      </c>
    </row>
    <row r="13" spans="1:1" x14ac:dyDescent="0.3">
      <c r="A13" s="92" t="s">
        <v>167</v>
      </c>
    </row>
    <row r="14" spans="1:1" x14ac:dyDescent="0.3">
      <c r="A14" s="81" t="s">
        <v>156</v>
      </c>
    </row>
    <row r="15" spans="1:1" x14ac:dyDescent="0.3">
      <c r="A15" s="81"/>
    </row>
    <row r="16" spans="1:1" x14ac:dyDescent="0.3">
      <c r="A16" s="81" t="s">
        <v>153</v>
      </c>
    </row>
    <row r="17" spans="1:1" x14ac:dyDescent="0.3">
      <c r="A17" s="35" t="s">
        <v>176</v>
      </c>
    </row>
    <row r="18" spans="1:1" x14ac:dyDescent="0.3">
      <c r="A18" s="35" t="s">
        <v>155</v>
      </c>
    </row>
    <row r="19" spans="1:1" x14ac:dyDescent="0.3">
      <c r="A19" s="35" t="s">
        <v>154</v>
      </c>
    </row>
    <row r="20" spans="1:1" x14ac:dyDescent="0.3">
      <c r="A20" s="92" t="s">
        <v>168</v>
      </c>
    </row>
    <row r="21" spans="1:1" x14ac:dyDescent="0.3">
      <c r="A21" s="35"/>
    </row>
    <row r="22" spans="1:1" x14ac:dyDescent="0.3">
      <c r="A22" s="94" t="s">
        <v>169</v>
      </c>
    </row>
    <row r="23" spans="1:1" x14ac:dyDescent="0.3">
      <c r="A23" s="94" t="s">
        <v>170</v>
      </c>
    </row>
    <row r="24" spans="1:1" x14ac:dyDescent="0.3">
      <c r="A24" s="94" t="s">
        <v>171</v>
      </c>
    </row>
    <row r="25" spans="1:1" x14ac:dyDescent="0.3">
      <c r="A25" s="81"/>
    </row>
    <row r="26" spans="1:1" x14ac:dyDescent="0.3">
      <c r="A26" s="35" t="s">
        <v>137</v>
      </c>
    </row>
    <row r="27" spans="1:1" x14ac:dyDescent="0.3">
      <c r="A27" s="35" t="s">
        <v>138</v>
      </c>
    </row>
    <row r="28" spans="1:1" x14ac:dyDescent="0.3">
      <c r="A28" s="81" t="s">
        <v>139</v>
      </c>
    </row>
    <row r="29" spans="1:1" x14ac:dyDescent="0.3">
      <c r="A29" s="81" t="s">
        <v>157</v>
      </c>
    </row>
    <row r="30" spans="1:1" x14ac:dyDescent="0.3">
      <c r="A30" s="35" t="s">
        <v>158</v>
      </c>
    </row>
    <row r="31" spans="1:1" x14ac:dyDescent="0.3">
      <c r="A31" s="82"/>
    </row>
    <row r="32" spans="1:1" x14ac:dyDescent="0.3">
      <c r="A32" s="37" t="s">
        <v>94</v>
      </c>
    </row>
    <row r="33" spans="1:2" x14ac:dyDescent="0.3">
      <c r="A33" s="37"/>
    </row>
    <row r="34" spans="1:2" x14ac:dyDescent="0.3">
      <c r="A34" s="36" t="s">
        <v>11</v>
      </c>
      <c r="B34" s="66"/>
    </row>
    <row r="35" spans="1:2" x14ac:dyDescent="0.3">
      <c r="A35" s="35" t="s">
        <v>12</v>
      </c>
      <c r="B35" s="66"/>
    </row>
    <row r="36" spans="1:2" x14ac:dyDescent="0.3">
      <c r="A36" s="35" t="s">
        <v>78</v>
      </c>
      <c r="B36" s="66"/>
    </row>
    <row r="37" spans="1:2" x14ac:dyDescent="0.3">
      <c r="A37" s="35" t="s">
        <v>79</v>
      </c>
      <c r="B37" s="66"/>
    </row>
    <row r="38" spans="1:2" x14ac:dyDescent="0.3">
      <c r="A38" s="35" t="s">
        <v>80</v>
      </c>
      <c r="B38" s="66"/>
    </row>
    <row r="39" spans="1:2" x14ac:dyDescent="0.3">
      <c r="A39" s="35" t="s">
        <v>81</v>
      </c>
      <c r="B39" s="66"/>
    </row>
    <row r="40" spans="1:2" x14ac:dyDescent="0.3">
      <c r="A40" s="35" t="s">
        <v>82</v>
      </c>
      <c r="B40" s="66"/>
    </row>
    <row r="41" spans="1:2" x14ac:dyDescent="0.3">
      <c r="A41" s="35" t="s">
        <v>83</v>
      </c>
      <c r="B41" s="66"/>
    </row>
    <row r="42" spans="1:2" x14ac:dyDescent="0.3">
      <c r="A42" s="35" t="s">
        <v>84</v>
      </c>
      <c r="B42" s="66"/>
    </row>
    <row r="43" spans="1:2" x14ac:dyDescent="0.3">
      <c r="A43" s="35" t="s">
        <v>85</v>
      </c>
      <c r="B43" s="66"/>
    </row>
    <row r="44" spans="1:2" x14ac:dyDescent="0.3">
      <c r="A44" s="35" t="s">
        <v>86</v>
      </c>
      <c r="B44" s="66"/>
    </row>
    <row r="45" spans="1:2" s="66" customFormat="1" x14ac:dyDescent="0.3">
      <c r="A45" s="35"/>
    </row>
    <row r="46" spans="1:2" x14ac:dyDescent="0.3">
      <c r="A46" s="37" t="s">
        <v>13</v>
      </c>
    </row>
    <row r="47" spans="1:2" x14ac:dyDescent="0.3">
      <c r="A47" s="81" t="s">
        <v>14</v>
      </c>
    </row>
    <row r="48" spans="1:2" x14ac:dyDescent="0.3">
      <c r="A48" s="81" t="s">
        <v>15</v>
      </c>
    </row>
    <row r="49" spans="1:3" x14ac:dyDescent="0.3">
      <c r="A49" s="81" t="s">
        <v>16</v>
      </c>
    </row>
    <row r="50" spans="1:3" x14ac:dyDescent="0.3">
      <c r="A50" s="81" t="s">
        <v>17</v>
      </c>
    </row>
    <row r="51" spans="1:3" x14ac:dyDescent="0.3">
      <c r="A51" s="81" t="s">
        <v>18</v>
      </c>
    </row>
    <row r="52" spans="1:3" x14ac:dyDescent="0.3">
      <c r="A52" s="81" t="s">
        <v>19</v>
      </c>
    </row>
    <row r="53" spans="1:3" x14ac:dyDescent="0.3">
      <c r="A53" s="81" t="s">
        <v>20</v>
      </c>
    </row>
    <row r="54" spans="1:3" x14ac:dyDescent="0.3">
      <c r="A54" s="81" t="s">
        <v>21</v>
      </c>
    </row>
    <row r="55" spans="1:3" x14ac:dyDescent="0.3">
      <c r="A55" s="81" t="s">
        <v>22</v>
      </c>
    </row>
    <row r="56" spans="1:3" x14ac:dyDescent="0.3">
      <c r="A56" s="81" t="s">
        <v>101</v>
      </c>
    </row>
    <row r="57" spans="1:3" x14ac:dyDescent="0.3">
      <c r="A57" s="81"/>
    </row>
    <row r="58" spans="1:3" x14ac:dyDescent="0.3">
      <c r="A58" s="95" t="s">
        <v>174</v>
      </c>
    </row>
    <row r="59" spans="1:3" x14ac:dyDescent="0.3">
      <c r="A59" s="92" t="s">
        <v>172</v>
      </c>
      <c r="B59" s="81"/>
      <c r="C59" s="81"/>
    </row>
    <row r="60" spans="1:3" s="84" customFormat="1" x14ac:dyDescent="0.3">
      <c r="A60" s="92" t="s">
        <v>161</v>
      </c>
      <c r="B60" s="81"/>
      <c r="C60" s="81"/>
    </row>
    <row r="61" spans="1:3" s="84" customFormat="1" x14ac:dyDescent="0.3">
      <c r="A61" s="92" t="s">
        <v>173</v>
      </c>
      <c r="B61" s="81"/>
      <c r="C61" s="81"/>
    </row>
    <row r="62" spans="1:3" x14ac:dyDescent="0.3">
      <c r="A62" s="81"/>
      <c r="B62" s="81"/>
      <c r="C62" s="81"/>
    </row>
    <row r="63" spans="1:3" x14ac:dyDescent="0.3">
      <c r="A63" s="37" t="s">
        <v>23</v>
      </c>
    </row>
    <row r="64" spans="1:3" x14ac:dyDescent="0.3">
      <c r="A64" s="81" t="s">
        <v>24</v>
      </c>
    </row>
    <row r="65" spans="1:12" x14ac:dyDescent="0.3">
      <c r="A65" s="37" t="s">
        <v>25</v>
      </c>
    </row>
    <row r="66" spans="1:12" x14ac:dyDescent="0.3">
      <c r="A66" s="81" t="s">
        <v>88</v>
      </c>
      <c r="L66" s="84"/>
    </row>
    <row r="67" spans="1:12" x14ac:dyDescent="0.3">
      <c r="A67" s="92" t="s">
        <v>175</v>
      </c>
      <c r="B67" s="93"/>
      <c r="C67" s="93"/>
      <c r="D67" s="93"/>
      <c r="E67" s="93"/>
      <c r="F67" s="93"/>
      <c r="G67" s="93"/>
      <c r="H67" s="93"/>
    </row>
    <row r="68" spans="1:12" s="84" customFormat="1" x14ac:dyDescent="0.3">
      <c r="A68" s="81"/>
    </row>
    <row r="69" spans="1:12" x14ac:dyDescent="0.3">
      <c r="A69" s="45" t="s">
        <v>141</v>
      </c>
      <c r="G69" s="81"/>
    </row>
    <row r="70" spans="1:12" x14ac:dyDescent="0.3">
      <c r="A70" s="35" t="s">
        <v>198</v>
      </c>
      <c r="E70" s="81"/>
      <c r="G70" s="81"/>
    </row>
    <row r="71" spans="1:12" x14ac:dyDescent="0.3">
      <c r="A71" s="35" t="s">
        <v>199</v>
      </c>
      <c r="G71" s="81"/>
    </row>
    <row r="72" spans="1:12" x14ac:dyDescent="0.3">
      <c r="A72" s="35" t="s">
        <v>200</v>
      </c>
      <c r="G72" s="81"/>
    </row>
    <row r="73" spans="1:12" x14ac:dyDescent="0.3">
      <c r="A73" s="35" t="s">
        <v>198</v>
      </c>
    </row>
    <row r="74" spans="1:12" x14ac:dyDescent="0.3">
      <c r="A74" s="20" t="s">
        <v>201</v>
      </c>
    </row>
    <row r="75" spans="1:12" x14ac:dyDescent="0.3">
      <c r="A75" s="20" t="s">
        <v>265</v>
      </c>
    </row>
    <row r="78" spans="1:12" x14ac:dyDescent="0.3">
      <c r="A78" s="20" t="s">
        <v>198</v>
      </c>
    </row>
    <row r="79" spans="1:12" x14ac:dyDescent="0.3">
      <c r="A79" s="20" t="s">
        <v>202</v>
      </c>
    </row>
    <row r="80" spans="1:12" x14ac:dyDescent="0.3">
      <c r="A80" s="20" t="s">
        <v>203</v>
      </c>
    </row>
    <row r="81" spans="1:1" x14ac:dyDescent="0.3">
      <c r="A81" s="20" t="s">
        <v>198</v>
      </c>
    </row>
    <row r="82" spans="1:1" x14ac:dyDescent="0.3">
      <c r="A82" s="20" t="s">
        <v>204</v>
      </c>
    </row>
    <row r="83" spans="1:1" x14ac:dyDescent="0.3">
      <c r="A83" s="20" t="s">
        <v>205</v>
      </c>
    </row>
    <row r="84" spans="1:1" x14ac:dyDescent="0.3">
      <c r="A84" s="20" t="s">
        <v>198</v>
      </c>
    </row>
    <row r="85" spans="1:1" x14ac:dyDescent="0.3">
      <c r="A85" s="20" t="s">
        <v>206</v>
      </c>
    </row>
    <row r="86" spans="1:1" x14ac:dyDescent="0.3">
      <c r="A86" s="20" t="s">
        <v>207</v>
      </c>
    </row>
    <row r="87" spans="1:1" x14ac:dyDescent="0.3">
      <c r="A87" s="20" t="s">
        <v>198</v>
      </c>
    </row>
    <row r="88" spans="1:1" x14ac:dyDescent="0.3">
      <c r="A88" s="20" t="s">
        <v>208</v>
      </c>
    </row>
    <row r="89" spans="1:1" x14ac:dyDescent="0.3">
      <c r="A89" s="20" t="s">
        <v>254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B141"/>
  <sheetViews>
    <sheetView workbookViewId="0">
      <selection activeCell="M20" sqref="M20"/>
    </sheetView>
  </sheetViews>
  <sheetFormatPr defaultColWidth="9.109375" defaultRowHeight="12" customHeight="1" x14ac:dyDescent="0.25"/>
  <cols>
    <col min="1" max="4" width="9.109375" style="2"/>
    <col min="5" max="5" width="1.88671875" style="2" customWidth="1"/>
    <col min="6" max="9" width="9.109375" style="2"/>
    <col min="10" max="10" width="1.44140625" style="2" customWidth="1"/>
    <col min="11" max="11" width="1.6640625" style="2" customWidth="1"/>
    <col min="12" max="12" width="7.21875" style="2" bestFit="1" customWidth="1"/>
    <col min="13" max="13" width="21.33203125" style="2" bestFit="1" customWidth="1"/>
    <col min="14" max="14" width="23.5546875" style="2" bestFit="1" customWidth="1"/>
    <col min="15" max="16" width="9.109375" style="2"/>
    <col min="17" max="17" width="7" style="2" customWidth="1"/>
    <col min="18" max="18" width="2.33203125" style="2" customWidth="1"/>
    <col min="19" max="20" width="9.109375" style="2"/>
    <col min="21" max="21" width="1.6640625" style="2" customWidth="1"/>
    <col min="22" max="22" width="6.44140625" style="2" customWidth="1"/>
    <col min="23" max="25" width="9.109375" style="2"/>
    <col min="26" max="26" width="1.88671875" style="2" customWidth="1"/>
    <col min="27" max="27" width="9" style="2" customWidth="1"/>
    <col min="28" max="16384" width="9.109375" style="2"/>
  </cols>
  <sheetData>
    <row r="1" spans="1:28" ht="24" customHeight="1" x14ac:dyDescent="0.25">
      <c r="A1" s="22" t="s">
        <v>71</v>
      </c>
      <c r="B1" s="3" t="s">
        <v>26</v>
      </c>
      <c r="C1" s="4" t="s">
        <v>27</v>
      </c>
      <c r="D1" s="3" t="s">
        <v>28</v>
      </c>
      <c r="E1" s="5"/>
      <c r="F1" s="23" t="s">
        <v>73</v>
      </c>
      <c r="G1" s="7" t="s">
        <v>26</v>
      </c>
      <c r="H1" s="6" t="s">
        <v>29</v>
      </c>
      <c r="I1" s="7" t="s">
        <v>28</v>
      </c>
      <c r="J1" s="5"/>
      <c r="K1" s="5"/>
      <c r="L1" s="19" t="s">
        <v>30</v>
      </c>
      <c r="M1" s="19" t="s">
        <v>105</v>
      </c>
      <c r="N1" s="19" t="s">
        <v>106</v>
      </c>
      <c r="O1" s="39" t="s">
        <v>35</v>
      </c>
      <c r="P1" s="39" t="s">
        <v>37</v>
      </c>
      <c r="Q1" s="39" t="s">
        <v>119</v>
      </c>
      <c r="S1" s="3" t="s">
        <v>104</v>
      </c>
      <c r="T1" s="4" t="s">
        <v>27</v>
      </c>
      <c r="V1" s="23" t="s">
        <v>103</v>
      </c>
      <c r="W1" s="7" t="s">
        <v>26</v>
      </c>
      <c r="X1" s="6" t="s">
        <v>29</v>
      </c>
      <c r="Y1" s="7" t="s">
        <v>28</v>
      </c>
      <c r="AA1" s="96" t="s">
        <v>102</v>
      </c>
      <c r="AB1" s="97" t="s">
        <v>26</v>
      </c>
    </row>
    <row r="2" spans="1:28" ht="12" customHeight="1" x14ac:dyDescent="0.25">
      <c r="A2" s="8" t="s">
        <v>31</v>
      </c>
      <c r="B2" s="9">
        <v>0</v>
      </c>
      <c r="C2" s="9">
        <v>0</v>
      </c>
      <c r="D2" s="9">
        <v>2.4900000000000002</v>
      </c>
      <c r="E2" s="5"/>
      <c r="F2" s="10" t="s">
        <v>31</v>
      </c>
      <c r="G2" s="11">
        <v>1.1574074074074073E-5</v>
      </c>
      <c r="H2" s="12">
        <v>5</v>
      </c>
      <c r="I2" s="11">
        <v>3.1249999999999997E-3</v>
      </c>
      <c r="J2" s="5"/>
      <c r="K2" s="5"/>
      <c r="L2" s="28">
        <v>1</v>
      </c>
      <c r="M2" s="38">
        <v>44207</v>
      </c>
      <c r="N2" s="38">
        <f>M2+6</f>
        <v>44213</v>
      </c>
      <c r="O2" s="29">
        <v>0.75</v>
      </c>
      <c r="P2" s="29">
        <v>0.25</v>
      </c>
      <c r="Q2" s="29" t="s">
        <v>120</v>
      </c>
      <c r="S2" s="9">
        <v>0</v>
      </c>
      <c r="T2" s="9">
        <v>0</v>
      </c>
      <c r="V2" s="10" t="s">
        <v>31</v>
      </c>
      <c r="W2" s="11">
        <v>2.5000000000000001E-3</v>
      </c>
      <c r="X2" s="12">
        <v>6.6</v>
      </c>
      <c r="Y2" s="11">
        <v>2.5462962962963E-3</v>
      </c>
      <c r="AA2" s="98" t="s">
        <v>31</v>
      </c>
      <c r="AB2" s="99">
        <v>9.7222222222222224E-3</v>
      </c>
    </row>
    <row r="3" spans="1:28" ht="12" customHeight="1" x14ac:dyDescent="0.25">
      <c r="A3" s="8" t="s">
        <v>31</v>
      </c>
      <c r="B3" s="9">
        <v>2.5</v>
      </c>
      <c r="C3" s="9">
        <v>1</v>
      </c>
      <c r="D3" s="9">
        <v>4.49</v>
      </c>
      <c r="E3" s="5"/>
      <c r="F3" s="10" t="s">
        <v>31</v>
      </c>
      <c r="G3" s="11">
        <v>3.1365740740740742E-3</v>
      </c>
      <c r="H3" s="12">
        <v>4.5</v>
      </c>
      <c r="I3" s="11">
        <v>3.2986111111111111E-3</v>
      </c>
      <c r="J3" s="5"/>
      <c r="K3" s="5"/>
      <c r="L3" s="28">
        <v>2</v>
      </c>
      <c r="M3" s="38">
        <f>M2+7</f>
        <v>44214</v>
      </c>
      <c r="N3" s="38">
        <f>N2+7</f>
        <v>44220</v>
      </c>
      <c r="O3" s="29">
        <v>0.25</v>
      </c>
      <c r="P3" s="29">
        <v>0.75</v>
      </c>
      <c r="Q3" s="29" t="s">
        <v>121</v>
      </c>
      <c r="S3" s="9">
        <v>23</v>
      </c>
      <c r="T3" s="9">
        <v>0.1</v>
      </c>
      <c r="V3" s="10" t="s">
        <v>31</v>
      </c>
      <c r="W3" s="11">
        <v>2.5578703703703705E-3</v>
      </c>
      <c r="X3" s="12">
        <v>5.5</v>
      </c>
      <c r="Y3" s="11">
        <v>2.6041666666666665E-3</v>
      </c>
      <c r="AA3" s="98" t="s">
        <v>32</v>
      </c>
      <c r="AB3" s="99">
        <v>8.3333333333333332E-3</v>
      </c>
    </row>
    <row r="4" spans="1:28" ht="12" customHeight="1" x14ac:dyDescent="0.25">
      <c r="A4" s="8" t="s">
        <v>31</v>
      </c>
      <c r="B4" s="9">
        <v>4.5</v>
      </c>
      <c r="C4" s="9">
        <v>1.5</v>
      </c>
      <c r="D4" s="9">
        <v>6.49</v>
      </c>
      <c r="E4" s="5"/>
      <c r="F4" s="10" t="s">
        <v>31</v>
      </c>
      <c r="G4" s="11">
        <v>3.3101851851851851E-3</v>
      </c>
      <c r="H4" s="12">
        <v>4</v>
      </c>
      <c r="I4" s="11">
        <v>3.472222222222222E-3</v>
      </c>
      <c r="J4" s="5"/>
      <c r="K4" s="5"/>
      <c r="L4" s="28">
        <v>3</v>
      </c>
      <c r="M4" s="38">
        <f t="shared" ref="M4:M16" si="0">M3+7</f>
        <v>44221</v>
      </c>
      <c r="N4" s="38">
        <f t="shared" ref="N4:N16" si="1">N3+7</f>
        <v>44227</v>
      </c>
      <c r="O4" s="29">
        <v>0.75</v>
      </c>
      <c r="P4" s="29">
        <v>0.25</v>
      </c>
      <c r="Q4" s="29" t="s">
        <v>120</v>
      </c>
      <c r="S4" s="9">
        <f>S3+2</f>
        <v>25</v>
      </c>
      <c r="T4" s="9">
        <v>0.2</v>
      </c>
      <c r="V4" s="10" t="s">
        <v>31</v>
      </c>
      <c r="W4" s="11">
        <v>2.615740740740741E-3</v>
      </c>
      <c r="X4" s="12">
        <v>4.5</v>
      </c>
      <c r="Y4" s="11">
        <v>2.6620370370370374E-3</v>
      </c>
    </row>
    <row r="5" spans="1:28" ht="12" customHeight="1" x14ac:dyDescent="0.25">
      <c r="A5" s="8" t="s">
        <v>31</v>
      </c>
      <c r="B5" s="9">
        <v>6.5</v>
      </c>
      <c r="C5" s="9">
        <v>2</v>
      </c>
      <c r="D5" s="9">
        <v>8.99</v>
      </c>
      <c r="E5" s="5"/>
      <c r="F5" s="10" t="s">
        <v>31</v>
      </c>
      <c r="G5" s="11">
        <v>3.483796296296296E-3</v>
      </c>
      <c r="H5" s="12">
        <v>3.5</v>
      </c>
      <c r="I5" s="11">
        <v>3.645833333333333E-3</v>
      </c>
      <c r="J5" s="5"/>
      <c r="K5" s="5"/>
      <c r="L5" s="28">
        <v>4</v>
      </c>
      <c r="M5" s="38">
        <f t="shared" si="0"/>
        <v>44228</v>
      </c>
      <c r="N5" s="38">
        <f t="shared" si="1"/>
        <v>44234</v>
      </c>
      <c r="O5" s="29">
        <v>0.25</v>
      </c>
      <c r="P5" s="29">
        <v>0.75</v>
      </c>
      <c r="Q5" s="29" t="s">
        <v>121</v>
      </c>
      <c r="S5" s="9">
        <f>S4+2</f>
        <v>27</v>
      </c>
      <c r="T5" s="9">
        <v>0.3</v>
      </c>
      <c r="V5" s="10" t="s">
        <v>31</v>
      </c>
      <c r="W5" s="11">
        <v>2.673611111111111E-3</v>
      </c>
      <c r="X5" s="12">
        <v>3.6</v>
      </c>
      <c r="Y5" s="11">
        <v>2.7199074074074074E-3</v>
      </c>
    </row>
    <row r="6" spans="1:28" ht="12" customHeight="1" x14ac:dyDescent="0.25">
      <c r="A6" s="8" t="s">
        <v>31</v>
      </c>
      <c r="B6" s="9">
        <v>9</v>
      </c>
      <c r="C6" s="9">
        <v>2.5</v>
      </c>
      <c r="D6" s="9">
        <v>11.49</v>
      </c>
      <c r="E6" s="5"/>
      <c r="F6" s="10" t="s">
        <v>31</v>
      </c>
      <c r="G6" s="11">
        <v>3.6574074074074074E-3</v>
      </c>
      <c r="H6" s="12">
        <v>3</v>
      </c>
      <c r="I6" s="11">
        <v>3.8194444444444443E-3</v>
      </c>
      <c r="J6" s="5"/>
      <c r="K6" s="5"/>
      <c r="L6" s="28">
        <v>5</v>
      </c>
      <c r="M6" s="38">
        <f t="shared" si="0"/>
        <v>44235</v>
      </c>
      <c r="N6" s="38">
        <f t="shared" si="1"/>
        <v>44241</v>
      </c>
      <c r="O6" s="29">
        <v>0.75</v>
      </c>
      <c r="P6" s="29">
        <v>0.25</v>
      </c>
      <c r="Q6" s="29" t="s">
        <v>120</v>
      </c>
      <c r="S6" s="9">
        <f t="shared" ref="S6:S69" si="2">S5+2</f>
        <v>29</v>
      </c>
      <c r="T6" s="9">
        <v>0.4</v>
      </c>
      <c r="V6" s="10" t="s">
        <v>31</v>
      </c>
      <c r="W6" s="11">
        <v>2.7314814814814819E-3</v>
      </c>
      <c r="X6" s="12">
        <v>2.8</v>
      </c>
      <c r="Y6" s="11">
        <v>2.7777777777777779E-3</v>
      </c>
    </row>
    <row r="7" spans="1:28" ht="12" customHeight="1" x14ac:dyDescent="0.25">
      <c r="A7" s="8" t="s">
        <v>31</v>
      </c>
      <c r="B7" s="9">
        <v>11.5</v>
      </c>
      <c r="C7" s="9">
        <v>3</v>
      </c>
      <c r="D7" s="9">
        <v>13.99</v>
      </c>
      <c r="E7" s="5"/>
      <c r="F7" s="10" t="s">
        <v>31</v>
      </c>
      <c r="G7" s="11">
        <v>3.8310185185185183E-3</v>
      </c>
      <c r="H7" s="12">
        <v>2.5</v>
      </c>
      <c r="I7" s="11">
        <v>3.9930555555555561E-3</v>
      </c>
      <c r="J7" s="5"/>
      <c r="K7" s="5"/>
      <c r="L7" s="28">
        <v>6</v>
      </c>
      <c r="M7" s="38">
        <f t="shared" si="0"/>
        <v>44242</v>
      </c>
      <c r="N7" s="38">
        <f t="shared" si="1"/>
        <v>44248</v>
      </c>
      <c r="O7" s="29">
        <v>0.25</v>
      </c>
      <c r="P7" s="29">
        <v>0.75</v>
      </c>
      <c r="Q7" s="29" t="s">
        <v>121</v>
      </c>
      <c r="S7" s="9">
        <f t="shared" si="2"/>
        <v>31</v>
      </c>
      <c r="T7" s="9">
        <v>0.5</v>
      </c>
      <c r="V7" s="10" t="s">
        <v>31</v>
      </c>
      <c r="W7" s="11">
        <v>2.7893518518518519E-3</v>
      </c>
      <c r="X7" s="12">
        <v>2.1</v>
      </c>
      <c r="Y7" s="11">
        <v>2.8356481481481479E-3</v>
      </c>
    </row>
    <row r="8" spans="1:28" s="82" customFormat="1" ht="12" customHeight="1" x14ac:dyDescent="0.25">
      <c r="A8" s="137" t="s">
        <v>31</v>
      </c>
      <c r="B8" s="138">
        <v>14</v>
      </c>
      <c r="C8" s="138">
        <v>3.5</v>
      </c>
      <c r="D8" s="138">
        <v>15.99</v>
      </c>
      <c r="E8" s="139"/>
      <c r="F8" s="140" t="s">
        <v>31</v>
      </c>
      <c r="G8" s="141">
        <v>4.0046296296296297E-3</v>
      </c>
      <c r="H8" s="142">
        <v>2</v>
      </c>
      <c r="I8" s="141">
        <v>4.1666666666666666E-3</v>
      </c>
      <c r="J8" s="139"/>
      <c r="K8" s="139"/>
      <c r="L8" s="143">
        <v>7</v>
      </c>
      <c r="M8" s="144">
        <f t="shared" si="0"/>
        <v>44249</v>
      </c>
      <c r="N8" s="144">
        <f t="shared" si="1"/>
        <v>44255</v>
      </c>
      <c r="O8" s="145">
        <v>0.75</v>
      </c>
      <c r="P8" s="145">
        <v>0.25</v>
      </c>
      <c r="Q8" s="145" t="s">
        <v>120</v>
      </c>
      <c r="S8" s="138">
        <f t="shared" si="2"/>
        <v>33</v>
      </c>
      <c r="T8" s="138">
        <v>0.6</v>
      </c>
      <c r="V8" s="140" t="s">
        <v>31</v>
      </c>
      <c r="W8" s="141">
        <v>2.8472222222222219E-3</v>
      </c>
      <c r="X8" s="142">
        <v>1.5</v>
      </c>
      <c r="Y8" s="141">
        <v>2.8935185185185188E-3</v>
      </c>
    </row>
    <row r="9" spans="1:28" s="82" customFormat="1" ht="12" customHeight="1" x14ac:dyDescent="0.25">
      <c r="A9" s="137" t="s">
        <v>31</v>
      </c>
      <c r="B9" s="138">
        <v>16</v>
      </c>
      <c r="C9" s="138">
        <v>4</v>
      </c>
      <c r="D9" s="138">
        <v>17.989999999999998</v>
      </c>
      <c r="E9" s="139"/>
      <c r="F9" s="140" t="s">
        <v>31</v>
      </c>
      <c r="G9" s="141">
        <v>4.1782407407407402E-3</v>
      </c>
      <c r="H9" s="142">
        <v>1.5</v>
      </c>
      <c r="I9" s="141">
        <v>4.5138888888888893E-3</v>
      </c>
      <c r="J9" s="139"/>
      <c r="K9" s="139"/>
      <c r="L9" s="143">
        <v>8</v>
      </c>
      <c r="M9" s="144">
        <f t="shared" si="0"/>
        <v>44256</v>
      </c>
      <c r="N9" s="144">
        <f t="shared" si="1"/>
        <v>44262</v>
      </c>
      <c r="O9" s="145">
        <v>0.25</v>
      </c>
      <c r="P9" s="145">
        <v>0.75</v>
      </c>
      <c r="Q9" s="145" t="s">
        <v>121</v>
      </c>
      <c r="S9" s="138">
        <f t="shared" si="2"/>
        <v>35</v>
      </c>
      <c r="T9" s="138">
        <v>0.7</v>
      </c>
      <c r="V9" s="140" t="s">
        <v>31</v>
      </c>
      <c r="W9" s="141">
        <v>2.9050925925925928E-3</v>
      </c>
      <c r="X9" s="142">
        <v>0.99999999999999989</v>
      </c>
      <c r="Y9" s="141">
        <v>2.9513888888888888E-3</v>
      </c>
    </row>
    <row r="10" spans="1:28" s="82" customFormat="1" ht="12" customHeight="1" x14ac:dyDescent="0.25">
      <c r="A10" s="137" t="s">
        <v>31</v>
      </c>
      <c r="B10" s="138">
        <v>18</v>
      </c>
      <c r="C10" s="138">
        <v>4.5</v>
      </c>
      <c r="D10" s="138">
        <v>19.989999999999998</v>
      </c>
      <c r="E10" s="139"/>
      <c r="F10" s="140" t="s">
        <v>31</v>
      </c>
      <c r="G10" s="141">
        <v>4.5254629629629629E-3</v>
      </c>
      <c r="H10" s="142">
        <v>1</v>
      </c>
      <c r="I10" s="141">
        <v>6.2499999999999995E-3</v>
      </c>
      <c r="J10" s="139"/>
      <c r="K10" s="139"/>
      <c r="L10" s="143">
        <v>9</v>
      </c>
      <c r="M10" s="144">
        <f t="shared" si="0"/>
        <v>44263</v>
      </c>
      <c r="N10" s="144">
        <f t="shared" si="1"/>
        <v>44269</v>
      </c>
      <c r="O10" s="145">
        <v>0.75</v>
      </c>
      <c r="P10" s="145">
        <v>0.25</v>
      </c>
      <c r="Q10" s="145" t="s">
        <v>120</v>
      </c>
      <c r="S10" s="138">
        <f t="shared" si="2"/>
        <v>37</v>
      </c>
      <c r="T10" s="138">
        <v>0.8</v>
      </c>
      <c r="V10" s="140" t="s">
        <v>31</v>
      </c>
      <c r="W10" s="141">
        <v>2.9629629629629628E-3</v>
      </c>
      <c r="X10" s="142">
        <v>0.6</v>
      </c>
      <c r="Y10" s="141">
        <v>3.0092592592592588E-3</v>
      </c>
    </row>
    <row r="11" spans="1:28" s="82" customFormat="1" ht="12" customHeight="1" x14ac:dyDescent="0.25">
      <c r="A11" s="137" t="s">
        <v>31</v>
      </c>
      <c r="B11" s="138">
        <v>20</v>
      </c>
      <c r="C11" s="138">
        <v>5</v>
      </c>
      <c r="D11" s="137"/>
      <c r="E11" s="139"/>
      <c r="F11" s="140" t="s">
        <v>31</v>
      </c>
      <c r="G11" s="141">
        <v>6.2615740740740748E-3</v>
      </c>
      <c r="H11" s="142">
        <v>0</v>
      </c>
      <c r="I11" s="140"/>
      <c r="J11" s="139"/>
      <c r="K11" s="139"/>
      <c r="L11" s="143">
        <v>10</v>
      </c>
      <c r="M11" s="144">
        <f t="shared" si="0"/>
        <v>44270</v>
      </c>
      <c r="N11" s="144">
        <f t="shared" si="1"/>
        <v>44276</v>
      </c>
      <c r="O11" s="145">
        <v>0.25</v>
      </c>
      <c r="P11" s="145">
        <v>0.75</v>
      </c>
      <c r="Q11" s="145" t="s">
        <v>121</v>
      </c>
      <c r="S11" s="138">
        <f t="shared" si="2"/>
        <v>39</v>
      </c>
      <c r="T11" s="138">
        <v>0.9</v>
      </c>
      <c r="V11" s="140" t="s">
        <v>31</v>
      </c>
      <c r="W11" s="141">
        <v>3.0208333333333333E-3</v>
      </c>
      <c r="X11" s="142">
        <v>0.30000000000000004</v>
      </c>
      <c r="Y11" s="141">
        <v>3.0671296296296297E-3</v>
      </c>
    </row>
    <row r="12" spans="1:28" s="82" customFormat="1" ht="12" customHeight="1" x14ac:dyDescent="0.25">
      <c r="A12" s="137" t="s">
        <v>32</v>
      </c>
      <c r="B12" s="138">
        <v>0</v>
      </c>
      <c r="C12" s="138">
        <v>0</v>
      </c>
      <c r="D12" s="138">
        <v>2.99</v>
      </c>
      <c r="E12" s="139"/>
      <c r="F12" s="140" t="s">
        <v>32</v>
      </c>
      <c r="G12" s="141">
        <v>1.1574074074074073E-5</v>
      </c>
      <c r="H12" s="142">
        <v>5</v>
      </c>
      <c r="I12" s="141">
        <v>2.7777777777777779E-3</v>
      </c>
      <c r="J12" s="139"/>
      <c r="K12" s="139"/>
      <c r="L12" s="143">
        <v>11</v>
      </c>
      <c r="M12" s="144">
        <f t="shared" si="0"/>
        <v>44277</v>
      </c>
      <c r="N12" s="144">
        <f t="shared" si="1"/>
        <v>44283</v>
      </c>
      <c r="O12" s="145">
        <v>0.75</v>
      </c>
      <c r="P12" s="145">
        <v>0.25</v>
      </c>
      <c r="Q12" s="145" t="s">
        <v>120</v>
      </c>
      <c r="S12" s="138">
        <f t="shared" si="2"/>
        <v>41</v>
      </c>
      <c r="T12" s="138">
        <v>1</v>
      </c>
      <c r="V12" s="140" t="s">
        <v>31</v>
      </c>
      <c r="W12" s="141">
        <v>3.0787037037037037E-3</v>
      </c>
      <c r="X12" s="142">
        <v>0.1</v>
      </c>
      <c r="Y12" s="141">
        <v>3.1134259259259257E-3</v>
      </c>
    </row>
    <row r="13" spans="1:28" s="82" customFormat="1" ht="12" customHeight="1" x14ac:dyDescent="0.25">
      <c r="A13" s="137" t="s">
        <v>32</v>
      </c>
      <c r="B13" s="138">
        <v>3</v>
      </c>
      <c r="C13" s="138">
        <v>1</v>
      </c>
      <c r="D13" s="138">
        <v>4.99</v>
      </c>
      <c r="E13" s="139"/>
      <c r="F13" s="140" t="s">
        <v>32</v>
      </c>
      <c r="G13" s="141">
        <v>2.7893518518518519E-3</v>
      </c>
      <c r="H13" s="142">
        <v>4.5</v>
      </c>
      <c r="I13" s="141">
        <v>2.9513888888888888E-3</v>
      </c>
      <c r="J13" s="139"/>
      <c r="K13" s="139"/>
      <c r="L13" s="143">
        <v>12</v>
      </c>
      <c r="M13" s="144">
        <f t="shared" si="0"/>
        <v>44284</v>
      </c>
      <c r="N13" s="144">
        <f t="shared" si="1"/>
        <v>44290</v>
      </c>
      <c r="O13" s="145">
        <v>0.25</v>
      </c>
      <c r="P13" s="145">
        <v>0.75</v>
      </c>
      <c r="Q13" s="145" t="s">
        <v>121</v>
      </c>
      <c r="S13" s="138">
        <f t="shared" si="2"/>
        <v>43</v>
      </c>
      <c r="T13" s="138">
        <v>1.1000000000000001</v>
      </c>
      <c r="V13" s="140" t="s">
        <v>31</v>
      </c>
      <c r="W13" s="141">
        <v>3.1249999999999997E-3</v>
      </c>
      <c r="X13" s="142">
        <v>0</v>
      </c>
      <c r="Y13" s="141"/>
    </row>
    <row r="14" spans="1:28" s="82" customFormat="1" ht="12" customHeight="1" x14ac:dyDescent="0.25">
      <c r="A14" s="137" t="s">
        <v>32</v>
      </c>
      <c r="B14" s="138">
        <v>5</v>
      </c>
      <c r="C14" s="138">
        <v>1.5</v>
      </c>
      <c r="D14" s="138">
        <v>6.99</v>
      </c>
      <c r="E14" s="139"/>
      <c r="F14" s="140" t="s">
        <v>32</v>
      </c>
      <c r="G14" s="141">
        <v>2.9629629629629628E-3</v>
      </c>
      <c r="H14" s="142">
        <v>4</v>
      </c>
      <c r="I14" s="141">
        <v>3.1249999999999997E-3</v>
      </c>
      <c r="J14" s="139"/>
      <c r="K14" s="139"/>
      <c r="L14" s="143">
        <v>13</v>
      </c>
      <c r="M14" s="144">
        <f t="shared" si="0"/>
        <v>44291</v>
      </c>
      <c r="N14" s="144">
        <f t="shared" si="1"/>
        <v>44297</v>
      </c>
      <c r="O14" s="145">
        <v>0.75</v>
      </c>
      <c r="P14" s="145">
        <v>0.25</v>
      </c>
      <c r="Q14" s="145" t="s">
        <v>120</v>
      </c>
      <c r="S14" s="138">
        <f t="shared" si="2"/>
        <v>45</v>
      </c>
      <c r="T14" s="138">
        <v>1.2</v>
      </c>
      <c r="V14" s="140" t="s">
        <v>32</v>
      </c>
      <c r="W14" s="141">
        <v>2.1412037037037038E-3</v>
      </c>
      <c r="X14" s="142">
        <v>6.6</v>
      </c>
      <c r="Y14" s="141">
        <v>2.1990740740740742E-3</v>
      </c>
    </row>
    <row r="15" spans="1:28" s="82" customFormat="1" ht="12" customHeight="1" x14ac:dyDescent="0.25">
      <c r="A15" s="137" t="s">
        <v>32</v>
      </c>
      <c r="B15" s="138">
        <v>7</v>
      </c>
      <c r="C15" s="138">
        <v>2</v>
      </c>
      <c r="D15" s="138">
        <v>9.49</v>
      </c>
      <c r="E15" s="139"/>
      <c r="F15" s="140" t="s">
        <v>32</v>
      </c>
      <c r="G15" s="141">
        <v>3.1365740740740742E-3</v>
      </c>
      <c r="H15" s="142">
        <v>3.5</v>
      </c>
      <c r="I15" s="141">
        <v>3.2986111111111111E-3</v>
      </c>
      <c r="J15" s="139"/>
      <c r="K15" s="139"/>
      <c r="L15" s="143">
        <v>14</v>
      </c>
      <c r="M15" s="144">
        <f t="shared" si="0"/>
        <v>44298</v>
      </c>
      <c r="N15" s="144">
        <f t="shared" si="1"/>
        <v>44304</v>
      </c>
      <c r="O15" s="145">
        <v>0.25</v>
      </c>
      <c r="P15" s="145">
        <v>0.75</v>
      </c>
      <c r="Q15" s="145" t="s">
        <v>121</v>
      </c>
      <c r="S15" s="138">
        <f t="shared" si="2"/>
        <v>47</v>
      </c>
      <c r="T15" s="138">
        <v>1.3</v>
      </c>
      <c r="V15" s="140" t="s">
        <v>32</v>
      </c>
      <c r="W15" s="141">
        <v>2.2106481481481478E-3</v>
      </c>
      <c r="X15" s="142">
        <v>5.5</v>
      </c>
      <c r="Y15" s="141">
        <v>2.2569444444444447E-3</v>
      </c>
    </row>
    <row r="16" spans="1:28" ht="12" customHeight="1" x14ac:dyDescent="0.25">
      <c r="A16" s="8" t="s">
        <v>32</v>
      </c>
      <c r="B16" s="9">
        <v>9.5</v>
      </c>
      <c r="C16" s="9">
        <v>2.5</v>
      </c>
      <c r="D16" s="9">
        <v>11.99</v>
      </c>
      <c r="E16" s="5"/>
      <c r="F16" s="10" t="s">
        <v>32</v>
      </c>
      <c r="G16" s="11">
        <v>3.3101851851851851E-3</v>
      </c>
      <c r="H16" s="12">
        <v>3</v>
      </c>
      <c r="I16" s="11">
        <v>3.472222222222222E-3</v>
      </c>
      <c r="J16" s="5"/>
      <c r="K16" s="5"/>
      <c r="L16" s="146">
        <v>15</v>
      </c>
      <c r="M16" s="147">
        <f t="shared" si="0"/>
        <v>44305</v>
      </c>
      <c r="N16" s="147">
        <f t="shared" si="1"/>
        <v>44311</v>
      </c>
      <c r="O16" s="148">
        <v>0.5</v>
      </c>
      <c r="P16" s="148">
        <v>0.5</v>
      </c>
      <c r="Q16" s="148" t="s">
        <v>196</v>
      </c>
      <c r="S16" s="9">
        <f t="shared" si="2"/>
        <v>49</v>
      </c>
      <c r="T16" s="9">
        <v>1.4</v>
      </c>
      <c r="V16" s="10" t="s">
        <v>32</v>
      </c>
      <c r="W16" s="11">
        <v>2.2685185185185182E-3</v>
      </c>
      <c r="X16" s="12">
        <v>4.5</v>
      </c>
      <c r="Y16" s="11">
        <v>2.3148148148148151E-3</v>
      </c>
    </row>
    <row r="17" spans="1:25" ht="12" customHeight="1" x14ac:dyDescent="0.25">
      <c r="A17" s="8" t="s">
        <v>32</v>
      </c>
      <c r="B17" s="9">
        <v>12</v>
      </c>
      <c r="C17" s="9">
        <v>3</v>
      </c>
      <c r="D17" s="9">
        <v>14.99</v>
      </c>
      <c r="E17" s="5"/>
      <c r="F17" s="10" t="s">
        <v>32</v>
      </c>
      <c r="G17" s="11">
        <v>3.483796296296296E-3</v>
      </c>
      <c r="H17" s="12">
        <v>2.5</v>
      </c>
      <c r="I17" s="11">
        <v>3.645833333333333E-3</v>
      </c>
      <c r="J17" s="5"/>
      <c r="K17" s="5"/>
      <c r="L17" s="5"/>
      <c r="M17" s="5"/>
      <c r="N17" s="5"/>
      <c r="O17" s="14"/>
      <c r="P17" s="14"/>
      <c r="Q17" s="14"/>
      <c r="S17" s="9">
        <f t="shared" si="2"/>
        <v>51</v>
      </c>
      <c r="T17" s="9">
        <v>1.5</v>
      </c>
      <c r="V17" s="10" t="s">
        <v>32</v>
      </c>
      <c r="W17" s="11">
        <v>2.3263888888888887E-3</v>
      </c>
      <c r="X17" s="12">
        <v>3.6</v>
      </c>
      <c r="Y17" s="11">
        <v>2.3726851851851851E-3</v>
      </c>
    </row>
    <row r="18" spans="1:25" ht="12" customHeight="1" x14ac:dyDescent="0.25">
      <c r="A18" s="8" t="s">
        <v>32</v>
      </c>
      <c r="B18" s="9">
        <v>15</v>
      </c>
      <c r="C18" s="9">
        <v>3.5</v>
      </c>
      <c r="D18" s="9">
        <v>16.989999999999998</v>
      </c>
      <c r="E18" s="5"/>
      <c r="F18" s="10" t="s">
        <v>32</v>
      </c>
      <c r="G18" s="11">
        <v>3.6574074074074074E-3</v>
      </c>
      <c r="H18" s="12">
        <v>2</v>
      </c>
      <c r="I18" s="11">
        <v>3.8194444444444443E-3</v>
      </c>
      <c r="J18" s="5"/>
      <c r="K18" s="5"/>
      <c r="L18" s="5"/>
      <c r="M18" s="5"/>
      <c r="N18" s="5"/>
      <c r="S18" s="9">
        <f t="shared" si="2"/>
        <v>53</v>
      </c>
      <c r="T18" s="9">
        <v>1.6</v>
      </c>
      <c r="V18" s="10" t="s">
        <v>32</v>
      </c>
      <c r="W18" s="11">
        <v>2.3842592592592591E-3</v>
      </c>
      <c r="X18" s="12">
        <v>2.8</v>
      </c>
      <c r="Y18" s="11">
        <v>2.4305555555555556E-3</v>
      </c>
    </row>
    <row r="19" spans="1:25" ht="12" customHeight="1" x14ac:dyDescent="0.25">
      <c r="A19" s="8" t="s">
        <v>32</v>
      </c>
      <c r="B19" s="9">
        <v>17</v>
      </c>
      <c r="C19" s="9">
        <v>4</v>
      </c>
      <c r="D19" s="9">
        <v>18.989999999999998</v>
      </c>
      <c r="E19" s="5"/>
      <c r="F19" s="10" t="s">
        <v>32</v>
      </c>
      <c r="G19" s="11">
        <v>3.8310185185185183E-3</v>
      </c>
      <c r="H19" s="12">
        <v>1.5</v>
      </c>
      <c r="I19" s="11">
        <v>4.1666666666666666E-3</v>
      </c>
      <c r="J19" s="5"/>
      <c r="K19" s="5"/>
      <c r="L19" s="5"/>
      <c r="M19" s="5"/>
      <c r="N19" s="5"/>
      <c r="S19" s="9">
        <f t="shared" si="2"/>
        <v>55</v>
      </c>
      <c r="T19" s="9">
        <v>1.7</v>
      </c>
      <c r="V19" s="10" t="s">
        <v>32</v>
      </c>
      <c r="W19" s="11">
        <v>2.4421296296296296E-3</v>
      </c>
      <c r="X19" s="12">
        <v>2.1</v>
      </c>
      <c r="Y19" s="11">
        <v>2.488425925925926E-3</v>
      </c>
    </row>
    <row r="20" spans="1:25" ht="12" customHeight="1" x14ac:dyDescent="0.25">
      <c r="A20" s="8" t="s">
        <v>32</v>
      </c>
      <c r="B20" s="9">
        <v>19</v>
      </c>
      <c r="C20" s="9">
        <v>4.5</v>
      </c>
      <c r="D20" s="9">
        <v>20.99</v>
      </c>
      <c r="E20" s="5"/>
      <c r="F20" s="10" t="s">
        <v>32</v>
      </c>
      <c r="G20" s="11">
        <v>4.1782407407407402E-3</v>
      </c>
      <c r="H20" s="12">
        <v>1</v>
      </c>
      <c r="I20" s="11">
        <v>5.5555555555555558E-3</v>
      </c>
      <c r="J20" s="5"/>
      <c r="K20" s="5"/>
      <c r="L20" s="5"/>
      <c r="M20" s="5"/>
      <c r="N20" s="5"/>
      <c r="S20" s="9">
        <f t="shared" si="2"/>
        <v>57</v>
      </c>
      <c r="T20" s="9">
        <v>1.8</v>
      </c>
      <c r="V20" s="10" t="s">
        <v>32</v>
      </c>
      <c r="W20" s="11">
        <v>2.5000000000000001E-3</v>
      </c>
      <c r="X20" s="12">
        <v>1.5</v>
      </c>
      <c r="Y20" s="11">
        <v>2.5462962962962961E-3</v>
      </c>
    </row>
    <row r="21" spans="1:25" ht="12" customHeight="1" x14ac:dyDescent="0.25">
      <c r="A21" s="8" t="s">
        <v>32</v>
      </c>
      <c r="B21" s="9">
        <v>21</v>
      </c>
      <c r="C21" s="9">
        <v>5</v>
      </c>
      <c r="D21" s="8"/>
      <c r="E21" s="5"/>
      <c r="F21" s="10" t="s">
        <v>32</v>
      </c>
      <c r="G21" s="11">
        <v>5.5671296296296302E-3</v>
      </c>
      <c r="H21" s="12">
        <v>0</v>
      </c>
      <c r="I21" s="15"/>
      <c r="J21" s="5"/>
      <c r="K21" s="5"/>
      <c r="L21" s="5"/>
      <c r="M21" s="5"/>
      <c r="N21" s="5"/>
      <c r="S21" s="9">
        <f t="shared" si="2"/>
        <v>59</v>
      </c>
      <c r="T21" s="9">
        <v>1.9</v>
      </c>
      <c r="V21" s="10" t="s">
        <v>32</v>
      </c>
      <c r="W21" s="11">
        <v>2.5578703703703705E-3</v>
      </c>
      <c r="X21" s="12">
        <v>0.99999999999999989</v>
      </c>
      <c r="Y21" s="11">
        <v>2.6041666666666665E-3</v>
      </c>
    </row>
    <row r="22" spans="1:25" ht="12.75" customHeight="1" x14ac:dyDescent="0.25">
      <c r="A22" s="5"/>
      <c r="B22" s="5"/>
      <c r="C22" s="5"/>
      <c r="D22" s="5"/>
      <c r="S22" s="9">
        <f t="shared" si="2"/>
        <v>61</v>
      </c>
      <c r="T22" s="9">
        <v>2</v>
      </c>
      <c r="V22" s="10" t="s">
        <v>32</v>
      </c>
      <c r="W22" s="11">
        <v>2.615740740740741E-3</v>
      </c>
      <c r="X22" s="12">
        <v>0.6</v>
      </c>
      <c r="Y22" s="11">
        <v>2.6620370370370374E-3</v>
      </c>
    </row>
    <row r="23" spans="1:25" ht="12" customHeight="1" x14ac:dyDescent="0.25">
      <c r="A23" s="5"/>
      <c r="B23" s="5"/>
      <c r="C23" s="5"/>
      <c r="D23" s="5"/>
      <c r="S23" s="9">
        <f t="shared" si="2"/>
        <v>63</v>
      </c>
      <c r="T23" s="9">
        <v>2.1</v>
      </c>
      <c r="V23" s="10" t="s">
        <v>32</v>
      </c>
      <c r="W23" s="11">
        <v>2.673611111111111E-3</v>
      </c>
      <c r="X23" s="12">
        <v>0.30000000000000004</v>
      </c>
      <c r="Y23" s="11">
        <v>2.7199074074074074E-3</v>
      </c>
    </row>
    <row r="24" spans="1:25" ht="12" customHeight="1" x14ac:dyDescent="0.25">
      <c r="A24" s="5"/>
      <c r="B24" s="5"/>
      <c r="C24" s="5"/>
      <c r="D24" s="5"/>
      <c r="S24" s="9">
        <f t="shared" si="2"/>
        <v>65</v>
      </c>
      <c r="T24" s="9">
        <v>2.2000000000000002</v>
      </c>
      <c r="V24" s="10" t="s">
        <v>32</v>
      </c>
      <c r="W24" s="11">
        <v>2.7314814814814819E-3</v>
      </c>
      <c r="X24" s="12">
        <v>0.1</v>
      </c>
      <c r="Y24" s="11">
        <v>2.7662037037037034E-3</v>
      </c>
    </row>
    <row r="25" spans="1:25" ht="12" customHeight="1" x14ac:dyDescent="0.25">
      <c r="A25" s="5"/>
      <c r="B25" s="5"/>
      <c r="C25" s="5"/>
      <c r="D25" s="5"/>
      <c r="S25" s="9">
        <f t="shared" si="2"/>
        <v>67</v>
      </c>
      <c r="T25" s="9">
        <v>2.2999999999999998</v>
      </c>
      <c r="V25" s="10" t="s">
        <v>32</v>
      </c>
      <c r="W25" s="11">
        <v>2.7777777777777779E-3</v>
      </c>
      <c r="X25" s="12">
        <v>0</v>
      </c>
      <c r="Y25" s="11"/>
    </row>
    <row r="26" spans="1:25" ht="12" customHeight="1" x14ac:dyDescent="0.25">
      <c r="A26" s="5"/>
      <c r="B26" s="5"/>
      <c r="C26" s="5"/>
      <c r="D26" s="5"/>
      <c r="S26" s="9">
        <f t="shared" si="2"/>
        <v>69</v>
      </c>
      <c r="T26" s="9">
        <v>2.4</v>
      </c>
    </row>
    <row r="27" spans="1:25" ht="12" customHeight="1" x14ac:dyDescent="0.25">
      <c r="A27" s="5"/>
      <c r="B27" s="5"/>
      <c r="C27" s="5"/>
      <c r="D27" s="5"/>
      <c r="S27" s="9">
        <f t="shared" si="2"/>
        <v>71</v>
      </c>
      <c r="T27" s="9">
        <v>2.5</v>
      </c>
    </row>
    <row r="28" spans="1:25" ht="12" customHeight="1" x14ac:dyDescent="0.25">
      <c r="A28" s="5"/>
      <c r="B28" s="5"/>
      <c r="C28" s="5"/>
      <c r="D28" s="5"/>
      <c r="S28" s="9">
        <f t="shared" si="2"/>
        <v>73</v>
      </c>
      <c r="T28" s="9">
        <v>2.6</v>
      </c>
    </row>
    <row r="29" spans="1:25" ht="12" customHeight="1" x14ac:dyDescent="0.25">
      <c r="A29" s="5"/>
      <c r="B29" s="5"/>
      <c r="C29" s="5"/>
      <c r="D29" s="5"/>
      <c r="S29" s="9">
        <f t="shared" si="2"/>
        <v>75</v>
      </c>
      <c r="T29" s="9">
        <v>2.7</v>
      </c>
    </row>
    <row r="30" spans="1:25" ht="12" customHeight="1" x14ac:dyDescent="0.25">
      <c r="S30" s="9">
        <f t="shared" si="2"/>
        <v>77</v>
      </c>
      <c r="T30" s="9">
        <v>2.8</v>
      </c>
    </row>
    <row r="31" spans="1:25" ht="12" customHeight="1" x14ac:dyDescent="0.25">
      <c r="S31" s="9">
        <f t="shared" si="2"/>
        <v>79</v>
      </c>
      <c r="T31" s="9">
        <v>2.9</v>
      </c>
    </row>
    <row r="32" spans="1:25" ht="12" customHeight="1" x14ac:dyDescent="0.25">
      <c r="S32" s="9">
        <f t="shared" si="2"/>
        <v>81</v>
      </c>
      <c r="T32" s="9">
        <v>3</v>
      </c>
    </row>
    <row r="33" spans="19:20" ht="12" customHeight="1" x14ac:dyDescent="0.25">
      <c r="S33" s="9">
        <f t="shared" si="2"/>
        <v>83</v>
      </c>
      <c r="T33" s="9">
        <v>3.1</v>
      </c>
    </row>
    <row r="34" spans="19:20" ht="12" customHeight="1" x14ac:dyDescent="0.25">
      <c r="S34" s="9">
        <f t="shared" si="2"/>
        <v>85</v>
      </c>
      <c r="T34" s="9">
        <v>3.2</v>
      </c>
    </row>
    <row r="35" spans="19:20" ht="12" customHeight="1" x14ac:dyDescent="0.25">
      <c r="S35" s="9">
        <f t="shared" si="2"/>
        <v>87</v>
      </c>
      <c r="T35" s="9">
        <v>3.3</v>
      </c>
    </row>
    <row r="36" spans="19:20" ht="12" customHeight="1" x14ac:dyDescent="0.25">
      <c r="S36" s="9">
        <f t="shared" si="2"/>
        <v>89</v>
      </c>
      <c r="T36" s="9">
        <v>3.4</v>
      </c>
    </row>
    <row r="37" spans="19:20" ht="12" customHeight="1" x14ac:dyDescent="0.25">
      <c r="S37" s="9">
        <f t="shared" si="2"/>
        <v>91</v>
      </c>
      <c r="T37" s="9">
        <v>3.5</v>
      </c>
    </row>
    <row r="38" spans="19:20" ht="12" customHeight="1" x14ac:dyDescent="0.25">
      <c r="S38" s="9">
        <f t="shared" si="2"/>
        <v>93</v>
      </c>
      <c r="T38" s="9">
        <v>3.6</v>
      </c>
    </row>
    <row r="39" spans="19:20" ht="12" customHeight="1" x14ac:dyDescent="0.25">
      <c r="S39" s="9">
        <f t="shared" si="2"/>
        <v>95</v>
      </c>
      <c r="T39" s="9">
        <v>3.7</v>
      </c>
    </row>
    <row r="40" spans="19:20" ht="12" customHeight="1" x14ac:dyDescent="0.25">
      <c r="S40" s="9">
        <f t="shared" si="2"/>
        <v>97</v>
      </c>
      <c r="T40" s="9">
        <v>3.8</v>
      </c>
    </row>
    <row r="41" spans="19:20" ht="12" customHeight="1" x14ac:dyDescent="0.25">
      <c r="S41" s="9">
        <f t="shared" si="2"/>
        <v>99</v>
      </c>
      <c r="T41" s="9">
        <v>3.9</v>
      </c>
    </row>
    <row r="42" spans="19:20" ht="12" customHeight="1" x14ac:dyDescent="0.25">
      <c r="S42" s="9">
        <f t="shared" si="2"/>
        <v>101</v>
      </c>
      <c r="T42" s="9">
        <v>4</v>
      </c>
    </row>
    <row r="43" spans="19:20" ht="12" customHeight="1" x14ac:dyDescent="0.25">
      <c r="S43" s="9">
        <f t="shared" si="2"/>
        <v>103</v>
      </c>
      <c r="T43" s="9">
        <v>4.0999999999999996</v>
      </c>
    </row>
    <row r="44" spans="19:20" ht="12" customHeight="1" x14ac:dyDescent="0.25">
      <c r="S44" s="9">
        <f t="shared" si="2"/>
        <v>105</v>
      </c>
      <c r="T44" s="9">
        <v>4.2</v>
      </c>
    </row>
    <row r="45" spans="19:20" ht="12" customHeight="1" x14ac:dyDescent="0.25">
      <c r="S45" s="9">
        <f t="shared" si="2"/>
        <v>107</v>
      </c>
      <c r="T45" s="9">
        <v>4.3</v>
      </c>
    </row>
    <row r="46" spans="19:20" ht="12" customHeight="1" x14ac:dyDescent="0.25">
      <c r="S46" s="9">
        <f t="shared" si="2"/>
        <v>109</v>
      </c>
      <c r="T46" s="9">
        <v>4.4000000000000004</v>
      </c>
    </row>
    <row r="47" spans="19:20" ht="12" customHeight="1" x14ac:dyDescent="0.25">
      <c r="S47" s="9">
        <f t="shared" si="2"/>
        <v>111</v>
      </c>
      <c r="T47" s="9">
        <v>4.5</v>
      </c>
    </row>
    <row r="48" spans="19:20" ht="12" customHeight="1" x14ac:dyDescent="0.25">
      <c r="S48" s="9">
        <f t="shared" si="2"/>
        <v>113</v>
      </c>
      <c r="T48" s="9">
        <v>4.5999999999999996</v>
      </c>
    </row>
    <row r="49" spans="19:20" ht="12" customHeight="1" x14ac:dyDescent="0.25">
      <c r="S49" s="9">
        <f t="shared" si="2"/>
        <v>115</v>
      </c>
      <c r="T49" s="9">
        <v>4.7</v>
      </c>
    </row>
    <row r="50" spans="19:20" ht="12" customHeight="1" x14ac:dyDescent="0.25">
      <c r="S50" s="9">
        <f t="shared" si="2"/>
        <v>117</v>
      </c>
      <c r="T50" s="9">
        <v>4.8</v>
      </c>
    </row>
    <row r="51" spans="19:20" ht="12" customHeight="1" x14ac:dyDescent="0.25">
      <c r="S51" s="9">
        <f t="shared" si="2"/>
        <v>119</v>
      </c>
      <c r="T51" s="9">
        <v>4.9000000000000004</v>
      </c>
    </row>
    <row r="52" spans="19:20" ht="12" customHeight="1" x14ac:dyDescent="0.25">
      <c r="S52" s="9">
        <f t="shared" si="2"/>
        <v>121</v>
      </c>
      <c r="T52" s="9">
        <v>5</v>
      </c>
    </row>
    <row r="53" spans="19:20" ht="12" customHeight="1" x14ac:dyDescent="0.25">
      <c r="S53" s="9">
        <f t="shared" si="2"/>
        <v>123</v>
      </c>
      <c r="T53" s="9">
        <v>5.0999999999999996</v>
      </c>
    </row>
    <row r="54" spans="19:20" ht="12" customHeight="1" x14ac:dyDescent="0.25">
      <c r="S54" s="9">
        <f t="shared" si="2"/>
        <v>125</v>
      </c>
      <c r="T54" s="9">
        <v>5.2</v>
      </c>
    </row>
    <row r="55" spans="19:20" ht="12" customHeight="1" x14ac:dyDescent="0.25">
      <c r="S55" s="9">
        <f t="shared" si="2"/>
        <v>127</v>
      </c>
      <c r="T55" s="9">
        <v>5.3</v>
      </c>
    </row>
    <row r="56" spans="19:20" ht="12" customHeight="1" x14ac:dyDescent="0.25">
      <c r="S56" s="9">
        <f t="shared" si="2"/>
        <v>129</v>
      </c>
      <c r="T56" s="9">
        <v>5.4</v>
      </c>
    </row>
    <row r="57" spans="19:20" ht="12" customHeight="1" x14ac:dyDescent="0.25">
      <c r="S57" s="9">
        <f t="shared" si="2"/>
        <v>131</v>
      </c>
      <c r="T57" s="9">
        <v>5.5</v>
      </c>
    </row>
    <row r="58" spans="19:20" ht="12" customHeight="1" x14ac:dyDescent="0.25">
      <c r="S58" s="9">
        <f t="shared" si="2"/>
        <v>133</v>
      </c>
      <c r="T58" s="9">
        <v>5.6</v>
      </c>
    </row>
    <row r="59" spans="19:20" ht="12" customHeight="1" x14ac:dyDescent="0.25">
      <c r="S59" s="9">
        <f t="shared" si="2"/>
        <v>135</v>
      </c>
      <c r="T59" s="9">
        <v>5.7</v>
      </c>
    </row>
    <row r="60" spans="19:20" ht="12" customHeight="1" x14ac:dyDescent="0.25">
      <c r="S60" s="9">
        <f t="shared" si="2"/>
        <v>137</v>
      </c>
      <c r="T60" s="9">
        <v>5.8</v>
      </c>
    </row>
    <row r="61" spans="19:20" ht="12" customHeight="1" x14ac:dyDescent="0.25">
      <c r="S61" s="9">
        <f t="shared" si="2"/>
        <v>139</v>
      </c>
      <c r="T61" s="9">
        <v>5.9</v>
      </c>
    </row>
    <row r="62" spans="19:20" ht="12" customHeight="1" x14ac:dyDescent="0.25">
      <c r="S62" s="9">
        <f t="shared" si="2"/>
        <v>141</v>
      </c>
      <c r="T62" s="9">
        <v>6</v>
      </c>
    </row>
    <row r="63" spans="19:20" ht="12" customHeight="1" x14ac:dyDescent="0.25">
      <c r="S63" s="9">
        <f t="shared" si="2"/>
        <v>143</v>
      </c>
      <c r="T63" s="9">
        <v>6.1</v>
      </c>
    </row>
    <row r="64" spans="19:20" ht="12" customHeight="1" x14ac:dyDescent="0.25">
      <c r="S64" s="9">
        <f t="shared" si="2"/>
        <v>145</v>
      </c>
      <c r="T64" s="9">
        <v>6.2</v>
      </c>
    </row>
    <row r="65" spans="19:20" ht="12" customHeight="1" x14ac:dyDescent="0.25">
      <c r="S65" s="9">
        <f t="shared" si="2"/>
        <v>147</v>
      </c>
      <c r="T65" s="9">
        <v>6.3</v>
      </c>
    </row>
    <row r="66" spans="19:20" ht="12" customHeight="1" x14ac:dyDescent="0.25">
      <c r="S66" s="9">
        <f t="shared" si="2"/>
        <v>149</v>
      </c>
      <c r="T66" s="9">
        <v>6.4</v>
      </c>
    </row>
    <row r="67" spans="19:20" ht="12" customHeight="1" x14ac:dyDescent="0.25">
      <c r="S67" s="9">
        <f t="shared" si="2"/>
        <v>151</v>
      </c>
      <c r="T67" s="9">
        <v>6.5</v>
      </c>
    </row>
    <row r="68" spans="19:20" ht="12" customHeight="1" x14ac:dyDescent="0.25">
      <c r="S68" s="9">
        <f t="shared" si="2"/>
        <v>153</v>
      </c>
      <c r="T68" s="9">
        <v>6.6</v>
      </c>
    </row>
    <row r="69" spans="19:20" ht="12" customHeight="1" x14ac:dyDescent="0.25">
      <c r="S69" s="9">
        <f t="shared" si="2"/>
        <v>155</v>
      </c>
      <c r="T69" s="9">
        <v>6.7</v>
      </c>
    </row>
    <row r="70" spans="19:20" ht="12" customHeight="1" x14ac:dyDescent="0.25">
      <c r="S70" s="9">
        <f t="shared" ref="S70:S133" si="3">S69+2</f>
        <v>157</v>
      </c>
      <c r="T70" s="9">
        <v>6.8</v>
      </c>
    </row>
    <row r="71" spans="19:20" ht="12" customHeight="1" x14ac:dyDescent="0.25">
      <c r="S71" s="9">
        <f t="shared" si="3"/>
        <v>159</v>
      </c>
      <c r="T71" s="9">
        <v>6.9</v>
      </c>
    </row>
    <row r="72" spans="19:20" ht="12" customHeight="1" x14ac:dyDescent="0.25">
      <c r="S72" s="9">
        <f t="shared" si="3"/>
        <v>161</v>
      </c>
      <c r="T72" s="9">
        <v>7</v>
      </c>
    </row>
    <row r="73" spans="19:20" ht="12" customHeight="1" x14ac:dyDescent="0.25">
      <c r="S73" s="9">
        <f t="shared" si="3"/>
        <v>163</v>
      </c>
      <c r="T73" s="9">
        <v>7.1</v>
      </c>
    </row>
    <row r="74" spans="19:20" ht="12" customHeight="1" x14ac:dyDescent="0.25">
      <c r="S74" s="9">
        <f t="shared" si="3"/>
        <v>165</v>
      </c>
      <c r="T74" s="9">
        <v>7.2</v>
      </c>
    </row>
    <row r="75" spans="19:20" ht="12" customHeight="1" x14ac:dyDescent="0.25">
      <c r="S75" s="9">
        <f t="shared" si="3"/>
        <v>167</v>
      </c>
      <c r="T75" s="9">
        <v>7.3</v>
      </c>
    </row>
    <row r="76" spans="19:20" ht="12" customHeight="1" x14ac:dyDescent="0.25">
      <c r="S76" s="9">
        <f t="shared" si="3"/>
        <v>169</v>
      </c>
      <c r="T76" s="9">
        <v>7.4</v>
      </c>
    </row>
    <row r="77" spans="19:20" ht="12" customHeight="1" x14ac:dyDescent="0.25">
      <c r="S77" s="9">
        <f t="shared" si="3"/>
        <v>171</v>
      </c>
      <c r="T77" s="9">
        <v>7.5</v>
      </c>
    </row>
    <row r="78" spans="19:20" ht="12" customHeight="1" x14ac:dyDescent="0.25">
      <c r="S78" s="9">
        <f t="shared" si="3"/>
        <v>173</v>
      </c>
      <c r="T78" s="9">
        <v>7.6</v>
      </c>
    </row>
    <row r="79" spans="19:20" ht="12" customHeight="1" x14ac:dyDescent="0.25">
      <c r="S79" s="9">
        <f t="shared" si="3"/>
        <v>175</v>
      </c>
      <c r="T79" s="9">
        <v>7.7</v>
      </c>
    </row>
    <row r="80" spans="19:20" ht="12" customHeight="1" x14ac:dyDescent="0.25">
      <c r="S80" s="9">
        <f t="shared" si="3"/>
        <v>177</v>
      </c>
      <c r="T80" s="9">
        <v>7.8</v>
      </c>
    </row>
    <row r="81" spans="19:20" ht="12" customHeight="1" x14ac:dyDescent="0.25">
      <c r="S81" s="9">
        <f t="shared" si="3"/>
        <v>179</v>
      </c>
      <c r="T81" s="9">
        <v>7.9</v>
      </c>
    </row>
    <row r="82" spans="19:20" ht="12" customHeight="1" x14ac:dyDescent="0.25">
      <c r="S82" s="9">
        <f t="shared" si="3"/>
        <v>181</v>
      </c>
      <c r="T82" s="9">
        <v>8</v>
      </c>
    </row>
    <row r="83" spans="19:20" ht="12" customHeight="1" x14ac:dyDescent="0.25">
      <c r="S83" s="9">
        <f t="shared" si="3"/>
        <v>183</v>
      </c>
      <c r="T83" s="9">
        <v>8.1</v>
      </c>
    </row>
    <row r="84" spans="19:20" ht="12" customHeight="1" x14ac:dyDescent="0.25">
      <c r="S84" s="9">
        <f t="shared" si="3"/>
        <v>185</v>
      </c>
      <c r="T84" s="9">
        <v>8.1999999999999993</v>
      </c>
    </row>
    <row r="85" spans="19:20" ht="12" customHeight="1" x14ac:dyDescent="0.25">
      <c r="S85" s="9">
        <f t="shared" si="3"/>
        <v>187</v>
      </c>
      <c r="T85" s="9">
        <v>8.3000000000000007</v>
      </c>
    </row>
    <row r="86" spans="19:20" ht="12" customHeight="1" x14ac:dyDescent="0.25">
      <c r="S86" s="9">
        <f t="shared" si="3"/>
        <v>189</v>
      </c>
      <c r="T86" s="9">
        <v>8.4</v>
      </c>
    </row>
    <row r="87" spans="19:20" ht="12" customHeight="1" x14ac:dyDescent="0.25">
      <c r="S87" s="9">
        <f t="shared" si="3"/>
        <v>191</v>
      </c>
      <c r="T87" s="9">
        <v>8.5</v>
      </c>
    </row>
    <row r="88" spans="19:20" ht="12" customHeight="1" x14ac:dyDescent="0.25">
      <c r="S88" s="9">
        <f t="shared" si="3"/>
        <v>193</v>
      </c>
      <c r="T88" s="9">
        <v>8.6</v>
      </c>
    </row>
    <row r="89" spans="19:20" ht="12" customHeight="1" x14ac:dyDescent="0.25">
      <c r="S89" s="9">
        <f t="shared" si="3"/>
        <v>195</v>
      </c>
      <c r="T89" s="9">
        <v>8.6999999999999993</v>
      </c>
    </row>
    <row r="90" spans="19:20" ht="12" customHeight="1" x14ac:dyDescent="0.25">
      <c r="S90" s="9">
        <f t="shared" si="3"/>
        <v>197</v>
      </c>
      <c r="T90" s="9">
        <v>8.8000000000000007</v>
      </c>
    </row>
    <row r="91" spans="19:20" ht="12" customHeight="1" x14ac:dyDescent="0.25">
      <c r="S91" s="9">
        <f t="shared" si="3"/>
        <v>199</v>
      </c>
      <c r="T91" s="9">
        <v>8.9000000000000092</v>
      </c>
    </row>
    <row r="92" spans="19:20" ht="12" customHeight="1" x14ac:dyDescent="0.25">
      <c r="S92" s="9">
        <f t="shared" si="3"/>
        <v>201</v>
      </c>
      <c r="T92" s="9">
        <v>9</v>
      </c>
    </row>
    <row r="93" spans="19:20" ht="12" customHeight="1" x14ac:dyDescent="0.25">
      <c r="S93" s="9">
        <f t="shared" si="3"/>
        <v>203</v>
      </c>
      <c r="T93" s="9">
        <v>9.1</v>
      </c>
    </row>
    <row r="94" spans="19:20" ht="12" customHeight="1" x14ac:dyDescent="0.25">
      <c r="S94" s="9">
        <f t="shared" si="3"/>
        <v>205</v>
      </c>
      <c r="T94" s="9">
        <v>9.2000000000000099</v>
      </c>
    </row>
    <row r="95" spans="19:20" ht="12" customHeight="1" x14ac:dyDescent="0.25">
      <c r="S95" s="9">
        <f t="shared" si="3"/>
        <v>207</v>
      </c>
      <c r="T95" s="9">
        <v>9.3000000000000096</v>
      </c>
    </row>
    <row r="96" spans="19:20" ht="12" customHeight="1" x14ac:dyDescent="0.25">
      <c r="S96" s="9">
        <f t="shared" si="3"/>
        <v>209</v>
      </c>
      <c r="T96" s="9">
        <v>9.4000000000000092</v>
      </c>
    </row>
    <row r="97" spans="19:20" ht="12" customHeight="1" x14ac:dyDescent="0.25">
      <c r="S97" s="9">
        <f t="shared" si="3"/>
        <v>211</v>
      </c>
      <c r="T97" s="9">
        <v>9.5</v>
      </c>
    </row>
    <row r="98" spans="19:20" ht="12" customHeight="1" x14ac:dyDescent="0.25">
      <c r="S98" s="9">
        <f t="shared" si="3"/>
        <v>213</v>
      </c>
      <c r="T98" s="9">
        <v>9.6000000000000103</v>
      </c>
    </row>
    <row r="99" spans="19:20" ht="12" customHeight="1" x14ac:dyDescent="0.25">
      <c r="S99" s="9">
        <f t="shared" si="3"/>
        <v>215</v>
      </c>
      <c r="T99" s="9">
        <v>9.7000000000000099</v>
      </c>
    </row>
    <row r="100" spans="19:20" ht="12" customHeight="1" x14ac:dyDescent="0.25">
      <c r="S100" s="9">
        <f t="shared" si="3"/>
        <v>217</v>
      </c>
      <c r="T100" s="9">
        <v>9.8000000000000096</v>
      </c>
    </row>
    <row r="101" spans="19:20" ht="12" customHeight="1" x14ac:dyDescent="0.25">
      <c r="S101" s="9">
        <f t="shared" si="3"/>
        <v>219</v>
      </c>
      <c r="T101" s="9">
        <v>9.9000000000000092</v>
      </c>
    </row>
    <row r="102" spans="19:20" ht="12" customHeight="1" x14ac:dyDescent="0.25">
      <c r="S102" s="9">
        <f t="shared" si="3"/>
        <v>221</v>
      </c>
      <c r="T102" s="9">
        <v>10</v>
      </c>
    </row>
    <row r="103" spans="19:20" ht="12" customHeight="1" x14ac:dyDescent="0.25">
      <c r="S103" s="9">
        <f t="shared" si="3"/>
        <v>223</v>
      </c>
      <c r="T103" s="9">
        <v>10.1</v>
      </c>
    </row>
    <row r="104" spans="19:20" ht="12" customHeight="1" x14ac:dyDescent="0.25">
      <c r="S104" s="9">
        <f t="shared" si="3"/>
        <v>225</v>
      </c>
      <c r="T104" s="9">
        <v>10.199999999999999</v>
      </c>
    </row>
    <row r="105" spans="19:20" ht="12" customHeight="1" x14ac:dyDescent="0.25">
      <c r="S105" s="9">
        <f t="shared" si="3"/>
        <v>227</v>
      </c>
      <c r="T105" s="9">
        <v>10.3</v>
      </c>
    </row>
    <row r="106" spans="19:20" ht="12" customHeight="1" x14ac:dyDescent="0.25">
      <c r="S106" s="9">
        <f t="shared" si="3"/>
        <v>229</v>
      </c>
      <c r="T106" s="9">
        <v>10.4</v>
      </c>
    </row>
    <row r="107" spans="19:20" ht="12" customHeight="1" x14ac:dyDescent="0.25">
      <c r="S107" s="9">
        <f t="shared" si="3"/>
        <v>231</v>
      </c>
      <c r="T107" s="9">
        <v>10.5</v>
      </c>
    </row>
    <row r="108" spans="19:20" ht="12" customHeight="1" x14ac:dyDescent="0.25">
      <c r="S108" s="9">
        <f t="shared" si="3"/>
        <v>233</v>
      </c>
      <c r="T108" s="9">
        <v>10.6</v>
      </c>
    </row>
    <row r="109" spans="19:20" ht="12" customHeight="1" x14ac:dyDescent="0.25">
      <c r="S109" s="9">
        <f t="shared" si="3"/>
        <v>235</v>
      </c>
      <c r="T109" s="9">
        <v>10.7</v>
      </c>
    </row>
    <row r="110" spans="19:20" ht="12" customHeight="1" x14ac:dyDescent="0.25">
      <c r="S110" s="9">
        <f t="shared" si="3"/>
        <v>237</v>
      </c>
      <c r="T110" s="9">
        <v>10.8</v>
      </c>
    </row>
    <row r="111" spans="19:20" ht="12" customHeight="1" x14ac:dyDescent="0.25">
      <c r="S111" s="9">
        <f t="shared" si="3"/>
        <v>239</v>
      </c>
      <c r="T111" s="9">
        <v>10.9</v>
      </c>
    </row>
    <row r="112" spans="19:20" ht="12" customHeight="1" x14ac:dyDescent="0.25">
      <c r="S112" s="9">
        <f t="shared" si="3"/>
        <v>241</v>
      </c>
      <c r="T112" s="9">
        <v>11</v>
      </c>
    </row>
    <row r="113" spans="19:20" ht="12" customHeight="1" x14ac:dyDescent="0.25">
      <c r="S113" s="9">
        <f t="shared" si="3"/>
        <v>243</v>
      </c>
      <c r="T113" s="9">
        <v>11.1</v>
      </c>
    </row>
    <row r="114" spans="19:20" ht="12" customHeight="1" x14ac:dyDescent="0.25">
      <c r="S114" s="9">
        <f t="shared" si="3"/>
        <v>245</v>
      </c>
      <c r="T114" s="9">
        <v>11.2</v>
      </c>
    </row>
    <row r="115" spans="19:20" ht="12" customHeight="1" x14ac:dyDescent="0.25">
      <c r="S115" s="9">
        <f t="shared" si="3"/>
        <v>247</v>
      </c>
      <c r="T115" s="9">
        <v>11.3</v>
      </c>
    </row>
    <row r="116" spans="19:20" ht="12" customHeight="1" x14ac:dyDescent="0.25">
      <c r="S116" s="9">
        <f t="shared" si="3"/>
        <v>249</v>
      </c>
      <c r="T116" s="9">
        <v>11.4</v>
      </c>
    </row>
    <row r="117" spans="19:20" ht="12" customHeight="1" x14ac:dyDescent="0.25">
      <c r="S117" s="9">
        <f t="shared" si="3"/>
        <v>251</v>
      </c>
      <c r="T117" s="9">
        <v>11.5</v>
      </c>
    </row>
    <row r="118" spans="19:20" ht="12" customHeight="1" x14ac:dyDescent="0.25">
      <c r="S118" s="9">
        <f t="shared" si="3"/>
        <v>253</v>
      </c>
      <c r="T118" s="9">
        <v>11.6</v>
      </c>
    </row>
    <row r="119" spans="19:20" ht="12" customHeight="1" x14ac:dyDescent="0.25">
      <c r="S119" s="9">
        <f t="shared" si="3"/>
        <v>255</v>
      </c>
      <c r="T119" s="9">
        <v>11.7</v>
      </c>
    </row>
    <row r="120" spans="19:20" ht="12" customHeight="1" x14ac:dyDescent="0.25">
      <c r="S120" s="9">
        <f t="shared" si="3"/>
        <v>257</v>
      </c>
      <c r="T120" s="9">
        <v>11.8</v>
      </c>
    </row>
    <row r="121" spans="19:20" ht="12" customHeight="1" x14ac:dyDescent="0.25">
      <c r="S121" s="9">
        <f t="shared" si="3"/>
        <v>259</v>
      </c>
      <c r="T121" s="9">
        <v>11.9</v>
      </c>
    </row>
    <row r="122" spans="19:20" ht="12" customHeight="1" x14ac:dyDescent="0.25">
      <c r="S122" s="9">
        <f t="shared" si="3"/>
        <v>261</v>
      </c>
      <c r="T122" s="9">
        <v>12</v>
      </c>
    </row>
    <row r="123" spans="19:20" ht="12" customHeight="1" x14ac:dyDescent="0.25">
      <c r="S123" s="9">
        <f t="shared" si="3"/>
        <v>263</v>
      </c>
      <c r="T123" s="9">
        <v>12.1</v>
      </c>
    </row>
    <row r="124" spans="19:20" ht="12" customHeight="1" x14ac:dyDescent="0.25">
      <c r="S124" s="9">
        <f t="shared" si="3"/>
        <v>265</v>
      </c>
      <c r="T124" s="9">
        <v>12.2</v>
      </c>
    </row>
    <row r="125" spans="19:20" ht="12" customHeight="1" x14ac:dyDescent="0.25">
      <c r="S125" s="9">
        <f t="shared" si="3"/>
        <v>267</v>
      </c>
      <c r="T125" s="9">
        <v>12.3</v>
      </c>
    </row>
    <row r="126" spans="19:20" ht="12" customHeight="1" x14ac:dyDescent="0.25">
      <c r="S126" s="9">
        <f t="shared" si="3"/>
        <v>269</v>
      </c>
      <c r="T126" s="9">
        <v>12.4</v>
      </c>
    </row>
    <row r="127" spans="19:20" ht="12" customHeight="1" x14ac:dyDescent="0.25">
      <c r="S127" s="9">
        <f t="shared" si="3"/>
        <v>271</v>
      </c>
      <c r="T127" s="9">
        <v>12.5</v>
      </c>
    </row>
    <row r="128" spans="19:20" ht="12" customHeight="1" x14ac:dyDescent="0.25">
      <c r="S128" s="9">
        <f t="shared" si="3"/>
        <v>273</v>
      </c>
      <c r="T128" s="9">
        <v>12.6</v>
      </c>
    </row>
    <row r="129" spans="19:20" ht="12" customHeight="1" x14ac:dyDescent="0.25">
      <c r="S129" s="9">
        <f t="shared" si="3"/>
        <v>275</v>
      </c>
      <c r="T129" s="9">
        <v>12.7</v>
      </c>
    </row>
    <row r="130" spans="19:20" ht="12" customHeight="1" x14ac:dyDescent="0.25">
      <c r="S130" s="9">
        <f t="shared" si="3"/>
        <v>277</v>
      </c>
      <c r="T130" s="9">
        <v>12.8</v>
      </c>
    </row>
    <row r="131" spans="19:20" ht="12" customHeight="1" x14ac:dyDescent="0.25">
      <c r="S131" s="9">
        <f t="shared" si="3"/>
        <v>279</v>
      </c>
      <c r="T131" s="9">
        <v>12.9</v>
      </c>
    </row>
    <row r="132" spans="19:20" ht="12" customHeight="1" x14ac:dyDescent="0.25">
      <c r="S132" s="9">
        <f t="shared" si="3"/>
        <v>281</v>
      </c>
      <c r="T132" s="9">
        <v>13</v>
      </c>
    </row>
    <row r="133" spans="19:20" ht="12" customHeight="1" x14ac:dyDescent="0.25">
      <c r="S133" s="9">
        <f t="shared" si="3"/>
        <v>283</v>
      </c>
      <c r="T133" s="9">
        <v>13.1</v>
      </c>
    </row>
    <row r="134" spans="19:20" ht="12" customHeight="1" x14ac:dyDescent="0.25">
      <c r="S134" s="9">
        <f t="shared" ref="S134:S141" si="4">S133+2</f>
        <v>285</v>
      </c>
      <c r="T134" s="9">
        <v>13.2</v>
      </c>
    </row>
    <row r="135" spans="19:20" ht="12" customHeight="1" x14ac:dyDescent="0.25">
      <c r="S135" s="9">
        <f t="shared" si="4"/>
        <v>287</v>
      </c>
      <c r="T135" s="9">
        <v>13.3</v>
      </c>
    </row>
    <row r="136" spans="19:20" ht="12" customHeight="1" x14ac:dyDescent="0.25">
      <c r="S136" s="9">
        <f t="shared" si="4"/>
        <v>289</v>
      </c>
      <c r="T136" s="9">
        <v>13.4</v>
      </c>
    </row>
    <row r="137" spans="19:20" ht="12" customHeight="1" x14ac:dyDescent="0.25">
      <c r="S137" s="9">
        <f t="shared" si="4"/>
        <v>291</v>
      </c>
      <c r="T137" s="9">
        <v>13.5</v>
      </c>
    </row>
    <row r="138" spans="19:20" ht="12" customHeight="1" x14ac:dyDescent="0.25">
      <c r="S138" s="9">
        <f t="shared" si="4"/>
        <v>293</v>
      </c>
      <c r="T138" s="9">
        <v>13.6</v>
      </c>
    </row>
    <row r="139" spans="19:20" ht="12" customHeight="1" x14ac:dyDescent="0.25">
      <c r="S139" s="9">
        <f t="shared" si="4"/>
        <v>295</v>
      </c>
      <c r="T139" s="9">
        <v>13.7</v>
      </c>
    </row>
    <row r="140" spans="19:20" ht="12" customHeight="1" x14ac:dyDescent="0.25">
      <c r="S140" s="9">
        <f t="shared" si="4"/>
        <v>297</v>
      </c>
      <c r="T140" s="9">
        <v>13.8</v>
      </c>
    </row>
    <row r="141" spans="19:20" ht="12" customHeight="1" x14ac:dyDescent="0.25">
      <c r="S141" s="9">
        <f t="shared" si="4"/>
        <v>299</v>
      </c>
      <c r="T141" s="9">
        <v>13.9</v>
      </c>
    </row>
  </sheetData>
  <autoFilter ref="L1:P16"/>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C00000"/>
  </sheetPr>
  <dimension ref="A1:AA68"/>
  <sheetViews>
    <sheetView workbookViewId="0">
      <pane ySplit="1" topLeftCell="A2" activePane="bottomLeft" state="frozen"/>
      <selection pane="bottomLeft" activeCell="V39" sqref="V39"/>
    </sheetView>
  </sheetViews>
  <sheetFormatPr defaultRowHeight="14.4" x14ac:dyDescent="0.3"/>
  <cols>
    <col min="1" max="1" width="22.5546875" customWidth="1"/>
    <col min="3" max="3" width="9.109375" customWidth="1"/>
    <col min="4" max="4" width="10.5546875" bestFit="1" customWidth="1"/>
    <col min="5" max="5" width="15.44140625" hidden="1" customWidth="1"/>
    <col min="6" max="6" width="0" hidden="1" customWidth="1"/>
    <col min="7" max="10" width="11.33203125" hidden="1" customWidth="1"/>
    <col min="11" max="11" width="9" hidden="1" customWidth="1"/>
    <col min="12" max="12" width="0" hidden="1" customWidth="1"/>
    <col min="13" max="13" width="14.21875" hidden="1" customWidth="1"/>
    <col min="14" max="19" width="0" hidden="1" customWidth="1"/>
    <col min="21" max="21" width="17.44140625" bestFit="1" customWidth="1"/>
    <col min="22" max="22" width="73.88671875" bestFit="1" customWidth="1"/>
  </cols>
  <sheetData>
    <row r="1" spans="1:27" s="18" customFormat="1" x14ac:dyDescent="0.3">
      <c r="A1" s="18" t="s">
        <v>33</v>
      </c>
      <c r="B1" s="18" t="s">
        <v>76</v>
      </c>
      <c r="C1" s="18" t="s">
        <v>96</v>
      </c>
      <c r="D1" s="18" t="s">
        <v>116</v>
      </c>
      <c r="E1" s="18" t="s">
        <v>210</v>
      </c>
      <c r="F1" s="18" t="s">
        <v>251</v>
      </c>
      <c r="G1" s="112" t="s">
        <v>246</v>
      </c>
      <c r="H1" s="112" t="s">
        <v>247</v>
      </c>
      <c r="I1" s="112" t="s">
        <v>248</v>
      </c>
      <c r="J1" s="112" t="s">
        <v>249</v>
      </c>
      <c r="K1" s="18" t="s">
        <v>250</v>
      </c>
      <c r="M1" s="132" t="s">
        <v>253</v>
      </c>
      <c r="N1" s="18" t="s">
        <v>255</v>
      </c>
      <c r="O1" s="18" t="s">
        <v>256</v>
      </c>
      <c r="P1" s="18" t="s">
        <v>257</v>
      </c>
      <c r="Q1" s="18" t="s">
        <v>258</v>
      </c>
      <c r="R1" s="18" t="s">
        <v>259</v>
      </c>
      <c r="S1" s="18" t="s">
        <v>260</v>
      </c>
      <c r="U1" s="132" t="s">
        <v>264</v>
      </c>
      <c r="V1" s="18" t="s">
        <v>271</v>
      </c>
      <c r="W1" s="18" t="s">
        <v>272</v>
      </c>
      <c r="X1" s="18" t="s">
        <v>273</v>
      </c>
      <c r="Y1" s="18" t="s">
        <v>274</v>
      </c>
      <c r="Z1" s="18" t="s">
        <v>275</v>
      </c>
      <c r="AA1" s="18" t="s">
        <v>276</v>
      </c>
    </row>
    <row r="2" spans="1:27" hidden="1" x14ac:dyDescent="0.3">
      <c r="A2" s="57" t="s">
        <v>107</v>
      </c>
      <c r="B2" t="s">
        <v>32</v>
      </c>
    </row>
    <row r="3" spans="1:27" x14ac:dyDescent="0.3">
      <c r="A3" t="s">
        <v>54</v>
      </c>
      <c r="B3" t="s">
        <v>32</v>
      </c>
      <c r="E3">
        <v>5</v>
      </c>
      <c r="F3" s="110" t="s">
        <v>233</v>
      </c>
      <c r="G3">
        <v>3.5</v>
      </c>
      <c r="H3">
        <v>5</v>
      </c>
      <c r="I3">
        <v>5</v>
      </c>
      <c r="J3">
        <v>4.5</v>
      </c>
      <c r="K3" s="113">
        <f>AVERAGE(G3:J3)</f>
        <v>4.5</v>
      </c>
      <c r="M3">
        <v>8</v>
      </c>
      <c r="O3">
        <v>3.5</v>
      </c>
      <c r="P3">
        <v>5</v>
      </c>
      <c r="Q3">
        <v>5.5</v>
      </c>
      <c r="R3">
        <v>5</v>
      </c>
      <c r="S3" s="133">
        <f>AVERAGE(O3:R3)</f>
        <v>4.75</v>
      </c>
      <c r="U3">
        <v>13</v>
      </c>
      <c r="V3" t="s">
        <v>295</v>
      </c>
      <c r="W3">
        <v>3.5</v>
      </c>
      <c r="Y3">
        <v>3.5</v>
      </c>
      <c r="Z3">
        <v>4</v>
      </c>
      <c r="AA3" s="151">
        <f>AVERAGE(W3:Z3)</f>
        <v>3.6666666666666665</v>
      </c>
    </row>
    <row r="4" spans="1:27" hidden="1" x14ac:dyDescent="0.3">
      <c r="A4" t="s">
        <v>52</v>
      </c>
      <c r="B4" t="s">
        <v>32</v>
      </c>
    </row>
    <row r="5" spans="1:27" hidden="1" x14ac:dyDescent="0.3">
      <c r="A5" s="57" t="s">
        <v>58</v>
      </c>
      <c r="B5" t="s">
        <v>32</v>
      </c>
    </row>
    <row r="6" spans="1:27" hidden="1" x14ac:dyDescent="0.3">
      <c r="A6" s="57" t="s">
        <v>110</v>
      </c>
      <c r="B6" t="s">
        <v>32</v>
      </c>
    </row>
    <row r="7" spans="1:27" hidden="1" x14ac:dyDescent="0.3">
      <c r="A7" t="s">
        <v>5</v>
      </c>
      <c r="B7" t="s">
        <v>31</v>
      </c>
    </row>
    <row r="8" spans="1:27" x14ac:dyDescent="0.3">
      <c r="A8" t="s">
        <v>90</v>
      </c>
      <c r="B8" t="s">
        <v>32</v>
      </c>
      <c r="C8">
        <v>0.4</v>
      </c>
      <c r="E8">
        <v>4</v>
      </c>
      <c r="F8" s="110" t="s">
        <v>211</v>
      </c>
      <c r="G8">
        <v>3.5</v>
      </c>
      <c r="H8">
        <v>5</v>
      </c>
      <c r="I8">
        <v>5</v>
      </c>
      <c r="J8">
        <v>4</v>
      </c>
      <c r="K8" s="113">
        <f t="shared" ref="K8:K12" si="0">AVERAGE(G8:J8)</f>
        <v>4.375</v>
      </c>
      <c r="M8">
        <v>9</v>
      </c>
      <c r="O8">
        <v>3.5</v>
      </c>
      <c r="P8">
        <v>5</v>
      </c>
      <c r="Q8">
        <v>5.5</v>
      </c>
      <c r="R8">
        <v>4.5</v>
      </c>
      <c r="S8" s="133">
        <f t="shared" ref="S8:S12" si="1">AVERAGE(O8:R8)</f>
        <v>4.625</v>
      </c>
      <c r="U8">
        <v>15</v>
      </c>
      <c r="V8" t="s">
        <v>277</v>
      </c>
      <c r="W8">
        <v>3.5</v>
      </c>
      <c r="Y8">
        <v>6</v>
      </c>
      <c r="Z8">
        <v>4.5</v>
      </c>
      <c r="AA8" s="151">
        <f t="shared" ref="AA8:AA12" si="2">AVERAGE(W8:Z8)</f>
        <v>4.666666666666667</v>
      </c>
    </row>
    <row r="9" spans="1:27" x14ac:dyDescent="0.3">
      <c r="A9" t="s">
        <v>66</v>
      </c>
      <c r="B9" t="s">
        <v>32</v>
      </c>
      <c r="E9">
        <v>4</v>
      </c>
      <c r="F9" s="110" t="s">
        <v>215</v>
      </c>
      <c r="G9">
        <v>3.5</v>
      </c>
      <c r="H9">
        <v>5</v>
      </c>
      <c r="I9">
        <v>6</v>
      </c>
      <c r="J9">
        <v>5.5</v>
      </c>
      <c r="K9" s="113">
        <f t="shared" si="0"/>
        <v>5</v>
      </c>
      <c r="M9">
        <v>8</v>
      </c>
      <c r="O9">
        <v>4</v>
      </c>
      <c r="P9">
        <v>5.5</v>
      </c>
      <c r="Q9">
        <v>6</v>
      </c>
      <c r="R9">
        <v>5.5</v>
      </c>
      <c r="S9" s="133">
        <f t="shared" si="1"/>
        <v>5.25</v>
      </c>
      <c r="U9">
        <v>13</v>
      </c>
      <c r="V9" t="s">
        <v>278</v>
      </c>
      <c r="W9">
        <v>3.5</v>
      </c>
      <c r="Y9">
        <v>4.5</v>
      </c>
      <c r="Z9">
        <v>5</v>
      </c>
      <c r="AA9" s="151">
        <f t="shared" si="2"/>
        <v>4.333333333333333</v>
      </c>
    </row>
    <row r="10" spans="1:27" x14ac:dyDescent="0.3">
      <c r="A10" t="s">
        <v>68</v>
      </c>
      <c r="B10" t="s">
        <v>32</v>
      </c>
      <c r="E10" s="83">
        <v>4</v>
      </c>
      <c r="F10" s="110" t="s">
        <v>216</v>
      </c>
      <c r="G10">
        <v>3.5</v>
      </c>
      <c r="H10">
        <v>5.5</v>
      </c>
      <c r="I10">
        <v>5</v>
      </c>
      <c r="J10">
        <v>4</v>
      </c>
      <c r="K10" s="113">
        <f t="shared" si="0"/>
        <v>4.5</v>
      </c>
      <c r="M10">
        <v>7</v>
      </c>
      <c r="O10">
        <v>4</v>
      </c>
      <c r="P10">
        <v>4.5</v>
      </c>
      <c r="Q10">
        <v>4.5</v>
      </c>
      <c r="R10">
        <v>4</v>
      </c>
      <c r="S10" s="133">
        <f t="shared" si="1"/>
        <v>4.25</v>
      </c>
      <c r="U10">
        <v>14</v>
      </c>
      <c r="V10" t="s">
        <v>279</v>
      </c>
      <c r="W10">
        <v>4.5</v>
      </c>
      <c r="Y10">
        <v>5.5</v>
      </c>
      <c r="Z10">
        <v>4</v>
      </c>
      <c r="AA10" s="151">
        <f t="shared" si="2"/>
        <v>4.666666666666667</v>
      </c>
    </row>
    <row r="11" spans="1:27" x14ac:dyDescent="0.3">
      <c r="A11" t="s">
        <v>65</v>
      </c>
      <c r="B11" t="s">
        <v>32</v>
      </c>
      <c r="E11">
        <v>4</v>
      </c>
      <c r="F11" s="110" t="s">
        <v>212</v>
      </c>
      <c r="G11">
        <v>5</v>
      </c>
      <c r="H11">
        <v>5</v>
      </c>
      <c r="I11">
        <v>5</v>
      </c>
      <c r="J11">
        <v>5.5</v>
      </c>
      <c r="K11" s="113">
        <f t="shared" si="0"/>
        <v>5.125</v>
      </c>
      <c r="M11">
        <v>10</v>
      </c>
      <c r="O11">
        <v>5</v>
      </c>
      <c r="P11">
        <v>4</v>
      </c>
      <c r="Q11">
        <v>4</v>
      </c>
      <c r="R11">
        <v>5.5</v>
      </c>
      <c r="S11" s="133">
        <f t="shared" si="1"/>
        <v>4.625</v>
      </c>
      <c r="U11">
        <v>14</v>
      </c>
      <c r="V11" t="s">
        <v>280</v>
      </c>
      <c r="W11">
        <v>4.5</v>
      </c>
      <c r="Y11">
        <v>4</v>
      </c>
      <c r="Z11">
        <v>4.5</v>
      </c>
      <c r="AA11" s="151">
        <f t="shared" si="2"/>
        <v>4.333333333333333</v>
      </c>
    </row>
    <row r="12" spans="1:27" x14ac:dyDescent="0.3">
      <c r="A12" t="s">
        <v>44</v>
      </c>
      <c r="B12" t="s">
        <v>32</v>
      </c>
      <c r="E12">
        <v>4</v>
      </c>
      <c r="F12" s="110" t="s">
        <v>217</v>
      </c>
      <c r="G12">
        <v>4.5</v>
      </c>
      <c r="H12">
        <v>5</v>
      </c>
      <c r="I12">
        <v>5.5</v>
      </c>
      <c r="J12">
        <v>5.5</v>
      </c>
      <c r="K12" s="113">
        <f t="shared" si="0"/>
        <v>5.125</v>
      </c>
      <c r="M12">
        <v>10</v>
      </c>
      <c r="O12">
        <v>4.5</v>
      </c>
      <c r="P12">
        <v>5</v>
      </c>
      <c r="Q12">
        <v>5.5</v>
      </c>
      <c r="R12">
        <v>5</v>
      </c>
      <c r="S12" s="133">
        <f t="shared" si="1"/>
        <v>5</v>
      </c>
      <c r="U12">
        <v>15</v>
      </c>
      <c r="V12" t="s">
        <v>281</v>
      </c>
      <c r="W12">
        <v>3.5</v>
      </c>
      <c r="Y12">
        <v>5.5</v>
      </c>
      <c r="Z12">
        <v>4.5</v>
      </c>
      <c r="AA12" s="151">
        <f t="shared" si="2"/>
        <v>4.5</v>
      </c>
    </row>
    <row r="13" spans="1:27" hidden="1" x14ac:dyDescent="0.3">
      <c r="A13" t="s">
        <v>49</v>
      </c>
      <c r="B13" t="s">
        <v>32</v>
      </c>
      <c r="F13" s="111"/>
      <c r="M13" s="111"/>
      <c r="U13" t="s">
        <v>270</v>
      </c>
    </row>
    <row r="14" spans="1:27" hidden="1" x14ac:dyDescent="0.3">
      <c r="A14" t="s">
        <v>62</v>
      </c>
      <c r="B14" t="s">
        <v>32</v>
      </c>
      <c r="E14">
        <v>4</v>
      </c>
      <c r="F14" s="110" t="s">
        <v>218</v>
      </c>
      <c r="G14">
        <v>3.5</v>
      </c>
      <c r="H14">
        <v>4.5</v>
      </c>
      <c r="I14">
        <v>2</v>
      </c>
      <c r="J14">
        <v>2</v>
      </c>
      <c r="K14" s="113">
        <f t="shared" ref="K14:K16" si="3">AVERAGE(G14:J14)</f>
        <v>3</v>
      </c>
      <c r="M14" s="111"/>
      <c r="U14" t="s">
        <v>270</v>
      </c>
    </row>
    <row r="15" spans="1:27" hidden="1" x14ac:dyDescent="0.3">
      <c r="A15" t="s">
        <v>67</v>
      </c>
      <c r="B15" t="s">
        <v>31</v>
      </c>
      <c r="C15">
        <v>0.7</v>
      </c>
      <c r="E15">
        <v>5</v>
      </c>
      <c r="F15" s="110" t="s">
        <v>222</v>
      </c>
      <c r="G15">
        <v>3</v>
      </c>
      <c r="H15">
        <v>4.5</v>
      </c>
      <c r="I15">
        <v>4</v>
      </c>
      <c r="J15">
        <v>2.5</v>
      </c>
      <c r="K15" s="113">
        <f t="shared" si="3"/>
        <v>3.5</v>
      </c>
      <c r="M15" s="83">
        <v>9</v>
      </c>
      <c r="O15">
        <v>3.5</v>
      </c>
      <c r="P15">
        <v>4.5</v>
      </c>
      <c r="Q15">
        <v>4.5</v>
      </c>
      <c r="R15">
        <v>3.5</v>
      </c>
      <c r="S15" s="133">
        <f t="shared" ref="S15:S17" si="4">AVERAGE(O15:R15)</f>
        <v>4</v>
      </c>
      <c r="U15" t="s">
        <v>270</v>
      </c>
    </row>
    <row r="16" spans="1:27" x14ac:dyDescent="0.3">
      <c r="A16" s="20" t="s">
        <v>59</v>
      </c>
      <c r="B16" t="s">
        <v>32</v>
      </c>
      <c r="E16">
        <v>4</v>
      </c>
      <c r="F16" s="110" t="s">
        <v>214</v>
      </c>
      <c r="G16">
        <v>4</v>
      </c>
      <c r="H16">
        <v>5</v>
      </c>
      <c r="I16">
        <v>5.5</v>
      </c>
      <c r="J16">
        <v>4.5</v>
      </c>
      <c r="K16" s="113">
        <f t="shared" si="3"/>
        <v>4.75</v>
      </c>
      <c r="M16">
        <v>8</v>
      </c>
      <c r="O16">
        <v>4</v>
      </c>
      <c r="P16">
        <v>4</v>
      </c>
      <c r="Q16">
        <v>4</v>
      </c>
      <c r="R16">
        <v>5</v>
      </c>
      <c r="S16" s="133">
        <f t="shared" si="4"/>
        <v>4.25</v>
      </c>
      <c r="U16">
        <v>15</v>
      </c>
      <c r="V16" t="s">
        <v>282</v>
      </c>
      <c r="W16">
        <v>4</v>
      </c>
      <c r="Y16">
        <v>4.5</v>
      </c>
      <c r="Z16">
        <v>3</v>
      </c>
      <c r="AA16" s="151">
        <f>AVERAGE(W16:Z16)</f>
        <v>3.8333333333333335</v>
      </c>
    </row>
    <row r="17" spans="1:27" hidden="1" x14ac:dyDescent="0.3">
      <c r="A17" s="20" t="s">
        <v>56</v>
      </c>
      <c r="B17" t="s">
        <v>32</v>
      </c>
      <c r="F17" s="111"/>
      <c r="M17" s="83">
        <v>9</v>
      </c>
      <c r="O17">
        <v>3.5</v>
      </c>
      <c r="P17" s="83">
        <v>4</v>
      </c>
      <c r="Q17">
        <v>4</v>
      </c>
      <c r="R17">
        <v>3.5</v>
      </c>
      <c r="S17" s="133">
        <f t="shared" si="4"/>
        <v>3.75</v>
      </c>
      <c r="U17" t="s">
        <v>270</v>
      </c>
    </row>
    <row r="18" spans="1:27" hidden="1" x14ac:dyDescent="0.3">
      <c r="A18" s="64" t="s">
        <v>46</v>
      </c>
      <c r="B18" t="s">
        <v>32</v>
      </c>
      <c r="E18">
        <v>2</v>
      </c>
      <c r="F18" s="110" t="s">
        <v>240</v>
      </c>
      <c r="G18">
        <v>4.5</v>
      </c>
      <c r="H18">
        <v>5</v>
      </c>
      <c r="I18">
        <v>4</v>
      </c>
      <c r="J18">
        <v>4</v>
      </c>
      <c r="K18" s="113">
        <f>AVERAGE(G18:J18)</f>
        <v>4.375</v>
      </c>
      <c r="M18" s="111"/>
    </row>
    <row r="19" spans="1:27" hidden="1" x14ac:dyDescent="0.3">
      <c r="A19" s="57" t="s">
        <v>108</v>
      </c>
      <c r="B19" t="s">
        <v>31</v>
      </c>
    </row>
    <row r="20" spans="1:27" hidden="1" x14ac:dyDescent="0.3">
      <c r="A20" s="20" t="s">
        <v>61</v>
      </c>
      <c r="B20" t="s">
        <v>32</v>
      </c>
      <c r="E20">
        <v>5</v>
      </c>
      <c r="F20" s="110" t="s">
        <v>242</v>
      </c>
      <c r="G20">
        <v>3.5</v>
      </c>
      <c r="H20">
        <v>3</v>
      </c>
      <c r="I20">
        <v>3</v>
      </c>
      <c r="J20">
        <v>3</v>
      </c>
      <c r="K20" s="113">
        <f t="shared" ref="K20:K21" si="5">AVERAGE(G20:J20)</f>
        <v>3.125</v>
      </c>
      <c r="M20" s="111"/>
    </row>
    <row r="21" spans="1:27" hidden="1" x14ac:dyDescent="0.3">
      <c r="A21" s="20" t="s">
        <v>63</v>
      </c>
      <c r="B21" t="s">
        <v>32</v>
      </c>
      <c r="E21">
        <v>4</v>
      </c>
      <c r="F21" s="110" t="s">
        <v>228</v>
      </c>
      <c r="G21">
        <v>3</v>
      </c>
      <c r="H21">
        <v>3.5</v>
      </c>
      <c r="I21">
        <v>2</v>
      </c>
      <c r="J21">
        <v>2</v>
      </c>
      <c r="K21" s="113">
        <f t="shared" si="5"/>
        <v>2.625</v>
      </c>
      <c r="M21" s="111"/>
    </row>
    <row r="22" spans="1:27" hidden="1" x14ac:dyDescent="0.3">
      <c r="A22" s="20" t="s">
        <v>113</v>
      </c>
      <c r="B22" t="s">
        <v>32</v>
      </c>
    </row>
    <row r="23" spans="1:27" hidden="1" x14ac:dyDescent="0.3">
      <c r="A23" s="20" t="s">
        <v>51</v>
      </c>
      <c r="B23" t="s">
        <v>32</v>
      </c>
      <c r="C23">
        <v>0.4</v>
      </c>
      <c r="E23">
        <v>1</v>
      </c>
      <c r="F23" s="110" t="s">
        <v>243</v>
      </c>
      <c r="G23">
        <v>3.5</v>
      </c>
      <c r="H23">
        <v>3</v>
      </c>
      <c r="I23">
        <v>3</v>
      </c>
      <c r="J23">
        <v>3</v>
      </c>
      <c r="K23" s="113">
        <f>AVERAGE(G23:J23)</f>
        <v>3.125</v>
      </c>
      <c r="M23" s="83">
        <v>6</v>
      </c>
      <c r="O23">
        <v>3.5</v>
      </c>
      <c r="P23">
        <v>4</v>
      </c>
      <c r="Q23">
        <v>4</v>
      </c>
      <c r="R23">
        <v>3</v>
      </c>
      <c r="S23" s="133">
        <f>AVERAGE(O23:R23)</f>
        <v>3.625</v>
      </c>
      <c r="U23" t="s">
        <v>270</v>
      </c>
    </row>
    <row r="24" spans="1:27" hidden="1" x14ac:dyDescent="0.3">
      <c r="A24" s="57" t="s">
        <v>112</v>
      </c>
      <c r="B24" t="s">
        <v>32</v>
      </c>
    </row>
    <row r="25" spans="1:27" hidden="1" x14ac:dyDescent="0.3">
      <c r="A25" s="20" t="s">
        <v>111</v>
      </c>
      <c r="B25" t="s">
        <v>31</v>
      </c>
      <c r="C25">
        <v>0.4</v>
      </c>
    </row>
    <row r="26" spans="1:27" x14ac:dyDescent="0.3">
      <c r="A26" s="20" t="s">
        <v>53</v>
      </c>
      <c r="B26" t="s">
        <v>32</v>
      </c>
      <c r="E26">
        <v>1</v>
      </c>
      <c r="F26" s="110" t="s">
        <v>241</v>
      </c>
      <c r="G26">
        <v>3</v>
      </c>
      <c r="H26">
        <v>3.5</v>
      </c>
      <c r="I26">
        <v>3</v>
      </c>
      <c r="J26">
        <v>3</v>
      </c>
      <c r="K26" s="113">
        <f>AVERAGE(G26:J26)</f>
        <v>3.125</v>
      </c>
      <c r="M26">
        <v>6</v>
      </c>
      <c r="O26">
        <v>3.5</v>
      </c>
      <c r="P26">
        <v>4.5</v>
      </c>
      <c r="Q26">
        <v>3.5</v>
      </c>
      <c r="R26">
        <v>3</v>
      </c>
      <c r="S26" s="133">
        <f>AVERAGE(O26:R26)</f>
        <v>3.625</v>
      </c>
      <c r="U26">
        <v>15</v>
      </c>
      <c r="V26" t="s">
        <v>283</v>
      </c>
      <c r="W26">
        <v>3.5</v>
      </c>
      <c r="Y26">
        <v>3</v>
      </c>
      <c r="Z26">
        <v>2.5</v>
      </c>
      <c r="AA26" s="151">
        <f>AVERAGE(W26:Z26)</f>
        <v>3</v>
      </c>
    </row>
    <row r="27" spans="1:27" hidden="1" x14ac:dyDescent="0.3">
      <c r="A27" s="20" t="s">
        <v>89</v>
      </c>
      <c r="B27" t="s">
        <v>32</v>
      </c>
      <c r="E27" t="s">
        <v>230</v>
      </c>
      <c r="F27" s="111" t="s">
        <v>230</v>
      </c>
      <c r="M27" s="111"/>
    </row>
    <row r="28" spans="1:27" hidden="1" x14ac:dyDescent="0.3">
      <c r="A28" s="83" t="s">
        <v>109</v>
      </c>
      <c r="B28" t="s">
        <v>31</v>
      </c>
      <c r="E28">
        <v>5</v>
      </c>
      <c r="F28" s="110" t="s">
        <v>237</v>
      </c>
      <c r="G28">
        <v>3</v>
      </c>
      <c r="H28">
        <v>3.5</v>
      </c>
      <c r="I28">
        <v>2</v>
      </c>
      <c r="J28">
        <v>2.5</v>
      </c>
      <c r="K28" s="113">
        <f t="shared" ref="K28:K29" si="6">AVERAGE(G28:J28)</f>
        <v>2.75</v>
      </c>
      <c r="M28" s="111"/>
    </row>
    <row r="29" spans="1:27" x14ac:dyDescent="0.3">
      <c r="A29" t="s">
        <v>50</v>
      </c>
      <c r="B29" t="s">
        <v>32</v>
      </c>
      <c r="E29">
        <v>3</v>
      </c>
      <c r="F29" s="110" t="s">
        <v>219</v>
      </c>
      <c r="G29">
        <v>4</v>
      </c>
      <c r="H29">
        <v>5.5</v>
      </c>
      <c r="I29">
        <v>5</v>
      </c>
      <c r="K29" s="113">
        <f t="shared" si="6"/>
        <v>4.833333333333333</v>
      </c>
      <c r="M29">
        <v>9</v>
      </c>
      <c r="O29">
        <v>4</v>
      </c>
      <c r="P29">
        <v>4.5</v>
      </c>
      <c r="Q29">
        <v>3.5</v>
      </c>
      <c r="S29" s="133">
        <f>AVERAGE(O29:R29)</f>
        <v>4</v>
      </c>
      <c r="U29">
        <v>13</v>
      </c>
      <c r="V29" t="s">
        <v>284</v>
      </c>
      <c r="W29">
        <v>3.5</v>
      </c>
      <c r="Y29">
        <v>3.5</v>
      </c>
      <c r="AA29" s="151">
        <f>AVERAGE(W29:Z29)</f>
        <v>3.5</v>
      </c>
    </row>
    <row r="30" spans="1:27" hidden="1" x14ac:dyDescent="0.3">
      <c r="A30" t="s">
        <v>64</v>
      </c>
      <c r="B30" t="s">
        <v>31</v>
      </c>
    </row>
    <row r="31" spans="1:27" hidden="1" x14ac:dyDescent="0.3">
      <c r="A31" t="s">
        <v>98</v>
      </c>
      <c r="B31" t="s">
        <v>32</v>
      </c>
    </row>
    <row r="32" spans="1:27" x14ac:dyDescent="0.3">
      <c r="A32" t="s">
        <v>114</v>
      </c>
      <c r="B32" t="s">
        <v>31</v>
      </c>
      <c r="E32">
        <v>3</v>
      </c>
      <c r="F32" s="110" t="s">
        <v>220</v>
      </c>
      <c r="G32">
        <v>4</v>
      </c>
      <c r="H32">
        <v>3.5</v>
      </c>
      <c r="I32">
        <v>5</v>
      </c>
      <c r="J32">
        <v>4</v>
      </c>
      <c r="K32" s="113">
        <f>AVERAGE(G32:J32)</f>
        <v>4.125</v>
      </c>
      <c r="M32">
        <v>8</v>
      </c>
      <c r="O32">
        <v>3.5</v>
      </c>
      <c r="P32">
        <v>4.5</v>
      </c>
      <c r="Q32">
        <v>5.5</v>
      </c>
      <c r="R32">
        <v>3.5</v>
      </c>
      <c r="S32" s="133">
        <f>AVERAGE(O32:R32)</f>
        <v>4.25</v>
      </c>
      <c r="U32">
        <v>13</v>
      </c>
      <c r="V32" t="s">
        <v>285</v>
      </c>
      <c r="W32">
        <v>4</v>
      </c>
      <c r="Y32">
        <v>5</v>
      </c>
      <c r="Z32">
        <v>3.5</v>
      </c>
      <c r="AA32" s="151">
        <f>AVERAGE(W32:Z32)</f>
        <v>4.166666666666667</v>
      </c>
    </row>
    <row r="33" spans="1:27" hidden="1" x14ac:dyDescent="0.3">
      <c r="A33" s="57" t="s">
        <v>60</v>
      </c>
      <c r="B33" t="s">
        <v>32</v>
      </c>
    </row>
    <row r="34" spans="1:27" hidden="1" x14ac:dyDescent="0.3">
      <c r="A34" t="s">
        <v>57</v>
      </c>
      <c r="B34" t="s">
        <v>32</v>
      </c>
      <c r="E34">
        <v>4</v>
      </c>
      <c r="F34" s="110" t="s">
        <v>226</v>
      </c>
      <c r="G34">
        <v>3</v>
      </c>
      <c r="H34">
        <v>2</v>
      </c>
      <c r="I34">
        <v>2.5</v>
      </c>
      <c r="J34">
        <v>2</v>
      </c>
      <c r="K34" s="113">
        <f>AVERAGE(G34:J34)</f>
        <v>2.375</v>
      </c>
      <c r="M34" s="111"/>
    </row>
    <row r="35" spans="1:27" hidden="1" x14ac:dyDescent="0.3">
      <c r="A35" s="57" t="s">
        <v>91</v>
      </c>
      <c r="B35" t="s">
        <v>32</v>
      </c>
      <c r="E35" t="s">
        <v>230</v>
      </c>
      <c r="F35" s="111" t="s">
        <v>230</v>
      </c>
      <c r="M35" s="111"/>
      <c r="U35" t="s">
        <v>270</v>
      </c>
    </row>
    <row r="36" spans="1:27" hidden="1" x14ac:dyDescent="0.3">
      <c r="A36" s="57" t="s">
        <v>115</v>
      </c>
      <c r="B36" t="s">
        <v>32</v>
      </c>
    </row>
    <row r="37" spans="1:27" hidden="1" x14ac:dyDescent="0.3">
      <c r="A37" s="57" t="s">
        <v>75</v>
      </c>
      <c r="B37" t="s">
        <v>32</v>
      </c>
    </row>
    <row r="38" spans="1:27" hidden="1" x14ac:dyDescent="0.3">
      <c r="A38" t="s">
        <v>48</v>
      </c>
      <c r="B38" t="s">
        <v>31</v>
      </c>
    </row>
    <row r="39" spans="1:27" x14ac:dyDescent="0.3">
      <c r="A39" t="s">
        <v>122</v>
      </c>
      <c r="B39" t="s">
        <v>32</v>
      </c>
      <c r="E39">
        <v>3</v>
      </c>
      <c r="F39" s="110" t="s">
        <v>225</v>
      </c>
      <c r="G39">
        <v>4</v>
      </c>
      <c r="H39">
        <v>5.5</v>
      </c>
      <c r="I39">
        <v>5</v>
      </c>
      <c r="J39">
        <v>5.5</v>
      </c>
      <c r="K39" s="113">
        <f>AVERAGE(G39:J39)</f>
        <v>5</v>
      </c>
      <c r="M39">
        <v>10</v>
      </c>
      <c r="O39">
        <v>3.5</v>
      </c>
      <c r="P39">
        <v>3.5</v>
      </c>
      <c r="Q39">
        <v>5</v>
      </c>
      <c r="R39">
        <v>3</v>
      </c>
      <c r="S39" s="133">
        <f>AVERAGE(O39:R39)</f>
        <v>3.75</v>
      </c>
      <c r="U39">
        <v>13</v>
      </c>
      <c r="V39" t="s">
        <v>286</v>
      </c>
      <c r="W39">
        <v>3.5</v>
      </c>
      <c r="Y39">
        <v>4.5</v>
      </c>
      <c r="Z39">
        <v>4</v>
      </c>
      <c r="AA39" s="151">
        <f>AVERAGE(W39:Z39)</f>
        <v>4</v>
      </c>
    </row>
    <row r="40" spans="1:27" hidden="1" x14ac:dyDescent="0.3">
      <c r="A40" t="s">
        <v>123</v>
      </c>
      <c r="B40" t="s">
        <v>31</v>
      </c>
    </row>
    <row r="41" spans="1:27" hidden="1" x14ac:dyDescent="0.3">
      <c r="A41" t="s">
        <v>124</v>
      </c>
      <c r="B41" t="s">
        <v>32</v>
      </c>
    </row>
    <row r="42" spans="1:27" hidden="1" x14ac:dyDescent="0.3">
      <c r="A42" t="s">
        <v>125</v>
      </c>
      <c r="B42" t="s">
        <v>32</v>
      </c>
    </row>
    <row r="43" spans="1:27" hidden="1" x14ac:dyDescent="0.3">
      <c r="A43" t="s">
        <v>126</v>
      </c>
      <c r="B43" t="s">
        <v>32</v>
      </c>
      <c r="E43">
        <v>2</v>
      </c>
      <c r="F43" s="110" t="s">
        <v>213</v>
      </c>
      <c r="G43">
        <v>3.5</v>
      </c>
      <c r="H43">
        <v>4.5</v>
      </c>
      <c r="I43">
        <v>4</v>
      </c>
      <c r="J43">
        <v>4</v>
      </c>
      <c r="K43" s="113">
        <f t="shared" ref="K43:K44" si="7">AVERAGE(G43:J43)</f>
        <v>4</v>
      </c>
      <c r="M43">
        <v>7</v>
      </c>
      <c r="O43">
        <v>4</v>
      </c>
      <c r="P43">
        <v>4.5</v>
      </c>
      <c r="Q43">
        <v>5</v>
      </c>
      <c r="R43">
        <v>3</v>
      </c>
      <c r="S43" s="133">
        <f>AVERAGE(O43:R43)</f>
        <v>4.125</v>
      </c>
      <c r="U43" t="s">
        <v>270</v>
      </c>
    </row>
    <row r="44" spans="1:27" x14ac:dyDescent="0.3">
      <c r="A44" s="85" t="s">
        <v>127</v>
      </c>
      <c r="B44" t="s">
        <v>32</v>
      </c>
      <c r="E44">
        <v>1</v>
      </c>
      <c r="F44" s="110" t="s">
        <v>227</v>
      </c>
      <c r="G44">
        <v>3.5</v>
      </c>
      <c r="H44">
        <v>4</v>
      </c>
      <c r="I44">
        <v>3.5</v>
      </c>
      <c r="J44">
        <v>3</v>
      </c>
      <c r="K44" s="113">
        <f t="shared" si="7"/>
        <v>3.5</v>
      </c>
      <c r="M44" s="111"/>
      <c r="U44">
        <v>11</v>
      </c>
      <c r="V44" t="s">
        <v>287</v>
      </c>
      <c r="W44">
        <v>3.5</v>
      </c>
      <c r="Y44">
        <v>3.5</v>
      </c>
      <c r="Z44">
        <v>2.5</v>
      </c>
      <c r="AA44" s="151">
        <f>AVERAGE(W44:Z44)</f>
        <v>3.1666666666666665</v>
      </c>
    </row>
    <row r="45" spans="1:27" hidden="1" x14ac:dyDescent="0.3">
      <c r="A45" t="s">
        <v>47</v>
      </c>
      <c r="B45" t="s">
        <v>31</v>
      </c>
    </row>
    <row r="46" spans="1:27" hidden="1" x14ac:dyDescent="0.3">
      <c r="A46" t="s">
        <v>128</v>
      </c>
      <c r="B46" t="s">
        <v>32</v>
      </c>
    </row>
    <row r="47" spans="1:27" hidden="1" x14ac:dyDescent="0.3">
      <c r="A47" t="s">
        <v>7</v>
      </c>
      <c r="B47" t="s">
        <v>32</v>
      </c>
      <c r="E47">
        <v>5</v>
      </c>
      <c r="F47" s="110" t="s">
        <v>236</v>
      </c>
      <c r="G47">
        <v>3.5</v>
      </c>
      <c r="H47">
        <v>4.5</v>
      </c>
      <c r="I47">
        <v>4</v>
      </c>
      <c r="J47">
        <v>3.5</v>
      </c>
      <c r="K47" s="113">
        <f>AVERAGE(G47:J47)</f>
        <v>3.875</v>
      </c>
      <c r="M47" s="111" t="s">
        <v>262</v>
      </c>
      <c r="U47" t="s">
        <v>270</v>
      </c>
    </row>
    <row r="48" spans="1:27" hidden="1" x14ac:dyDescent="0.3">
      <c r="A48" t="s">
        <v>129</v>
      </c>
      <c r="B48" t="s">
        <v>32</v>
      </c>
    </row>
    <row r="49" spans="1:27" x14ac:dyDescent="0.3">
      <c r="A49" t="s">
        <v>130</v>
      </c>
      <c r="B49" t="s">
        <v>32</v>
      </c>
      <c r="E49" t="s">
        <v>230</v>
      </c>
      <c r="F49" s="111" t="s">
        <v>230</v>
      </c>
      <c r="M49" s="111"/>
      <c r="U49">
        <v>12</v>
      </c>
      <c r="V49" t="s">
        <v>288</v>
      </c>
      <c r="W49">
        <v>3.5</v>
      </c>
      <c r="Y49">
        <v>3.5</v>
      </c>
      <c r="Z49">
        <v>3.5</v>
      </c>
      <c r="AA49" s="151">
        <f>AVERAGE(W49:Z49)</f>
        <v>3.5</v>
      </c>
    </row>
    <row r="50" spans="1:27" hidden="1" x14ac:dyDescent="0.3">
      <c r="A50" t="s">
        <v>131</v>
      </c>
      <c r="B50" t="s">
        <v>31</v>
      </c>
      <c r="E50" s="83">
        <v>5</v>
      </c>
      <c r="F50" s="110" t="s">
        <v>239</v>
      </c>
      <c r="G50">
        <v>3.5</v>
      </c>
      <c r="H50">
        <v>5.5</v>
      </c>
      <c r="I50">
        <v>5</v>
      </c>
      <c r="J50">
        <v>4.5</v>
      </c>
      <c r="K50" s="113">
        <f t="shared" ref="K50:K51" si="8">AVERAGE(G50:J50)</f>
        <v>4.625</v>
      </c>
      <c r="M50">
        <v>7</v>
      </c>
      <c r="O50">
        <v>3.5</v>
      </c>
      <c r="P50">
        <v>4.5</v>
      </c>
      <c r="Q50">
        <v>5</v>
      </c>
      <c r="R50">
        <v>3.5</v>
      </c>
      <c r="S50" s="133">
        <f>AVERAGE(O50:R50)</f>
        <v>4.125</v>
      </c>
      <c r="U50" t="s">
        <v>270</v>
      </c>
    </row>
    <row r="51" spans="1:27" hidden="1" x14ac:dyDescent="0.3">
      <c r="A51" t="s">
        <v>136</v>
      </c>
      <c r="B51" t="s">
        <v>31</v>
      </c>
      <c r="E51">
        <v>5</v>
      </c>
      <c r="F51" s="110" t="s">
        <v>238</v>
      </c>
      <c r="G51">
        <v>3</v>
      </c>
      <c r="H51">
        <v>3</v>
      </c>
      <c r="I51">
        <v>3</v>
      </c>
      <c r="J51">
        <v>3.5</v>
      </c>
      <c r="K51" s="113">
        <f t="shared" si="8"/>
        <v>3.125</v>
      </c>
      <c r="M51" s="111"/>
    </row>
    <row r="52" spans="1:27" hidden="1" x14ac:dyDescent="0.3">
      <c r="A52" t="s">
        <v>55</v>
      </c>
      <c r="B52" t="s">
        <v>31</v>
      </c>
    </row>
    <row r="53" spans="1:27" hidden="1" x14ac:dyDescent="0.3">
      <c r="A53" t="s">
        <v>143</v>
      </c>
      <c r="B53" t="s">
        <v>31</v>
      </c>
    </row>
    <row r="54" spans="1:27" hidden="1" x14ac:dyDescent="0.3">
      <c r="A54" t="s">
        <v>145</v>
      </c>
      <c r="B54" t="s">
        <v>32</v>
      </c>
    </row>
    <row r="55" spans="1:27" hidden="1" x14ac:dyDescent="0.3">
      <c r="A55" t="s">
        <v>146</v>
      </c>
      <c r="B55" t="s">
        <v>32</v>
      </c>
    </row>
    <row r="56" spans="1:27" hidden="1" x14ac:dyDescent="0.3">
      <c r="A56" t="s">
        <v>144</v>
      </c>
      <c r="B56" t="s">
        <v>32</v>
      </c>
    </row>
    <row r="57" spans="1:27" hidden="1" x14ac:dyDescent="0.3">
      <c r="A57" t="s">
        <v>142</v>
      </c>
      <c r="B57" t="s">
        <v>32</v>
      </c>
      <c r="E57">
        <v>5</v>
      </c>
      <c r="F57" s="110" t="s">
        <v>234</v>
      </c>
      <c r="G57">
        <v>4</v>
      </c>
      <c r="H57">
        <v>5</v>
      </c>
      <c r="I57">
        <v>4</v>
      </c>
      <c r="J57">
        <v>4</v>
      </c>
      <c r="K57" s="113">
        <f>AVERAGE(G57:J57)</f>
        <v>4.25</v>
      </c>
      <c r="M57" s="111"/>
      <c r="U57" t="s">
        <v>270</v>
      </c>
    </row>
    <row r="58" spans="1:27" hidden="1" x14ac:dyDescent="0.3">
      <c r="A58" t="s">
        <v>147</v>
      </c>
      <c r="B58" t="s">
        <v>32</v>
      </c>
    </row>
    <row r="59" spans="1:27" hidden="1" x14ac:dyDescent="0.3">
      <c r="A59" t="s">
        <v>159</v>
      </c>
      <c r="B59" t="s">
        <v>32</v>
      </c>
      <c r="D59" s="83"/>
    </row>
    <row r="60" spans="1:27" hidden="1" x14ac:dyDescent="0.3">
      <c r="A60" t="s">
        <v>160</v>
      </c>
      <c r="B60" s="83" t="s">
        <v>32</v>
      </c>
      <c r="D60" s="83"/>
    </row>
    <row r="61" spans="1:27" x14ac:dyDescent="0.3">
      <c r="A61" t="s">
        <v>183</v>
      </c>
      <c r="B61" t="s">
        <v>31</v>
      </c>
      <c r="D61" t="s">
        <v>184</v>
      </c>
      <c r="E61">
        <v>5</v>
      </c>
      <c r="F61" s="110" t="s">
        <v>223</v>
      </c>
      <c r="G61">
        <v>3.5</v>
      </c>
      <c r="H61">
        <v>4.5</v>
      </c>
      <c r="I61">
        <v>4</v>
      </c>
      <c r="J61">
        <v>4</v>
      </c>
      <c r="K61" s="113">
        <f t="shared" ref="K61:K68" si="9">AVERAGE(G61:J61)</f>
        <v>4</v>
      </c>
      <c r="M61">
        <v>9</v>
      </c>
      <c r="O61">
        <v>3.5</v>
      </c>
      <c r="P61">
        <v>4</v>
      </c>
      <c r="Q61">
        <v>3.5</v>
      </c>
      <c r="R61">
        <v>2</v>
      </c>
      <c r="S61" s="133">
        <f>AVERAGE(O61:R61)</f>
        <v>3.25</v>
      </c>
      <c r="U61">
        <v>15</v>
      </c>
      <c r="V61" t="s">
        <v>289</v>
      </c>
      <c r="W61">
        <v>3.5</v>
      </c>
      <c r="Y61">
        <v>4</v>
      </c>
      <c r="Z61">
        <v>3.5</v>
      </c>
      <c r="AA61" s="151">
        <f t="shared" ref="AA61:AA62" si="10">AVERAGE(W61:Z61)</f>
        <v>3.6666666666666665</v>
      </c>
    </row>
    <row r="62" spans="1:27" x14ac:dyDescent="0.3">
      <c r="A62" t="s">
        <v>185</v>
      </c>
      <c r="B62" t="s">
        <v>32</v>
      </c>
      <c r="C62" s="83">
        <v>0.4</v>
      </c>
      <c r="D62" s="83" t="s">
        <v>184</v>
      </c>
      <c r="E62">
        <v>5</v>
      </c>
      <c r="F62" s="110" t="s">
        <v>229</v>
      </c>
      <c r="G62">
        <v>5</v>
      </c>
      <c r="H62">
        <v>5.5</v>
      </c>
      <c r="I62">
        <v>4.5</v>
      </c>
      <c r="J62">
        <v>5</v>
      </c>
      <c r="K62" s="113">
        <f t="shared" si="9"/>
        <v>5</v>
      </c>
      <c r="M62" s="83">
        <v>8</v>
      </c>
      <c r="O62">
        <v>5.5</v>
      </c>
      <c r="P62">
        <v>4.5</v>
      </c>
      <c r="Q62">
        <v>6</v>
      </c>
      <c r="R62">
        <v>5.5</v>
      </c>
      <c r="S62" s="133">
        <f>AVERAGE(O62:R62)</f>
        <v>5.375</v>
      </c>
      <c r="U62">
        <v>13</v>
      </c>
      <c r="V62" t="s">
        <v>290</v>
      </c>
      <c r="W62">
        <v>4.5</v>
      </c>
      <c r="Y62">
        <v>4.5</v>
      </c>
      <c r="Z62">
        <v>4.5</v>
      </c>
      <c r="AA62" s="151">
        <f t="shared" si="10"/>
        <v>4.5</v>
      </c>
    </row>
    <row r="63" spans="1:27" hidden="1" x14ac:dyDescent="0.3">
      <c r="A63" t="s">
        <v>186</v>
      </c>
      <c r="B63" t="s">
        <v>32</v>
      </c>
      <c r="D63" s="83" t="s">
        <v>184</v>
      </c>
      <c r="E63">
        <v>4</v>
      </c>
      <c r="F63" s="110" t="s">
        <v>221</v>
      </c>
      <c r="G63">
        <v>6</v>
      </c>
      <c r="H63">
        <v>4</v>
      </c>
      <c r="I63">
        <v>5.5</v>
      </c>
      <c r="J63">
        <v>6</v>
      </c>
      <c r="K63" s="113">
        <f t="shared" si="9"/>
        <v>5.375</v>
      </c>
      <c r="M63" s="111"/>
      <c r="U63" t="s">
        <v>270</v>
      </c>
    </row>
    <row r="64" spans="1:27" x14ac:dyDescent="0.3">
      <c r="A64" t="s">
        <v>187</v>
      </c>
      <c r="B64" t="s">
        <v>31</v>
      </c>
      <c r="D64" s="83" t="s">
        <v>184</v>
      </c>
      <c r="E64">
        <v>4</v>
      </c>
      <c r="F64" s="110" t="s">
        <v>224</v>
      </c>
      <c r="G64">
        <v>3.5</v>
      </c>
      <c r="H64">
        <v>5.5</v>
      </c>
      <c r="I64">
        <v>5</v>
      </c>
      <c r="J64">
        <v>4</v>
      </c>
      <c r="K64" s="113">
        <f t="shared" si="9"/>
        <v>4.5</v>
      </c>
      <c r="M64" s="83">
        <v>9</v>
      </c>
      <c r="O64">
        <v>3.5</v>
      </c>
      <c r="P64">
        <v>5</v>
      </c>
      <c r="Q64">
        <v>4.5</v>
      </c>
      <c r="R64">
        <v>4.5</v>
      </c>
      <c r="S64" s="133">
        <f>AVERAGE(O64:R64)</f>
        <v>4.375</v>
      </c>
      <c r="U64">
        <v>13</v>
      </c>
      <c r="V64" t="s">
        <v>291</v>
      </c>
      <c r="W64">
        <v>3.5</v>
      </c>
      <c r="Y64">
        <v>4.5</v>
      </c>
      <c r="Z64">
        <v>3.5</v>
      </c>
      <c r="AA64" s="151">
        <f t="shared" ref="AA64:AA65" si="11">AVERAGE(W64:Z64)</f>
        <v>3.8333333333333335</v>
      </c>
    </row>
    <row r="65" spans="1:27" x14ac:dyDescent="0.3">
      <c r="A65" t="s">
        <v>188</v>
      </c>
      <c r="B65" t="s">
        <v>31</v>
      </c>
      <c r="D65" s="83" t="s">
        <v>184</v>
      </c>
      <c r="E65" s="83">
        <v>5</v>
      </c>
      <c r="F65" s="110" t="s">
        <v>232</v>
      </c>
      <c r="G65">
        <v>4</v>
      </c>
      <c r="H65">
        <v>4.5</v>
      </c>
      <c r="I65">
        <v>5.5</v>
      </c>
      <c r="J65">
        <v>4.5</v>
      </c>
      <c r="K65" s="113">
        <f t="shared" si="9"/>
        <v>4.625</v>
      </c>
      <c r="M65">
        <v>10</v>
      </c>
      <c r="O65">
        <v>4</v>
      </c>
      <c r="P65">
        <v>4.5</v>
      </c>
      <c r="Q65">
        <v>5.5</v>
      </c>
      <c r="R65">
        <v>5</v>
      </c>
      <c r="S65" s="133">
        <f>AVERAGE(O65:R65)</f>
        <v>4.75</v>
      </c>
      <c r="U65">
        <v>11</v>
      </c>
      <c r="V65" t="s">
        <v>293</v>
      </c>
      <c r="W65">
        <v>3.5</v>
      </c>
      <c r="Y65">
        <v>4</v>
      </c>
      <c r="Z65">
        <v>4.5</v>
      </c>
      <c r="AA65" s="151">
        <f t="shared" si="11"/>
        <v>4</v>
      </c>
    </row>
    <row r="66" spans="1:27" hidden="1" x14ac:dyDescent="0.3">
      <c r="A66" t="s">
        <v>189</v>
      </c>
      <c r="B66" t="s">
        <v>32</v>
      </c>
      <c r="D66" s="83" t="s">
        <v>184</v>
      </c>
      <c r="E66">
        <v>5</v>
      </c>
      <c r="F66" s="110" t="s">
        <v>244</v>
      </c>
      <c r="G66">
        <v>3</v>
      </c>
      <c r="H66">
        <v>4.5</v>
      </c>
      <c r="I66">
        <v>3.5</v>
      </c>
      <c r="J66">
        <v>3</v>
      </c>
      <c r="K66" s="113">
        <f t="shared" si="9"/>
        <v>3.5</v>
      </c>
      <c r="M66" s="111"/>
      <c r="U66" t="s">
        <v>270</v>
      </c>
    </row>
    <row r="67" spans="1:27" x14ac:dyDescent="0.3">
      <c r="A67" t="s">
        <v>190</v>
      </c>
      <c r="B67" t="s">
        <v>31</v>
      </c>
      <c r="D67" s="83" t="s">
        <v>184</v>
      </c>
      <c r="E67" s="83">
        <v>5</v>
      </c>
      <c r="F67" s="110" t="s">
        <v>231</v>
      </c>
      <c r="G67">
        <v>6</v>
      </c>
      <c r="H67">
        <v>5.5</v>
      </c>
      <c r="I67">
        <v>6</v>
      </c>
      <c r="J67">
        <v>6</v>
      </c>
      <c r="K67" s="113">
        <f t="shared" si="9"/>
        <v>5.875</v>
      </c>
      <c r="M67">
        <v>10</v>
      </c>
      <c r="O67">
        <v>5.5</v>
      </c>
      <c r="P67">
        <v>4.5</v>
      </c>
      <c r="Q67">
        <v>5</v>
      </c>
      <c r="R67">
        <v>5.5</v>
      </c>
      <c r="S67" s="133">
        <f>AVERAGE(O67:R67)</f>
        <v>5.125</v>
      </c>
      <c r="U67">
        <v>13</v>
      </c>
      <c r="V67" t="s">
        <v>292</v>
      </c>
      <c r="W67">
        <v>4.5</v>
      </c>
      <c r="Y67">
        <v>4</v>
      </c>
      <c r="Z67">
        <v>4</v>
      </c>
      <c r="AA67" s="151">
        <f t="shared" ref="AA67:AA68" si="12">AVERAGE(W67:Z67)</f>
        <v>4.166666666666667</v>
      </c>
    </row>
    <row r="68" spans="1:27" x14ac:dyDescent="0.3">
      <c r="A68" t="s">
        <v>197</v>
      </c>
      <c r="B68" t="s">
        <v>31</v>
      </c>
      <c r="D68" s="83" t="s">
        <v>184</v>
      </c>
      <c r="E68">
        <v>5</v>
      </c>
      <c r="F68" s="110" t="s">
        <v>235</v>
      </c>
      <c r="G68">
        <v>3.5</v>
      </c>
      <c r="H68">
        <v>3</v>
      </c>
      <c r="I68">
        <v>4</v>
      </c>
      <c r="J68">
        <v>2.5</v>
      </c>
      <c r="K68" s="113">
        <f t="shared" si="9"/>
        <v>3.25</v>
      </c>
      <c r="M68" s="83">
        <v>6</v>
      </c>
      <c r="O68">
        <v>3.5</v>
      </c>
      <c r="P68">
        <v>3.5</v>
      </c>
      <c r="Q68">
        <v>4.5</v>
      </c>
      <c r="R68">
        <v>4</v>
      </c>
      <c r="S68" s="133">
        <f>AVERAGE(O68:R68)</f>
        <v>3.875</v>
      </c>
      <c r="U68">
        <v>15</v>
      </c>
      <c r="V68" t="s">
        <v>294</v>
      </c>
      <c r="W68">
        <v>3.5</v>
      </c>
      <c r="Y68">
        <v>3.5</v>
      </c>
      <c r="Z68">
        <v>2</v>
      </c>
      <c r="AA68" s="151">
        <f t="shared" si="12"/>
        <v>3</v>
      </c>
    </row>
  </sheetData>
  <autoFilter ref="A1:U68">
    <filterColumn colId="20">
      <filters>
        <filter val="11"/>
        <filter val="12"/>
        <filter val="13"/>
        <filter val="14"/>
        <filter val="15"/>
      </filters>
    </filterColumn>
  </autoFilter>
  <hyperlinks>
    <hyperlink ref="F8" display="https://www.facebook.com/codrin.constantin.37/posts/1517705321772194?__cft__[0]=AZXNrogk3KYUHBPpFOL5ybT4m7zAYL5QhvOyIogvkwoHtDk13UehlKRJ5SY6-l6orCHu7jsHQhywOMtRXgsw-pqaEARMMDScPKOuu4MyH3m8ynLQJWkAhqIaFUrdaXPF2HVWxZuk32JATbVxcy7D5-rgEdONO3OQPFb-rPgsDtXBnet"/>
    <hyperlink ref="F11" r:id="rId1"/>
    <hyperlink ref="F43" r:id="rId2"/>
    <hyperlink ref="F16" r:id="rId3"/>
    <hyperlink ref="F9" r:id="rId4"/>
    <hyperlink ref="F10" r:id="rId5"/>
    <hyperlink ref="F12" r:id="rId6"/>
    <hyperlink ref="F14" r:id="rId7"/>
    <hyperlink ref="F29" r:id="rId8"/>
    <hyperlink ref="F32" r:id="rId9"/>
    <hyperlink ref="F63" r:id="rId10"/>
    <hyperlink ref="F15" r:id="rId11"/>
    <hyperlink ref="F61" r:id="rId12"/>
    <hyperlink ref="F64" r:id="rId13"/>
    <hyperlink ref="F65" r:id="rId14"/>
    <hyperlink ref="F62" r:id="rId15"/>
    <hyperlink ref="F39" r:id="rId16"/>
    <hyperlink ref="F34" r:id="rId17"/>
    <hyperlink ref="F21" r:id="rId18"/>
    <hyperlink ref="F67" r:id="rId19"/>
    <hyperlink ref="F3" r:id="rId20"/>
    <hyperlink ref="F57" r:id="rId21"/>
    <hyperlink ref="F68" r:id="rId22"/>
    <hyperlink ref="F47" r:id="rId23"/>
    <hyperlink ref="F28" r:id="rId24"/>
    <hyperlink ref="F51" r:id="rId25"/>
    <hyperlink ref="F50" r:id="rId26"/>
    <hyperlink ref="F18" r:id="rId27"/>
    <hyperlink ref="F26" r:id="rId28"/>
    <hyperlink ref="F20" r:id="rId29"/>
    <hyperlink ref="F66" r:id="rId30"/>
  </hyperlinks>
  <pageMargins left="0.7" right="0.7" top="0.75" bottom="0.75" header="0.3" footer="0.3"/>
  <pageSetup orientation="portrait" r:id="rId3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X536"/>
  <sheetViews>
    <sheetView zoomScale="85" zoomScaleNormal="85" workbookViewId="0">
      <pane ySplit="1" topLeftCell="A510" activePane="bottomLeft" state="frozen"/>
      <selection pane="bottomLeft" activeCell="H528" sqref="H528"/>
    </sheetView>
  </sheetViews>
  <sheetFormatPr defaultColWidth="9.109375" defaultRowHeight="12" x14ac:dyDescent="0.25"/>
  <cols>
    <col min="1" max="1" width="27" style="2" customWidth="1"/>
    <col min="2" max="2" width="5" style="2" customWidth="1"/>
    <col min="3" max="3" width="7.109375" style="2" bestFit="1" customWidth="1"/>
    <col min="4" max="4" width="9.33203125" style="2" bestFit="1" customWidth="1"/>
    <col min="5" max="6" width="9.33203125" style="2" customWidth="1"/>
    <col min="7" max="7" width="11.109375" style="2" bestFit="1" customWidth="1"/>
    <col min="8" max="8" width="9.33203125" style="32" bestFit="1" customWidth="1"/>
    <col min="9" max="9" width="9.109375" style="2"/>
    <col min="10" max="10" width="6.5546875" style="2" customWidth="1"/>
    <col min="11" max="11" width="10.109375" style="2" bestFit="1" customWidth="1"/>
    <col min="12" max="12" width="7.6640625" style="2" bestFit="1" customWidth="1"/>
    <col min="13" max="13" width="6.88671875" style="2" bestFit="1" customWidth="1"/>
    <col min="14" max="14" width="5.33203125" style="2" bestFit="1" customWidth="1"/>
    <col min="15" max="16" width="6" style="31" customWidth="1"/>
    <col min="17" max="17" width="6.44140625" style="31" customWidth="1"/>
    <col min="18" max="18" width="6" style="31" customWidth="1"/>
    <col min="19" max="19" width="13.21875" style="26" bestFit="1" customWidth="1"/>
    <col min="20" max="20" width="10.44140625" style="27" customWidth="1"/>
    <col min="21" max="21" width="6.77734375" style="2" customWidth="1"/>
    <col min="22" max="22" width="10.6640625" style="2" bestFit="1" customWidth="1"/>
    <col min="23" max="16384" width="9.109375" style="27"/>
  </cols>
  <sheetData>
    <row r="1" spans="1:22" ht="23.25" customHeight="1" x14ac:dyDescent="0.25">
      <c r="A1" s="52" t="s">
        <v>33</v>
      </c>
      <c r="B1" s="21" t="s">
        <v>34</v>
      </c>
      <c r="C1" s="52" t="s">
        <v>30</v>
      </c>
      <c r="D1" s="52" t="s">
        <v>35</v>
      </c>
      <c r="E1" s="80" t="s">
        <v>148</v>
      </c>
      <c r="F1" s="80" t="s">
        <v>149</v>
      </c>
      <c r="G1" s="80" t="s">
        <v>36</v>
      </c>
      <c r="H1" s="53" t="s">
        <v>97</v>
      </c>
      <c r="I1" s="16" t="s">
        <v>37</v>
      </c>
      <c r="J1" s="16" t="s">
        <v>38</v>
      </c>
      <c r="K1" s="16" t="s">
        <v>39</v>
      </c>
      <c r="L1" s="54" t="s">
        <v>119</v>
      </c>
      <c r="M1" s="16" t="s">
        <v>120</v>
      </c>
      <c r="N1" s="16" t="s">
        <v>121</v>
      </c>
      <c r="O1" s="30" t="s">
        <v>74</v>
      </c>
      <c r="P1" s="30" t="s">
        <v>87</v>
      </c>
      <c r="Q1" s="30" t="s">
        <v>95</v>
      </c>
      <c r="R1" s="30" t="s">
        <v>96</v>
      </c>
      <c r="S1" s="24" t="s">
        <v>40</v>
      </c>
      <c r="T1" s="52" t="s">
        <v>41</v>
      </c>
      <c r="U1" s="16" t="s">
        <v>42</v>
      </c>
      <c r="V1" s="2" t="s">
        <v>132</v>
      </c>
    </row>
    <row r="2" spans="1:22" x14ac:dyDescent="0.25">
      <c r="A2" s="74" t="s">
        <v>50</v>
      </c>
      <c r="B2" s="2" t="str">
        <f>VLOOKUP(A2,Participanti!A:B,2,0)</f>
        <v>M</v>
      </c>
      <c r="C2" s="75">
        <v>1</v>
      </c>
      <c r="D2" s="76">
        <v>6.01</v>
      </c>
      <c r="E2" s="77">
        <v>1.9085648148148147E-2</v>
      </c>
      <c r="F2" s="77">
        <v>1.9085648148148147E-2</v>
      </c>
      <c r="G2" s="77">
        <f>AVERAGE(E2:F2)</f>
        <v>1.9085648148148147E-2</v>
      </c>
      <c r="H2" s="78">
        <v>37</v>
      </c>
      <c r="I2" s="17">
        <f>G2/D2</f>
        <v>3.1756486103407897E-3</v>
      </c>
      <c r="J2" s="2">
        <f>IF(B2="F",VLOOKUP(D2,Barem!$B$2:$C$11,2,1),VLOOKUP(D2,Barem!$B$12:$C$21,2,1))</f>
        <v>1.5</v>
      </c>
      <c r="K2" s="2">
        <f>IF(J2=0,0,IF(B2="F",VLOOKUP(I2,Barem!$G$2:$H$11,2,1),VLOOKUP(I2,Barem!$G$12:$H$21,2,1)))</f>
        <v>3.5</v>
      </c>
      <c r="L2" s="75" t="s">
        <v>121</v>
      </c>
      <c r="M2" s="14">
        <f>IF(OR(L2="P1",L2="P2",L2="P3"),"",IF(C2=15,0.5,IF(L2="D",0.75,0.25)))</f>
        <v>0.25</v>
      </c>
      <c r="N2" s="14">
        <f>IF(OR(L2="P1",L2="P2",L2="P3"),"",IF(C2=15,0.5,IF(L2="V",0.75,0.25)))</f>
        <v>0.75</v>
      </c>
      <c r="O2" s="55">
        <f>IF(H2&lt;-49,H2/1500,IF(H2&gt;99,H2/1500,0))</f>
        <v>0</v>
      </c>
      <c r="P2" s="31">
        <f>IF(D2&gt;21,VLOOKUP(D2,Barem!$S$1:$T$141,2,1),0)</f>
        <v>0</v>
      </c>
      <c r="Q2" s="31">
        <f>IF(D2&lt;1.609,0,IF(B2="F",VLOOKUP(I2,Barem!$W$2:$Y$13,2,1),VLOOKUP(I2,Barem!$W$14:$Y$25,2,1)))</f>
        <v>0</v>
      </c>
      <c r="R2" s="31">
        <f>VLOOKUP(A2,Participanti!A:C,3,0)</f>
        <v>0</v>
      </c>
      <c r="S2" s="25">
        <f>J2*M2+K2*N2+O2+P2+Q2+R2</f>
        <v>3</v>
      </c>
      <c r="T2" s="102">
        <v>44210</v>
      </c>
      <c r="U2" s="13">
        <f>COUNTIFS(A:A,A2,C:C,C2)</f>
        <v>1</v>
      </c>
      <c r="V2" s="2" t="str">
        <f>VLOOKUP(A2,Data_echipe!A:U,21,0)</f>
        <v>Run a lot</v>
      </c>
    </row>
    <row r="3" spans="1:22" x14ac:dyDescent="0.25">
      <c r="A3" s="74" t="s">
        <v>183</v>
      </c>
      <c r="B3" s="87" t="str">
        <f>VLOOKUP(A3,Participanti!A:B,2,0)</f>
        <v>F</v>
      </c>
      <c r="C3" s="75">
        <v>1</v>
      </c>
      <c r="D3" s="76">
        <v>5.01</v>
      </c>
      <c r="E3" s="77">
        <v>1.9976851851851853E-2</v>
      </c>
      <c r="F3" s="77">
        <v>1.9976851851851853E-2</v>
      </c>
      <c r="G3" s="77">
        <f t="shared" ref="G3:G66" si="0">AVERAGE(E3:F3)</f>
        <v>1.9976851851851853E-2</v>
      </c>
      <c r="H3" s="78">
        <v>57</v>
      </c>
      <c r="I3" s="88">
        <f t="shared" ref="I3:I36" si="1">G3/D3</f>
        <v>3.987395579211947E-3</v>
      </c>
      <c r="J3" s="87">
        <f>IF(B3="F",VLOOKUP(D3,Barem!$B$2:$C$11,2,1),VLOOKUP(D3,Barem!$B$12:$C$21,2,1))</f>
        <v>1.5</v>
      </c>
      <c r="K3" s="87">
        <f>IF(J3=0,0,IF(B3="F",VLOOKUP(I3,Barem!$G$2:$H$11,2,1),VLOOKUP(I3,Barem!$G$12:$H$21,2,1)))</f>
        <v>2.5</v>
      </c>
      <c r="L3" s="75" t="s">
        <v>121</v>
      </c>
      <c r="M3" s="14">
        <f t="shared" ref="M3:M36" si="2">IF(OR(L3="P1",L3="P2",L3="P3"),"",IF(C3=15,0.5,IF(L3="D",0.75,0.25)))</f>
        <v>0.25</v>
      </c>
      <c r="N3" s="14">
        <f t="shared" ref="N3:N36" si="3">IF(OR(L3="P1",L3="P2",L3="P3"),"",IF(C3=15,0.5,IF(L3="V",0.75,0.25)))</f>
        <v>0.75</v>
      </c>
      <c r="O3" s="55">
        <f t="shared" ref="O3:O36" si="4">IF(H3&lt;-49,H3/1500,IF(H3&gt;99,H3/1500,0))</f>
        <v>0</v>
      </c>
      <c r="P3" s="31">
        <f>IF(D3&gt;21,VLOOKUP(D3,Barem!$S$1:$T$141,2,1),0)</f>
        <v>0</v>
      </c>
      <c r="Q3" s="31">
        <f>IF(D3&lt;1.609,0,IF(B3="F",VLOOKUP(I3,Barem!$W$2:$Y$13,2,1),VLOOKUP(I3,Barem!$W$14:$Y$25,2,1)))</f>
        <v>0</v>
      </c>
      <c r="R3" s="31">
        <f>VLOOKUP(A3,Participanti!A:C,3,0)</f>
        <v>0</v>
      </c>
      <c r="S3" s="25">
        <f t="shared" ref="S3:S36" si="5">J3*M3+K3*N3+O3+P3+Q3+R3</f>
        <v>2.25</v>
      </c>
      <c r="T3" s="102">
        <v>44208</v>
      </c>
      <c r="U3" s="13">
        <f>COUNTIFS(A:A,A3,C:C,C3)</f>
        <v>1</v>
      </c>
      <c r="V3" s="87" t="str">
        <f>VLOOKUP(A3,Data_echipe!A:U,21,0)</f>
        <v>FUGI!</v>
      </c>
    </row>
    <row r="4" spans="1:22" x14ac:dyDescent="0.25">
      <c r="A4" s="74" t="s">
        <v>65</v>
      </c>
      <c r="B4" s="87" t="str">
        <f>VLOOKUP(A4,Participanti!A:B,2,0)</f>
        <v>M</v>
      </c>
      <c r="C4" s="75">
        <v>1</v>
      </c>
      <c r="D4" s="76">
        <v>14.72</v>
      </c>
      <c r="E4" s="77">
        <v>4.8449074074074082E-2</v>
      </c>
      <c r="F4" s="77">
        <v>4.854166666666667E-2</v>
      </c>
      <c r="G4" s="77">
        <f t="shared" si="0"/>
        <v>4.8495370370370376E-2</v>
      </c>
      <c r="H4" s="78">
        <v>81</v>
      </c>
      <c r="I4" s="88">
        <f t="shared" si="1"/>
        <v>3.2945224436392918E-3</v>
      </c>
      <c r="J4" s="87">
        <f>IF(B4="F",VLOOKUP(D4,Barem!$B$2:$C$11,2,1),VLOOKUP(D4,Barem!$B$12:$C$21,2,1))</f>
        <v>3</v>
      </c>
      <c r="K4" s="87">
        <f>IF(J4=0,0,IF(B4="F",VLOOKUP(I4,Barem!$G$2:$H$11,2,1),VLOOKUP(I4,Barem!$G$12:$H$21,2,1)))</f>
        <v>3.5</v>
      </c>
      <c r="L4" s="75" t="s">
        <v>121</v>
      </c>
      <c r="M4" s="14">
        <f t="shared" si="2"/>
        <v>0.25</v>
      </c>
      <c r="N4" s="14">
        <f t="shared" si="3"/>
        <v>0.75</v>
      </c>
      <c r="O4" s="55">
        <f t="shared" si="4"/>
        <v>0</v>
      </c>
      <c r="P4" s="31">
        <f>IF(D4&gt;21,VLOOKUP(D4,Barem!$S$1:$T$141,2,1),0)</f>
        <v>0</v>
      </c>
      <c r="Q4" s="31">
        <f>IF(D4&lt;1.609,0,IF(B4="F",VLOOKUP(I4,Barem!$W$2:$Y$13,2,1),VLOOKUP(I4,Barem!$W$14:$Y$25,2,1)))</f>
        <v>0</v>
      </c>
      <c r="R4" s="31">
        <f>VLOOKUP(A4,Participanti!A:C,3,0)</f>
        <v>0</v>
      </c>
      <c r="S4" s="25">
        <f t="shared" si="5"/>
        <v>3.375</v>
      </c>
      <c r="T4" s="102">
        <v>44209</v>
      </c>
      <c r="U4" s="13">
        <f>COUNTIFS(A:A,A4,C:C,C4)</f>
        <v>1</v>
      </c>
      <c r="V4" s="87" t="str">
        <f>VLOOKUP(A4,Data_echipe!A:U,21,0)</f>
        <v>FUGI!</v>
      </c>
    </row>
    <row r="5" spans="1:22" x14ac:dyDescent="0.25">
      <c r="A5" s="74" t="s">
        <v>61</v>
      </c>
      <c r="B5" s="87" t="str">
        <f>VLOOKUP(A5,Participanti!A:B,2,0)</f>
        <v>M</v>
      </c>
      <c r="C5" s="75">
        <v>1</v>
      </c>
      <c r="D5" s="76">
        <v>10.039999999999999</v>
      </c>
      <c r="E5" s="77">
        <v>4.4976851851851851E-2</v>
      </c>
      <c r="F5" s="77">
        <v>4.5902777777777772E-2</v>
      </c>
      <c r="G5" s="77">
        <f t="shared" si="0"/>
        <v>4.5439814814814808E-2</v>
      </c>
      <c r="H5" s="78">
        <v>0</v>
      </c>
      <c r="I5" s="88">
        <f t="shared" si="1"/>
        <v>4.525877969603069E-3</v>
      </c>
      <c r="J5" s="87">
        <f>IF(B5="F",VLOOKUP(D5,Barem!$B$2:$C$11,2,1),VLOOKUP(D5,Barem!$B$12:$C$21,2,1))</f>
        <v>2.5</v>
      </c>
      <c r="K5" s="87">
        <f>IF(J5=0,0,IF(B5="F",VLOOKUP(I5,Barem!$G$2:$H$11,2,1),VLOOKUP(I5,Barem!$G$12:$H$21,2,1)))</f>
        <v>1</v>
      </c>
      <c r="L5" s="56" t="str">
        <f>VLOOKUP(C5,Barem!$L$1:$Q$16,6,0)</f>
        <v>D</v>
      </c>
      <c r="M5" s="14">
        <f t="shared" si="2"/>
        <v>0.75</v>
      </c>
      <c r="N5" s="14">
        <f t="shared" si="3"/>
        <v>0.25</v>
      </c>
      <c r="O5" s="55">
        <f t="shared" si="4"/>
        <v>0</v>
      </c>
      <c r="P5" s="31">
        <f>IF(D5&gt;21,VLOOKUP(D5,Barem!$S$1:$T$141,2,1),0)</f>
        <v>0</v>
      </c>
      <c r="Q5" s="31">
        <f>IF(D5&lt;1.609,0,IF(B5="F",VLOOKUP(I5,Barem!$W$2:$Y$13,2,1),VLOOKUP(I5,Barem!$W$14:$Y$25,2,1)))</f>
        <v>0</v>
      </c>
      <c r="R5" s="31">
        <f>VLOOKUP(A5,Participanti!A:C,3,0)</f>
        <v>0</v>
      </c>
      <c r="S5" s="25">
        <f t="shared" si="5"/>
        <v>2.125</v>
      </c>
      <c r="T5" s="102">
        <v>44209</v>
      </c>
      <c r="U5" s="13">
        <f>COUNTIFS(A:A,A5,C:C,C5)</f>
        <v>1</v>
      </c>
      <c r="V5" s="87" t="str">
        <f>VLOOKUP(A5,Data_echipe!A:U,21,0)</f>
        <v>Run for fun</v>
      </c>
    </row>
    <row r="6" spans="1:22" x14ac:dyDescent="0.25">
      <c r="A6" s="74" t="s">
        <v>7</v>
      </c>
      <c r="B6" s="87" t="str">
        <f>VLOOKUP(A6,Participanti!A:B,2,0)</f>
        <v>M</v>
      </c>
      <c r="C6" s="75">
        <v>1</v>
      </c>
      <c r="D6" s="76">
        <v>22.1</v>
      </c>
      <c r="E6" s="77">
        <v>8.4837962962962962E-2</v>
      </c>
      <c r="F6" s="77">
        <v>8.487268518518519E-2</v>
      </c>
      <c r="G6" s="77">
        <f t="shared" si="0"/>
        <v>8.4855324074074076E-2</v>
      </c>
      <c r="H6" s="78">
        <v>62</v>
      </c>
      <c r="I6" s="88">
        <f t="shared" si="1"/>
        <v>3.8396074241662474E-3</v>
      </c>
      <c r="J6" s="87">
        <f>IF(B6="F",VLOOKUP(D6,Barem!$B$2:$C$11,2,1),VLOOKUP(D6,Barem!$B$12:$C$21,2,1))</f>
        <v>5</v>
      </c>
      <c r="K6" s="87">
        <f>IF(J6=0,0,IF(B6="F",VLOOKUP(I6,Barem!$G$2:$H$11,2,1),VLOOKUP(I6,Barem!$G$12:$H$21,2,1)))</f>
        <v>1.5</v>
      </c>
      <c r="L6" s="56" t="str">
        <f>VLOOKUP(C6,Barem!$L$1:$Q$16,6,0)</f>
        <v>D</v>
      </c>
      <c r="M6" s="14">
        <f t="shared" si="2"/>
        <v>0.75</v>
      </c>
      <c r="N6" s="14">
        <f t="shared" si="3"/>
        <v>0.25</v>
      </c>
      <c r="O6" s="55">
        <f t="shared" si="4"/>
        <v>0</v>
      </c>
      <c r="P6" s="31">
        <f>IF(D6&gt;21,VLOOKUP(D6,Barem!$S$1:$T$141,2,1),0)</f>
        <v>0</v>
      </c>
      <c r="Q6" s="31">
        <f>IF(D6&lt;1.609,0,IF(B6="F",VLOOKUP(I6,Barem!$W$2:$Y$13,2,1),VLOOKUP(I6,Barem!$W$14:$Y$25,2,1)))</f>
        <v>0</v>
      </c>
      <c r="R6" s="31">
        <f>VLOOKUP(A6,Participanti!A:C,3,0)</f>
        <v>0</v>
      </c>
      <c r="S6" s="25">
        <f t="shared" si="5"/>
        <v>4.125</v>
      </c>
      <c r="T6" s="102">
        <v>44208</v>
      </c>
      <c r="U6" s="13">
        <f>COUNTIFS(A:A,A6,C:C,C6)</f>
        <v>1</v>
      </c>
      <c r="V6" s="87" t="str">
        <f>VLOOKUP(A6,Data_echipe!A:U,21,0)</f>
        <v>Run for fun</v>
      </c>
    </row>
    <row r="7" spans="1:22" x14ac:dyDescent="0.25">
      <c r="A7" s="74" t="s">
        <v>57</v>
      </c>
      <c r="B7" s="87" t="str">
        <f>VLOOKUP(A7,Participanti!A:B,2,0)</f>
        <v>M</v>
      </c>
      <c r="C7" s="75">
        <v>1</v>
      </c>
      <c r="D7" s="76">
        <v>21.15</v>
      </c>
      <c r="E7" s="77">
        <v>8.2442129629629629E-2</v>
      </c>
      <c r="F7" s="77">
        <v>8.2546296296296298E-2</v>
      </c>
      <c r="G7" s="77">
        <f t="shared" si="0"/>
        <v>8.2494212962962971E-2</v>
      </c>
      <c r="H7" s="78">
        <v>65</v>
      </c>
      <c r="I7" s="88">
        <f t="shared" si="1"/>
        <v>3.9004356010857201E-3</v>
      </c>
      <c r="J7" s="87">
        <f>IF(B7="F",VLOOKUP(D7,Barem!$B$2:$C$11,2,1),VLOOKUP(D7,Barem!$B$12:$C$21,2,1))</f>
        <v>5</v>
      </c>
      <c r="K7" s="87">
        <f>IF(J7=0,0,IF(B7="F",VLOOKUP(I7,Barem!$G$2:$H$11,2,1),VLOOKUP(I7,Barem!$G$12:$H$21,2,1)))</f>
        <v>1.5</v>
      </c>
      <c r="L7" s="56" t="str">
        <f>VLOOKUP(C7,Barem!$L$1:$Q$16,6,0)</f>
        <v>D</v>
      </c>
      <c r="M7" s="14">
        <f t="shared" si="2"/>
        <v>0.75</v>
      </c>
      <c r="N7" s="14">
        <f t="shared" si="3"/>
        <v>0.25</v>
      </c>
      <c r="O7" s="55">
        <f t="shared" si="4"/>
        <v>0</v>
      </c>
      <c r="P7" s="31">
        <f>IF(D7&gt;21,VLOOKUP(D7,Barem!$S$1:$T$141,2,1),0)</f>
        <v>0</v>
      </c>
      <c r="Q7" s="31">
        <f>IF(D7&lt;1.609,0,IF(B7="F",VLOOKUP(I7,Barem!$W$2:$Y$13,2,1),VLOOKUP(I7,Barem!$W$14:$Y$25,2,1)))</f>
        <v>0</v>
      </c>
      <c r="R7" s="31">
        <f>VLOOKUP(A7,Participanti!A:C,3,0)</f>
        <v>0</v>
      </c>
      <c r="S7" s="25">
        <f t="shared" si="5"/>
        <v>4.125</v>
      </c>
      <c r="T7" s="102">
        <v>44210</v>
      </c>
      <c r="U7" s="13">
        <f>COUNTIFS(A:A,A7,C:C,C7)</f>
        <v>1</v>
      </c>
      <c r="V7" s="87" t="str">
        <f>VLOOKUP(A7,Data_echipe!A:U,21,0)</f>
        <v>FUGI!</v>
      </c>
    </row>
    <row r="8" spans="1:22" x14ac:dyDescent="0.25">
      <c r="A8" s="74" t="s">
        <v>68</v>
      </c>
      <c r="B8" s="87" t="str">
        <f>VLOOKUP(A8,Participanti!A:B,2,0)</f>
        <v>M</v>
      </c>
      <c r="C8" s="75">
        <v>1</v>
      </c>
      <c r="D8" s="76">
        <v>11.01</v>
      </c>
      <c r="E8" s="77">
        <v>3.5393518518518519E-2</v>
      </c>
      <c r="F8" s="77">
        <v>3.5428240740740739E-2</v>
      </c>
      <c r="G8" s="77">
        <f t="shared" si="0"/>
        <v>3.5410879629629632E-2</v>
      </c>
      <c r="H8" s="78">
        <v>23</v>
      </c>
      <c r="I8" s="88">
        <f t="shared" si="1"/>
        <v>3.2162470144986043E-3</v>
      </c>
      <c r="J8" s="87">
        <f>IF(B8="F",VLOOKUP(D8,Barem!$B$2:$C$11,2,1),VLOOKUP(D8,Barem!$B$12:$C$21,2,1))</f>
        <v>2.5</v>
      </c>
      <c r="K8" s="87">
        <f>IF(J8=0,0,IF(B8="F",VLOOKUP(I8,Barem!$G$2:$H$11,2,1),VLOOKUP(I8,Barem!$G$12:$H$21,2,1)))</f>
        <v>3.5</v>
      </c>
      <c r="L8" s="75" t="s">
        <v>121</v>
      </c>
      <c r="M8" s="14">
        <f t="shared" si="2"/>
        <v>0.25</v>
      </c>
      <c r="N8" s="14">
        <f t="shared" si="3"/>
        <v>0.75</v>
      </c>
      <c r="O8" s="55">
        <f t="shared" si="4"/>
        <v>0</v>
      </c>
      <c r="P8" s="31">
        <f>IF(D8&gt;21,VLOOKUP(D8,Barem!$S$1:$T$141,2,1),0)</f>
        <v>0</v>
      </c>
      <c r="Q8" s="31">
        <f>IF(D8&lt;1.609,0,IF(B8="F",VLOOKUP(I8,Barem!$W$2:$Y$13,2,1),VLOOKUP(I8,Barem!$W$14:$Y$25,2,1)))</f>
        <v>0</v>
      </c>
      <c r="R8" s="31">
        <f>VLOOKUP(A8,Participanti!A:C,3,0)</f>
        <v>0</v>
      </c>
      <c r="S8" s="25">
        <f t="shared" si="5"/>
        <v>3.25</v>
      </c>
      <c r="T8" s="102">
        <v>44211</v>
      </c>
      <c r="U8" s="13">
        <f>COUNTIFS(A:A,A8,C:C,C8)</f>
        <v>1</v>
      </c>
      <c r="V8" s="87" t="str">
        <f>VLOOKUP(A8,Data_echipe!A:U,21,0)</f>
        <v>Tenchei</v>
      </c>
    </row>
    <row r="9" spans="1:22" x14ac:dyDescent="0.25">
      <c r="A9" s="74" t="s">
        <v>62</v>
      </c>
      <c r="B9" s="87" t="str">
        <f>VLOOKUP(A9,Participanti!A:B,2,0)</f>
        <v>M</v>
      </c>
      <c r="C9" s="75">
        <v>1</v>
      </c>
      <c r="D9" s="76">
        <v>20.46</v>
      </c>
      <c r="E9" s="77">
        <v>7.4791666666666659E-2</v>
      </c>
      <c r="F9" s="77">
        <v>7.6446759259259256E-2</v>
      </c>
      <c r="G9" s="77">
        <f t="shared" si="0"/>
        <v>7.5619212962962951E-2</v>
      </c>
      <c r="H9" s="78">
        <v>45</v>
      </c>
      <c r="I9" s="88">
        <f t="shared" si="1"/>
        <v>3.6959537127547871E-3</v>
      </c>
      <c r="J9" s="87">
        <f>IF(B9="F",VLOOKUP(D9,Barem!$B$2:$C$11,2,1),VLOOKUP(D9,Barem!$B$12:$C$21,2,1))</f>
        <v>4.5</v>
      </c>
      <c r="K9" s="87">
        <f>IF(J9=0,0,IF(B9="F",VLOOKUP(I9,Barem!$G$2:$H$11,2,1),VLOOKUP(I9,Barem!$G$12:$H$21,2,1)))</f>
        <v>2</v>
      </c>
      <c r="L9" s="56" t="str">
        <f>VLOOKUP(C9,Barem!$L$1:$Q$16,6,0)</f>
        <v>D</v>
      </c>
      <c r="M9" s="14">
        <f t="shared" si="2"/>
        <v>0.75</v>
      </c>
      <c r="N9" s="14">
        <f t="shared" si="3"/>
        <v>0.25</v>
      </c>
      <c r="O9" s="55">
        <f t="shared" si="4"/>
        <v>0</v>
      </c>
      <c r="P9" s="31">
        <f>IF(D9&gt;21,VLOOKUP(D9,Barem!$S$1:$T$141,2,1),0)</f>
        <v>0</v>
      </c>
      <c r="Q9" s="31">
        <f>IF(D9&lt;1.609,0,IF(B9="F",VLOOKUP(I9,Barem!$W$2:$Y$13,2,1),VLOOKUP(I9,Barem!$W$14:$Y$25,2,1)))</f>
        <v>0</v>
      </c>
      <c r="R9" s="31">
        <f>VLOOKUP(A9,Participanti!A:C,3,0)</f>
        <v>0</v>
      </c>
      <c r="S9" s="25">
        <f t="shared" si="5"/>
        <v>3.875</v>
      </c>
      <c r="T9" s="102">
        <v>44211</v>
      </c>
      <c r="U9" s="13">
        <f>COUNTIFS(A:A,A9,C:C,C9)</f>
        <v>1</v>
      </c>
      <c r="V9" s="87" t="str">
        <f>VLOOKUP(A9,Data_echipe!A:U,21,0)</f>
        <v>Tenchei</v>
      </c>
    </row>
    <row r="10" spans="1:22" x14ac:dyDescent="0.25">
      <c r="A10" s="74" t="s">
        <v>67</v>
      </c>
      <c r="B10" s="87" t="str">
        <f>VLOOKUP(A10,Participanti!A:B,2,0)</f>
        <v>F</v>
      </c>
      <c r="C10" s="75">
        <v>1</v>
      </c>
      <c r="D10" s="76">
        <v>8.07</v>
      </c>
      <c r="E10" s="77">
        <v>4.1967592592592591E-2</v>
      </c>
      <c r="F10" s="77">
        <v>4.2418981481481481E-2</v>
      </c>
      <c r="G10" s="77">
        <f t="shared" si="0"/>
        <v>4.2193287037037036E-2</v>
      </c>
      <c r="H10" s="78">
        <v>2</v>
      </c>
      <c r="I10" s="88">
        <f t="shared" si="1"/>
        <v>5.2284122722474641E-3</v>
      </c>
      <c r="J10" s="87">
        <f>IF(B10="F",VLOOKUP(D10,Barem!$B$2:$C$11,2,1),VLOOKUP(D10,Barem!$B$12:$C$21,2,1))</f>
        <v>2</v>
      </c>
      <c r="K10" s="87">
        <f>IF(J10=0,0,IF(B10="F",VLOOKUP(I10,Barem!$G$2:$H$11,2,1),VLOOKUP(I10,Barem!$G$12:$H$21,2,1)))</f>
        <v>1</v>
      </c>
      <c r="L10" s="56" t="str">
        <f>VLOOKUP(C10,Barem!$L$1:$Q$16,6,0)</f>
        <v>D</v>
      </c>
      <c r="M10" s="14">
        <f t="shared" si="2"/>
        <v>0.75</v>
      </c>
      <c r="N10" s="14">
        <f t="shared" si="3"/>
        <v>0.25</v>
      </c>
      <c r="O10" s="55">
        <f t="shared" si="4"/>
        <v>0</v>
      </c>
      <c r="P10" s="31">
        <f>IF(D10&gt;21,VLOOKUP(D10,Barem!$S$1:$T$141,2,1),0)</f>
        <v>0</v>
      </c>
      <c r="Q10" s="31">
        <f>IF(D10&lt;1.609,0,IF(B10="F",VLOOKUP(I10,Barem!$W$2:$Y$13,2,1),VLOOKUP(I10,Barem!$W$14:$Y$25,2,1)))</f>
        <v>0</v>
      </c>
      <c r="R10" s="31">
        <f>VLOOKUP(A10,Participanti!A:C,3,0)</f>
        <v>0.7</v>
      </c>
      <c r="S10" s="25">
        <f t="shared" si="5"/>
        <v>2.4500000000000002</v>
      </c>
      <c r="T10" s="102">
        <v>44211</v>
      </c>
      <c r="U10" s="13">
        <f>COUNTIFS(A:A,A10,C:C,C10)</f>
        <v>1</v>
      </c>
      <c r="V10" s="87" t="str">
        <f>VLOOKUP(A10,Data_echipe!A:U,21,0)</f>
        <v>FUGI!</v>
      </c>
    </row>
    <row r="11" spans="1:22" x14ac:dyDescent="0.25">
      <c r="A11" s="74" t="s">
        <v>91</v>
      </c>
      <c r="B11" s="87" t="str">
        <f>VLOOKUP(A11,Participanti!A:B,2,0)</f>
        <v>M</v>
      </c>
      <c r="C11" s="75">
        <v>1</v>
      </c>
      <c r="D11" s="76">
        <v>18.87</v>
      </c>
      <c r="E11" s="77">
        <v>7.6076388888888888E-2</v>
      </c>
      <c r="F11" s="77">
        <v>7.6574074074074072E-2</v>
      </c>
      <c r="G11" s="77">
        <f t="shared" si="0"/>
        <v>7.6325231481481487E-2</v>
      </c>
      <c r="H11" s="78">
        <v>21</v>
      </c>
      <c r="I11" s="88">
        <f t="shared" si="1"/>
        <v>4.0447923413609692E-3</v>
      </c>
      <c r="J11" s="87">
        <f>IF(B11="F",VLOOKUP(D11,Barem!$B$2:$C$11,2,1),VLOOKUP(D11,Barem!$B$12:$C$21,2,1))</f>
        <v>4</v>
      </c>
      <c r="K11" s="87">
        <f>IF(J11=0,0,IF(B11="F",VLOOKUP(I11,Barem!$G$2:$H$11,2,1),VLOOKUP(I11,Barem!$G$12:$H$21,2,1)))</f>
        <v>1.5</v>
      </c>
      <c r="L11" s="56" t="str">
        <f>VLOOKUP(C11,Barem!$L$1:$Q$16,6,0)</f>
        <v>D</v>
      </c>
      <c r="M11" s="14">
        <f t="shared" si="2"/>
        <v>0.75</v>
      </c>
      <c r="N11" s="14">
        <f t="shared" si="3"/>
        <v>0.25</v>
      </c>
      <c r="O11" s="55">
        <f t="shared" si="4"/>
        <v>0</v>
      </c>
      <c r="P11" s="31">
        <f>IF(D11&gt;21,VLOOKUP(D11,Barem!$S$1:$T$141,2,1),0)</f>
        <v>0</v>
      </c>
      <c r="Q11" s="31">
        <f>IF(D11&lt;1.609,0,IF(B11="F",VLOOKUP(I11,Barem!$W$2:$Y$13,2,1),VLOOKUP(I11,Barem!$W$14:$Y$25,2,1)))</f>
        <v>0</v>
      </c>
      <c r="R11" s="31">
        <f>VLOOKUP(A11,Participanti!A:C,3,0)</f>
        <v>0</v>
      </c>
      <c r="S11" s="25">
        <f t="shared" si="5"/>
        <v>3.375</v>
      </c>
      <c r="T11" s="102">
        <v>44212</v>
      </c>
      <c r="U11" s="13">
        <f>COUNTIFS(A:A,A11,C:C,C11)</f>
        <v>1</v>
      </c>
      <c r="V11" s="87" t="str">
        <f>VLOOKUP(A11,Data_echipe!A:U,21,0)</f>
        <v>Run a lot</v>
      </c>
    </row>
    <row r="12" spans="1:22" x14ac:dyDescent="0.25">
      <c r="A12" s="74" t="s">
        <v>122</v>
      </c>
      <c r="B12" s="87" t="str">
        <f>VLOOKUP(A12,Participanti!A:B,2,0)</f>
        <v>M</v>
      </c>
      <c r="C12" s="75">
        <v>1</v>
      </c>
      <c r="D12" s="76">
        <v>26.34</v>
      </c>
      <c r="E12" s="77">
        <v>8.4050925925925932E-2</v>
      </c>
      <c r="F12" s="77">
        <v>8.4050925925925932E-2</v>
      </c>
      <c r="G12" s="77">
        <f t="shared" si="0"/>
        <v>8.4050925925925932E-2</v>
      </c>
      <c r="H12" s="78">
        <v>23</v>
      </c>
      <c r="I12" s="88">
        <f t="shared" si="1"/>
        <v>3.1909994656767627E-3</v>
      </c>
      <c r="J12" s="87">
        <f>IF(B12="F",VLOOKUP(D12,Barem!$B$2:$C$11,2,1),VLOOKUP(D12,Barem!$B$12:$C$21,2,1))</f>
        <v>5</v>
      </c>
      <c r="K12" s="87">
        <f>IF(J12=0,0,IF(B12="F",VLOOKUP(I12,Barem!$G$2:$H$11,2,1),VLOOKUP(I12,Barem!$G$12:$H$21,2,1)))</f>
        <v>3.5</v>
      </c>
      <c r="L12" s="75" t="s">
        <v>121</v>
      </c>
      <c r="M12" s="14">
        <f t="shared" si="2"/>
        <v>0.25</v>
      </c>
      <c r="N12" s="14">
        <f t="shared" si="3"/>
        <v>0.75</v>
      </c>
      <c r="O12" s="55">
        <f t="shared" si="4"/>
        <v>0</v>
      </c>
      <c r="P12" s="31">
        <f>IF(D12&gt;21,VLOOKUP(D12,Barem!$S$1:$T$141,2,1),0)</f>
        <v>0.2</v>
      </c>
      <c r="Q12" s="31">
        <f>IF(D12&lt;1.609,0,IF(B12="F",VLOOKUP(I12,Barem!$W$2:$Y$13,2,1),VLOOKUP(I12,Barem!$W$14:$Y$25,2,1)))</f>
        <v>0</v>
      </c>
      <c r="R12" s="31">
        <f>VLOOKUP(A12,Participanti!A:C,3,0)</f>
        <v>0</v>
      </c>
      <c r="S12" s="25">
        <f t="shared" si="5"/>
        <v>4.0750000000000002</v>
      </c>
      <c r="T12" s="102">
        <v>44212</v>
      </c>
      <c r="U12" s="13">
        <f>COUNTIFS(A:A,A12,C:C,C12)</f>
        <v>1</v>
      </c>
      <c r="V12" s="87" t="str">
        <f>VLOOKUP(A12,Data_echipe!A:U,21,0)</f>
        <v>Run a lot</v>
      </c>
    </row>
    <row r="13" spans="1:22" x14ac:dyDescent="0.25">
      <c r="A13" s="74" t="s">
        <v>49</v>
      </c>
      <c r="B13" s="87" t="str">
        <f>VLOOKUP(A13,Participanti!A:B,2,0)</f>
        <v>M</v>
      </c>
      <c r="C13" s="75">
        <v>1</v>
      </c>
      <c r="D13" s="76">
        <v>14.59</v>
      </c>
      <c r="E13" s="77">
        <v>4.8252314814814817E-2</v>
      </c>
      <c r="F13" s="77">
        <v>4.1712962962962959E-2</v>
      </c>
      <c r="G13" s="77">
        <f t="shared" si="0"/>
        <v>4.4982638888888885E-2</v>
      </c>
      <c r="H13" s="78">
        <v>17</v>
      </c>
      <c r="I13" s="88">
        <f t="shared" si="1"/>
        <v>3.0831143858045841E-3</v>
      </c>
      <c r="J13" s="87">
        <f>IF(B13="F",VLOOKUP(D13,Barem!$B$2:$C$11,2,1),VLOOKUP(D13,Barem!$B$12:$C$21,2,1))</f>
        <v>3</v>
      </c>
      <c r="K13" s="87">
        <f>IF(J13=0,0,IF(B13="F",VLOOKUP(I13,Barem!$G$2:$H$11,2,1),VLOOKUP(I13,Barem!$G$12:$H$21,2,1)))</f>
        <v>4</v>
      </c>
      <c r="L13" s="56" t="str">
        <f>VLOOKUP(C13,Barem!$L$1:$Q$16,6,0)</f>
        <v>D</v>
      </c>
      <c r="M13" s="14">
        <f t="shared" si="2"/>
        <v>0.75</v>
      </c>
      <c r="N13" s="14">
        <f t="shared" si="3"/>
        <v>0.25</v>
      </c>
      <c r="O13" s="55">
        <f t="shared" si="4"/>
        <v>0</v>
      </c>
      <c r="P13" s="31">
        <f>IF(D13&gt;21,VLOOKUP(D13,Barem!$S$1:$T$141,2,1),0)</f>
        <v>0</v>
      </c>
      <c r="Q13" s="31">
        <f>IF(D13&lt;1.609,0,IF(B13="F",VLOOKUP(I13,Barem!$W$2:$Y$13,2,1),VLOOKUP(I13,Barem!$W$14:$Y$25,2,1)))</f>
        <v>0</v>
      </c>
      <c r="R13" s="31">
        <f>VLOOKUP(A13,Participanti!A:C,3,0)</f>
        <v>0</v>
      </c>
      <c r="S13" s="25">
        <f t="shared" si="5"/>
        <v>3.25</v>
      </c>
      <c r="T13" s="102">
        <v>44212</v>
      </c>
      <c r="U13" s="13">
        <f>COUNTIFS(A:A,A13,C:C,C13)</f>
        <v>1</v>
      </c>
      <c r="V13" s="87" t="str">
        <f>VLOOKUP(A13,Data_echipe!A:U,21,0)</f>
        <v>Tenchei</v>
      </c>
    </row>
    <row r="14" spans="1:22" x14ac:dyDescent="0.25">
      <c r="A14" s="74" t="s">
        <v>186</v>
      </c>
      <c r="B14" s="87" t="str">
        <f>VLOOKUP(A14,Participanti!A:B,2,0)</f>
        <v>M</v>
      </c>
      <c r="C14" s="75">
        <v>1</v>
      </c>
      <c r="D14" s="76">
        <v>4.01</v>
      </c>
      <c r="E14" s="77">
        <v>1.5462962962962963E-2</v>
      </c>
      <c r="F14" s="77">
        <v>1.5462962962962963E-2</v>
      </c>
      <c r="G14" s="77">
        <f t="shared" si="0"/>
        <v>1.5462962962962963E-2</v>
      </c>
      <c r="H14" s="78">
        <v>2</v>
      </c>
      <c r="I14" s="88">
        <f t="shared" si="1"/>
        <v>3.8561004895169486E-3</v>
      </c>
      <c r="J14" s="87">
        <f>IF(B14="F",VLOOKUP(D14,Barem!$B$2:$C$11,2,1),VLOOKUP(D14,Barem!$B$12:$C$21,2,1))</f>
        <v>1</v>
      </c>
      <c r="K14" s="87">
        <f>IF(J14=0,0,IF(B14="F",VLOOKUP(I14,Barem!$G$2:$H$11,2,1),VLOOKUP(I14,Barem!$G$12:$H$21,2,1)))</f>
        <v>1.5</v>
      </c>
      <c r="L14" s="75" t="s">
        <v>121</v>
      </c>
      <c r="M14" s="14">
        <f t="shared" si="2"/>
        <v>0.25</v>
      </c>
      <c r="N14" s="14">
        <f t="shared" si="3"/>
        <v>0.75</v>
      </c>
      <c r="O14" s="55">
        <f t="shared" si="4"/>
        <v>0</v>
      </c>
      <c r="P14" s="31">
        <f>IF(D14&gt;21,VLOOKUP(D14,Barem!$S$1:$T$141,2,1),0)</f>
        <v>0</v>
      </c>
      <c r="Q14" s="31">
        <f>IF(D14&lt;1.609,0,IF(B14="F",VLOOKUP(I14,Barem!$W$2:$Y$13,2,1),VLOOKUP(I14,Barem!$W$14:$Y$25,2,1)))</f>
        <v>0</v>
      </c>
      <c r="R14" s="31">
        <f>VLOOKUP(A14,Participanti!A:C,3,0)</f>
        <v>0</v>
      </c>
      <c r="S14" s="25">
        <f t="shared" si="5"/>
        <v>1.375</v>
      </c>
      <c r="T14" s="102">
        <v>44211</v>
      </c>
      <c r="U14" s="13">
        <f>COUNTIFS(A:A,A14,C:C,C14)</f>
        <v>1</v>
      </c>
      <c r="V14" s="87" t="str">
        <f>VLOOKUP(A14,Data_echipe!A:U,21,0)</f>
        <v>Run a lot</v>
      </c>
    </row>
    <row r="15" spans="1:22" x14ac:dyDescent="0.25">
      <c r="A15" s="74" t="s">
        <v>89</v>
      </c>
      <c r="B15" s="87" t="str">
        <f>VLOOKUP(A15,Participanti!A:B,2,0)</f>
        <v>M</v>
      </c>
      <c r="C15" s="75">
        <v>1</v>
      </c>
      <c r="D15" s="76">
        <v>20.010000000000002</v>
      </c>
      <c r="E15" s="77">
        <v>6.9282407407407418E-2</v>
      </c>
      <c r="F15" s="77">
        <v>7.5671296296296306E-2</v>
      </c>
      <c r="G15" s="77">
        <f t="shared" si="0"/>
        <v>7.2476851851851862E-2</v>
      </c>
      <c r="H15" s="78">
        <v>290</v>
      </c>
      <c r="I15" s="88">
        <f t="shared" si="1"/>
        <v>3.6220315768041907E-3</v>
      </c>
      <c r="J15" s="87">
        <f>IF(B15="F",VLOOKUP(D15,Barem!$B$2:$C$11,2,1),VLOOKUP(D15,Barem!$B$12:$C$21,2,1))</f>
        <v>4.5</v>
      </c>
      <c r="K15" s="87">
        <f>IF(J15=0,0,IF(B15="F",VLOOKUP(I15,Barem!$G$2:$H$11,2,1),VLOOKUP(I15,Barem!$G$12:$H$21,2,1)))</f>
        <v>2.5</v>
      </c>
      <c r="L15" s="56" t="str">
        <f>VLOOKUP(C15,Barem!$L$1:$Q$16,6,0)</f>
        <v>D</v>
      </c>
      <c r="M15" s="14">
        <f t="shared" si="2"/>
        <v>0.75</v>
      </c>
      <c r="N15" s="14">
        <f t="shared" si="3"/>
        <v>0.25</v>
      </c>
      <c r="O15" s="55">
        <f t="shared" si="4"/>
        <v>0.19333333333333333</v>
      </c>
      <c r="P15" s="31">
        <f>IF(D15&gt;21,VLOOKUP(D15,Barem!$S$1:$T$141,2,1),0)</f>
        <v>0</v>
      </c>
      <c r="Q15" s="31">
        <f>IF(D15&lt;1.609,0,IF(B15="F",VLOOKUP(I15,Barem!$W$2:$Y$13,2,1),VLOOKUP(I15,Barem!$W$14:$Y$25,2,1)))</f>
        <v>0</v>
      </c>
      <c r="R15" s="31">
        <f>VLOOKUP(A15,Participanti!A:C,3,0)</f>
        <v>0</v>
      </c>
      <c r="S15" s="25">
        <f t="shared" si="5"/>
        <v>4.1933333333333334</v>
      </c>
      <c r="T15" s="102">
        <v>44212</v>
      </c>
      <c r="U15" s="13">
        <f>COUNTIFS(A:A,A15,C:C,C15)</f>
        <v>1</v>
      </c>
      <c r="V15" s="87" t="str">
        <f>VLOOKUP(A15,Data_echipe!A:U,21,0)</f>
        <v>Tenchei</v>
      </c>
    </row>
    <row r="16" spans="1:22" x14ac:dyDescent="0.25">
      <c r="A16" s="74" t="s">
        <v>131</v>
      </c>
      <c r="B16" s="87" t="str">
        <f>VLOOKUP(A16,Participanti!A:B,2,0)</f>
        <v>F</v>
      </c>
      <c r="C16" s="75">
        <v>1</v>
      </c>
      <c r="D16" s="76">
        <v>10.32</v>
      </c>
      <c r="E16" s="77">
        <v>4.8912037037037039E-2</v>
      </c>
      <c r="F16" s="77">
        <v>5.2094907407407409E-2</v>
      </c>
      <c r="G16" s="77">
        <f t="shared" si="0"/>
        <v>5.050347222222222E-2</v>
      </c>
      <c r="H16" s="78">
        <v>23</v>
      </c>
      <c r="I16" s="88">
        <f t="shared" si="1"/>
        <v>4.8937473083548663E-3</v>
      </c>
      <c r="J16" s="87">
        <f>IF(B16="F",VLOOKUP(D16,Barem!$B$2:$C$11,2,1),VLOOKUP(D16,Barem!$B$12:$C$21,2,1))</f>
        <v>2.5</v>
      </c>
      <c r="K16" s="87">
        <f>IF(J16=0,0,IF(B16="F",VLOOKUP(I16,Barem!$G$2:$H$11,2,1),VLOOKUP(I16,Barem!$G$12:$H$21,2,1)))</f>
        <v>1</v>
      </c>
      <c r="L16" s="56" t="str">
        <f>VLOOKUP(C16,Barem!$L$1:$Q$16,6,0)</f>
        <v>D</v>
      </c>
      <c r="M16" s="14">
        <f t="shared" si="2"/>
        <v>0.75</v>
      </c>
      <c r="N16" s="14">
        <f t="shared" si="3"/>
        <v>0.25</v>
      </c>
      <c r="O16" s="55">
        <f t="shared" si="4"/>
        <v>0</v>
      </c>
      <c r="P16" s="31">
        <f>IF(D16&gt;21,VLOOKUP(D16,Barem!$S$1:$T$141,2,1),0)</f>
        <v>0</v>
      </c>
      <c r="Q16" s="31">
        <f>IF(D16&lt;1.609,0,IF(B16="F",VLOOKUP(I16,Barem!$W$2:$Y$13,2,1),VLOOKUP(I16,Barem!$W$14:$Y$25,2,1)))</f>
        <v>0</v>
      </c>
      <c r="R16" s="31">
        <f>VLOOKUP(A16,Participanti!A:C,3,0)</f>
        <v>0</v>
      </c>
      <c r="S16" s="25">
        <f t="shared" si="5"/>
        <v>2.125</v>
      </c>
      <c r="T16" s="102">
        <v>44212</v>
      </c>
      <c r="U16" s="13">
        <f>COUNTIFS(A:A,A16,C:C,C16)</f>
        <v>1</v>
      </c>
      <c r="V16" s="87" t="str">
        <f>VLOOKUP(A16,Data_echipe!A:U,21,0)</f>
        <v>Run a lot</v>
      </c>
    </row>
    <row r="17" spans="1:22" x14ac:dyDescent="0.25">
      <c r="A17" s="74" t="s">
        <v>188</v>
      </c>
      <c r="B17" s="87" t="str">
        <f>VLOOKUP(A17,Participanti!A:B,2,0)</f>
        <v>F</v>
      </c>
      <c r="C17" s="75">
        <v>1</v>
      </c>
      <c r="D17" s="76">
        <v>10.7</v>
      </c>
      <c r="E17" s="77">
        <v>4.4351851851851858E-2</v>
      </c>
      <c r="F17" s="77">
        <v>4.8275462962962958E-2</v>
      </c>
      <c r="G17" s="77">
        <f t="shared" si="0"/>
        <v>4.6313657407407408E-2</v>
      </c>
      <c r="H17" s="78">
        <v>134</v>
      </c>
      <c r="I17" s="88">
        <f t="shared" si="1"/>
        <v>4.3283791969539638E-3</v>
      </c>
      <c r="J17" s="87">
        <f>IF(B17="F",VLOOKUP(D17,Barem!$B$2:$C$11,2,1),VLOOKUP(D17,Barem!$B$12:$C$21,2,1))</f>
        <v>2.5</v>
      </c>
      <c r="K17" s="87">
        <f>IF(J17=0,0,IF(B17="F",VLOOKUP(I17,Barem!$G$2:$H$11,2,1),VLOOKUP(I17,Barem!$G$12:$H$21,2,1)))</f>
        <v>1.5</v>
      </c>
      <c r="L17" s="56" t="str">
        <f>VLOOKUP(C17,Barem!$L$1:$Q$16,6,0)</f>
        <v>D</v>
      </c>
      <c r="M17" s="14">
        <f t="shared" si="2"/>
        <v>0.75</v>
      </c>
      <c r="N17" s="14">
        <f t="shared" si="3"/>
        <v>0.25</v>
      </c>
      <c r="O17" s="55">
        <f t="shared" si="4"/>
        <v>8.9333333333333334E-2</v>
      </c>
      <c r="P17" s="31">
        <f>IF(D17&gt;21,VLOOKUP(D17,Barem!$S$1:$T$141,2,1),0)</f>
        <v>0</v>
      </c>
      <c r="Q17" s="31">
        <f>IF(D17&lt;1.609,0,IF(B17="F",VLOOKUP(I17,Barem!$W$2:$Y$13,2,1),VLOOKUP(I17,Barem!$W$14:$Y$25,2,1)))</f>
        <v>0</v>
      </c>
      <c r="R17" s="31">
        <f>VLOOKUP(A17,Participanti!A:C,3,0)</f>
        <v>0</v>
      </c>
      <c r="S17" s="25">
        <f t="shared" si="5"/>
        <v>2.3393333333333333</v>
      </c>
      <c r="T17" s="102">
        <v>44212</v>
      </c>
      <c r="U17" s="13">
        <f>COUNTIFS(A:A,A17,C:C,C17)</f>
        <v>1</v>
      </c>
      <c r="V17" s="87" t="str">
        <f>VLOOKUP(A17,Data_echipe!A:U,21,0)</f>
        <v>Simply the BEST</v>
      </c>
    </row>
    <row r="18" spans="1:22" x14ac:dyDescent="0.25">
      <c r="A18" s="74" t="s">
        <v>185</v>
      </c>
      <c r="B18" s="87" t="str">
        <f>VLOOKUP(A18,Participanti!A:B,2,0)</f>
        <v>M</v>
      </c>
      <c r="C18" s="75">
        <v>1</v>
      </c>
      <c r="D18" s="76">
        <v>21.1</v>
      </c>
      <c r="E18" s="77">
        <v>7.2962962962962966E-2</v>
      </c>
      <c r="F18" s="77">
        <v>7.3043981481481488E-2</v>
      </c>
      <c r="G18" s="77">
        <f t="shared" si="0"/>
        <v>7.3003472222222227E-2</v>
      </c>
      <c r="H18" s="78">
        <v>115</v>
      </c>
      <c r="I18" s="88">
        <f t="shared" si="1"/>
        <v>3.4598802001053184E-3</v>
      </c>
      <c r="J18" s="87">
        <f>IF(B18="F",VLOOKUP(D18,Barem!$B$2:$C$11,2,1),VLOOKUP(D18,Barem!$B$12:$C$21,2,1))</f>
        <v>5</v>
      </c>
      <c r="K18" s="87">
        <f>IF(J18=0,0,IF(B18="F",VLOOKUP(I18,Barem!$G$2:$H$11,2,1),VLOOKUP(I18,Barem!$G$12:$H$21,2,1)))</f>
        <v>3</v>
      </c>
      <c r="L18" s="56" t="str">
        <f>VLOOKUP(C18,Barem!$L$1:$Q$16,6,0)</f>
        <v>D</v>
      </c>
      <c r="M18" s="14">
        <f t="shared" si="2"/>
        <v>0.75</v>
      </c>
      <c r="N18" s="14">
        <f t="shared" si="3"/>
        <v>0.25</v>
      </c>
      <c r="O18" s="55">
        <f t="shared" si="4"/>
        <v>7.6666666666666661E-2</v>
      </c>
      <c r="P18" s="31">
        <f>IF(D18&gt;21,VLOOKUP(D18,Barem!$S$1:$T$141,2,1),0)</f>
        <v>0</v>
      </c>
      <c r="Q18" s="31">
        <f>IF(D18&lt;1.609,0,IF(B18="F",VLOOKUP(I18,Barem!$W$2:$Y$13,2,1),VLOOKUP(I18,Barem!$W$14:$Y$25,2,1)))</f>
        <v>0</v>
      </c>
      <c r="R18" s="31">
        <f>VLOOKUP(A18,Participanti!A:C,3,0)</f>
        <v>0.4</v>
      </c>
      <c r="S18" s="25">
        <f t="shared" si="5"/>
        <v>4.9766666666666666</v>
      </c>
      <c r="T18" s="102">
        <v>44212</v>
      </c>
      <c r="U18" s="13">
        <f>COUNTIFS(A:A,A18,C:C,C18)</f>
        <v>1</v>
      </c>
      <c r="V18" s="87" t="str">
        <f>VLOOKUP(A18,Data_echipe!A:U,21,0)</f>
        <v>FUGI!</v>
      </c>
    </row>
    <row r="19" spans="1:22" x14ac:dyDescent="0.25">
      <c r="A19" s="74" t="s">
        <v>114</v>
      </c>
      <c r="B19" s="87" t="str">
        <f>VLOOKUP(A19,Participanti!A:B,2,0)</f>
        <v>F</v>
      </c>
      <c r="C19" s="75">
        <v>1</v>
      </c>
      <c r="D19" s="76">
        <v>15.01</v>
      </c>
      <c r="E19" s="77">
        <v>5.8622685185185187E-2</v>
      </c>
      <c r="F19" s="77">
        <v>6.1944444444444441E-2</v>
      </c>
      <c r="G19" s="77">
        <f t="shared" si="0"/>
        <v>6.0283564814814811E-2</v>
      </c>
      <c r="H19" s="78">
        <v>0</v>
      </c>
      <c r="I19" s="88">
        <f t="shared" si="1"/>
        <v>4.0162268364300341E-3</v>
      </c>
      <c r="J19" s="87">
        <f>IF(B19="F",VLOOKUP(D19,Barem!$B$2:$C$11,2,1),VLOOKUP(D19,Barem!$B$12:$C$21,2,1))</f>
        <v>3.5</v>
      </c>
      <c r="K19" s="87">
        <f>IF(J19=0,0,IF(B19="F",VLOOKUP(I19,Barem!$G$2:$H$11,2,1),VLOOKUP(I19,Barem!$G$12:$H$21,2,1)))</f>
        <v>2</v>
      </c>
      <c r="L19" s="56" t="str">
        <f>VLOOKUP(C19,Barem!$L$1:$Q$16,6,0)</f>
        <v>D</v>
      </c>
      <c r="M19" s="14">
        <f t="shared" si="2"/>
        <v>0.75</v>
      </c>
      <c r="N19" s="14">
        <f t="shared" si="3"/>
        <v>0.25</v>
      </c>
      <c r="O19" s="55">
        <f t="shared" si="4"/>
        <v>0</v>
      </c>
      <c r="P19" s="31">
        <f>IF(D19&gt;21,VLOOKUP(D19,Barem!$S$1:$T$141,2,1),0)</f>
        <v>0</v>
      </c>
      <c r="Q19" s="31">
        <f>IF(D19&lt;1.609,0,IF(B19="F",VLOOKUP(I19,Barem!$W$2:$Y$13,2,1),VLOOKUP(I19,Barem!$W$14:$Y$25,2,1)))</f>
        <v>0</v>
      </c>
      <c r="R19" s="31">
        <f>VLOOKUP(A19,Participanti!A:C,3,0)</f>
        <v>0</v>
      </c>
      <c r="S19" s="25">
        <f t="shared" si="5"/>
        <v>3.125</v>
      </c>
      <c r="T19" s="102">
        <v>44212</v>
      </c>
      <c r="U19" s="13">
        <f>COUNTIFS(A:A,A19,C:C,C19)</f>
        <v>1</v>
      </c>
      <c r="V19" s="87" t="str">
        <f>VLOOKUP(A19,Data_echipe!A:U,21,0)</f>
        <v>Run for fun</v>
      </c>
    </row>
    <row r="20" spans="1:22" x14ac:dyDescent="0.25">
      <c r="A20" s="74" t="s">
        <v>126</v>
      </c>
      <c r="B20" s="87" t="str">
        <f>VLOOKUP(A20,Participanti!A:B,2,0)</f>
        <v>M</v>
      </c>
      <c r="C20" s="75">
        <v>1</v>
      </c>
      <c r="D20" s="76">
        <v>32.83</v>
      </c>
      <c r="E20" s="77">
        <v>0.12100694444444444</v>
      </c>
      <c r="F20" s="77">
        <v>0.12252314814814814</v>
      </c>
      <c r="G20" s="77">
        <f t="shared" si="0"/>
        <v>0.12176504629629629</v>
      </c>
      <c r="H20" s="78">
        <v>301</v>
      </c>
      <c r="I20" s="88">
        <f t="shared" si="1"/>
        <v>3.708956634063244E-3</v>
      </c>
      <c r="J20" s="87">
        <f>IF(B20="F",VLOOKUP(D20,Barem!$B$2:$C$11,2,1),VLOOKUP(D20,Barem!$B$12:$C$21,2,1))</f>
        <v>5</v>
      </c>
      <c r="K20" s="87">
        <f>IF(J20=0,0,IF(B20="F",VLOOKUP(I20,Barem!$G$2:$H$11,2,1),VLOOKUP(I20,Barem!$G$12:$H$21,2,1)))</f>
        <v>2</v>
      </c>
      <c r="L20" s="56" t="str">
        <f>VLOOKUP(C20,Barem!$L$1:$Q$16,6,0)</f>
        <v>D</v>
      </c>
      <c r="M20" s="14">
        <f t="shared" si="2"/>
        <v>0.75</v>
      </c>
      <c r="N20" s="14">
        <f t="shared" si="3"/>
        <v>0.25</v>
      </c>
      <c r="O20" s="55">
        <f t="shared" si="4"/>
        <v>0.20066666666666666</v>
      </c>
      <c r="P20" s="31">
        <f>IF(D20&gt;21,VLOOKUP(D20,Barem!$S$1:$T$141,2,1),0)</f>
        <v>0.5</v>
      </c>
      <c r="Q20" s="31">
        <f>IF(D20&lt;1.609,0,IF(B20="F",VLOOKUP(I20,Barem!$W$2:$Y$13,2,1),VLOOKUP(I20,Barem!$W$14:$Y$25,2,1)))</f>
        <v>0</v>
      </c>
      <c r="R20" s="31">
        <f>VLOOKUP(A20,Participanti!A:C,3,0)</f>
        <v>0</v>
      </c>
      <c r="S20" s="25">
        <f t="shared" si="5"/>
        <v>4.9506666666666668</v>
      </c>
      <c r="T20" s="102">
        <v>44213</v>
      </c>
      <c r="U20" s="13">
        <f>COUNTIFS(A:A,A20,C:C,C20)</f>
        <v>1</v>
      </c>
      <c r="V20" s="87" t="str">
        <f>VLOOKUP(A20,Data_echipe!A:U,21,0)</f>
        <v>Run a lot</v>
      </c>
    </row>
    <row r="21" spans="1:22" x14ac:dyDescent="0.25">
      <c r="A21" s="74" t="s">
        <v>127</v>
      </c>
      <c r="B21" s="87" t="str">
        <f>VLOOKUP(A21,Participanti!A:B,2,0)</f>
        <v>M</v>
      </c>
      <c r="C21" s="75">
        <v>1</v>
      </c>
      <c r="D21" s="76">
        <v>25.69</v>
      </c>
      <c r="E21" s="77">
        <v>0.10270833333333333</v>
      </c>
      <c r="F21" s="77">
        <v>0.10519675925925925</v>
      </c>
      <c r="G21" s="77">
        <f t="shared" si="0"/>
        <v>0.1039525462962963</v>
      </c>
      <c r="H21" s="78">
        <v>713</v>
      </c>
      <c r="I21" s="88">
        <f t="shared" si="1"/>
        <v>4.0464206421290888E-3</v>
      </c>
      <c r="J21" s="87">
        <f>IF(B21="F",VLOOKUP(D21,Barem!$B$2:$C$11,2,1),VLOOKUP(D21,Barem!$B$12:$C$21,2,1))</f>
        <v>5</v>
      </c>
      <c r="K21" s="87">
        <f>IF(J21=0,0,IF(B21="F",VLOOKUP(I21,Barem!$G$2:$H$11,2,1),VLOOKUP(I21,Barem!$G$12:$H$21,2,1)))</f>
        <v>1.5</v>
      </c>
      <c r="L21" s="56" t="str">
        <f>VLOOKUP(C21,Barem!$L$1:$Q$16,6,0)</f>
        <v>D</v>
      </c>
      <c r="M21" s="14">
        <f t="shared" si="2"/>
        <v>0.75</v>
      </c>
      <c r="N21" s="14">
        <f t="shared" si="3"/>
        <v>0.25</v>
      </c>
      <c r="O21" s="55">
        <f t="shared" si="4"/>
        <v>0.47533333333333333</v>
      </c>
      <c r="P21" s="31">
        <f>IF(D21&gt;21,VLOOKUP(D21,Barem!$S$1:$T$141,2,1),0)</f>
        <v>0.2</v>
      </c>
      <c r="Q21" s="31">
        <f>IF(D21&lt;1.609,0,IF(B21="F",VLOOKUP(I21,Barem!$W$2:$Y$13,2,1),VLOOKUP(I21,Barem!$W$14:$Y$25,2,1)))</f>
        <v>0</v>
      </c>
      <c r="R21" s="31">
        <f>VLOOKUP(A21,Participanti!A:C,3,0)</f>
        <v>0</v>
      </c>
      <c r="S21" s="25">
        <f t="shared" si="5"/>
        <v>4.8003333333333336</v>
      </c>
      <c r="T21" s="102">
        <v>44213</v>
      </c>
      <c r="U21" s="13">
        <f>COUNTIFS(A:A,A21,C:C,C21)</f>
        <v>1</v>
      </c>
      <c r="V21" s="87" t="str">
        <f>VLOOKUP(A21,Data_echipe!A:U,21,0)</f>
        <v>Tenchei</v>
      </c>
    </row>
    <row r="22" spans="1:22" x14ac:dyDescent="0.25">
      <c r="A22" s="74" t="s">
        <v>54</v>
      </c>
      <c r="B22" s="87" t="str">
        <f>VLOOKUP(A22,Participanti!A:B,2,0)</f>
        <v>M</v>
      </c>
      <c r="C22" s="75">
        <v>1</v>
      </c>
      <c r="D22" s="76">
        <v>25.36</v>
      </c>
      <c r="E22" s="77">
        <v>0.10217592592592593</v>
      </c>
      <c r="F22" s="77">
        <v>0.10531249999999999</v>
      </c>
      <c r="G22" s="77">
        <f t="shared" si="0"/>
        <v>0.10374421296296296</v>
      </c>
      <c r="H22" s="78">
        <v>762</v>
      </c>
      <c r="I22" s="88">
        <f t="shared" si="1"/>
        <v>4.0908601326089498E-3</v>
      </c>
      <c r="J22" s="87">
        <f>IF(B22="F",VLOOKUP(D22,Barem!$B$2:$C$11,2,1),VLOOKUP(D22,Barem!$B$12:$C$21,2,1))</f>
        <v>5</v>
      </c>
      <c r="K22" s="87">
        <f>IF(J22=0,0,IF(B22="F",VLOOKUP(I22,Barem!$G$2:$H$11,2,1),VLOOKUP(I22,Barem!$G$12:$H$21,2,1)))</f>
        <v>1.5</v>
      </c>
      <c r="L22" s="56" t="str">
        <f>VLOOKUP(C22,Barem!$L$1:$Q$16,6,0)</f>
        <v>D</v>
      </c>
      <c r="M22" s="14">
        <f t="shared" si="2"/>
        <v>0.75</v>
      </c>
      <c r="N22" s="14">
        <f t="shared" si="3"/>
        <v>0.25</v>
      </c>
      <c r="O22" s="55">
        <f t="shared" si="4"/>
        <v>0.50800000000000001</v>
      </c>
      <c r="P22" s="31">
        <f>IF(D22&gt;21,VLOOKUP(D22,Barem!$S$1:$T$141,2,1),0)</f>
        <v>0.2</v>
      </c>
      <c r="Q22" s="31">
        <f>IF(D22&lt;1.609,0,IF(B22="F",VLOOKUP(I22,Barem!$W$2:$Y$13,2,1),VLOOKUP(I22,Barem!$W$14:$Y$25,2,1)))</f>
        <v>0</v>
      </c>
      <c r="R22" s="31">
        <f>VLOOKUP(A22,Participanti!A:C,3,0)</f>
        <v>0</v>
      </c>
      <c r="S22" s="25">
        <f t="shared" si="5"/>
        <v>4.8330000000000002</v>
      </c>
      <c r="T22" s="102">
        <v>44213</v>
      </c>
      <c r="U22" s="13">
        <f>COUNTIFS(A:A,A22,C:C,C22)</f>
        <v>1</v>
      </c>
      <c r="V22" s="87" t="str">
        <f>VLOOKUP(A22,Data_echipe!A:U,21,0)</f>
        <v>Tenchei</v>
      </c>
    </row>
    <row r="23" spans="1:22" x14ac:dyDescent="0.25">
      <c r="A23" s="74" t="s">
        <v>51</v>
      </c>
      <c r="B23" s="87" t="str">
        <f>VLOOKUP(A23,Participanti!A:B,2,0)</f>
        <v>M</v>
      </c>
      <c r="C23" s="75">
        <v>1</v>
      </c>
      <c r="D23" s="76">
        <v>18.489999999999998</v>
      </c>
      <c r="E23" s="77">
        <v>8.8391203703703694E-2</v>
      </c>
      <c r="F23" s="77">
        <v>9.8055555555555562E-2</v>
      </c>
      <c r="G23" s="77">
        <f t="shared" si="0"/>
        <v>9.3223379629629621E-2</v>
      </c>
      <c r="H23" s="78">
        <v>231</v>
      </c>
      <c r="I23" s="88">
        <f t="shared" si="1"/>
        <v>5.0418269134467081E-3</v>
      </c>
      <c r="J23" s="87">
        <f>IF(B23="F",VLOOKUP(D23,Barem!$B$2:$C$11,2,1),VLOOKUP(D23,Barem!$B$12:$C$21,2,1))</f>
        <v>4</v>
      </c>
      <c r="K23" s="87">
        <f>IF(J23=0,0,IF(B23="F",VLOOKUP(I23,Barem!$G$2:$H$11,2,1),VLOOKUP(I23,Barem!$G$12:$H$21,2,1)))</f>
        <v>1</v>
      </c>
      <c r="L23" s="56" t="str">
        <f>VLOOKUP(C23,Barem!$L$1:$Q$16,6,0)</f>
        <v>D</v>
      </c>
      <c r="M23" s="14">
        <f t="shared" si="2"/>
        <v>0.75</v>
      </c>
      <c r="N23" s="14">
        <f t="shared" si="3"/>
        <v>0.25</v>
      </c>
      <c r="O23" s="55">
        <f t="shared" si="4"/>
        <v>0.154</v>
      </c>
      <c r="P23" s="31">
        <f>IF(D23&gt;21,VLOOKUP(D23,Barem!$S$1:$T$141,2,1),0)</f>
        <v>0</v>
      </c>
      <c r="Q23" s="31">
        <f>IF(D23&lt;1.609,0,IF(B23="F",VLOOKUP(I23,Barem!$W$2:$Y$13,2,1),VLOOKUP(I23,Barem!$W$14:$Y$25,2,1)))</f>
        <v>0</v>
      </c>
      <c r="R23" s="31">
        <f>VLOOKUP(A23,Participanti!A:C,3,0)</f>
        <v>0.4</v>
      </c>
      <c r="S23" s="25">
        <f t="shared" si="5"/>
        <v>3.8039999999999998</v>
      </c>
      <c r="T23" s="102">
        <v>44213</v>
      </c>
      <c r="U23" s="13">
        <f>COUNTIFS(A:A,A23,C:C,C23)</f>
        <v>1</v>
      </c>
      <c r="V23" s="87" t="str">
        <f>VLOOKUP(A23,Data_echipe!A:U,21,0)</f>
        <v>Simply the BEST</v>
      </c>
    </row>
    <row r="24" spans="1:22" x14ac:dyDescent="0.25">
      <c r="A24" s="74" t="s">
        <v>56</v>
      </c>
      <c r="B24" s="87" t="str">
        <f>VLOOKUP(A24,Participanti!A:B,2,0)</f>
        <v>M</v>
      </c>
      <c r="C24" s="75">
        <v>1</v>
      </c>
      <c r="D24" s="76">
        <v>21.53</v>
      </c>
      <c r="E24" s="77">
        <v>9.1770833333333343E-2</v>
      </c>
      <c r="F24" s="77">
        <v>0.10998842592592593</v>
      </c>
      <c r="G24" s="77">
        <f t="shared" si="0"/>
        <v>0.10087962962962964</v>
      </c>
      <c r="H24" s="78">
        <v>22</v>
      </c>
      <c r="I24" s="88">
        <f t="shared" si="1"/>
        <v>4.685537836954465E-3</v>
      </c>
      <c r="J24" s="87">
        <f>IF(B24="F",VLOOKUP(D24,Barem!$B$2:$C$11,2,1),VLOOKUP(D24,Barem!$B$12:$C$21,2,1))</f>
        <v>5</v>
      </c>
      <c r="K24" s="87">
        <f>IF(J24=0,0,IF(B24="F",VLOOKUP(I24,Barem!$G$2:$H$11,2,1),VLOOKUP(I24,Barem!$G$12:$H$21,2,1)))</f>
        <v>1</v>
      </c>
      <c r="L24" s="56" t="str">
        <f>VLOOKUP(C24,Barem!$L$1:$Q$16,6,0)</f>
        <v>D</v>
      </c>
      <c r="M24" s="14">
        <f t="shared" si="2"/>
        <v>0.75</v>
      </c>
      <c r="N24" s="14">
        <f t="shared" si="3"/>
        <v>0.25</v>
      </c>
      <c r="O24" s="55">
        <f t="shared" si="4"/>
        <v>0</v>
      </c>
      <c r="P24" s="31">
        <f>IF(D24&gt;21,VLOOKUP(D24,Barem!$S$1:$T$141,2,1),0)</f>
        <v>0</v>
      </c>
      <c r="Q24" s="31">
        <f>IF(D24&lt;1.609,0,IF(B24="F",VLOOKUP(I24,Barem!$W$2:$Y$13,2,1),VLOOKUP(I24,Barem!$W$14:$Y$25,2,1)))</f>
        <v>0</v>
      </c>
      <c r="R24" s="31">
        <f>VLOOKUP(A24,Participanti!A:C,3,0)</f>
        <v>0</v>
      </c>
      <c r="S24" s="25">
        <f t="shared" si="5"/>
        <v>4</v>
      </c>
      <c r="T24" s="102">
        <v>44213</v>
      </c>
      <c r="U24" s="13">
        <f>COUNTIFS(A:A,A24,C:C,C24)</f>
        <v>1</v>
      </c>
      <c r="V24" s="87" t="str">
        <f>VLOOKUP(A24,Data_echipe!A:U,21,0)</f>
        <v>Simply the BEST</v>
      </c>
    </row>
    <row r="25" spans="1:22" x14ac:dyDescent="0.25">
      <c r="A25" s="74" t="s">
        <v>189</v>
      </c>
      <c r="B25" s="87" t="str">
        <f>VLOOKUP(A25,Participanti!A:B,2,0)</f>
        <v>M</v>
      </c>
      <c r="C25" s="75">
        <v>1</v>
      </c>
      <c r="D25" s="76">
        <v>16.03</v>
      </c>
      <c r="E25" s="77">
        <v>5.9965277777777777E-2</v>
      </c>
      <c r="F25" s="77">
        <v>5.9965277777777777E-2</v>
      </c>
      <c r="G25" s="77">
        <f t="shared" si="0"/>
        <v>5.9965277777777777E-2</v>
      </c>
      <c r="H25" s="78">
        <v>26</v>
      </c>
      <c r="I25" s="88">
        <f t="shared" si="1"/>
        <v>3.7408158314271847E-3</v>
      </c>
      <c r="J25" s="87">
        <f>IF(B25="F",VLOOKUP(D25,Barem!$B$2:$C$11,2,1),VLOOKUP(D25,Barem!$B$12:$C$21,2,1))</f>
        <v>3.5</v>
      </c>
      <c r="K25" s="87">
        <f>IF(J25=0,0,IF(B25="F",VLOOKUP(I25,Barem!$G$2:$H$11,2,1),VLOOKUP(I25,Barem!$G$12:$H$21,2,1)))</f>
        <v>2</v>
      </c>
      <c r="L25" s="56" t="str">
        <f>VLOOKUP(C25,Barem!$L$1:$Q$16,6,0)</f>
        <v>D</v>
      </c>
      <c r="M25" s="14">
        <f t="shared" si="2"/>
        <v>0.75</v>
      </c>
      <c r="N25" s="14">
        <f t="shared" si="3"/>
        <v>0.25</v>
      </c>
      <c r="O25" s="55">
        <f t="shared" si="4"/>
        <v>0</v>
      </c>
      <c r="P25" s="31">
        <f>IF(D25&gt;21,VLOOKUP(D25,Barem!$S$1:$T$141,2,1),0)</f>
        <v>0</v>
      </c>
      <c r="Q25" s="31">
        <f>IF(D25&lt;1.609,0,IF(B25="F",VLOOKUP(I25,Barem!$W$2:$Y$13,2,1),VLOOKUP(I25,Barem!$W$14:$Y$25,2,1)))</f>
        <v>0</v>
      </c>
      <c r="R25" s="31">
        <f>VLOOKUP(A25,Participanti!A:C,3,0)</f>
        <v>0</v>
      </c>
      <c r="S25" s="25">
        <f t="shared" si="5"/>
        <v>3.125</v>
      </c>
      <c r="T25" s="102">
        <v>44213</v>
      </c>
      <c r="U25" s="13">
        <f>COUNTIFS(A:A,A25,C:C,C25)</f>
        <v>1</v>
      </c>
      <c r="V25" s="87" t="str">
        <f>VLOOKUP(A25,Data_echipe!A:U,21,0)</f>
        <v>Run for fun</v>
      </c>
    </row>
    <row r="26" spans="1:22" x14ac:dyDescent="0.25">
      <c r="A26" s="74" t="s">
        <v>142</v>
      </c>
      <c r="B26" s="87" t="str">
        <f>VLOOKUP(A26,Participanti!A:B,2,0)</f>
        <v>M</v>
      </c>
      <c r="C26" s="75">
        <v>1</v>
      </c>
      <c r="D26" s="76">
        <v>6</v>
      </c>
      <c r="E26" s="77">
        <v>2.0983796296296296E-2</v>
      </c>
      <c r="F26" s="77">
        <v>2.0983796296296296E-2</v>
      </c>
      <c r="G26" s="77">
        <f t="shared" si="0"/>
        <v>2.0983796296296296E-2</v>
      </c>
      <c r="H26" s="78">
        <v>74</v>
      </c>
      <c r="I26" s="88">
        <f t="shared" si="1"/>
        <v>3.4972993827160491E-3</v>
      </c>
      <c r="J26" s="87">
        <f>IF(B26="F",VLOOKUP(D26,Barem!$B$2:$C$11,2,1),VLOOKUP(D26,Barem!$B$12:$C$21,2,1))</f>
        <v>1.5</v>
      </c>
      <c r="K26" s="87">
        <f>IF(J26=0,0,IF(B26="F",VLOOKUP(I26,Barem!$G$2:$H$11,2,1),VLOOKUP(I26,Barem!$G$12:$H$21,2,1)))</f>
        <v>2.5</v>
      </c>
      <c r="L26" s="56" t="str">
        <f>VLOOKUP(C26,Barem!$L$1:$Q$16,6,0)</f>
        <v>D</v>
      </c>
      <c r="M26" s="14">
        <f t="shared" si="2"/>
        <v>0.75</v>
      </c>
      <c r="N26" s="14">
        <f t="shared" si="3"/>
        <v>0.25</v>
      </c>
      <c r="O26" s="55">
        <f t="shared" si="4"/>
        <v>0</v>
      </c>
      <c r="P26" s="31">
        <f>IF(D26&gt;21,VLOOKUP(D26,Barem!$S$1:$T$141,2,1),0)</f>
        <v>0</v>
      </c>
      <c r="Q26" s="31">
        <f>IF(D26&lt;1.609,0,IF(B26="F",VLOOKUP(I26,Barem!$W$2:$Y$13,2,1),VLOOKUP(I26,Barem!$W$14:$Y$25,2,1)))</f>
        <v>0</v>
      </c>
      <c r="R26" s="31">
        <f>VLOOKUP(A26,Participanti!A:C,3,0)</f>
        <v>0</v>
      </c>
      <c r="S26" s="25">
        <f t="shared" si="5"/>
        <v>1.75</v>
      </c>
      <c r="T26" s="102">
        <v>44213</v>
      </c>
      <c r="U26" s="13">
        <f>COUNTIFS(A:A,A26,C:C,C26)</f>
        <v>1</v>
      </c>
      <c r="V26" s="87" t="str">
        <f>VLOOKUP(A26,Data_echipe!A:U,21,0)</f>
        <v>Simply the BEST</v>
      </c>
    </row>
    <row r="27" spans="1:22" x14ac:dyDescent="0.25">
      <c r="A27" s="74" t="s">
        <v>187</v>
      </c>
      <c r="B27" s="87" t="str">
        <f>VLOOKUP(A27,Participanti!A:B,2,0)</f>
        <v>F</v>
      </c>
      <c r="C27" s="75">
        <v>1</v>
      </c>
      <c r="D27" s="76">
        <v>20.03</v>
      </c>
      <c r="E27" s="77">
        <v>7.1921296296296303E-2</v>
      </c>
      <c r="F27" s="77">
        <v>7.1921296296296303E-2</v>
      </c>
      <c r="G27" s="77">
        <f t="shared" si="0"/>
        <v>7.1921296296296303E-2</v>
      </c>
      <c r="H27" s="78">
        <v>63</v>
      </c>
      <c r="I27" s="88">
        <f t="shared" si="1"/>
        <v>3.590678796619885E-3</v>
      </c>
      <c r="J27" s="87">
        <f>IF(B27="F",VLOOKUP(D27,Barem!$B$2:$C$11,2,1),VLOOKUP(D27,Barem!$B$12:$C$21,2,1))</f>
        <v>5</v>
      </c>
      <c r="K27" s="87">
        <f>IF(J27=0,0,IF(B27="F",VLOOKUP(I27,Barem!$G$2:$H$11,2,1),VLOOKUP(I27,Barem!$G$12:$H$21,2,1)))</f>
        <v>3.5</v>
      </c>
      <c r="L27" s="56" t="str">
        <f>VLOOKUP(C27,Barem!$L$1:$Q$16,6,0)</f>
        <v>D</v>
      </c>
      <c r="M27" s="14">
        <f t="shared" si="2"/>
        <v>0.75</v>
      </c>
      <c r="N27" s="14">
        <f t="shared" si="3"/>
        <v>0.25</v>
      </c>
      <c r="O27" s="55">
        <f t="shared" si="4"/>
        <v>0</v>
      </c>
      <c r="P27" s="31">
        <f>IF(D27&gt;21,VLOOKUP(D27,Barem!$S$1:$T$141,2,1),0)</f>
        <v>0</v>
      </c>
      <c r="Q27" s="31">
        <f>IF(D27&lt;1.609,0,IF(B27="F",VLOOKUP(I27,Barem!$W$2:$Y$13,2,1),VLOOKUP(I27,Barem!$W$14:$Y$25,2,1)))</f>
        <v>0</v>
      </c>
      <c r="R27" s="31">
        <f>VLOOKUP(A27,Participanti!A:C,3,0)</f>
        <v>0</v>
      </c>
      <c r="S27" s="25">
        <f t="shared" si="5"/>
        <v>4.625</v>
      </c>
      <c r="T27" s="102">
        <v>44213</v>
      </c>
      <c r="U27" s="13">
        <f>COUNTIFS(A:A,A27,C:C,C27)</f>
        <v>1</v>
      </c>
      <c r="V27" s="87" t="str">
        <f>VLOOKUP(A27,Data_echipe!A:U,21,0)</f>
        <v>Simply the BEST</v>
      </c>
    </row>
    <row r="28" spans="1:22" x14ac:dyDescent="0.25">
      <c r="A28" s="74" t="s">
        <v>130</v>
      </c>
      <c r="B28" s="87" t="str">
        <f>VLOOKUP(A28,Participanti!A:B,2,0)</f>
        <v>M</v>
      </c>
      <c r="C28" s="75">
        <v>1</v>
      </c>
      <c r="D28" s="76">
        <v>21.63</v>
      </c>
      <c r="E28" s="77">
        <v>7.2581018518518517E-2</v>
      </c>
      <c r="F28" s="77">
        <v>7.435185185185185E-2</v>
      </c>
      <c r="G28" s="77">
        <f t="shared" si="0"/>
        <v>7.3466435185185183E-2</v>
      </c>
      <c r="H28" s="78">
        <v>42</v>
      </c>
      <c r="I28" s="88">
        <f t="shared" si="1"/>
        <v>3.3965064810534068E-3</v>
      </c>
      <c r="J28" s="87">
        <f>IF(B28="F",VLOOKUP(D28,Barem!$B$2:$C$11,2,1),VLOOKUP(D28,Barem!$B$12:$C$21,2,1))</f>
        <v>5</v>
      </c>
      <c r="K28" s="87">
        <f>IF(J28=0,0,IF(B28="F",VLOOKUP(I28,Barem!$G$2:$H$11,2,1),VLOOKUP(I28,Barem!$G$12:$H$21,2,1)))</f>
        <v>3</v>
      </c>
      <c r="L28" s="56" t="str">
        <f>VLOOKUP(C28,Barem!$L$1:$Q$16,6,0)</f>
        <v>D</v>
      </c>
      <c r="M28" s="14">
        <f t="shared" si="2"/>
        <v>0.75</v>
      </c>
      <c r="N28" s="14">
        <f t="shared" si="3"/>
        <v>0.25</v>
      </c>
      <c r="O28" s="55">
        <f t="shared" si="4"/>
        <v>0</v>
      </c>
      <c r="P28" s="31">
        <f>IF(D28&gt;21,VLOOKUP(D28,Barem!$S$1:$T$141,2,1),0)</f>
        <v>0</v>
      </c>
      <c r="Q28" s="31">
        <f>IF(D28&lt;1.609,0,IF(B28="F",VLOOKUP(I28,Barem!$W$2:$Y$13,2,1),VLOOKUP(I28,Barem!$W$14:$Y$25,2,1)))</f>
        <v>0</v>
      </c>
      <c r="R28" s="31">
        <f>VLOOKUP(A28,Participanti!A:C,3,0)</f>
        <v>0</v>
      </c>
      <c r="S28" s="25">
        <f t="shared" si="5"/>
        <v>4.5</v>
      </c>
      <c r="T28" s="102">
        <v>44213</v>
      </c>
      <c r="U28" s="13">
        <f>COUNTIFS(A:A,A28,C:C,C28)</f>
        <v>1</v>
      </c>
      <c r="V28" s="87" t="str">
        <f>VLOOKUP(A28,Data_echipe!A:U,21,0)</f>
        <v>Run for fun</v>
      </c>
    </row>
    <row r="29" spans="1:22" x14ac:dyDescent="0.25">
      <c r="A29" s="74" t="s">
        <v>190</v>
      </c>
      <c r="B29" s="87" t="str">
        <f>VLOOKUP(A29,Participanti!A:B,2,0)</f>
        <v>F</v>
      </c>
      <c r="C29" s="75">
        <v>1</v>
      </c>
      <c r="D29" s="76">
        <v>20.010000000000002</v>
      </c>
      <c r="E29" s="77">
        <v>7.5405092592592593E-2</v>
      </c>
      <c r="F29" s="77">
        <v>7.5405092592592593E-2</v>
      </c>
      <c r="G29" s="77">
        <f t="shared" si="0"/>
        <v>7.5405092592592593E-2</v>
      </c>
      <c r="H29" s="78">
        <v>21</v>
      </c>
      <c r="I29" s="88">
        <f t="shared" si="1"/>
        <v>3.7683704444074258E-3</v>
      </c>
      <c r="J29" s="87">
        <f>IF(B29="F",VLOOKUP(D29,Barem!$B$2:$C$11,2,1),VLOOKUP(D29,Barem!$B$12:$C$21,2,1))</f>
        <v>5</v>
      </c>
      <c r="K29" s="87">
        <f>IF(J29=0,0,IF(B29="F",VLOOKUP(I29,Barem!$G$2:$H$11,2,1),VLOOKUP(I29,Barem!$G$12:$H$21,2,1)))</f>
        <v>3</v>
      </c>
      <c r="L29" s="56" t="str">
        <f>VLOOKUP(C29,Barem!$L$1:$Q$16,6,0)</f>
        <v>D</v>
      </c>
      <c r="M29" s="14">
        <f t="shared" si="2"/>
        <v>0.75</v>
      </c>
      <c r="N29" s="14">
        <f t="shared" si="3"/>
        <v>0.25</v>
      </c>
      <c r="O29" s="55">
        <f t="shared" si="4"/>
        <v>0</v>
      </c>
      <c r="P29" s="31">
        <f>IF(D29&gt;21,VLOOKUP(D29,Barem!$S$1:$T$141,2,1),0)</f>
        <v>0</v>
      </c>
      <c r="Q29" s="31">
        <f>IF(D29&lt;1.609,0,IF(B29="F",VLOOKUP(I29,Barem!$W$2:$Y$13,2,1),VLOOKUP(I29,Barem!$W$14:$Y$25,2,1)))</f>
        <v>0</v>
      </c>
      <c r="R29" s="31">
        <f>VLOOKUP(A29,Participanti!A:C,3,0)</f>
        <v>0</v>
      </c>
      <c r="S29" s="25">
        <f t="shared" si="5"/>
        <v>4.5</v>
      </c>
      <c r="T29" s="102">
        <v>44213</v>
      </c>
      <c r="U29" s="13">
        <f>COUNTIFS(A:A,A29,C:C,C29)</f>
        <v>1</v>
      </c>
      <c r="V29" s="87" t="str">
        <f>VLOOKUP(A29,Data_echipe!A:U,21,0)</f>
        <v>Run for fun</v>
      </c>
    </row>
    <row r="30" spans="1:22" x14ac:dyDescent="0.25">
      <c r="A30" s="74" t="s">
        <v>90</v>
      </c>
      <c r="B30" s="87" t="str">
        <f>VLOOKUP(A30,Participanti!A:B,2,0)</f>
        <v>M</v>
      </c>
      <c r="C30" s="75">
        <v>1</v>
      </c>
      <c r="D30" s="76">
        <v>22.52</v>
      </c>
      <c r="E30" s="77">
        <v>0.16173611111111111</v>
      </c>
      <c r="F30" s="77">
        <v>0.2064236111111111</v>
      </c>
      <c r="G30" s="77">
        <f t="shared" si="0"/>
        <v>0.1840798611111111</v>
      </c>
      <c r="H30" s="78">
        <v>870</v>
      </c>
      <c r="I30" s="88">
        <f t="shared" si="1"/>
        <v>8.1740613282020921E-3</v>
      </c>
      <c r="J30" s="87">
        <f>IF(B30="F",VLOOKUP(D30,Barem!$B$2:$C$11,2,1),VLOOKUP(D30,Barem!$B$12:$C$21,2,1))</f>
        <v>5</v>
      </c>
      <c r="K30" s="87">
        <f>IF(J30=0,0,IF(B30="F",VLOOKUP(I30,Barem!$G$2:$H$11,2,1),VLOOKUP(I30,Barem!$G$12:$H$21,2,1)))</f>
        <v>0</v>
      </c>
      <c r="L30" s="56" t="str">
        <f>VLOOKUP(C30,Barem!$L$1:$Q$16,6,0)</f>
        <v>D</v>
      </c>
      <c r="M30" s="14">
        <f t="shared" si="2"/>
        <v>0.75</v>
      </c>
      <c r="N30" s="14">
        <f t="shared" si="3"/>
        <v>0.25</v>
      </c>
      <c r="O30" s="55">
        <f t="shared" si="4"/>
        <v>0.57999999999999996</v>
      </c>
      <c r="P30" s="31">
        <f>IF(D30&gt;21,VLOOKUP(D30,Barem!$S$1:$T$141,2,1),0)</f>
        <v>0</v>
      </c>
      <c r="Q30" s="31">
        <f>IF(D30&lt;1.609,0,IF(B30="F",VLOOKUP(I30,Barem!$W$2:$Y$13,2,1),VLOOKUP(I30,Barem!$W$14:$Y$25,2,1)))</f>
        <v>0</v>
      </c>
      <c r="R30" s="31">
        <f>VLOOKUP(A30,Participanti!A:C,3,0)</f>
        <v>0.4</v>
      </c>
      <c r="S30" s="25">
        <f t="shared" si="5"/>
        <v>4.7300000000000004</v>
      </c>
      <c r="T30" s="102">
        <v>44213</v>
      </c>
      <c r="U30" s="13">
        <f>COUNTIFS(A:A,A30,C:C,C30)</f>
        <v>1</v>
      </c>
      <c r="V30" s="87" t="str">
        <f>VLOOKUP(A30,Data_echipe!A:U,21,0)</f>
        <v>FUGI!</v>
      </c>
    </row>
    <row r="31" spans="1:22" x14ac:dyDescent="0.25">
      <c r="A31" s="74" t="s">
        <v>59</v>
      </c>
      <c r="B31" s="87" t="str">
        <f>VLOOKUP(A31,Participanti!A:B,2,0)</f>
        <v>M</v>
      </c>
      <c r="C31" s="75">
        <v>1</v>
      </c>
      <c r="D31" s="76">
        <v>13</v>
      </c>
      <c r="E31" s="77">
        <v>7.7268518518518514E-2</v>
      </c>
      <c r="F31" s="77">
        <v>7.9317129629629626E-2</v>
      </c>
      <c r="G31" s="77">
        <f t="shared" si="0"/>
        <v>7.8292824074074063E-2</v>
      </c>
      <c r="H31" s="78">
        <v>499</v>
      </c>
      <c r="I31" s="88">
        <f t="shared" si="1"/>
        <v>6.0225249287749281E-3</v>
      </c>
      <c r="J31" s="87">
        <f>IF(B31="F",VLOOKUP(D31,Barem!$B$2:$C$11,2,1),VLOOKUP(D31,Barem!$B$12:$C$21,2,1))</f>
        <v>3</v>
      </c>
      <c r="K31" s="87">
        <f>IF(J31=0,0,IF(B31="F",VLOOKUP(I31,Barem!$G$2:$H$11,2,1),VLOOKUP(I31,Barem!$G$12:$H$21,2,1)))</f>
        <v>0</v>
      </c>
      <c r="L31" s="56" t="str">
        <f>VLOOKUP(C31,Barem!$L$1:$Q$16,6,0)</f>
        <v>D</v>
      </c>
      <c r="M31" s="14">
        <f t="shared" si="2"/>
        <v>0.75</v>
      </c>
      <c r="N31" s="14">
        <f t="shared" si="3"/>
        <v>0.25</v>
      </c>
      <c r="O31" s="55">
        <f t="shared" si="4"/>
        <v>0.33266666666666667</v>
      </c>
      <c r="P31" s="31">
        <f>IF(D31&gt;21,VLOOKUP(D31,Barem!$S$1:$T$141,2,1),0)</f>
        <v>0</v>
      </c>
      <c r="Q31" s="31">
        <f>IF(D31&lt;1.609,0,IF(B31="F",VLOOKUP(I31,Barem!$W$2:$Y$13,2,1),VLOOKUP(I31,Barem!$W$14:$Y$25,2,1)))</f>
        <v>0</v>
      </c>
      <c r="R31" s="31">
        <f>VLOOKUP(A31,Participanti!A:C,3,0)</f>
        <v>0</v>
      </c>
      <c r="S31" s="25">
        <f t="shared" si="5"/>
        <v>2.5826666666666664</v>
      </c>
      <c r="T31" s="102">
        <v>44213</v>
      </c>
      <c r="U31" s="13">
        <f>COUNTIFS(A:A,A31,C:C,C31)</f>
        <v>1</v>
      </c>
      <c r="V31" s="87" t="str">
        <f>VLOOKUP(A31,Data_echipe!A:U,21,0)</f>
        <v>FUGI!</v>
      </c>
    </row>
    <row r="32" spans="1:22" x14ac:dyDescent="0.25">
      <c r="A32" s="74" t="s">
        <v>136</v>
      </c>
      <c r="B32" s="87" t="str">
        <f>VLOOKUP(A32,Participanti!A:B,2,0)</f>
        <v>F</v>
      </c>
      <c r="C32" s="75">
        <v>1</v>
      </c>
      <c r="D32" s="76">
        <v>5.6</v>
      </c>
      <c r="E32" s="77">
        <v>2.6469907407407411E-2</v>
      </c>
      <c r="F32" s="77">
        <v>2.6516203703703698E-2</v>
      </c>
      <c r="G32" s="77">
        <f t="shared" si="0"/>
        <v>2.6493055555555554E-2</v>
      </c>
      <c r="H32" s="78">
        <v>0</v>
      </c>
      <c r="I32" s="88">
        <f t="shared" si="1"/>
        <v>4.7309027777777775E-3</v>
      </c>
      <c r="J32" s="87">
        <f>IF(B32="F",VLOOKUP(D32,Barem!$B$2:$C$11,2,1),VLOOKUP(D32,Barem!$B$12:$C$21,2,1))</f>
        <v>1.5</v>
      </c>
      <c r="K32" s="87">
        <f>IF(J32=0,0,IF(B32="F",VLOOKUP(I32,Barem!$G$2:$H$11,2,1),VLOOKUP(I32,Barem!$G$12:$H$21,2,1)))</f>
        <v>1</v>
      </c>
      <c r="L32" s="56" t="str">
        <f>VLOOKUP(C32,Barem!$L$1:$Q$16,6,0)</f>
        <v>D</v>
      </c>
      <c r="M32" s="14">
        <f t="shared" si="2"/>
        <v>0.75</v>
      </c>
      <c r="N32" s="14">
        <f t="shared" si="3"/>
        <v>0.25</v>
      </c>
      <c r="O32" s="55">
        <f t="shared" si="4"/>
        <v>0</v>
      </c>
      <c r="P32" s="31">
        <f>IF(D32&gt;21,VLOOKUP(D32,Barem!$S$1:$T$141,2,1),0)</f>
        <v>0</v>
      </c>
      <c r="Q32" s="31">
        <f>IF(D32&lt;1.609,0,IF(B32="F",VLOOKUP(I32,Barem!$W$2:$Y$13,2,1),VLOOKUP(I32,Barem!$W$14:$Y$25,2,1)))</f>
        <v>0</v>
      </c>
      <c r="R32" s="31">
        <f>VLOOKUP(A32,Participanti!A:C,3,0)</f>
        <v>0</v>
      </c>
      <c r="S32" s="25">
        <f t="shared" si="5"/>
        <v>1.375</v>
      </c>
      <c r="T32" s="102">
        <v>44213</v>
      </c>
      <c r="U32" s="13">
        <f>COUNTIFS(A:A,A32,C:C,C32)</f>
        <v>1</v>
      </c>
      <c r="V32" s="87" t="str">
        <f>VLOOKUP(A32,Data_echipe!A:U,21,0)</f>
        <v>Tenchei</v>
      </c>
    </row>
    <row r="33" spans="1:22" x14ac:dyDescent="0.25">
      <c r="A33" s="74" t="s">
        <v>53</v>
      </c>
      <c r="B33" s="87" t="str">
        <f>VLOOKUP(A33,Participanti!A:B,2,0)</f>
        <v>M</v>
      </c>
      <c r="C33" s="75">
        <v>1</v>
      </c>
      <c r="D33" s="76">
        <v>12.01</v>
      </c>
      <c r="E33" s="77">
        <v>4.7129629629629632E-2</v>
      </c>
      <c r="F33" s="77">
        <v>4.9421296296296297E-2</v>
      </c>
      <c r="G33" s="77">
        <f t="shared" si="0"/>
        <v>4.8275462962962964E-2</v>
      </c>
      <c r="H33" s="78">
        <v>6</v>
      </c>
      <c r="I33" s="88">
        <f t="shared" si="1"/>
        <v>4.0196055756005801E-3</v>
      </c>
      <c r="J33" s="87">
        <f>IF(B33="F",VLOOKUP(D33,Barem!$B$2:$C$11,2,1),VLOOKUP(D33,Barem!$B$12:$C$21,2,1))</f>
        <v>3</v>
      </c>
      <c r="K33" s="87">
        <f>IF(J33=0,0,IF(B33="F",VLOOKUP(I33,Barem!$G$2:$H$11,2,1),VLOOKUP(I33,Barem!$G$12:$H$21,2,1)))</f>
        <v>1.5</v>
      </c>
      <c r="L33" s="56" t="str">
        <f>VLOOKUP(C33,Barem!$L$1:$Q$16,6,0)</f>
        <v>D</v>
      </c>
      <c r="M33" s="14">
        <f t="shared" si="2"/>
        <v>0.75</v>
      </c>
      <c r="N33" s="14">
        <f t="shared" si="3"/>
        <v>0.25</v>
      </c>
      <c r="O33" s="55">
        <f t="shared" si="4"/>
        <v>0</v>
      </c>
      <c r="P33" s="31">
        <f>IF(D33&gt;21,VLOOKUP(D33,Barem!$S$1:$T$141,2,1),0)</f>
        <v>0</v>
      </c>
      <c r="Q33" s="31">
        <f>IF(D33&lt;1.609,0,IF(B33="F",VLOOKUP(I33,Barem!$W$2:$Y$13,2,1),VLOOKUP(I33,Barem!$W$14:$Y$25,2,1)))</f>
        <v>0</v>
      </c>
      <c r="R33" s="31">
        <f>VLOOKUP(A33,Participanti!A:C,3,0)</f>
        <v>0</v>
      </c>
      <c r="S33" s="25">
        <f t="shared" si="5"/>
        <v>2.625</v>
      </c>
      <c r="T33" s="102">
        <v>44213</v>
      </c>
      <c r="U33" s="13">
        <f>COUNTIFS(A:A,A33,C:C,C33)</f>
        <v>1</v>
      </c>
      <c r="V33" s="87" t="str">
        <f>VLOOKUP(A33,Data_echipe!A:U,21,0)</f>
        <v>Run for fun</v>
      </c>
    </row>
    <row r="34" spans="1:22" x14ac:dyDescent="0.25">
      <c r="A34" s="74" t="s">
        <v>46</v>
      </c>
      <c r="B34" s="87" t="str">
        <f>VLOOKUP(A34,Participanti!A:B,2,0)</f>
        <v>M</v>
      </c>
      <c r="C34" s="75">
        <v>1</v>
      </c>
      <c r="D34" s="76">
        <v>16.190000000000001</v>
      </c>
      <c r="E34" s="77">
        <v>6.7974537037037042E-2</v>
      </c>
      <c r="F34" s="77">
        <v>6.8715277777777778E-2</v>
      </c>
      <c r="G34" s="77">
        <f t="shared" si="0"/>
        <v>6.834490740740741E-2</v>
      </c>
      <c r="H34" s="78">
        <v>10</v>
      </c>
      <c r="I34" s="88">
        <f t="shared" si="1"/>
        <v>4.2214272642005805E-3</v>
      </c>
      <c r="J34" s="87">
        <f>IF(B34="F",VLOOKUP(D34,Barem!$B$2:$C$11,2,1),VLOOKUP(D34,Barem!$B$12:$C$21,2,1))</f>
        <v>3.5</v>
      </c>
      <c r="K34" s="87">
        <f>IF(J34=0,0,IF(B34="F",VLOOKUP(I34,Barem!$G$2:$H$11,2,1),VLOOKUP(I34,Barem!$G$12:$H$21,2,1)))</f>
        <v>1</v>
      </c>
      <c r="L34" s="56" t="str">
        <f>VLOOKUP(C34,Barem!$L$1:$Q$16,6,0)</f>
        <v>D</v>
      </c>
      <c r="M34" s="14">
        <f t="shared" si="2"/>
        <v>0.75</v>
      </c>
      <c r="N34" s="14">
        <f t="shared" si="3"/>
        <v>0.25</v>
      </c>
      <c r="O34" s="55">
        <f t="shared" si="4"/>
        <v>0</v>
      </c>
      <c r="P34" s="31">
        <f>IF(D34&gt;21,VLOOKUP(D34,Barem!$S$1:$T$141,2,1),0)</f>
        <v>0</v>
      </c>
      <c r="Q34" s="31">
        <f>IF(D34&lt;1.609,0,IF(B34="F",VLOOKUP(I34,Barem!$W$2:$Y$13,2,1),VLOOKUP(I34,Barem!$W$14:$Y$25,2,1)))</f>
        <v>0</v>
      </c>
      <c r="R34" s="31">
        <f>VLOOKUP(A34,Participanti!A:C,3,0)</f>
        <v>0</v>
      </c>
      <c r="S34" s="25">
        <f t="shared" si="5"/>
        <v>2.875</v>
      </c>
      <c r="T34" s="102">
        <v>44213</v>
      </c>
      <c r="U34" s="13">
        <f>COUNTIFS(A:A,A34,C:C,C34)</f>
        <v>1</v>
      </c>
      <c r="V34" s="87" t="e">
        <f>VLOOKUP(A34,Data_echipe!A:U,21,0)</f>
        <v>#N/A</v>
      </c>
    </row>
    <row r="35" spans="1:22" x14ac:dyDescent="0.25">
      <c r="A35" s="74" t="s">
        <v>66</v>
      </c>
      <c r="B35" s="87" t="str">
        <f>VLOOKUP(A35,Participanti!A:B,2,0)</f>
        <v>M</v>
      </c>
      <c r="C35" s="75">
        <v>1</v>
      </c>
      <c r="D35" s="76">
        <v>21.15</v>
      </c>
      <c r="E35" s="77">
        <v>7.4571759259259254E-2</v>
      </c>
      <c r="F35" s="77">
        <v>7.4618055555555562E-2</v>
      </c>
      <c r="G35" s="77">
        <f t="shared" si="0"/>
        <v>7.4594907407407401E-2</v>
      </c>
      <c r="H35" s="78">
        <v>28</v>
      </c>
      <c r="I35" s="88">
        <f t="shared" si="1"/>
        <v>3.5269459767095701E-3</v>
      </c>
      <c r="J35" s="87">
        <f>IF(B35="F",VLOOKUP(D35,Barem!$B$2:$C$11,2,1),VLOOKUP(D35,Barem!$B$12:$C$21,2,1))</f>
        <v>5</v>
      </c>
      <c r="K35" s="87">
        <f>IF(J35=0,0,IF(B35="F",VLOOKUP(I35,Barem!$G$2:$H$11,2,1),VLOOKUP(I35,Barem!$G$12:$H$21,2,1)))</f>
        <v>2.5</v>
      </c>
      <c r="L35" s="56" t="str">
        <f>VLOOKUP(C35,Barem!$L$1:$Q$16,6,0)</f>
        <v>D</v>
      </c>
      <c r="M35" s="14">
        <f t="shared" si="2"/>
        <v>0.75</v>
      </c>
      <c r="N35" s="14">
        <f t="shared" si="3"/>
        <v>0.25</v>
      </c>
      <c r="O35" s="55">
        <f t="shared" si="4"/>
        <v>0</v>
      </c>
      <c r="P35" s="31">
        <f>IF(D35&gt;21,VLOOKUP(D35,Barem!$S$1:$T$141,2,1),0)</f>
        <v>0</v>
      </c>
      <c r="Q35" s="31">
        <f>IF(D35&lt;1.609,0,IF(B35="F",VLOOKUP(I35,Barem!$W$2:$Y$13,2,1),VLOOKUP(I35,Barem!$W$14:$Y$25,2,1)))</f>
        <v>0</v>
      </c>
      <c r="R35" s="31">
        <f>VLOOKUP(A35,Participanti!A:C,3,0)</f>
        <v>0</v>
      </c>
      <c r="S35" s="25">
        <f t="shared" si="5"/>
        <v>4.375</v>
      </c>
      <c r="T35" s="102">
        <v>44213</v>
      </c>
      <c r="U35" s="13">
        <f>COUNTIFS(A:A,A35,C:C,C35)</f>
        <v>1</v>
      </c>
      <c r="V35" s="87" t="str">
        <f>VLOOKUP(A35,Data_echipe!A:U,21,0)</f>
        <v>Simply the BEST</v>
      </c>
    </row>
    <row r="36" spans="1:22" x14ac:dyDescent="0.25">
      <c r="A36" s="74" t="s">
        <v>44</v>
      </c>
      <c r="B36" s="87" t="str">
        <f>VLOOKUP(A36,Participanti!A:B,2,0)</f>
        <v>M</v>
      </c>
      <c r="C36" s="75">
        <v>1</v>
      </c>
      <c r="D36" s="76">
        <v>11.02</v>
      </c>
      <c r="E36" s="77">
        <v>3.8171296296296293E-2</v>
      </c>
      <c r="F36" s="77">
        <v>3.8171296296296293E-2</v>
      </c>
      <c r="G36" s="77">
        <f t="shared" si="0"/>
        <v>3.8171296296296293E-2</v>
      </c>
      <c r="H36" s="78">
        <v>21</v>
      </c>
      <c r="I36" s="88">
        <f t="shared" si="1"/>
        <v>3.4638199905895005E-3</v>
      </c>
      <c r="J36" s="87">
        <f>IF(B36="F",VLOOKUP(D36,Barem!$B$2:$C$11,2,1),VLOOKUP(D36,Barem!$B$12:$C$21,2,1))</f>
        <v>2.5</v>
      </c>
      <c r="K36" s="87">
        <f>IF(J36=0,0,IF(B36="F",VLOOKUP(I36,Barem!$G$2:$H$11,2,1),VLOOKUP(I36,Barem!$G$12:$H$21,2,1)))</f>
        <v>3</v>
      </c>
      <c r="L36" s="56" t="str">
        <f>VLOOKUP(C36,Barem!$L$1:$Q$16,6,0)</f>
        <v>D</v>
      </c>
      <c r="M36" s="14">
        <f t="shared" si="2"/>
        <v>0.75</v>
      </c>
      <c r="N36" s="14">
        <f t="shared" si="3"/>
        <v>0.25</v>
      </c>
      <c r="O36" s="55">
        <f t="shared" si="4"/>
        <v>0</v>
      </c>
      <c r="P36" s="31">
        <f>IF(D36&gt;21,VLOOKUP(D36,Barem!$S$1:$T$141,2,1),0)</f>
        <v>0</v>
      </c>
      <c r="Q36" s="31">
        <f>IF(D36&lt;1.609,0,IF(B36="F",VLOOKUP(I36,Barem!$W$2:$Y$13,2,1),VLOOKUP(I36,Barem!$W$14:$Y$25,2,1)))</f>
        <v>0</v>
      </c>
      <c r="R36" s="31">
        <f>VLOOKUP(A36,Participanti!A:C,3,0)</f>
        <v>0</v>
      </c>
      <c r="S36" s="25">
        <f t="shared" si="5"/>
        <v>2.625</v>
      </c>
      <c r="T36" s="102">
        <v>44213</v>
      </c>
      <c r="U36" s="13">
        <f>COUNTIFS(A:A,A36,C:C,C36)</f>
        <v>1</v>
      </c>
      <c r="V36" s="87" t="str">
        <f>VLOOKUP(A36,Data_echipe!A:U,21,0)</f>
        <v>Run a lot</v>
      </c>
    </row>
    <row r="37" spans="1:22" x14ac:dyDescent="0.25">
      <c r="A37" s="74" t="s">
        <v>197</v>
      </c>
      <c r="B37" s="87" t="str">
        <f>VLOOKUP(A37,Participanti!A:B,2,0)</f>
        <v>F</v>
      </c>
      <c r="C37" s="75">
        <v>2</v>
      </c>
      <c r="D37" s="76">
        <v>100.16</v>
      </c>
      <c r="E37" s="77">
        <v>0.42094907407407406</v>
      </c>
      <c r="F37" s="77">
        <v>0.48064814814814816</v>
      </c>
      <c r="G37" s="77">
        <f t="shared" si="0"/>
        <v>0.45079861111111108</v>
      </c>
      <c r="H37" s="78">
        <v>187</v>
      </c>
      <c r="I37" s="88">
        <f t="shared" ref="I37:I76" si="6">G37/D37</f>
        <v>4.5007848553425631E-3</v>
      </c>
      <c r="J37" s="87">
        <f>IF(B37="F",VLOOKUP(D37,Barem!$B$2:$C$11,2,1),VLOOKUP(D37,Barem!$B$12:$C$21,2,1))</f>
        <v>5</v>
      </c>
      <c r="K37" s="87">
        <f>IF(J37=0,0,IF(B37="F",VLOOKUP(I37,Barem!$G$2:$H$11,2,1),VLOOKUP(I37,Barem!$G$12:$H$21,2,1)))</f>
        <v>1.5</v>
      </c>
      <c r="L37" s="56" t="str">
        <f>VLOOKUP(C37,Barem!$L$1:$Q$16,6,0)</f>
        <v>V</v>
      </c>
      <c r="M37" s="14">
        <f t="shared" ref="M37:M76" si="7">IF(OR(L37="P1",L37="P2",L37="P3"),"",IF(C37=15,0.5,IF(L37="D",0.75,0.25)))</f>
        <v>0.25</v>
      </c>
      <c r="N37" s="14">
        <f t="shared" ref="N37:N76" si="8">IF(OR(L37="P1",L37="P2",L37="P3"),"",IF(C37=15,0.5,IF(L37="V",0.75,0.25)))</f>
        <v>0.75</v>
      </c>
      <c r="O37" s="55">
        <f t="shared" ref="O37:O76" si="9">IF(H37&lt;-49,H37/1500,IF(H37&gt;99,H37/1500,0))</f>
        <v>0.12466666666666666</v>
      </c>
      <c r="P37" s="31">
        <f>IF(D37&gt;21,VLOOKUP(D37,Barem!$S$1:$T$141,2,1),0)</f>
        <v>3.9</v>
      </c>
      <c r="Q37" s="31">
        <f>IF(D37&lt;1.609,0,IF(B37="F",VLOOKUP(I37,Barem!$W$2:$Y$13,2,1),VLOOKUP(I37,Barem!$W$14:$Y$25,2,1)))</f>
        <v>0</v>
      </c>
      <c r="R37" s="31">
        <f>VLOOKUP(A37,Participanti!A:C,3,0)</f>
        <v>0</v>
      </c>
      <c r="S37" s="25">
        <f t="shared" ref="S37:S76" si="10">J37*M37+K37*N37+O37+P37+Q37+R37</f>
        <v>6.3996666666666666</v>
      </c>
      <c r="T37" s="102">
        <v>44220</v>
      </c>
      <c r="U37" s="13">
        <f>COUNTIFS(A:A,A37,C:C,C37)</f>
        <v>1</v>
      </c>
      <c r="V37" s="87" t="str">
        <f>VLOOKUP(A37,Data_echipe!A:U,21,0)</f>
        <v>Simply the BEST</v>
      </c>
    </row>
    <row r="38" spans="1:22" x14ac:dyDescent="0.25">
      <c r="A38" s="74" t="s">
        <v>50</v>
      </c>
      <c r="B38" s="87" t="str">
        <f>VLOOKUP(A38,Participanti!A:B,2,0)</f>
        <v>M</v>
      </c>
      <c r="C38" s="75">
        <v>2</v>
      </c>
      <c r="D38" s="76">
        <v>8</v>
      </c>
      <c r="E38" s="77">
        <v>2.5324074074074079E-2</v>
      </c>
      <c r="F38" s="77">
        <v>2.5324074074074079E-2</v>
      </c>
      <c r="G38" s="77">
        <f t="shared" si="0"/>
        <v>2.5324074074074079E-2</v>
      </c>
      <c r="H38" s="78">
        <v>51</v>
      </c>
      <c r="I38" s="88">
        <f t="shared" si="6"/>
        <v>3.1655092592592598E-3</v>
      </c>
      <c r="J38" s="87">
        <f>IF(B38="F",VLOOKUP(D38,Barem!$B$2:$C$11,2,1),VLOOKUP(D38,Barem!$B$12:$C$21,2,1))</f>
        <v>2</v>
      </c>
      <c r="K38" s="87">
        <f>IF(J38=0,0,IF(B38="F",VLOOKUP(I38,Barem!$G$2:$H$11,2,1),VLOOKUP(I38,Barem!$G$12:$H$21,2,1)))</f>
        <v>3.5</v>
      </c>
      <c r="L38" s="56" t="str">
        <f>VLOOKUP(C38,Barem!$L$1:$Q$16,6,0)</f>
        <v>V</v>
      </c>
      <c r="M38" s="14">
        <f t="shared" si="7"/>
        <v>0.25</v>
      </c>
      <c r="N38" s="14">
        <f t="shared" si="8"/>
        <v>0.75</v>
      </c>
      <c r="O38" s="55">
        <f t="shared" si="9"/>
        <v>0</v>
      </c>
      <c r="P38" s="31">
        <f>IF(D38&gt;21,VLOOKUP(D38,Barem!$S$1:$T$141,2,1),0)</f>
        <v>0</v>
      </c>
      <c r="Q38" s="31">
        <f>IF(D38&lt;1.609,0,IF(B38="F",VLOOKUP(I38,Barem!$W$2:$Y$13,2,1),VLOOKUP(I38,Barem!$W$14:$Y$25,2,1)))</f>
        <v>0</v>
      </c>
      <c r="R38" s="31">
        <f>VLOOKUP(A38,Participanti!A:C,3,0)</f>
        <v>0</v>
      </c>
      <c r="S38" s="25">
        <f t="shared" si="10"/>
        <v>3.125</v>
      </c>
      <c r="T38" s="102">
        <v>44220</v>
      </c>
      <c r="U38" s="13">
        <f>COUNTIFS(A:A,A38,C:C,C38)</f>
        <v>1</v>
      </c>
      <c r="V38" s="87" t="str">
        <f>VLOOKUP(A38,Data_echipe!A:U,21,0)</f>
        <v>Run a lot</v>
      </c>
    </row>
    <row r="39" spans="1:22" x14ac:dyDescent="0.25">
      <c r="A39" s="74" t="s">
        <v>183</v>
      </c>
      <c r="B39" s="87" t="str">
        <f>VLOOKUP(A39,Participanti!A:B,2,0)</f>
        <v>F</v>
      </c>
      <c r="C39" s="75">
        <v>2</v>
      </c>
      <c r="D39" s="76">
        <v>10.01</v>
      </c>
      <c r="E39" s="77">
        <v>4.2002314814814812E-2</v>
      </c>
      <c r="F39" s="77">
        <v>4.207175925925926E-2</v>
      </c>
      <c r="G39" s="77">
        <f t="shared" si="0"/>
        <v>4.2037037037037039E-2</v>
      </c>
      <c r="H39" s="78">
        <v>100</v>
      </c>
      <c r="I39" s="88">
        <f t="shared" si="6"/>
        <v>4.1995041995042002E-3</v>
      </c>
      <c r="J39" s="87">
        <f>IF(B39="F",VLOOKUP(D39,Barem!$B$2:$C$11,2,1),VLOOKUP(D39,Barem!$B$12:$C$21,2,1))</f>
        <v>2.5</v>
      </c>
      <c r="K39" s="87">
        <f>IF(J39=0,0,IF(B39="F",VLOOKUP(I39,Barem!$G$2:$H$11,2,1),VLOOKUP(I39,Barem!$G$12:$H$21,2,1)))</f>
        <v>1.5</v>
      </c>
      <c r="L39" s="75" t="s">
        <v>120</v>
      </c>
      <c r="M39" s="14">
        <f t="shared" si="7"/>
        <v>0.75</v>
      </c>
      <c r="N39" s="14">
        <f t="shared" si="8"/>
        <v>0.25</v>
      </c>
      <c r="O39" s="55">
        <f t="shared" si="9"/>
        <v>6.6666666666666666E-2</v>
      </c>
      <c r="P39" s="31">
        <f>IF(D39&gt;21,VLOOKUP(D39,Barem!$S$1:$T$141,2,1),0)</f>
        <v>0</v>
      </c>
      <c r="Q39" s="31">
        <f>IF(D39&lt;1.609,0,IF(B39="F",VLOOKUP(I39,Barem!$W$2:$Y$13,2,1),VLOOKUP(I39,Barem!$W$14:$Y$25,2,1)))</f>
        <v>0</v>
      </c>
      <c r="R39" s="31">
        <f>VLOOKUP(A39,Participanti!A:C,3,0)</f>
        <v>0</v>
      </c>
      <c r="S39" s="25">
        <f t="shared" si="10"/>
        <v>2.3166666666666669</v>
      </c>
      <c r="T39" s="102">
        <v>44215</v>
      </c>
      <c r="U39" s="13">
        <f>COUNTIFS(A:A,A39,C:C,C39)</f>
        <v>1</v>
      </c>
      <c r="V39" s="87" t="str">
        <f>VLOOKUP(A39,Data_echipe!A:U,21,0)</f>
        <v>FUGI!</v>
      </c>
    </row>
    <row r="40" spans="1:22" x14ac:dyDescent="0.25">
      <c r="A40" s="74" t="s">
        <v>65</v>
      </c>
      <c r="B40" s="87" t="str">
        <f>VLOOKUP(A40,Participanti!A:B,2,0)</f>
        <v>M</v>
      </c>
      <c r="C40" s="75">
        <v>2</v>
      </c>
      <c r="D40" s="76">
        <v>19.59</v>
      </c>
      <c r="E40" s="77">
        <v>6.5162037037037032E-2</v>
      </c>
      <c r="F40" s="77">
        <v>6.5162037037037032E-2</v>
      </c>
      <c r="G40" s="77">
        <f t="shared" si="0"/>
        <v>6.5162037037037032E-2</v>
      </c>
      <c r="H40" s="78">
        <v>54</v>
      </c>
      <c r="I40" s="88">
        <f t="shared" si="6"/>
        <v>3.3262908135292001E-3</v>
      </c>
      <c r="J40" s="87">
        <f>IF(B40="F",VLOOKUP(D40,Barem!$B$2:$C$11,2,1),VLOOKUP(D40,Barem!$B$12:$C$21,2,1))</f>
        <v>4.5</v>
      </c>
      <c r="K40" s="87">
        <f>IF(J40=0,0,IF(B40="F",VLOOKUP(I40,Barem!$G$2:$H$11,2,1),VLOOKUP(I40,Barem!$G$12:$H$21,2,1)))</f>
        <v>3</v>
      </c>
      <c r="L40" s="75" t="s">
        <v>120</v>
      </c>
      <c r="M40" s="14">
        <f t="shared" si="7"/>
        <v>0.75</v>
      </c>
      <c r="N40" s="14">
        <f t="shared" si="8"/>
        <v>0.25</v>
      </c>
      <c r="O40" s="55">
        <f t="shared" si="9"/>
        <v>0</v>
      </c>
      <c r="P40" s="31">
        <f>IF(D40&gt;21,VLOOKUP(D40,Barem!$S$1:$T$141,2,1),0)</f>
        <v>0</v>
      </c>
      <c r="Q40" s="31">
        <f>IF(D40&lt;1.609,0,IF(B40="F",VLOOKUP(I40,Barem!$W$2:$Y$13,2,1),VLOOKUP(I40,Barem!$W$14:$Y$25,2,1)))</f>
        <v>0</v>
      </c>
      <c r="R40" s="31">
        <f>VLOOKUP(A40,Participanti!A:C,3,0)</f>
        <v>0</v>
      </c>
      <c r="S40" s="25">
        <f t="shared" si="10"/>
        <v>4.125</v>
      </c>
      <c r="T40" s="102">
        <v>44219</v>
      </c>
      <c r="U40" s="13">
        <f>COUNTIFS(A:A,A40,C:C,C40)</f>
        <v>1</v>
      </c>
      <c r="V40" s="87" t="str">
        <f>VLOOKUP(A40,Data_echipe!A:U,21,0)</f>
        <v>FUGI!</v>
      </c>
    </row>
    <row r="41" spans="1:22" x14ac:dyDescent="0.25">
      <c r="A41" s="74" t="s">
        <v>61</v>
      </c>
      <c r="B41" s="87" t="str">
        <f>VLOOKUP(A41,Participanti!A:B,2,0)</f>
        <v>M</v>
      </c>
      <c r="C41" s="75">
        <v>2</v>
      </c>
      <c r="D41" s="76">
        <v>10.039999999999999</v>
      </c>
      <c r="E41" s="77">
        <v>4.5300925925925932E-2</v>
      </c>
      <c r="F41" s="77">
        <v>4.5347222222222226E-2</v>
      </c>
      <c r="G41" s="77">
        <f t="shared" si="0"/>
        <v>4.5324074074074079E-2</v>
      </c>
      <c r="H41" s="78">
        <v>0</v>
      </c>
      <c r="I41" s="88">
        <f t="shared" si="6"/>
        <v>4.5143500073778963E-3</v>
      </c>
      <c r="J41" s="87">
        <f>IF(B41="F",VLOOKUP(D41,Barem!$B$2:$C$11,2,1),VLOOKUP(D41,Barem!$B$12:$C$21,2,1))</f>
        <v>2.5</v>
      </c>
      <c r="K41" s="87">
        <f>IF(J41=0,0,IF(B41="F",VLOOKUP(I41,Barem!$G$2:$H$11,2,1),VLOOKUP(I41,Barem!$G$12:$H$21,2,1)))</f>
        <v>1</v>
      </c>
      <c r="L41" s="56" t="str">
        <f>VLOOKUP(C41,Barem!$L$1:$Q$16,6,0)</f>
        <v>V</v>
      </c>
      <c r="M41" s="14">
        <f t="shared" si="7"/>
        <v>0.25</v>
      </c>
      <c r="N41" s="14">
        <f t="shared" si="8"/>
        <v>0.75</v>
      </c>
      <c r="O41" s="55">
        <f t="shared" si="9"/>
        <v>0</v>
      </c>
      <c r="P41" s="31">
        <f>IF(D41&gt;21,VLOOKUP(D41,Barem!$S$1:$T$141,2,1),0)</f>
        <v>0</v>
      </c>
      <c r="Q41" s="31">
        <f>IF(D41&lt;1.609,0,IF(B41="F",VLOOKUP(I41,Barem!$W$2:$Y$13,2,1),VLOOKUP(I41,Barem!$W$14:$Y$25,2,1)))</f>
        <v>0</v>
      </c>
      <c r="R41" s="31">
        <f>VLOOKUP(A41,Participanti!A:C,3,0)</f>
        <v>0</v>
      </c>
      <c r="S41" s="25">
        <f t="shared" si="10"/>
        <v>1.375</v>
      </c>
      <c r="T41" s="102">
        <v>44218</v>
      </c>
      <c r="U41" s="13">
        <f>COUNTIFS(A:A,A41,C:C,C41)</f>
        <v>1</v>
      </c>
      <c r="V41" s="87" t="str">
        <f>VLOOKUP(A41,Data_echipe!A:U,21,0)</f>
        <v>Run for fun</v>
      </c>
    </row>
    <row r="42" spans="1:22" x14ac:dyDescent="0.25">
      <c r="A42" s="74" t="s">
        <v>7</v>
      </c>
      <c r="B42" s="87" t="str">
        <f>VLOOKUP(A42,Participanti!A:B,2,0)</f>
        <v>M</v>
      </c>
      <c r="C42" s="75">
        <v>2</v>
      </c>
      <c r="D42" s="76">
        <v>22.02</v>
      </c>
      <c r="E42" s="77">
        <v>8.4930555555555551E-2</v>
      </c>
      <c r="F42" s="77">
        <v>8.8715277777777782E-2</v>
      </c>
      <c r="G42" s="77">
        <f t="shared" si="0"/>
        <v>8.6822916666666666E-2</v>
      </c>
      <c r="H42" s="78">
        <v>44</v>
      </c>
      <c r="I42" s="88">
        <f t="shared" si="6"/>
        <v>3.9429117468967609E-3</v>
      </c>
      <c r="J42" s="87">
        <f>IF(B42="F",VLOOKUP(D42,Barem!$B$2:$C$11,2,1),VLOOKUP(D42,Barem!$B$12:$C$21,2,1))</f>
        <v>5</v>
      </c>
      <c r="K42" s="87">
        <f>IF(J42=0,0,IF(B42="F",VLOOKUP(I42,Barem!$G$2:$H$11,2,1),VLOOKUP(I42,Barem!$G$12:$H$21,2,1)))</f>
        <v>1.5</v>
      </c>
      <c r="L42" s="75" t="s">
        <v>120</v>
      </c>
      <c r="M42" s="14">
        <f t="shared" si="7"/>
        <v>0.75</v>
      </c>
      <c r="N42" s="14">
        <f t="shared" si="8"/>
        <v>0.25</v>
      </c>
      <c r="O42" s="55">
        <f t="shared" si="9"/>
        <v>0</v>
      </c>
      <c r="P42" s="31">
        <f>IF(D42&gt;21,VLOOKUP(D42,Barem!$S$1:$T$141,2,1),0)</f>
        <v>0</v>
      </c>
      <c r="Q42" s="31">
        <f>IF(D42&lt;1.609,0,IF(B42="F",VLOOKUP(I42,Barem!$W$2:$Y$13,2,1),VLOOKUP(I42,Barem!$W$14:$Y$25,2,1)))</f>
        <v>0</v>
      </c>
      <c r="R42" s="31">
        <f>VLOOKUP(A42,Participanti!A:C,3,0)</f>
        <v>0</v>
      </c>
      <c r="S42" s="25">
        <f t="shared" si="10"/>
        <v>4.125</v>
      </c>
      <c r="T42" s="102">
        <v>44219</v>
      </c>
      <c r="U42" s="13">
        <f>COUNTIFS(A:A,A42,C:C,C42)</f>
        <v>1</v>
      </c>
      <c r="V42" s="87" t="str">
        <f>VLOOKUP(A42,Data_echipe!A:U,21,0)</f>
        <v>Run for fun</v>
      </c>
    </row>
    <row r="43" spans="1:22" x14ac:dyDescent="0.25">
      <c r="A43" s="74" t="s">
        <v>57</v>
      </c>
      <c r="B43" s="87" t="str">
        <f>VLOOKUP(A43,Participanti!A:B,2,0)</f>
        <v>M</v>
      </c>
      <c r="C43" s="75">
        <v>2</v>
      </c>
      <c r="D43" s="76">
        <v>21.1</v>
      </c>
      <c r="E43" s="77">
        <v>8.3159722222222218E-2</v>
      </c>
      <c r="F43" s="77">
        <v>8.3159722222222218E-2</v>
      </c>
      <c r="G43" s="77">
        <f t="shared" si="0"/>
        <v>8.3159722222222218E-2</v>
      </c>
      <c r="H43" s="78">
        <v>54</v>
      </c>
      <c r="I43" s="88">
        <f t="shared" si="6"/>
        <v>3.9412190626645595E-3</v>
      </c>
      <c r="J43" s="87">
        <f>IF(B43="F",VLOOKUP(D43,Barem!$B$2:$C$11,2,1),VLOOKUP(D43,Barem!$B$12:$C$21,2,1))</f>
        <v>5</v>
      </c>
      <c r="K43" s="87">
        <f>IF(J43=0,0,IF(B43="F",VLOOKUP(I43,Barem!$G$2:$H$11,2,1),VLOOKUP(I43,Barem!$G$12:$H$21,2,1)))</f>
        <v>1.5</v>
      </c>
      <c r="L43" s="56" t="str">
        <f>VLOOKUP(C43,Barem!$L$1:$Q$16,6,0)</f>
        <v>V</v>
      </c>
      <c r="M43" s="14">
        <f t="shared" si="7"/>
        <v>0.25</v>
      </c>
      <c r="N43" s="14">
        <f t="shared" si="8"/>
        <v>0.75</v>
      </c>
      <c r="O43" s="55">
        <f t="shared" si="9"/>
        <v>0</v>
      </c>
      <c r="P43" s="31">
        <f>IF(D43&gt;21,VLOOKUP(D43,Barem!$S$1:$T$141,2,1),0)</f>
        <v>0</v>
      </c>
      <c r="Q43" s="31">
        <f>IF(D43&lt;1.609,0,IF(B43="F",VLOOKUP(I43,Barem!$W$2:$Y$13,2,1),VLOOKUP(I43,Barem!$W$14:$Y$25,2,1)))</f>
        <v>0</v>
      </c>
      <c r="R43" s="31">
        <f>VLOOKUP(A43,Participanti!A:C,3,0)</f>
        <v>0</v>
      </c>
      <c r="S43" s="25">
        <f t="shared" si="10"/>
        <v>2.375</v>
      </c>
      <c r="T43" s="102">
        <v>44219</v>
      </c>
      <c r="U43" s="13">
        <f>COUNTIFS(A:A,A43,C:C,C43)</f>
        <v>1</v>
      </c>
      <c r="V43" s="87" t="str">
        <f>VLOOKUP(A43,Data_echipe!A:U,21,0)</f>
        <v>FUGI!</v>
      </c>
    </row>
    <row r="44" spans="1:22" x14ac:dyDescent="0.25">
      <c r="A44" s="74" t="s">
        <v>68</v>
      </c>
      <c r="B44" s="87" t="str">
        <f>VLOOKUP(A44,Participanti!A:B,2,0)</f>
        <v>M</v>
      </c>
      <c r="C44" s="75">
        <v>2</v>
      </c>
      <c r="D44" s="76">
        <v>50</v>
      </c>
      <c r="E44" s="77">
        <v>0.20373842592592592</v>
      </c>
      <c r="F44" s="77">
        <v>0.20658564814814814</v>
      </c>
      <c r="G44" s="77">
        <f t="shared" si="0"/>
        <v>0.20516203703703703</v>
      </c>
      <c r="H44" s="78">
        <v>111</v>
      </c>
      <c r="I44" s="88">
        <f t="shared" si="6"/>
        <v>4.1032407407407406E-3</v>
      </c>
      <c r="J44" s="87">
        <f>IF(B44="F",VLOOKUP(D44,Barem!$B$2:$C$11,2,1),VLOOKUP(D44,Barem!$B$12:$C$21,2,1))</f>
        <v>5</v>
      </c>
      <c r="K44" s="87">
        <f>IF(J44=0,0,IF(B44="F",VLOOKUP(I44,Barem!$G$2:$H$11,2,1),VLOOKUP(I44,Barem!$G$12:$H$21,2,1)))</f>
        <v>1.5</v>
      </c>
      <c r="L44" s="75" t="s">
        <v>120</v>
      </c>
      <c r="M44" s="14">
        <f t="shared" si="7"/>
        <v>0.75</v>
      </c>
      <c r="N44" s="14">
        <f t="shared" si="8"/>
        <v>0.25</v>
      </c>
      <c r="O44" s="55">
        <f t="shared" si="9"/>
        <v>7.3999999999999996E-2</v>
      </c>
      <c r="P44" s="31">
        <f>IF(D44&gt;21,VLOOKUP(D44,Barem!$S$1:$T$141,2,1),0)</f>
        <v>1.4</v>
      </c>
      <c r="Q44" s="31">
        <f>IF(D44&lt;1.609,0,IF(B44="F",VLOOKUP(I44,Barem!$W$2:$Y$13,2,1),VLOOKUP(I44,Barem!$W$14:$Y$25,2,1)))</f>
        <v>0</v>
      </c>
      <c r="R44" s="31">
        <f>VLOOKUP(A44,Participanti!A:C,3,0)</f>
        <v>0</v>
      </c>
      <c r="S44" s="25">
        <f t="shared" si="10"/>
        <v>5.5990000000000002</v>
      </c>
      <c r="T44" s="102">
        <v>44219</v>
      </c>
      <c r="U44" s="13">
        <f>COUNTIFS(A:A,A44,C:C,C44)</f>
        <v>1</v>
      </c>
      <c r="V44" s="87" t="str">
        <f>VLOOKUP(A44,Data_echipe!A:U,21,0)</f>
        <v>Tenchei</v>
      </c>
    </row>
    <row r="45" spans="1:22" x14ac:dyDescent="0.25">
      <c r="A45" s="74" t="s">
        <v>62</v>
      </c>
      <c r="B45" s="87" t="str">
        <f>VLOOKUP(A45,Participanti!A:B,2,0)</f>
        <v>M</v>
      </c>
      <c r="C45" s="75">
        <v>2</v>
      </c>
      <c r="D45" s="76">
        <v>24.1</v>
      </c>
      <c r="E45" s="77">
        <v>8.9201388888888886E-2</v>
      </c>
      <c r="F45" s="77">
        <v>9.1666666666666674E-2</v>
      </c>
      <c r="G45" s="77">
        <f t="shared" si="0"/>
        <v>9.0434027777777787E-2</v>
      </c>
      <c r="H45" s="78">
        <v>52</v>
      </c>
      <c r="I45" s="88">
        <f t="shared" si="6"/>
        <v>3.7524492853849701E-3</v>
      </c>
      <c r="J45" s="87">
        <f>IF(B45="F",VLOOKUP(D45,Barem!$B$2:$C$11,2,1),VLOOKUP(D45,Barem!$B$12:$C$21,2,1))</f>
        <v>5</v>
      </c>
      <c r="K45" s="87">
        <f>IF(J45=0,0,IF(B45="F",VLOOKUP(I45,Barem!$G$2:$H$11,2,1),VLOOKUP(I45,Barem!$G$12:$H$21,2,1)))</f>
        <v>2</v>
      </c>
      <c r="L45" s="75" t="s">
        <v>120</v>
      </c>
      <c r="M45" s="14">
        <f t="shared" si="7"/>
        <v>0.75</v>
      </c>
      <c r="N45" s="14">
        <f t="shared" si="8"/>
        <v>0.25</v>
      </c>
      <c r="O45" s="55">
        <f t="shared" si="9"/>
        <v>0</v>
      </c>
      <c r="P45" s="31">
        <f>IF(D45&gt;21,VLOOKUP(D45,Barem!$S$1:$T$141,2,1),0)</f>
        <v>0.1</v>
      </c>
      <c r="Q45" s="31">
        <f>IF(D45&lt;1.609,0,IF(B45="F",VLOOKUP(I45,Barem!$W$2:$Y$13,2,1),VLOOKUP(I45,Barem!$W$14:$Y$25,2,1)))</f>
        <v>0</v>
      </c>
      <c r="R45" s="31">
        <f>VLOOKUP(A45,Participanti!A:C,3,0)</f>
        <v>0</v>
      </c>
      <c r="S45" s="25">
        <f t="shared" si="10"/>
        <v>4.3499999999999996</v>
      </c>
      <c r="T45" s="102">
        <v>44217</v>
      </c>
      <c r="U45" s="13">
        <f>COUNTIFS(A:A,A45,C:C,C45)</f>
        <v>1</v>
      </c>
      <c r="V45" s="87" t="str">
        <f>VLOOKUP(A45,Data_echipe!A:U,21,0)</f>
        <v>Tenchei</v>
      </c>
    </row>
    <row r="46" spans="1:22" x14ac:dyDescent="0.25">
      <c r="A46" s="74" t="s">
        <v>67</v>
      </c>
      <c r="B46" s="87" t="str">
        <f>VLOOKUP(A46,Participanti!A:B,2,0)</f>
        <v>F</v>
      </c>
      <c r="C46" s="75">
        <v>2</v>
      </c>
      <c r="D46" s="76">
        <v>8.06</v>
      </c>
      <c r="E46" s="77">
        <v>3.7962962962962962E-2</v>
      </c>
      <c r="F46" s="77">
        <v>3.7962962962962962E-2</v>
      </c>
      <c r="G46" s="77">
        <f t="shared" si="0"/>
        <v>3.7962962962962962E-2</v>
      </c>
      <c r="H46" s="78">
        <v>0</v>
      </c>
      <c r="I46" s="88">
        <f t="shared" si="6"/>
        <v>4.7100450326256777E-3</v>
      </c>
      <c r="J46" s="87">
        <f>IF(B46="F",VLOOKUP(D46,Barem!$B$2:$C$11,2,1),VLOOKUP(D46,Barem!$B$12:$C$21,2,1))</f>
        <v>2</v>
      </c>
      <c r="K46" s="87">
        <f>IF(J46=0,0,IF(B46="F",VLOOKUP(I46,Barem!$G$2:$H$11,2,1),VLOOKUP(I46,Barem!$G$12:$H$21,2,1)))</f>
        <v>1</v>
      </c>
      <c r="L46" s="56" t="str">
        <f>VLOOKUP(C46,Barem!$L$1:$Q$16,6,0)</f>
        <v>V</v>
      </c>
      <c r="M46" s="14">
        <f t="shared" si="7"/>
        <v>0.25</v>
      </c>
      <c r="N46" s="14">
        <f t="shared" si="8"/>
        <v>0.75</v>
      </c>
      <c r="O46" s="55">
        <f t="shared" si="9"/>
        <v>0</v>
      </c>
      <c r="P46" s="31">
        <f>IF(D46&gt;21,VLOOKUP(D46,Barem!$S$1:$T$141,2,1),0)</f>
        <v>0</v>
      </c>
      <c r="Q46" s="31">
        <f>IF(D46&lt;1.609,0,IF(B46="F",VLOOKUP(I46,Barem!$W$2:$Y$13,2,1),VLOOKUP(I46,Barem!$W$14:$Y$25,2,1)))</f>
        <v>0</v>
      </c>
      <c r="R46" s="31">
        <f>VLOOKUP(A46,Participanti!A:C,3,0)</f>
        <v>0.7</v>
      </c>
      <c r="S46" s="25">
        <f t="shared" si="10"/>
        <v>1.95</v>
      </c>
      <c r="T46" s="102">
        <v>44218</v>
      </c>
      <c r="U46" s="13">
        <f>COUNTIFS(A:A,A46,C:C,C46)</f>
        <v>1</v>
      </c>
      <c r="V46" s="87" t="str">
        <f>VLOOKUP(A46,Data_echipe!A:U,21,0)</f>
        <v>FUGI!</v>
      </c>
    </row>
    <row r="47" spans="1:22" x14ac:dyDescent="0.25">
      <c r="A47" s="74" t="s">
        <v>91</v>
      </c>
      <c r="B47" s="87" t="str">
        <f>VLOOKUP(A47,Participanti!A:B,2,0)</f>
        <v>M</v>
      </c>
      <c r="C47" s="75">
        <v>2</v>
      </c>
      <c r="D47" s="76">
        <v>21.11</v>
      </c>
      <c r="E47" s="77">
        <v>8.5150462962962969E-2</v>
      </c>
      <c r="F47" s="77">
        <v>8.5231481481481478E-2</v>
      </c>
      <c r="G47" s="77">
        <f t="shared" si="0"/>
        <v>8.5190972222222217E-2</v>
      </c>
      <c r="H47" s="78">
        <v>11</v>
      </c>
      <c r="I47" s="88">
        <f t="shared" si="6"/>
        <v>4.0355742407495133E-3</v>
      </c>
      <c r="J47" s="87">
        <f>IF(B47="F",VLOOKUP(D47,Barem!$B$2:$C$11,2,1),VLOOKUP(D47,Barem!$B$12:$C$21,2,1))</f>
        <v>5</v>
      </c>
      <c r="K47" s="87">
        <f>IF(J47=0,0,IF(B47="F",VLOOKUP(I47,Barem!$G$2:$H$11,2,1),VLOOKUP(I47,Barem!$G$12:$H$21,2,1)))</f>
        <v>1.5</v>
      </c>
      <c r="L47" s="56" t="str">
        <f>VLOOKUP(C47,Barem!$L$1:$Q$16,6,0)</f>
        <v>V</v>
      </c>
      <c r="M47" s="14">
        <f t="shared" si="7"/>
        <v>0.25</v>
      </c>
      <c r="N47" s="14">
        <f t="shared" si="8"/>
        <v>0.75</v>
      </c>
      <c r="O47" s="55">
        <f t="shared" si="9"/>
        <v>0</v>
      </c>
      <c r="P47" s="31">
        <f>IF(D47&gt;21,VLOOKUP(D47,Barem!$S$1:$T$141,2,1),0)</f>
        <v>0</v>
      </c>
      <c r="Q47" s="31">
        <f>IF(D47&lt;1.609,0,IF(B47="F",VLOOKUP(I47,Barem!$W$2:$Y$13,2,1),VLOOKUP(I47,Barem!$W$14:$Y$25,2,1)))</f>
        <v>0</v>
      </c>
      <c r="R47" s="31">
        <f>VLOOKUP(A47,Participanti!A:C,3,0)</f>
        <v>0</v>
      </c>
      <c r="S47" s="25">
        <f t="shared" si="10"/>
        <v>2.375</v>
      </c>
      <c r="T47" s="102">
        <v>44219</v>
      </c>
      <c r="U47" s="13">
        <f>COUNTIFS(A:A,A47,C:C,C47)</f>
        <v>1</v>
      </c>
      <c r="V47" s="87" t="str">
        <f>VLOOKUP(A47,Data_echipe!A:U,21,0)</f>
        <v>Run a lot</v>
      </c>
    </row>
    <row r="48" spans="1:22" x14ac:dyDescent="0.25">
      <c r="A48" s="74" t="s">
        <v>122</v>
      </c>
      <c r="B48" s="87" t="str">
        <f>VLOOKUP(A48,Participanti!A:B,2,0)</f>
        <v>M</v>
      </c>
      <c r="C48" s="75">
        <v>2</v>
      </c>
      <c r="D48" s="76">
        <v>21.1</v>
      </c>
      <c r="E48" s="77">
        <v>7.1504629629629626E-2</v>
      </c>
      <c r="F48" s="77">
        <v>7.1504629629629626E-2</v>
      </c>
      <c r="G48" s="77">
        <f t="shared" si="0"/>
        <v>7.1504629629629626E-2</v>
      </c>
      <c r="H48" s="78">
        <v>13</v>
      </c>
      <c r="I48" s="88">
        <f t="shared" si="6"/>
        <v>3.388845006143584E-3</v>
      </c>
      <c r="J48" s="87">
        <f>IF(B48="F",VLOOKUP(D48,Barem!$B$2:$C$11,2,1),VLOOKUP(D48,Barem!$B$12:$C$21,2,1))</f>
        <v>5</v>
      </c>
      <c r="K48" s="87">
        <f>IF(J48=0,0,IF(B48="F",VLOOKUP(I48,Barem!$G$2:$H$11,2,1),VLOOKUP(I48,Barem!$G$12:$H$21,2,1)))</f>
        <v>3</v>
      </c>
      <c r="L48" s="75" t="s">
        <v>120</v>
      </c>
      <c r="M48" s="14">
        <f t="shared" si="7"/>
        <v>0.75</v>
      </c>
      <c r="N48" s="14">
        <f t="shared" si="8"/>
        <v>0.25</v>
      </c>
      <c r="O48" s="55">
        <f t="shared" si="9"/>
        <v>0</v>
      </c>
      <c r="P48" s="31">
        <f>IF(D48&gt;21,VLOOKUP(D48,Barem!$S$1:$T$141,2,1),0)</f>
        <v>0</v>
      </c>
      <c r="Q48" s="31">
        <f>IF(D48&lt;1.609,0,IF(B48="F",VLOOKUP(I48,Barem!$W$2:$Y$13,2,1),VLOOKUP(I48,Barem!$W$14:$Y$25,2,1)))</f>
        <v>0</v>
      </c>
      <c r="R48" s="31">
        <f>VLOOKUP(A48,Participanti!A:C,3,0)</f>
        <v>0</v>
      </c>
      <c r="S48" s="25">
        <f t="shared" si="10"/>
        <v>4.5</v>
      </c>
      <c r="T48" s="102">
        <v>44219</v>
      </c>
      <c r="U48" s="13">
        <f>COUNTIFS(A:A,A48,C:C,C48)</f>
        <v>1</v>
      </c>
      <c r="V48" s="87" t="str">
        <f>VLOOKUP(A48,Data_echipe!A:U,21,0)</f>
        <v>Run a lot</v>
      </c>
    </row>
    <row r="49" spans="1:22" x14ac:dyDescent="0.25">
      <c r="A49" s="74" t="s">
        <v>49</v>
      </c>
      <c r="B49" s="87" t="str">
        <f>VLOOKUP(A49,Participanti!A:B,2,0)</f>
        <v>M</v>
      </c>
      <c r="C49" s="75">
        <v>2</v>
      </c>
      <c r="D49" s="76">
        <v>22</v>
      </c>
      <c r="E49" s="77">
        <v>7.2511574074074062E-2</v>
      </c>
      <c r="F49" s="77">
        <v>7.7916666666666676E-2</v>
      </c>
      <c r="G49" s="77">
        <f t="shared" si="0"/>
        <v>7.5214120370370369E-2</v>
      </c>
      <c r="H49" s="78">
        <v>138</v>
      </c>
      <c r="I49" s="88">
        <f t="shared" si="6"/>
        <v>3.4188236531986532E-3</v>
      </c>
      <c r="J49" s="87">
        <f>IF(B49="F",VLOOKUP(D49,Barem!$B$2:$C$11,2,1),VLOOKUP(D49,Barem!$B$12:$C$21,2,1))</f>
        <v>5</v>
      </c>
      <c r="K49" s="87">
        <f>IF(J49=0,0,IF(B49="F",VLOOKUP(I49,Barem!$G$2:$H$11,2,1),VLOOKUP(I49,Barem!$G$12:$H$21,2,1)))</f>
        <v>3</v>
      </c>
      <c r="L49" s="75" t="s">
        <v>120</v>
      </c>
      <c r="M49" s="14">
        <f t="shared" si="7"/>
        <v>0.75</v>
      </c>
      <c r="N49" s="14">
        <f t="shared" si="8"/>
        <v>0.25</v>
      </c>
      <c r="O49" s="55">
        <f t="shared" si="9"/>
        <v>9.1999999999999998E-2</v>
      </c>
      <c r="P49" s="31">
        <f>IF(D49&gt;21,VLOOKUP(D49,Barem!$S$1:$T$141,2,1),0)</f>
        <v>0</v>
      </c>
      <c r="Q49" s="31">
        <f>IF(D49&lt;1.609,0,IF(B49="F",VLOOKUP(I49,Barem!$W$2:$Y$13,2,1),VLOOKUP(I49,Barem!$W$14:$Y$25,2,1)))</f>
        <v>0</v>
      </c>
      <c r="R49" s="31">
        <f>VLOOKUP(A49,Participanti!A:C,3,0)</f>
        <v>0</v>
      </c>
      <c r="S49" s="25">
        <f t="shared" si="10"/>
        <v>4.5919999999999996</v>
      </c>
      <c r="T49" s="102">
        <v>44220</v>
      </c>
      <c r="U49" s="13">
        <f>COUNTIFS(A:A,A49,C:C,C49)</f>
        <v>1</v>
      </c>
      <c r="V49" s="87" t="str">
        <f>VLOOKUP(A49,Data_echipe!A:U,21,0)</f>
        <v>Tenchei</v>
      </c>
    </row>
    <row r="50" spans="1:22" x14ac:dyDescent="0.25">
      <c r="A50" s="74" t="s">
        <v>186</v>
      </c>
      <c r="B50" s="87" t="str">
        <f>VLOOKUP(A50,Participanti!A:B,2,0)</f>
        <v>M</v>
      </c>
      <c r="C50" s="75">
        <v>2</v>
      </c>
      <c r="D50" s="76">
        <v>10.02</v>
      </c>
      <c r="E50" s="77">
        <v>4.1319444444444443E-2</v>
      </c>
      <c r="F50" s="77">
        <v>4.1365740740740745E-2</v>
      </c>
      <c r="G50" s="77">
        <f t="shared" si="0"/>
        <v>4.1342592592592597E-2</v>
      </c>
      <c r="H50" s="78">
        <v>8</v>
      </c>
      <c r="I50" s="88">
        <f t="shared" si="6"/>
        <v>4.1260072447697202E-3</v>
      </c>
      <c r="J50" s="87">
        <f>IF(B50="F",VLOOKUP(D50,Barem!$B$2:$C$11,2,1),VLOOKUP(D50,Barem!$B$12:$C$21,2,1))</f>
        <v>2.5</v>
      </c>
      <c r="K50" s="87">
        <f>IF(J50=0,0,IF(B50="F",VLOOKUP(I50,Barem!$G$2:$H$11,2,1),VLOOKUP(I50,Barem!$G$12:$H$21,2,1)))</f>
        <v>1.5</v>
      </c>
      <c r="L50" s="75" t="s">
        <v>120</v>
      </c>
      <c r="M50" s="14">
        <f t="shared" si="7"/>
        <v>0.75</v>
      </c>
      <c r="N50" s="14">
        <f t="shared" si="8"/>
        <v>0.25</v>
      </c>
      <c r="O50" s="55">
        <f t="shared" si="9"/>
        <v>0</v>
      </c>
      <c r="P50" s="31">
        <f>IF(D50&gt;21,VLOOKUP(D50,Barem!$S$1:$T$141,2,1),0)</f>
        <v>0</v>
      </c>
      <c r="Q50" s="31">
        <f>IF(D50&lt;1.609,0,IF(B50="F",VLOOKUP(I50,Barem!$W$2:$Y$13,2,1),VLOOKUP(I50,Barem!$W$14:$Y$25,2,1)))</f>
        <v>0</v>
      </c>
      <c r="R50" s="31">
        <f>VLOOKUP(A50,Participanti!A:C,3,0)</f>
        <v>0</v>
      </c>
      <c r="S50" s="25">
        <f t="shared" si="10"/>
        <v>2.25</v>
      </c>
      <c r="T50" s="102">
        <v>44215</v>
      </c>
      <c r="U50" s="13">
        <f>COUNTIFS(A:A,A50,C:C,C50)</f>
        <v>1</v>
      </c>
      <c r="V50" s="87" t="str">
        <f>VLOOKUP(A50,Data_echipe!A:U,21,0)</f>
        <v>Run a lot</v>
      </c>
    </row>
    <row r="51" spans="1:22" x14ac:dyDescent="0.25">
      <c r="A51" s="74" t="s">
        <v>89</v>
      </c>
      <c r="B51" s="87" t="str">
        <f>VLOOKUP(A51,Participanti!A:B,2,0)</f>
        <v>M</v>
      </c>
      <c r="C51" s="75">
        <v>2</v>
      </c>
      <c r="D51" s="76">
        <v>15.01</v>
      </c>
      <c r="E51" s="77">
        <v>5.1990740740740747E-2</v>
      </c>
      <c r="F51" s="77">
        <v>5.1990740740740747E-2</v>
      </c>
      <c r="G51" s="77">
        <f t="shared" si="0"/>
        <v>5.1990740740740747E-2</v>
      </c>
      <c r="H51" s="78">
        <v>105</v>
      </c>
      <c r="I51" s="88">
        <f t="shared" si="6"/>
        <v>3.4637402225676712E-3</v>
      </c>
      <c r="J51" s="87">
        <f>IF(B51="F",VLOOKUP(D51,Barem!$B$2:$C$11,2,1),VLOOKUP(D51,Barem!$B$12:$C$21,2,1))</f>
        <v>3.5</v>
      </c>
      <c r="K51" s="87">
        <f>IF(J51=0,0,IF(B51="F",VLOOKUP(I51,Barem!$G$2:$H$11,2,1),VLOOKUP(I51,Barem!$G$12:$H$21,2,1)))</f>
        <v>3</v>
      </c>
      <c r="L51" s="56" t="str">
        <f>VLOOKUP(C51,Barem!$L$1:$Q$16,6,0)</f>
        <v>V</v>
      </c>
      <c r="M51" s="14">
        <f t="shared" si="7"/>
        <v>0.25</v>
      </c>
      <c r="N51" s="14">
        <f t="shared" si="8"/>
        <v>0.75</v>
      </c>
      <c r="O51" s="55">
        <f t="shared" si="9"/>
        <v>7.0000000000000007E-2</v>
      </c>
      <c r="P51" s="31">
        <f>IF(D51&gt;21,VLOOKUP(D51,Barem!$S$1:$T$141,2,1),0)</f>
        <v>0</v>
      </c>
      <c r="Q51" s="31">
        <f>IF(D51&lt;1.609,0,IF(B51="F",VLOOKUP(I51,Barem!$W$2:$Y$13,2,1),VLOOKUP(I51,Barem!$W$14:$Y$25,2,1)))</f>
        <v>0</v>
      </c>
      <c r="R51" s="31">
        <f>VLOOKUP(A51,Participanti!A:C,3,0)</f>
        <v>0</v>
      </c>
      <c r="S51" s="25">
        <f t="shared" si="10"/>
        <v>3.1949999999999998</v>
      </c>
      <c r="T51" s="102">
        <v>44219</v>
      </c>
      <c r="U51" s="13">
        <f>COUNTIFS(A:A,A51,C:C,C51)</f>
        <v>1</v>
      </c>
      <c r="V51" s="87" t="str">
        <f>VLOOKUP(A51,Data_echipe!A:U,21,0)</f>
        <v>Tenchei</v>
      </c>
    </row>
    <row r="52" spans="1:22" x14ac:dyDescent="0.25">
      <c r="A52" s="74" t="s">
        <v>131</v>
      </c>
      <c r="B52" s="87" t="str">
        <f>VLOOKUP(A52,Participanti!A:B,2,0)</f>
        <v>F</v>
      </c>
      <c r="C52" s="75">
        <v>2</v>
      </c>
      <c r="D52" s="76">
        <v>10.55</v>
      </c>
      <c r="E52" s="77">
        <v>4.7106481481481478E-2</v>
      </c>
      <c r="F52" s="77">
        <v>4.7106481481481478E-2</v>
      </c>
      <c r="G52" s="77">
        <f t="shared" si="0"/>
        <v>4.7106481481481478E-2</v>
      </c>
      <c r="H52" s="78">
        <v>59</v>
      </c>
      <c r="I52" s="88">
        <f t="shared" si="6"/>
        <v>4.4650693347375809E-3</v>
      </c>
      <c r="J52" s="87">
        <f>IF(B52="F",VLOOKUP(D52,Barem!$B$2:$C$11,2,1),VLOOKUP(D52,Barem!$B$12:$C$21,2,1))</f>
        <v>2.5</v>
      </c>
      <c r="K52" s="87">
        <f>IF(J52=0,0,IF(B52="F",VLOOKUP(I52,Barem!$G$2:$H$11,2,1),VLOOKUP(I52,Barem!$G$12:$H$21,2,1)))</f>
        <v>1.5</v>
      </c>
      <c r="L52" s="75" t="s">
        <v>120</v>
      </c>
      <c r="M52" s="14">
        <f t="shared" si="7"/>
        <v>0.75</v>
      </c>
      <c r="N52" s="14">
        <f t="shared" si="8"/>
        <v>0.25</v>
      </c>
      <c r="O52" s="55">
        <f t="shared" si="9"/>
        <v>0</v>
      </c>
      <c r="P52" s="31">
        <f>IF(D52&gt;21,VLOOKUP(D52,Barem!$S$1:$T$141,2,1),0)</f>
        <v>0</v>
      </c>
      <c r="Q52" s="31">
        <f>IF(D52&lt;1.609,0,IF(B52="F",VLOOKUP(I52,Barem!$W$2:$Y$13,2,1),VLOOKUP(I52,Barem!$W$14:$Y$25,2,1)))</f>
        <v>0</v>
      </c>
      <c r="R52" s="31">
        <f>VLOOKUP(A52,Participanti!A:C,3,0)</f>
        <v>0</v>
      </c>
      <c r="S52" s="25">
        <f t="shared" si="10"/>
        <v>2.25</v>
      </c>
      <c r="T52" s="102">
        <v>44216</v>
      </c>
      <c r="U52" s="13">
        <f>COUNTIFS(A:A,A52,C:C,C52)</f>
        <v>1</v>
      </c>
      <c r="V52" s="87" t="str">
        <f>VLOOKUP(A52,Data_echipe!A:U,21,0)</f>
        <v>Run a lot</v>
      </c>
    </row>
    <row r="53" spans="1:22" x14ac:dyDescent="0.25">
      <c r="A53" s="74" t="s">
        <v>188</v>
      </c>
      <c r="B53" s="87" t="str">
        <f>VLOOKUP(A53,Participanti!A:B,2,0)</f>
        <v>F</v>
      </c>
      <c r="C53" s="75">
        <v>2</v>
      </c>
      <c r="D53" s="76">
        <v>21.37</v>
      </c>
      <c r="E53" s="77">
        <v>8.5428240740740735E-2</v>
      </c>
      <c r="F53" s="77">
        <v>9.4120370370370368E-2</v>
      </c>
      <c r="G53" s="77">
        <f t="shared" si="0"/>
        <v>8.9774305555555545E-2</v>
      </c>
      <c r="H53" s="78">
        <v>97</v>
      </c>
      <c r="I53" s="88">
        <f t="shared" si="6"/>
        <v>4.2009501897779852E-3</v>
      </c>
      <c r="J53" s="87">
        <f>IF(B53="F",VLOOKUP(D53,Barem!$B$2:$C$11,2,1),VLOOKUP(D53,Barem!$B$12:$C$21,2,1))</f>
        <v>5</v>
      </c>
      <c r="K53" s="87">
        <f>IF(J53=0,0,IF(B53="F",VLOOKUP(I53,Barem!$G$2:$H$11,2,1),VLOOKUP(I53,Barem!$G$12:$H$21,2,1)))</f>
        <v>1.5</v>
      </c>
      <c r="L53" s="75" t="s">
        <v>120</v>
      </c>
      <c r="M53" s="14">
        <f t="shared" si="7"/>
        <v>0.75</v>
      </c>
      <c r="N53" s="14">
        <f t="shared" si="8"/>
        <v>0.25</v>
      </c>
      <c r="O53" s="55">
        <f t="shared" si="9"/>
        <v>0</v>
      </c>
      <c r="P53" s="31">
        <f>IF(D53&gt;21,VLOOKUP(D53,Barem!$S$1:$T$141,2,1),0)</f>
        <v>0</v>
      </c>
      <c r="Q53" s="31">
        <f>IF(D53&lt;1.609,0,IF(B53="F",VLOOKUP(I53,Barem!$W$2:$Y$13,2,1),VLOOKUP(I53,Barem!$W$14:$Y$25,2,1)))</f>
        <v>0</v>
      </c>
      <c r="R53" s="31">
        <f>VLOOKUP(A53,Participanti!A:C,3,0)</f>
        <v>0</v>
      </c>
      <c r="S53" s="25">
        <f t="shared" si="10"/>
        <v>4.125</v>
      </c>
      <c r="T53" s="102">
        <v>44219</v>
      </c>
      <c r="U53" s="13">
        <f>COUNTIFS(A:A,A53,C:C,C53)</f>
        <v>1</v>
      </c>
      <c r="V53" s="87" t="str">
        <f>VLOOKUP(A53,Data_echipe!A:U,21,0)</f>
        <v>Simply the BEST</v>
      </c>
    </row>
    <row r="54" spans="1:22" x14ac:dyDescent="0.25">
      <c r="A54" s="74" t="s">
        <v>185</v>
      </c>
      <c r="B54" s="87" t="str">
        <f>VLOOKUP(A54,Participanti!A:B,2,0)</f>
        <v>M</v>
      </c>
      <c r="C54" s="75">
        <v>2</v>
      </c>
      <c r="D54" s="76">
        <v>21.1</v>
      </c>
      <c r="E54" s="77">
        <v>8.7662037037037024E-2</v>
      </c>
      <c r="F54" s="77">
        <v>8.7777777777777774E-2</v>
      </c>
      <c r="G54" s="77">
        <f t="shared" si="0"/>
        <v>8.7719907407407399E-2</v>
      </c>
      <c r="H54" s="78">
        <v>300</v>
      </c>
      <c r="I54" s="88">
        <f t="shared" si="6"/>
        <v>4.1573415832894499E-3</v>
      </c>
      <c r="J54" s="87">
        <f>IF(B54="F",VLOOKUP(D54,Barem!$B$2:$C$11,2,1),VLOOKUP(D54,Barem!$B$12:$C$21,2,1))</f>
        <v>5</v>
      </c>
      <c r="K54" s="87">
        <f>IF(J54=0,0,IF(B54="F",VLOOKUP(I54,Barem!$G$2:$H$11,2,1),VLOOKUP(I54,Barem!$G$12:$H$21,2,1)))</f>
        <v>1.5</v>
      </c>
      <c r="L54" s="75" t="s">
        <v>120</v>
      </c>
      <c r="M54" s="14">
        <f t="shared" si="7"/>
        <v>0.75</v>
      </c>
      <c r="N54" s="14">
        <f t="shared" si="8"/>
        <v>0.25</v>
      </c>
      <c r="O54" s="55">
        <f t="shared" si="9"/>
        <v>0.2</v>
      </c>
      <c r="P54" s="31">
        <f>IF(D54&gt;21,VLOOKUP(D54,Barem!$S$1:$T$141,2,1),0)</f>
        <v>0</v>
      </c>
      <c r="Q54" s="31">
        <f>IF(D54&lt;1.609,0,IF(B54="F",VLOOKUP(I54,Barem!$W$2:$Y$13,2,1),VLOOKUP(I54,Barem!$W$14:$Y$25,2,1)))</f>
        <v>0</v>
      </c>
      <c r="R54" s="31">
        <f>VLOOKUP(A54,Participanti!A:C,3,0)</f>
        <v>0.4</v>
      </c>
      <c r="S54" s="25">
        <f t="shared" si="10"/>
        <v>4.7250000000000005</v>
      </c>
      <c r="T54" s="102">
        <v>44220</v>
      </c>
      <c r="U54" s="13">
        <f>COUNTIFS(A:A,A54,C:C,C54)</f>
        <v>1</v>
      </c>
      <c r="V54" s="87" t="str">
        <f>VLOOKUP(A54,Data_echipe!A:U,21,0)</f>
        <v>FUGI!</v>
      </c>
    </row>
    <row r="55" spans="1:22" x14ac:dyDescent="0.25">
      <c r="A55" s="74" t="s">
        <v>114</v>
      </c>
      <c r="B55" s="87" t="str">
        <f>VLOOKUP(A55,Participanti!A:B,2,0)</f>
        <v>F</v>
      </c>
      <c r="C55" s="75">
        <v>2</v>
      </c>
      <c r="D55" s="76">
        <v>3</v>
      </c>
      <c r="E55" s="77">
        <v>9.8148148148148144E-3</v>
      </c>
      <c r="F55" s="77">
        <v>1.0011574074074074E-2</v>
      </c>
      <c r="G55" s="77">
        <f t="shared" si="0"/>
        <v>9.9131944444444432E-3</v>
      </c>
      <c r="H55" s="78">
        <v>0</v>
      </c>
      <c r="I55" s="88">
        <f t="shared" si="6"/>
        <v>3.3043981481481479E-3</v>
      </c>
      <c r="J55" s="87">
        <f>IF(B55="F",VLOOKUP(D55,Barem!$B$2:$C$11,2,1),VLOOKUP(D55,Barem!$B$12:$C$21,2,1))</f>
        <v>1</v>
      </c>
      <c r="K55" s="87">
        <f>IF(J55=0,0,IF(B55="F",VLOOKUP(I55,Barem!$G$2:$H$11,2,1),VLOOKUP(I55,Barem!$G$12:$H$21,2,1)))</f>
        <v>4.5</v>
      </c>
      <c r="L55" s="56" t="str">
        <f>VLOOKUP(C55,Barem!$L$1:$Q$16,6,0)</f>
        <v>V</v>
      </c>
      <c r="M55" s="14">
        <f t="shared" si="7"/>
        <v>0.25</v>
      </c>
      <c r="N55" s="14">
        <f t="shared" si="8"/>
        <v>0.75</v>
      </c>
      <c r="O55" s="55">
        <f t="shared" si="9"/>
        <v>0</v>
      </c>
      <c r="P55" s="31">
        <f>IF(D55&gt;21,VLOOKUP(D55,Barem!$S$1:$T$141,2,1),0)</f>
        <v>0</v>
      </c>
      <c r="Q55" s="31">
        <f>IF(D55&lt;1.609,0,IF(B55="F",VLOOKUP(I55,Barem!$W$2:$Y$13,2,1),VLOOKUP(I55,Barem!$W$14:$Y$25,2,1)))</f>
        <v>0</v>
      </c>
      <c r="R55" s="31">
        <f>VLOOKUP(A55,Participanti!A:C,3,0)</f>
        <v>0</v>
      </c>
      <c r="S55" s="25">
        <f t="shared" si="10"/>
        <v>3.625</v>
      </c>
      <c r="T55" s="102">
        <v>44219</v>
      </c>
      <c r="U55" s="13">
        <f>COUNTIFS(A:A,A55,C:C,C55)</f>
        <v>1</v>
      </c>
      <c r="V55" s="87" t="str">
        <f>VLOOKUP(A55,Data_echipe!A:U,21,0)</f>
        <v>Run for fun</v>
      </c>
    </row>
    <row r="56" spans="1:22" x14ac:dyDescent="0.25">
      <c r="A56" s="74" t="s">
        <v>126</v>
      </c>
      <c r="B56" s="87" t="str">
        <f>VLOOKUP(A56,Participanti!A:B,2,0)</f>
        <v>M</v>
      </c>
      <c r="C56" s="75">
        <v>2</v>
      </c>
      <c r="D56" s="76">
        <v>31.14</v>
      </c>
      <c r="E56" s="77">
        <v>0.10918981481481482</v>
      </c>
      <c r="F56" s="77">
        <v>0.11048611111111112</v>
      </c>
      <c r="G56" s="77">
        <f t="shared" si="0"/>
        <v>0.10983796296296297</v>
      </c>
      <c r="H56" s="78">
        <v>1159</v>
      </c>
      <c r="I56" s="88">
        <f t="shared" si="6"/>
        <v>3.5272306667618165E-3</v>
      </c>
      <c r="J56" s="87">
        <f>IF(B56="F",VLOOKUP(D56,Barem!$B$2:$C$11,2,1),VLOOKUP(D56,Barem!$B$12:$C$21,2,1))</f>
        <v>5</v>
      </c>
      <c r="K56" s="87">
        <f>IF(J56=0,0,IF(B56="F",VLOOKUP(I56,Barem!$G$2:$H$11,2,1),VLOOKUP(I56,Barem!$G$12:$H$21,2,1)))</f>
        <v>2.5</v>
      </c>
      <c r="L56" s="75" t="s">
        <v>120</v>
      </c>
      <c r="M56" s="14">
        <f t="shared" si="7"/>
        <v>0.75</v>
      </c>
      <c r="N56" s="14">
        <f t="shared" si="8"/>
        <v>0.25</v>
      </c>
      <c r="O56" s="55">
        <f t="shared" si="9"/>
        <v>0.77266666666666661</v>
      </c>
      <c r="P56" s="31">
        <f>IF(D56&gt;21,VLOOKUP(D56,Barem!$S$1:$T$141,2,1),0)</f>
        <v>0.5</v>
      </c>
      <c r="Q56" s="31">
        <f>IF(D56&lt;1.609,0,IF(B56="F",VLOOKUP(I56,Barem!$W$2:$Y$13,2,1),VLOOKUP(I56,Barem!$W$14:$Y$25,2,1)))</f>
        <v>0</v>
      </c>
      <c r="R56" s="31">
        <f>VLOOKUP(A56,Participanti!A:C,3,0)</f>
        <v>0</v>
      </c>
      <c r="S56" s="25">
        <f t="shared" si="10"/>
        <v>5.6476666666666668</v>
      </c>
      <c r="T56" s="102">
        <v>44220</v>
      </c>
      <c r="U56" s="13">
        <f>COUNTIFS(A:A,A56,C:C,C56)</f>
        <v>1</v>
      </c>
      <c r="V56" s="87" t="str">
        <f>VLOOKUP(A56,Data_echipe!A:U,21,0)</f>
        <v>Run a lot</v>
      </c>
    </row>
    <row r="57" spans="1:22" x14ac:dyDescent="0.25">
      <c r="A57" s="74" t="s">
        <v>127</v>
      </c>
      <c r="B57" s="87" t="str">
        <f>VLOOKUP(A57,Participanti!A:B,2,0)</f>
        <v>M</v>
      </c>
      <c r="C57" s="75">
        <v>2</v>
      </c>
      <c r="D57" s="76">
        <v>15.31</v>
      </c>
      <c r="E57" s="77">
        <v>6.6342592592592592E-2</v>
      </c>
      <c r="F57" s="77">
        <v>6.6423611111111114E-2</v>
      </c>
      <c r="G57" s="77">
        <f t="shared" si="0"/>
        <v>6.6383101851851853E-2</v>
      </c>
      <c r="H57" s="78">
        <v>1000</v>
      </c>
      <c r="I57" s="88">
        <f t="shared" si="6"/>
        <v>4.335930885163413E-3</v>
      </c>
      <c r="J57" s="87">
        <f>IF(B57="F",VLOOKUP(D57,Barem!$B$2:$C$11,2,1),VLOOKUP(D57,Barem!$B$12:$C$21,2,1))</f>
        <v>3.5</v>
      </c>
      <c r="K57" s="87">
        <f>IF(J57=0,0,IF(B57="F",VLOOKUP(I57,Barem!$G$2:$H$11,2,1),VLOOKUP(I57,Barem!$G$12:$H$21,2,1)))</f>
        <v>1</v>
      </c>
      <c r="L57" s="75" t="s">
        <v>120</v>
      </c>
      <c r="M57" s="14">
        <f t="shared" si="7"/>
        <v>0.75</v>
      </c>
      <c r="N57" s="14">
        <f t="shared" si="8"/>
        <v>0.25</v>
      </c>
      <c r="O57" s="55">
        <f t="shared" si="9"/>
        <v>0.66666666666666663</v>
      </c>
      <c r="P57" s="31">
        <f>IF(D57&gt;21,VLOOKUP(D57,Barem!$S$1:$T$141,2,1),0)</f>
        <v>0</v>
      </c>
      <c r="Q57" s="31">
        <f>IF(D57&lt;1.609,0,IF(B57="F",VLOOKUP(I57,Barem!$W$2:$Y$13,2,1),VLOOKUP(I57,Barem!$W$14:$Y$25,2,1)))</f>
        <v>0</v>
      </c>
      <c r="R57" s="31">
        <f>VLOOKUP(A57,Participanti!A:C,3,0)</f>
        <v>0</v>
      </c>
      <c r="S57" s="25">
        <f t="shared" si="10"/>
        <v>3.5416666666666665</v>
      </c>
      <c r="T57" s="102">
        <v>44220</v>
      </c>
      <c r="U57" s="13">
        <f>COUNTIFS(A:A,A57,C:C,C57)</f>
        <v>1</v>
      </c>
      <c r="V57" s="87" t="str">
        <f>VLOOKUP(A57,Data_echipe!A:U,21,0)</f>
        <v>Tenchei</v>
      </c>
    </row>
    <row r="58" spans="1:22" x14ac:dyDescent="0.25">
      <c r="A58" s="74" t="s">
        <v>54</v>
      </c>
      <c r="B58" s="87" t="str">
        <f>VLOOKUP(A58,Participanti!A:B,2,0)</f>
        <v>M</v>
      </c>
      <c r="C58" s="75">
        <v>2</v>
      </c>
      <c r="D58" s="76">
        <v>6.6</v>
      </c>
      <c r="E58" s="77">
        <v>1.8275462962962962E-2</v>
      </c>
      <c r="F58" s="77">
        <v>1.8275462962962962E-2</v>
      </c>
      <c r="G58" s="77">
        <f t="shared" si="0"/>
        <v>1.8275462962962962E-2</v>
      </c>
      <c r="H58" s="78">
        <v>19</v>
      </c>
      <c r="I58" s="88">
        <f t="shared" si="6"/>
        <v>2.7690095398428733E-3</v>
      </c>
      <c r="J58" s="87">
        <f>IF(B58="F",VLOOKUP(D58,Barem!$B$2:$C$11,2,1),VLOOKUP(D58,Barem!$B$12:$C$21,2,1))</f>
        <v>1.5</v>
      </c>
      <c r="K58" s="87">
        <f>IF(J58=0,0,IF(B58="F",VLOOKUP(I58,Barem!$G$2:$H$11,2,1),VLOOKUP(I58,Barem!$G$12:$H$21,2,1)))</f>
        <v>5</v>
      </c>
      <c r="L58" s="56" t="str">
        <f>VLOOKUP(C58,Barem!$L$1:$Q$16,6,0)</f>
        <v>V</v>
      </c>
      <c r="M58" s="14">
        <f t="shared" si="7"/>
        <v>0.25</v>
      </c>
      <c r="N58" s="14">
        <f t="shared" si="8"/>
        <v>0.75</v>
      </c>
      <c r="O58" s="55">
        <f t="shared" si="9"/>
        <v>0</v>
      </c>
      <c r="P58" s="31">
        <f>IF(D58&gt;21,VLOOKUP(D58,Barem!$S$1:$T$141,2,1),0)</f>
        <v>0</v>
      </c>
      <c r="Q58" s="31">
        <f>IF(D58&lt;1.609,0,IF(B58="F",VLOOKUP(I58,Barem!$W$2:$Y$13,2,1),VLOOKUP(I58,Barem!$W$14:$Y$25,2,1)))</f>
        <v>0.1</v>
      </c>
      <c r="R58" s="31">
        <f>VLOOKUP(A58,Participanti!A:C,3,0)</f>
        <v>0</v>
      </c>
      <c r="S58" s="25">
        <f t="shared" si="10"/>
        <v>4.2249999999999996</v>
      </c>
      <c r="T58" s="102">
        <v>44216</v>
      </c>
      <c r="U58" s="13">
        <f>COUNTIFS(A:A,A58,C:C,C58)</f>
        <v>1</v>
      </c>
      <c r="V58" s="87" t="str">
        <f>VLOOKUP(A58,Data_echipe!A:U,21,0)</f>
        <v>Tenchei</v>
      </c>
    </row>
    <row r="59" spans="1:22" x14ac:dyDescent="0.25">
      <c r="A59" s="74" t="s">
        <v>51</v>
      </c>
      <c r="B59" s="87" t="str">
        <f>VLOOKUP(A59,Participanti!A:B,2,0)</f>
        <v>M</v>
      </c>
      <c r="C59" s="75">
        <v>2</v>
      </c>
      <c r="D59" s="76">
        <v>11.21</v>
      </c>
      <c r="E59" s="77">
        <v>4.2199074074074076E-2</v>
      </c>
      <c r="F59" s="77">
        <v>5.033564814814815E-2</v>
      </c>
      <c r="G59" s="77">
        <f t="shared" si="0"/>
        <v>4.6267361111111113E-2</v>
      </c>
      <c r="H59" s="78">
        <v>184</v>
      </c>
      <c r="I59" s="88">
        <f t="shared" si="6"/>
        <v>4.1273292695014367E-3</v>
      </c>
      <c r="J59" s="87">
        <f>IF(B59="F",VLOOKUP(D59,Barem!$B$2:$C$11,2,1),VLOOKUP(D59,Barem!$B$12:$C$21,2,1))</f>
        <v>2.5</v>
      </c>
      <c r="K59" s="87">
        <f>IF(J59=0,0,IF(B59="F",VLOOKUP(I59,Barem!$G$2:$H$11,2,1),VLOOKUP(I59,Barem!$G$12:$H$21,2,1)))</f>
        <v>1.5</v>
      </c>
      <c r="L59" s="56" t="str">
        <f>VLOOKUP(C59,Barem!$L$1:$Q$16,6,0)</f>
        <v>V</v>
      </c>
      <c r="M59" s="14">
        <f t="shared" si="7"/>
        <v>0.25</v>
      </c>
      <c r="N59" s="14">
        <f t="shared" si="8"/>
        <v>0.75</v>
      </c>
      <c r="O59" s="55">
        <f t="shared" si="9"/>
        <v>0.12266666666666666</v>
      </c>
      <c r="P59" s="31">
        <f>IF(D59&gt;21,VLOOKUP(D59,Barem!$S$1:$T$141,2,1),0)</f>
        <v>0</v>
      </c>
      <c r="Q59" s="31">
        <f>IF(D59&lt;1.609,0,IF(B59="F",VLOOKUP(I59,Barem!$W$2:$Y$13,2,1),VLOOKUP(I59,Barem!$W$14:$Y$25,2,1)))</f>
        <v>0</v>
      </c>
      <c r="R59" s="31">
        <f>VLOOKUP(A59,Participanti!A:C,3,0)</f>
        <v>0.4</v>
      </c>
      <c r="S59" s="25">
        <f t="shared" si="10"/>
        <v>2.2726666666666668</v>
      </c>
      <c r="T59" s="102">
        <v>44216</v>
      </c>
      <c r="U59" s="13">
        <f>COUNTIFS(A:A,A59,C:C,C59)</f>
        <v>1</v>
      </c>
      <c r="V59" s="87" t="str">
        <f>VLOOKUP(A59,Data_echipe!A:U,21,0)</f>
        <v>Simply the BEST</v>
      </c>
    </row>
    <row r="60" spans="1:22" x14ac:dyDescent="0.25">
      <c r="A60" s="74" t="s">
        <v>56</v>
      </c>
      <c r="B60" s="87" t="str">
        <f>VLOOKUP(A60,Participanti!A:B,2,0)</f>
        <v>M</v>
      </c>
      <c r="C60" s="75">
        <v>2</v>
      </c>
      <c r="D60" s="76">
        <v>21.08</v>
      </c>
      <c r="E60" s="77">
        <v>8.5775462962962956E-2</v>
      </c>
      <c r="F60" s="77">
        <v>0.10877314814814815</v>
      </c>
      <c r="G60" s="77">
        <f t="shared" si="0"/>
        <v>9.7274305555555551E-2</v>
      </c>
      <c r="H60" s="78">
        <v>116</v>
      </c>
      <c r="I60" s="88">
        <f t="shared" si="6"/>
        <v>4.6145306240775886E-3</v>
      </c>
      <c r="J60" s="87">
        <f>IF(B60="F",VLOOKUP(D60,Barem!$B$2:$C$11,2,1),VLOOKUP(D60,Barem!$B$12:$C$21,2,1))</f>
        <v>5</v>
      </c>
      <c r="K60" s="87">
        <f>IF(J60=0,0,IF(B60="F",VLOOKUP(I60,Barem!$G$2:$H$11,2,1),VLOOKUP(I60,Barem!$G$12:$H$21,2,1)))</f>
        <v>1</v>
      </c>
      <c r="L60" s="56" t="str">
        <f>VLOOKUP(C60,Barem!$L$1:$Q$16,6,0)</f>
        <v>V</v>
      </c>
      <c r="M60" s="14">
        <f t="shared" si="7"/>
        <v>0.25</v>
      </c>
      <c r="N60" s="14">
        <f t="shared" si="8"/>
        <v>0.75</v>
      </c>
      <c r="O60" s="55">
        <f t="shared" si="9"/>
        <v>7.7333333333333337E-2</v>
      </c>
      <c r="P60" s="31">
        <f>IF(D60&gt;21,VLOOKUP(D60,Barem!$S$1:$T$141,2,1),0)</f>
        <v>0</v>
      </c>
      <c r="Q60" s="31">
        <f>IF(D60&lt;1.609,0,IF(B60="F",VLOOKUP(I60,Barem!$W$2:$Y$13,2,1),VLOOKUP(I60,Barem!$W$14:$Y$25,2,1)))</f>
        <v>0</v>
      </c>
      <c r="R60" s="31">
        <f>VLOOKUP(A60,Participanti!A:C,3,0)</f>
        <v>0</v>
      </c>
      <c r="S60" s="25">
        <f t="shared" si="10"/>
        <v>2.0773333333333333</v>
      </c>
      <c r="T60" s="102">
        <v>44220</v>
      </c>
      <c r="U60" s="13">
        <f>COUNTIFS(A:A,A60,C:C,C60)</f>
        <v>1</v>
      </c>
      <c r="V60" s="87" t="str">
        <f>VLOOKUP(A60,Data_echipe!A:U,21,0)</f>
        <v>Simply the BEST</v>
      </c>
    </row>
    <row r="61" spans="1:22" x14ac:dyDescent="0.25">
      <c r="A61" s="74" t="s">
        <v>189</v>
      </c>
      <c r="B61" s="87" t="str">
        <f>VLOOKUP(A61,Participanti!A:B,2,0)</f>
        <v>M</v>
      </c>
      <c r="C61" s="75">
        <v>2</v>
      </c>
      <c r="D61" s="76">
        <v>25.14</v>
      </c>
      <c r="E61" s="77">
        <v>0.10314814814814816</v>
      </c>
      <c r="F61" s="77">
        <v>0.10490740740740741</v>
      </c>
      <c r="G61" s="77">
        <f t="shared" si="0"/>
        <v>0.10402777777777777</v>
      </c>
      <c r="H61" s="78">
        <v>35</v>
      </c>
      <c r="I61" s="88">
        <f t="shared" si="6"/>
        <v>4.1379386546450984E-3</v>
      </c>
      <c r="J61" s="87">
        <f>IF(B61="F",VLOOKUP(D61,Barem!$B$2:$C$11,2,1),VLOOKUP(D61,Barem!$B$12:$C$21,2,1))</f>
        <v>5</v>
      </c>
      <c r="K61" s="87">
        <f>IF(J61=0,0,IF(B61="F",VLOOKUP(I61,Barem!$G$2:$H$11,2,1),VLOOKUP(I61,Barem!$G$12:$H$21,2,1)))</f>
        <v>1.5</v>
      </c>
      <c r="L61" s="56" t="str">
        <f>VLOOKUP(C61,Barem!$L$1:$Q$16,6,0)</f>
        <v>V</v>
      </c>
      <c r="M61" s="14">
        <f t="shared" si="7"/>
        <v>0.25</v>
      </c>
      <c r="N61" s="14">
        <f t="shared" si="8"/>
        <v>0.75</v>
      </c>
      <c r="O61" s="55">
        <f t="shared" si="9"/>
        <v>0</v>
      </c>
      <c r="P61" s="31">
        <f>IF(D61&gt;21,VLOOKUP(D61,Barem!$S$1:$T$141,2,1),0)</f>
        <v>0.2</v>
      </c>
      <c r="Q61" s="31">
        <f>IF(D61&lt;1.609,0,IF(B61="F",VLOOKUP(I61,Barem!$W$2:$Y$13,2,1),VLOOKUP(I61,Barem!$W$14:$Y$25,2,1)))</f>
        <v>0</v>
      </c>
      <c r="R61" s="31">
        <f>VLOOKUP(A61,Participanti!A:C,3,0)</f>
        <v>0</v>
      </c>
      <c r="S61" s="25">
        <f t="shared" si="10"/>
        <v>2.5750000000000002</v>
      </c>
      <c r="T61" s="102">
        <v>44217</v>
      </c>
      <c r="U61" s="13">
        <f>COUNTIFS(A:A,A61,C:C,C61)</f>
        <v>1</v>
      </c>
      <c r="V61" s="87" t="str">
        <f>VLOOKUP(A61,Data_echipe!A:U,21,0)</f>
        <v>Run for fun</v>
      </c>
    </row>
    <row r="62" spans="1:22" x14ac:dyDescent="0.25">
      <c r="A62" s="74" t="s">
        <v>142</v>
      </c>
      <c r="B62" s="87" t="str">
        <f>VLOOKUP(A62,Participanti!A:B,2,0)</f>
        <v>M</v>
      </c>
      <c r="C62" s="75">
        <v>2</v>
      </c>
      <c r="D62" s="76">
        <v>12</v>
      </c>
      <c r="E62" s="77">
        <v>4.1388888888888892E-2</v>
      </c>
      <c r="F62" s="77">
        <v>4.5300925925925932E-2</v>
      </c>
      <c r="G62" s="77">
        <f t="shared" si="0"/>
        <v>4.3344907407407415E-2</v>
      </c>
      <c r="H62" s="78">
        <v>0</v>
      </c>
      <c r="I62" s="88">
        <f t="shared" si="6"/>
        <v>3.6120756172839511E-3</v>
      </c>
      <c r="J62" s="87">
        <f>IF(B62="F",VLOOKUP(D62,Barem!$B$2:$C$11,2,1),VLOOKUP(D62,Barem!$B$12:$C$21,2,1))</f>
        <v>3</v>
      </c>
      <c r="K62" s="87">
        <f>IF(J62=0,0,IF(B62="F",VLOOKUP(I62,Barem!$G$2:$H$11,2,1),VLOOKUP(I62,Barem!$G$12:$H$21,2,1)))</f>
        <v>2.5</v>
      </c>
      <c r="L62" s="56" t="str">
        <f>VLOOKUP(C62,Barem!$L$1:$Q$16,6,0)</f>
        <v>V</v>
      </c>
      <c r="M62" s="14">
        <f t="shared" si="7"/>
        <v>0.25</v>
      </c>
      <c r="N62" s="14">
        <f t="shared" si="8"/>
        <v>0.75</v>
      </c>
      <c r="O62" s="55">
        <f t="shared" si="9"/>
        <v>0</v>
      </c>
      <c r="P62" s="31">
        <f>IF(D62&gt;21,VLOOKUP(D62,Barem!$S$1:$T$141,2,1),0)</f>
        <v>0</v>
      </c>
      <c r="Q62" s="31">
        <f>IF(D62&lt;1.609,0,IF(B62="F",VLOOKUP(I62,Barem!$W$2:$Y$13,2,1),VLOOKUP(I62,Barem!$W$14:$Y$25,2,1)))</f>
        <v>0</v>
      </c>
      <c r="R62" s="31">
        <f>VLOOKUP(A62,Participanti!A:C,3,0)</f>
        <v>0</v>
      </c>
      <c r="S62" s="25">
        <f t="shared" si="10"/>
        <v>2.625</v>
      </c>
      <c r="T62" s="102">
        <v>44220</v>
      </c>
      <c r="U62" s="13">
        <f>COUNTIFS(A:A,A62,C:C,C62)</f>
        <v>1</v>
      </c>
      <c r="V62" s="87" t="str">
        <f>VLOOKUP(A62,Data_echipe!A:U,21,0)</f>
        <v>Simply the BEST</v>
      </c>
    </row>
    <row r="63" spans="1:22" x14ac:dyDescent="0.25">
      <c r="A63" s="74" t="s">
        <v>187</v>
      </c>
      <c r="B63" s="87" t="str">
        <f>VLOOKUP(A63,Participanti!A:B,2,0)</f>
        <v>F</v>
      </c>
      <c r="C63" s="75">
        <v>2</v>
      </c>
      <c r="D63" s="76">
        <v>4.51</v>
      </c>
      <c r="E63" s="77">
        <v>1.3946759259259258E-2</v>
      </c>
      <c r="F63" s="77">
        <v>1.3946759259259258E-2</v>
      </c>
      <c r="G63" s="77">
        <f t="shared" si="0"/>
        <v>1.3946759259259258E-2</v>
      </c>
      <c r="H63" s="78">
        <v>4</v>
      </c>
      <c r="I63" s="88">
        <f t="shared" si="6"/>
        <v>3.092407818017574E-3</v>
      </c>
      <c r="J63" s="87">
        <f>IF(B63="F",VLOOKUP(D63,Barem!$B$2:$C$11,2,1),VLOOKUP(D63,Barem!$B$12:$C$21,2,1))</f>
        <v>1.5</v>
      </c>
      <c r="K63" s="87">
        <f>IF(J63=0,0,IF(B63="F",VLOOKUP(I63,Barem!$G$2:$H$11,2,1),VLOOKUP(I63,Barem!$G$12:$H$21,2,1)))</f>
        <v>5</v>
      </c>
      <c r="L63" s="56" t="str">
        <f>VLOOKUP(C63,Barem!$L$1:$Q$16,6,0)</f>
        <v>V</v>
      </c>
      <c r="M63" s="14">
        <f t="shared" si="7"/>
        <v>0.25</v>
      </c>
      <c r="N63" s="14">
        <f t="shared" si="8"/>
        <v>0.75</v>
      </c>
      <c r="O63" s="55">
        <f t="shared" si="9"/>
        <v>0</v>
      </c>
      <c r="P63" s="31">
        <f>IF(D63&gt;21,VLOOKUP(D63,Barem!$S$1:$T$141,2,1),0)</f>
        <v>0</v>
      </c>
      <c r="Q63" s="31">
        <f>IF(D63&lt;1.609,0,IF(B63="F",VLOOKUP(I63,Barem!$W$2:$Y$13,2,1),VLOOKUP(I63,Barem!$W$14:$Y$25,2,1)))</f>
        <v>0.1</v>
      </c>
      <c r="R63" s="31">
        <f>VLOOKUP(A63,Participanti!A:C,3,0)</f>
        <v>0</v>
      </c>
      <c r="S63" s="25">
        <f t="shared" si="10"/>
        <v>4.2249999999999996</v>
      </c>
      <c r="T63" s="102">
        <v>44218</v>
      </c>
      <c r="U63" s="13">
        <f>COUNTIFS(A:A,A63,C:C,C63)</f>
        <v>1</v>
      </c>
      <c r="V63" s="87" t="str">
        <f>VLOOKUP(A63,Data_echipe!A:U,21,0)</f>
        <v>Simply the BEST</v>
      </c>
    </row>
    <row r="64" spans="1:22" x14ac:dyDescent="0.25">
      <c r="A64" s="74" t="s">
        <v>130</v>
      </c>
      <c r="B64" s="87" t="str">
        <f>VLOOKUP(A64,Participanti!A:B,2,0)</f>
        <v>M</v>
      </c>
      <c r="C64" s="75">
        <v>2</v>
      </c>
      <c r="D64" s="76">
        <v>21.2</v>
      </c>
      <c r="E64" s="77">
        <v>6.3414351851851847E-2</v>
      </c>
      <c r="F64" s="77">
        <v>6.3414351851851847E-2</v>
      </c>
      <c r="G64" s="77">
        <f t="shared" si="0"/>
        <v>6.3414351851851847E-2</v>
      </c>
      <c r="H64" s="78">
        <v>15</v>
      </c>
      <c r="I64" s="88">
        <f t="shared" si="6"/>
        <v>2.9912430118798042E-3</v>
      </c>
      <c r="J64" s="87">
        <f>IF(B64="F",VLOOKUP(D64,Barem!$B$2:$C$11,2,1),VLOOKUP(D64,Barem!$B$12:$C$21,2,1))</f>
        <v>5</v>
      </c>
      <c r="K64" s="87">
        <f>IF(J64=0,0,IF(B64="F",VLOOKUP(I64,Barem!$G$2:$H$11,2,1),VLOOKUP(I64,Barem!$G$12:$H$21,2,1)))</f>
        <v>4</v>
      </c>
      <c r="L64" s="56" t="str">
        <f>VLOOKUP(C64,Barem!$L$1:$Q$16,6,0)</f>
        <v>V</v>
      </c>
      <c r="M64" s="14">
        <f t="shared" si="7"/>
        <v>0.25</v>
      </c>
      <c r="N64" s="14">
        <f t="shared" si="8"/>
        <v>0.75</v>
      </c>
      <c r="O64" s="55">
        <f t="shared" si="9"/>
        <v>0</v>
      </c>
      <c r="P64" s="31">
        <f>IF(D64&gt;21,VLOOKUP(D64,Barem!$S$1:$T$141,2,1),0)</f>
        <v>0</v>
      </c>
      <c r="Q64" s="31">
        <f>IF(D64&lt;1.609,0,IF(B64="F",VLOOKUP(I64,Barem!$W$2:$Y$13,2,1),VLOOKUP(I64,Barem!$W$14:$Y$25,2,1)))</f>
        <v>0</v>
      </c>
      <c r="R64" s="31">
        <f>VLOOKUP(A64,Participanti!A:C,3,0)</f>
        <v>0</v>
      </c>
      <c r="S64" s="25">
        <f t="shared" si="10"/>
        <v>4.25</v>
      </c>
      <c r="T64" s="102">
        <v>44220</v>
      </c>
      <c r="U64" s="13">
        <f>COUNTIFS(A:A,A64,C:C,C64)</f>
        <v>1</v>
      </c>
      <c r="V64" s="87" t="str">
        <f>VLOOKUP(A64,Data_echipe!A:U,21,0)</f>
        <v>Run for fun</v>
      </c>
    </row>
    <row r="65" spans="1:22" x14ac:dyDescent="0.25">
      <c r="A65" s="74" t="s">
        <v>190</v>
      </c>
      <c r="B65" s="87" t="str">
        <f>VLOOKUP(A65,Participanti!A:B,2,0)</f>
        <v>F</v>
      </c>
      <c r="C65" s="75">
        <v>2</v>
      </c>
      <c r="D65" s="76">
        <v>10.01</v>
      </c>
      <c r="E65" s="77">
        <v>3.4224537037037032E-2</v>
      </c>
      <c r="F65" s="77">
        <v>3.4224537037037032E-2</v>
      </c>
      <c r="G65" s="77">
        <f t="shared" si="0"/>
        <v>3.4224537037037032E-2</v>
      </c>
      <c r="H65" s="78">
        <v>96</v>
      </c>
      <c r="I65" s="88">
        <f t="shared" si="6"/>
        <v>3.4190346690346689E-3</v>
      </c>
      <c r="J65" s="87">
        <f>IF(B65="F",VLOOKUP(D65,Barem!$B$2:$C$11,2,1),VLOOKUP(D65,Barem!$B$12:$C$21,2,1))</f>
        <v>2.5</v>
      </c>
      <c r="K65" s="87">
        <f>IF(J65=0,0,IF(B65="F",VLOOKUP(I65,Barem!$G$2:$H$11,2,1),VLOOKUP(I65,Barem!$G$12:$H$21,2,1)))</f>
        <v>4</v>
      </c>
      <c r="L65" s="56" t="str">
        <f>VLOOKUP(C65,Barem!$L$1:$Q$16,6,0)</f>
        <v>V</v>
      </c>
      <c r="M65" s="14">
        <f t="shared" si="7"/>
        <v>0.25</v>
      </c>
      <c r="N65" s="14">
        <f t="shared" si="8"/>
        <v>0.75</v>
      </c>
      <c r="O65" s="55">
        <f t="shared" si="9"/>
        <v>0</v>
      </c>
      <c r="P65" s="31">
        <f>IF(D65&gt;21,VLOOKUP(D65,Barem!$S$1:$T$141,2,1),0)</f>
        <v>0</v>
      </c>
      <c r="Q65" s="31">
        <f>IF(D65&lt;1.609,0,IF(B65="F",VLOOKUP(I65,Barem!$W$2:$Y$13,2,1),VLOOKUP(I65,Barem!$W$14:$Y$25,2,1)))</f>
        <v>0</v>
      </c>
      <c r="R65" s="31">
        <f>VLOOKUP(A65,Participanti!A:C,3,0)</f>
        <v>0</v>
      </c>
      <c r="S65" s="25">
        <f t="shared" si="10"/>
        <v>3.625</v>
      </c>
      <c r="T65" s="102">
        <v>44220</v>
      </c>
      <c r="U65" s="13">
        <f>COUNTIFS(A:A,A65,C:C,C65)</f>
        <v>1</v>
      </c>
      <c r="V65" s="87" t="str">
        <f>VLOOKUP(A65,Data_echipe!A:U,21,0)</f>
        <v>Run for fun</v>
      </c>
    </row>
    <row r="66" spans="1:22" x14ac:dyDescent="0.25">
      <c r="A66" s="74" t="s">
        <v>90</v>
      </c>
      <c r="B66" s="87" t="str">
        <f>VLOOKUP(A66,Participanti!A:B,2,0)</f>
        <v>M</v>
      </c>
      <c r="C66" s="75">
        <v>2</v>
      </c>
      <c r="D66" s="76">
        <v>21.34</v>
      </c>
      <c r="E66" s="77">
        <v>0.17810185185185187</v>
      </c>
      <c r="F66" s="77">
        <v>0.19155092592592593</v>
      </c>
      <c r="G66" s="77">
        <f t="shared" si="0"/>
        <v>0.18482638888888892</v>
      </c>
      <c r="H66" s="78">
        <v>1056</v>
      </c>
      <c r="I66" s="88">
        <f t="shared" si="6"/>
        <v>8.661030407164429E-3</v>
      </c>
      <c r="J66" s="87">
        <f>IF(B66="F",VLOOKUP(D66,Barem!$B$2:$C$11,2,1),VLOOKUP(D66,Barem!$B$12:$C$21,2,1))</f>
        <v>5</v>
      </c>
      <c r="K66" s="87">
        <f>IF(J66=0,0,IF(B66="F",VLOOKUP(I66,Barem!$G$2:$H$11,2,1),VLOOKUP(I66,Barem!$G$12:$H$21,2,1)))</f>
        <v>0</v>
      </c>
      <c r="L66" s="56" t="str">
        <f>VLOOKUP(C66,Barem!$L$1:$Q$16,6,0)</f>
        <v>V</v>
      </c>
      <c r="M66" s="14">
        <f t="shared" si="7"/>
        <v>0.25</v>
      </c>
      <c r="N66" s="14">
        <f t="shared" si="8"/>
        <v>0.75</v>
      </c>
      <c r="O66" s="55">
        <f t="shared" si="9"/>
        <v>0.70399999999999996</v>
      </c>
      <c r="P66" s="31">
        <f>IF(D66&gt;21,VLOOKUP(D66,Barem!$S$1:$T$141,2,1),0)</f>
        <v>0</v>
      </c>
      <c r="Q66" s="31">
        <f>IF(D66&lt;1.609,0,IF(B66="F",VLOOKUP(I66,Barem!$W$2:$Y$13,2,1),VLOOKUP(I66,Barem!$W$14:$Y$25,2,1)))</f>
        <v>0</v>
      </c>
      <c r="R66" s="31">
        <f>VLOOKUP(A66,Participanti!A:C,3,0)</f>
        <v>0.4</v>
      </c>
      <c r="S66" s="25">
        <f t="shared" si="10"/>
        <v>2.3540000000000001</v>
      </c>
      <c r="T66" s="102">
        <v>44220</v>
      </c>
      <c r="U66" s="13">
        <f>COUNTIFS(A:A,A66,C:C,C66)</f>
        <v>1</v>
      </c>
      <c r="V66" s="87" t="str">
        <f>VLOOKUP(A66,Data_echipe!A:U,21,0)</f>
        <v>FUGI!</v>
      </c>
    </row>
    <row r="67" spans="1:22" x14ac:dyDescent="0.25">
      <c r="A67" s="74" t="s">
        <v>59</v>
      </c>
      <c r="B67" s="87" t="str">
        <f>VLOOKUP(A67,Participanti!A:B,2,0)</f>
        <v>M</v>
      </c>
      <c r="C67" s="75">
        <v>2</v>
      </c>
      <c r="D67" s="76">
        <v>10.01</v>
      </c>
      <c r="E67" s="77">
        <v>4.1134259259259259E-2</v>
      </c>
      <c r="F67" s="77">
        <v>4.2256944444444444E-2</v>
      </c>
      <c r="G67" s="77">
        <f t="shared" ref="G67:G128" si="11">AVERAGE(E67:F67)</f>
        <v>4.1695601851851852E-2</v>
      </c>
      <c r="H67" s="78">
        <v>22</v>
      </c>
      <c r="I67" s="88">
        <f t="shared" si="6"/>
        <v>4.1653947903947906E-3</v>
      </c>
      <c r="J67" s="87">
        <f>IF(B67="F",VLOOKUP(D67,Barem!$B$2:$C$11,2,1),VLOOKUP(D67,Barem!$B$12:$C$21,2,1))</f>
        <v>2.5</v>
      </c>
      <c r="K67" s="87">
        <f>IF(J67=0,0,IF(B67="F",VLOOKUP(I67,Barem!$G$2:$H$11,2,1),VLOOKUP(I67,Barem!$G$12:$H$21,2,1)))</f>
        <v>1.5</v>
      </c>
      <c r="L67" s="56" t="str">
        <f>VLOOKUP(C67,Barem!$L$1:$Q$16,6,0)</f>
        <v>V</v>
      </c>
      <c r="M67" s="14">
        <f t="shared" si="7"/>
        <v>0.25</v>
      </c>
      <c r="N67" s="14">
        <f t="shared" si="8"/>
        <v>0.75</v>
      </c>
      <c r="O67" s="55">
        <f t="shared" si="9"/>
        <v>0</v>
      </c>
      <c r="P67" s="31">
        <f>IF(D67&gt;21,VLOOKUP(D67,Barem!$S$1:$T$141,2,1),0)</f>
        <v>0</v>
      </c>
      <c r="Q67" s="31">
        <f>IF(D67&lt;1.609,0,IF(B67="F",VLOOKUP(I67,Barem!$W$2:$Y$13,2,1),VLOOKUP(I67,Barem!$W$14:$Y$25,2,1)))</f>
        <v>0</v>
      </c>
      <c r="R67" s="31">
        <f>VLOOKUP(A67,Participanti!A:C,3,0)</f>
        <v>0</v>
      </c>
      <c r="S67" s="25">
        <f t="shared" si="10"/>
        <v>1.75</v>
      </c>
      <c r="T67" s="102">
        <v>44220</v>
      </c>
      <c r="U67" s="13">
        <f>COUNTIFS(A:A,A67,C:C,C67)</f>
        <v>1</v>
      </c>
      <c r="V67" s="87" t="str">
        <f>VLOOKUP(A67,Data_echipe!A:U,21,0)</f>
        <v>FUGI!</v>
      </c>
    </row>
    <row r="68" spans="1:22" x14ac:dyDescent="0.25">
      <c r="A68" s="74" t="s">
        <v>136</v>
      </c>
      <c r="B68" s="87" t="str">
        <f>VLOOKUP(A68,Participanti!A:B,2,0)</f>
        <v>F</v>
      </c>
      <c r="C68" s="75">
        <v>2</v>
      </c>
      <c r="D68" s="76">
        <v>5.0199999999999996</v>
      </c>
      <c r="E68" s="77">
        <v>2.1504629629629627E-2</v>
      </c>
      <c r="F68" s="77">
        <v>2.1504629629629627E-2</v>
      </c>
      <c r="G68" s="77">
        <f t="shared" si="11"/>
        <v>2.1504629629629627E-2</v>
      </c>
      <c r="H68" s="78">
        <v>4</v>
      </c>
      <c r="I68" s="88">
        <f t="shared" si="6"/>
        <v>4.2837907628744277E-3</v>
      </c>
      <c r="J68" s="87">
        <f>IF(B68="F",VLOOKUP(D68,Barem!$B$2:$C$11,2,1),VLOOKUP(D68,Barem!$B$12:$C$21,2,1))</f>
        <v>1.5</v>
      </c>
      <c r="K68" s="87">
        <f>IF(J68=0,0,IF(B68="F",VLOOKUP(I68,Barem!$G$2:$H$11,2,1),VLOOKUP(I68,Barem!$G$12:$H$21,2,1)))</f>
        <v>1.5</v>
      </c>
      <c r="L68" s="56" t="str">
        <f>VLOOKUP(C68,Barem!$L$1:$Q$16,6,0)</f>
        <v>V</v>
      </c>
      <c r="M68" s="14">
        <f t="shared" si="7"/>
        <v>0.25</v>
      </c>
      <c r="N68" s="14">
        <f t="shared" si="8"/>
        <v>0.75</v>
      </c>
      <c r="O68" s="55">
        <f t="shared" si="9"/>
        <v>0</v>
      </c>
      <c r="P68" s="31">
        <f>IF(D68&gt;21,VLOOKUP(D68,Barem!$S$1:$T$141,2,1),0)</f>
        <v>0</v>
      </c>
      <c r="Q68" s="31">
        <f>IF(D68&lt;1.609,0,IF(B68="F",VLOOKUP(I68,Barem!$W$2:$Y$13,2,1),VLOOKUP(I68,Barem!$W$14:$Y$25,2,1)))</f>
        <v>0</v>
      </c>
      <c r="R68" s="31">
        <f>VLOOKUP(A68,Participanti!A:C,3,0)</f>
        <v>0</v>
      </c>
      <c r="S68" s="25">
        <f t="shared" si="10"/>
        <v>1.5</v>
      </c>
      <c r="T68" s="102">
        <v>44220</v>
      </c>
      <c r="U68" s="13">
        <f>COUNTIFS(A:A,A68,C:C,C68)</f>
        <v>1</v>
      </c>
      <c r="V68" s="87" t="str">
        <f>VLOOKUP(A68,Data_echipe!A:U,21,0)</f>
        <v>Tenchei</v>
      </c>
    </row>
    <row r="69" spans="1:22" x14ac:dyDescent="0.25">
      <c r="A69" s="74" t="s">
        <v>53</v>
      </c>
      <c r="B69" s="87" t="str">
        <f>VLOOKUP(A69,Participanti!A:B,2,0)</f>
        <v>M</v>
      </c>
      <c r="C69" s="75">
        <v>2</v>
      </c>
      <c r="D69" s="76">
        <v>13.03</v>
      </c>
      <c r="E69" s="77">
        <v>4.7754629629629626E-2</v>
      </c>
      <c r="F69" s="77">
        <v>4.9155092592592597E-2</v>
      </c>
      <c r="G69" s="77">
        <f t="shared" si="11"/>
        <v>4.8454861111111108E-2</v>
      </c>
      <c r="H69" s="78">
        <v>22</v>
      </c>
      <c r="I69" s="88">
        <f t="shared" si="6"/>
        <v>3.7187153577214974E-3</v>
      </c>
      <c r="J69" s="87">
        <f>IF(B69="F",VLOOKUP(D69,Barem!$B$2:$C$11,2,1),VLOOKUP(D69,Barem!$B$12:$C$21,2,1))</f>
        <v>3</v>
      </c>
      <c r="K69" s="87">
        <f>IF(J69=0,0,IF(B69="F",VLOOKUP(I69,Barem!$G$2:$H$11,2,1),VLOOKUP(I69,Barem!$G$12:$H$21,2,1)))</f>
        <v>2</v>
      </c>
      <c r="L69" s="56" t="str">
        <f>VLOOKUP(C69,Barem!$L$1:$Q$16,6,0)</f>
        <v>V</v>
      </c>
      <c r="M69" s="14">
        <f t="shared" si="7"/>
        <v>0.25</v>
      </c>
      <c r="N69" s="14">
        <f t="shared" si="8"/>
        <v>0.75</v>
      </c>
      <c r="O69" s="55">
        <f t="shared" si="9"/>
        <v>0</v>
      </c>
      <c r="P69" s="31">
        <f>IF(D69&gt;21,VLOOKUP(D69,Barem!$S$1:$T$141,2,1),0)</f>
        <v>0</v>
      </c>
      <c r="Q69" s="31">
        <f>IF(D69&lt;1.609,0,IF(B69="F",VLOOKUP(I69,Barem!$W$2:$Y$13,2,1),VLOOKUP(I69,Barem!$W$14:$Y$25,2,1)))</f>
        <v>0</v>
      </c>
      <c r="R69" s="31">
        <f>VLOOKUP(A69,Participanti!A:C,3,0)</f>
        <v>0</v>
      </c>
      <c r="S69" s="25">
        <f t="shared" si="10"/>
        <v>2.25</v>
      </c>
      <c r="T69" s="102">
        <v>44220</v>
      </c>
      <c r="U69" s="13">
        <f>COUNTIFS(A:A,A69,C:C,C69)</f>
        <v>1</v>
      </c>
      <c r="V69" s="87" t="str">
        <f>VLOOKUP(A69,Data_echipe!A:U,21,0)</f>
        <v>Run for fun</v>
      </c>
    </row>
    <row r="70" spans="1:22" x14ac:dyDescent="0.25">
      <c r="A70" s="74" t="s">
        <v>46</v>
      </c>
      <c r="B70" s="87" t="str">
        <f>VLOOKUP(A70,Participanti!A:B,2,0)</f>
        <v>M</v>
      </c>
      <c r="C70" s="75">
        <v>2</v>
      </c>
      <c r="D70" s="76">
        <v>21.17</v>
      </c>
      <c r="E70" s="77">
        <v>9.3368055555555551E-2</v>
      </c>
      <c r="F70" s="77">
        <v>0.10466435185185186</v>
      </c>
      <c r="G70" s="77">
        <f t="shared" si="11"/>
        <v>9.9016203703703703E-2</v>
      </c>
      <c r="H70" s="78">
        <v>56</v>
      </c>
      <c r="I70" s="88">
        <f t="shared" si="6"/>
        <v>4.6771943176052762E-3</v>
      </c>
      <c r="J70" s="87">
        <f>IF(B70="F",VLOOKUP(D70,Barem!$B$2:$C$11,2,1),VLOOKUP(D70,Barem!$B$12:$C$21,2,1))</f>
        <v>5</v>
      </c>
      <c r="K70" s="87">
        <f>IF(J70=0,0,IF(B70="F",VLOOKUP(I70,Barem!$G$2:$H$11,2,1),VLOOKUP(I70,Barem!$G$12:$H$21,2,1)))</f>
        <v>1</v>
      </c>
      <c r="L70" s="56" t="str">
        <f>VLOOKUP(C70,Barem!$L$1:$Q$16,6,0)</f>
        <v>V</v>
      </c>
      <c r="M70" s="14">
        <f t="shared" si="7"/>
        <v>0.25</v>
      </c>
      <c r="N70" s="14">
        <f t="shared" si="8"/>
        <v>0.75</v>
      </c>
      <c r="O70" s="55">
        <f t="shared" si="9"/>
        <v>0</v>
      </c>
      <c r="P70" s="31">
        <f>IF(D70&gt;21,VLOOKUP(D70,Barem!$S$1:$T$141,2,1),0)</f>
        <v>0</v>
      </c>
      <c r="Q70" s="31">
        <f>IF(D70&lt;1.609,0,IF(B70="F",VLOOKUP(I70,Barem!$W$2:$Y$13,2,1),VLOOKUP(I70,Barem!$W$14:$Y$25,2,1)))</f>
        <v>0</v>
      </c>
      <c r="R70" s="31">
        <f>VLOOKUP(A70,Participanti!A:C,3,0)</f>
        <v>0</v>
      </c>
      <c r="S70" s="25">
        <f t="shared" si="10"/>
        <v>2</v>
      </c>
      <c r="T70" s="102">
        <v>44219</v>
      </c>
      <c r="U70" s="13">
        <f>COUNTIFS(A:A,A70,C:C,C70)</f>
        <v>1</v>
      </c>
      <c r="V70" s="87" t="e">
        <f>VLOOKUP(A70,Data_echipe!A:U,21,0)</f>
        <v>#N/A</v>
      </c>
    </row>
    <row r="71" spans="1:22" x14ac:dyDescent="0.25">
      <c r="A71" s="74" t="s">
        <v>66</v>
      </c>
      <c r="B71" s="87" t="str">
        <f>VLOOKUP(A71,Participanti!A:B,2,0)</f>
        <v>M</v>
      </c>
      <c r="C71" s="75">
        <v>2</v>
      </c>
      <c r="D71" s="76">
        <v>8.02</v>
      </c>
      <c r="E71" s="77">
        <v>2.8599537037037034E-2</v>
      </c>
      <c r="F71" s="77">
        <v>2.8692129629629633E-2</v>
      </c>
      <c r="G71" s="77">
        <f t="shared" si="11"/>
        <v>2.8645833333333336E-2</v>
      </c>
      <c r="H71" s="78">
        <v>17</v>
      </c>
      <c r="I71" s="88">
        <f t="shared" si="6"/>
        <v>3.5717996674979225E-3</v>
      </c>
      <c r="J71" s="87">
        <f>IF(B71="F",VLOOKUP(D71,Barem!$B$2:$C$11,2,1),VLOOKUP(D71,Barem!$B$12:$C$21,2,1))</f>
        <v>2</v>
      </c>
      <c r="K71" s="87">
        <f>IF(J71=0,0,IF(B71="F",VLOOKUP(I71,Barem!$G$2:$H$11,2,1),VLOOKUP(I71,Barem!$G$12:$H$21,2,1)))</f>
        <v>2.5</v>
      </c>
      <c r="L71" s="56" t="str">
        <f>VLOOKUP(C71,Barem!$L$1:$Q$16,6,0)</f>
        <v>V</v>
      </c>
      <c r="M71" s="14">
        <f t="shared" si="7"/>
        <v>0.25</v>
      </c>
      <c r="N71" s="14">
        <f t="shared" si="8"/>
        <v>0.75</v>
      </c>
      <c r="O71" s="55">
        <f t="shared" si="9"/>
        <v>0</v>
      </c>
      <c r="P71" s="31">
        <f>IF(D71&gt;21,VLOOKUP(D71,Barem!$S$1:$T$141,2,1),0)</f>
        <v>0</v>
      </c>
      <c r="Q71" s="31">
        <f>IF(D71&lt;1.609,0,IF(B71="F",VLOOKUP(I71,Barem!$W$2:$Y$13,2,1),VLOOKUP(I71,Barem!$W$14:$Y$25,2,1)))</f>
        <v>0</v>
      </c>
      <c r="R71" s="31">
        <f>VLOOKUP(A71,Participanti!A:C,3,0)</f>
        <v>0</v>
      </c>
      <c r="S71" s="25">
        <f t="shared" si="10"/>
        <v>2.375</v>
      </c>
      <c r="T71" s="102">
        <v>44217</v>
      </c>
      <c r="U71" s="13">
        <f>COUNTIFS(A:A,A71,C:C,C71)</f>
        <v>1</v>
      </c>
      <c r="V71" s="87" t="str">
        <f>VLOOKUP(A71,Data_echipe!A:U,21,0)</f>
        <v>Simply the BEST</v>
      </c>
    </row>
    <row r="72" spans="1:22" x14ac:dyDescent="0.25">
      <c r="A72" s="74" t="s">
        <v>44</v>
      </c>
      <c r="B72" s="87" t="str">
        <f>VLOOKUP(A72,Participanti!A:B,2,0)</f>
        <v>M</v>
      </c>
      <c r="C72" s="75">
        <v>2</v>
      </c>
      <c r="D72" s="76">
        <v>21.22</v>
      </c>
      <c r="E72" s="77">
        <v>7.9942129629629641E-2</v>
      </c>
      <c r="F72" s="77">
        <v>9.2118055555555564E-2</v>
      </c>
      <c r="G72" s="77">
        <f t="shared" si="11"/>
        <v>8.6030092592592602E-2</v>
      </c>
      <c r="H72" s="78">
        <v>48</v>
      </c>
      <c r="I72" s="88">
        <f t="shared" si="6"/>
        <v>4.0541985199148258E-3</v>
      </c>
      <c r="J72" s="87">
        <f>IF(B72="F",VLOOKUP(D72,Barem!$B$2:$C$11,2,1),VLOOKUP(D72,Barem!$B$12:$C$21,2,1))</f>
        <v>5</v>
      </c>
      <c r="K72" s="87">
        <f>IF(J72=0,0,IF(B72="F",VLOOKUP(I72,Barem!$G$2:$H$11,2,1),VLOOKUP(I72,Barem!$G$12:$H$21,2,1)))</f>
        <v>1.5</v>
      </c>
      <c r="L72" s="75" t="s">
        <v>120</v>
      </c>
      <c r="M72" s="14">
        <f t="shared" si="7"/>
        <v>0.75</v>
      </c>
      <c r="N72" s="14">
        <f t="shared" si="8"/>
        <v>0.25</v>
      </c>
      <c r="O72" s="55">
        <f t="shared" si="9"/>
        <v>0</v>
      </c>
      <c r="P72" s="31">
        <f>IF(D72&gt;21,VLOOKUP(D72,Barem!$S$1:$T$141,2,1),0)</f>
        <v>0</v>
      </c>
      <c r="Q72" s="31">
        <f>IF(D72&lt;1.609,0,IF(B72="F",VLOOKUP(I72,Barem!$W$2:$Y$13,2,1),VLOOKUP(I72,Barem!$W$14:$Y$25,2,1)))</f>
        <v>0</v>
      </c>
      <c r="R72" s="31">
        <f>VLOOKUP(A72,Participanti!A:C,3,0)</f>
        <v>0</v>
      </c>
      <c r="S72" s="25">
        <f t="shared" si="10"/>
        <v>4.125</v>
      </c>
      <c r="T72" s="102">
        <v>44217</v>
      </c>
      <c r="U72" s="13">
        <f>COUNTIFS(A:A,A72,C:C,C72)</f>
        <v>1</v>
      </c>
      <c r="V72" s="87" t="str">
        <f>VLOOKUP(A72,Data_echipe!A:U,21,0)</f>
        <v>Run a lot</v>
      </c>
    </row>
    <row r="73" spans="1:22" x14ac:dyDescent="0.25">
      <c r="A73" s="74" t="s">
        <v>112</v>
      </c>
      <c r="B73" s="87" t="str">
        <f>VLOOKUP(A73,Participanti!A:B,2,0)</f>
        <v>M</v>
      </c>
      <c r="C73" s="75">
        <v>2</v>
      </c>
      <c r="D73" s="76">
        <v>5.64</v>
      </c>
      <c r="E73" s="77">
        <v>2.2881944444444444E-2</v>
      </c>
      <c r="F73" s="77">
        <v>2.2916666666666669E-2</v>
      </c>
      <c r="G73" s="77">
        <f t="shared" si="11"/>
        <v>2.2899305555555555E-2</v>
      </c>
      <c r="H73" s="78">
        <v>44</v>
      </c>
      <c r="I73" s="88">
        <f t="shared" si="6"/>
        <v>4.0601605594956661E-3</v>
      </c>
      <c r="J73" s="87">
        <f>IF(B73="F",VLOOKUP(D73,Barem!$B$2:$C$11,2,1),VLOOKUP(D73,Barem!$B$12:$C$21,2,1))</f>
        <v>1.5</v>
      </c>
      <c r="K73" s="87">
        <f>IF(J73=0,0,IF(B73="F",VLOOKUP(I73,Barem!$G$2:$H$11,2,1),VLOOKUP(I73,Barem!$G$12:$H$21,2,1)))</f>
        <v>1.5</v>
      </c>
      <c r="L73" s="56" t="str">
        <f>VLOOKUP(C73,Barem!$L$1:$Q$16,6,0)</f>
        <v>V</v>
      </c>
      <c r="M73" s="14">
        <f t="shared" si="7"/>
        <v>0.25</v>
      </c>
      <c r="N73" s="14">
        <f t="shared" si="8"/>
        <v>0.75</v>
      </c>
      <c r="O73" s="55">
        <f t="shared" si="9"/>
        <v>0</v>
      </c>
      <c r="P73" s="31">
        <f>IF(D73&gt;21,VLOOKUP(D73,Barem!$S$1:$T$141,2,1),0)</f>
        <v>0</v>
      </c>
      <c r="Q73" s="31">
        <f>IF(D73&lt;1.609,0,IF(B73="F",VLOOKUP(I73,Barem!$W$2:$Y$13,2,1),VLOOKUP(I73,Barem!$W$14:$Y$25,2,1)))</f>
        <v>0</v>
      </c>
      <c r="R73" s="31">
        <f>VLOOKUP(A73,Participanti!A:C,3,0)</f>
        <v>0</v>
      </c>
      <c r="S73" s="25">
        <f t="shared" si="10"/>
        <v>1.5</v>
      </c>
      <c r="T73" s="102">
        <v>44220</v>
      </c>
      <c r="U73" s="13">
        <f>COUNTIFS(A:A,A73,C:C,C73)</f>
        <v>1</v>
      </c>
      <c r="V73" s="87" t="e">
        <f>VLOOKUP(A73,Data_echipe!A:U,21,0)</f>
        <v>#N/A</v>
      </c>
    </row>
    <row r="74" spans="1:22" x14ac:dyDescent="0.25">
      <c r="A74" s="74" t="s">
        <v>109</v>
      </c>
      <c r="B74" s="87" t="str">
        <f>VLOOKUP(A74,Participanti!A:B,2,0)</f>
        <v>F</v>
      </c>
      <c r="C74" s="75">
        <v>3</v>
      </c>
      <c r="D74" s="76">
        <v>5.08</v>
      </c>
      <c r="E74" s="77">
        <v>2.2812499999999999E-2</v>
      </c>
      <c r="F74" s="77">
        <v>2.5983796296296297E-2</v>
      </c>
      <c r="G74" s="77">
        <f t="shared" si="11"/>
        <v>2.4398148148148148E-2</v>
      </c>
      <c r="H74" s="78">
        <v>5</v>
      </c>
      <c r="I74" s="88">
        <f t="shared" si="6"/>
        <v>4.8027850685330997E-3</v>
      </c>
      <c r="J74" s="87">
        <f>IF(B74="F",VLOOKUP(D74,Barem!$B$2:$C$11,2,1),VLOOKUP(D74,Barem!$B$12:$C$21,2,1))</f>
        <v>1.5</v>
      </c>
      <c r="K74" s="87">
        <f>IF(J74=0,0,IF(B74="F",VLOOKUP(I74,Barem!$G$2:$H$11,2,1),VLOOKUP(I74,Barem!$G$12:$H$21,2,1)))</f>
        <v>1</v>
      </c>
      <c r="L74" s="56" t="str">
        <f>VLOOKUP(C74,Barem!$L$1:$Q$16,6,0)</f>
        <v>D</v>
      </c>
      <c r="M74" s="14">
        <f t="shared" si="7"/>
        <v>0.75</v>
      </c>
      <c r="N74" s="14">
        <f t="shared" si="8"/>
        <v>0.25</v>
      </c>
      <c r="O74" s="55">
        <f t="shared" si="9"/>
        <v>0</v>
      </c>
      <c r="P74" s="31">
        <f>IF(D74&gt;21,VLOOKUP(D74,Barem!$S$1:$T$141,2,1),0)</f>
        <v>0</v>
      </c>
      <c r="Q74" s="31">
        <f>IF(D74&lt;1.609,0,IF(B74="F",VLOOKUP(I74,Barem!$W$2:$Y$13,2,1),VLOOKUP(I74,Barem!$W$14:$Y$25,2,1)))</f>
        <v>0</v>
      </c>
      <c r="R74" s="31">
        <f>VLOOKUP(A74,Participanti!A:C,3,0)</f>
        <v>0</v>
      </c>
      <c r="S74" s="25">
        <f t="shared" si="10"/>
        <v>1.375</v>
      </c>
      <c r="T74" s="102">
        <v>44226</v>
      </c>
      <c r="U74" s="13">
        <f>COUNTIFS(A:A,A74,C:C,C74)</f>
        <v>1</v>
      </c>
      <c r="V74" s="87" t="e">
        <f>VLOOKUP(A74,Data_echipe!A:U,21,0)</f>
        <v>#N/A</v>
      </c>
    </row>
    <row r="75" spans="1:22" x14ac:dyDescent="0.25">
      <c r="A75" s="74" t="s">
        <v>197</v>
      </c>
      <c r="B75" s="87" t="str">
        <f>VLOOKUP(A75,Participanti!A:B,2,0)</f>
        <v>F</v>
      </c>
      <c r="C75" s="75">
        <v>3</v>
      </c>
      <c r="D75" s="76">
        <v>50.02</v>
      </c>
      <c r="E75" s="77">
        <v>0.18781250000000002</v>
      </c>
      <c r="F75" s="77">
        <v>0.20715277777777777</v>
      </c>
      <c r="G75" s="77">
        <f t="shared" si="11"/>
        <v>0.1974826388888889</v>
      </c>
      <c r="H75" s="78">
        <v>141</v>
      </c>
      <c r="I75" s="88">
        <f t="shared" si="6"/>
        <v>3.948073548358434E-3</v>
      </c>
      <c r="J75" s="87">
        <f>IF(B75="F",VLOOKUP(D75,Barem!$B$2:$C$11,2,1),VLOOKUP(D75,Barem!$B$12:$C$21,2,1))</f>
        <v>5</v>
      </c>
      <c r="K75" s="87">
        <f>IF(J75=0,0,IF(B75="F",VLOOKUP(I75,Barem!$G$2:$H$11,2,1),VLOOKUP(I75,Barem!$G$12:$H$21,2,1)))</f>
        <v>2.5</v>
      </c>
      <c r="L75" s="56" t="str">
        <f>VLOOKUP(C75,Barem!$L$1:$Q$16,6,0)</f>
        <v>D</v>
      </c>
      <c r="M75" s="14">
        <f t="shared" si="7"/>
        <v>0.75</v>
      </c>
      <c r="N75" s="14">
        <f t="shared" si="8"/>
        <v>0.25</v>
      </c>
      <c r="O75" s="55">
        <f t="shared" si="9"/>
        <v>9.4E-2</v>
      </c>
      <c r="P75" s="31">
        <f>IF(D75&gt;21,VLOOKUP(D75,Barem!$S$1:$T$141,2,1),0)</f>
        <v>1.4</v>
      </c>
      <c r="Q75" s="31">
        <f>IF(D75&lt;1.609,0,IF(B75="F",VLOOKUP(I75,Barem!$W$2:$Y$13,2,1),VLOOKUP(I75,Barem!$W$14:$Y$25,2,1)))</f>
        <v>0</v>
      </c>
      <c r="R75" s="31">
        <f>VLOOKUP(A75,Participanti!A:C,3,0)</f>
        <v>0</v>
      </c>
      <c r="S75" s="25">
        <f t="shared" si="10"/>
        <v>5.8689999999999998</v>
      </c>
      <c r="T75" s="102">
        <v>44227</v>
      </c>
      <c r="U75" s="13">
        <f>COUNTIFS(A:A,A75,C:C,C75)</f>
        <v>1</v>
      </c>
      <c r="V75" s="87" t="str">
        <f>VLOOKUP(A75,Data_echipe!A:U,21,0)</f>
        <v>Simply the BEST</v>
      </c>
    </row>
    <row r="76" spans="1:22" x14ac:dyDescent="0.25">
      <c r="A76" s="74" t="s">
        <v>50</v>
      </c>
      <c r="B76" s="87" t="str">
        <f>VLOOKUP(A76,Participanti!A:B,2,0)</f>
        <v>M</v>
      </c>
      <c r="C76" s="75">
        <v>3</v>
      </c>
      <c r="D76" s="76">
        <v>15.1</v>
      </c>
      <c r="E76" s="77">
        <v>4.8935185185185186E-2</v>
      </c>
      <c r="F76" s="77">
        <v>4.8935185185185186E-2</v>
      </c>
      <c r="G76" s="77">
        <f t="shared" si="11"/>
        <v>4.8935185185185186E-2</v>
      </c>
      <c r="H76" s="78">
        <v>77</v>
      </c>
      <c r="I76" s="88">
        <f t="shared" si="6"/>
        <v>3.2407407407407406E-3</v>
      </c>
      <c r="J76" s="87">
        <f>IF(B76="F",VLOOKUP(D76,Barem!$B$2:$C$11,2,1),VLOOKUP(D76,Barem!$B$12:$C$21,2,1))</f>
        <v>3.5</v>
      </c>
      <c r="K76" s="87">
        <f>IF(J76=0,0,IF(B76="F",VLOOKUP(I76,Barem!$G$2:$H$11,2,1),VLOOKUP(I76,Barem!$G$12:$H$21,2,1)))</f>
        <v>3.5</v>
      </c>
      <c r="L76" s="56" t="str">
        <f>VLOOKUP(C76,Barem!$L$1:$Q$16,6,0)</f>
        <v>D</v>
      </c>
      <c r="M76" s="14">
        <f t="shared" si="7"/>
        <v>0.75</v>
      </c>
      <c r="N76" s="14">
        <f t="shared" si="8"/>
        <v>0.25</v>
      </c>
      <c r="O76" s="55">
        <f t="shared" si="9"/>
        <v>0</v>
      </c>
      <c r="P76" s="31">
        <f>IF(D76&gt;21,VLOOKUP(D76,Barem!$S$1:$T$141,2,1),0)</f>
        <v>0</v>
      </c>
      <c r="Q76" s="31">
        <f>IF(D76&lt;1.609,0,IF(B76="F",VLOOKUP(I76,Barem!$W$2:$Y$13,2,1),VLOOKUP(I76,Barem!$W$14:$Y$25,2,1)))</f>
        <v>0</v>
      </c>
      <c r="R76" s="31">
        <f>VLOOKUP(A76,Participanti!A:C,3,0)</f>
        <v>0</v>
      </c>
      <c r="S76" s="25">
        <f t="shared" si="10"/>
        <v>3.5</v>
      </c>
      <c r="T76" s="102">
        <v>44226</v>
      </c>
      <c r="U76" s="13">
        <f>COUNTIFS(A:A,A76,C:C,C76)</f>
        <v>1</v>
      </c>
      <c r="V76" s="87" t="str">
        <f>VLOOKUP(A76,Data_echipe!A:U,21,0)</f>
        <v>Run a lot</v>
      </c>
    </row>
    <row r="77" spans="1:22" x14ac:dyDescent="0.25">
      <c r="A77" s="74" t="s">
        <v>183</v>
      </c>
      <c r="B77" s="87" t="str">
        <f>VLOOKUP(A77,Participanti!A:B,2,0)</f>
        <v>F</v>
      </c>
      <c r="C77" s="75">
        <v>3</v>
      </c>
      <c r="D77" s="76">
        <v>21.02</v>
      </c>
      <c r="E77" s="77">
        <v>0.10223379629629629</v>
      </c>
      <c r="F77" s="77">
        <v>0.10372685185185186</v>
      </c>
      <c r="G77" s="77">
        <f t="shared" si="11"/>
        <v>0.10298032407407408</v>
      </c>
      <c r="H77" s="78">
        <v>254</v>
      </c>
      <c r="I77" s="88">
        <f t="shared" ref="I77:I109" si="12">G77/D77</f>
        <v>4.8991590901081867E-3</v>
      </c>
      <c r="J77" s="87">
        <f>IF(B77="F",VLOOKUP(D77,Barem!$B$2:$C$11,2,1),VLOOKUP(D77,Barem!$B$12:$C$21,2,1))</f>
        <v>5</v>
      </c>
      <c r="K77" s="87">
        <f>IF(J77=0,0,IF(B77="F",VLOOKUP(I77,Barem!$G$2:$H$11,2,1),VLOOKUP(I77,Barem!$G$12:$H$21,2,1)))</f>
        <v>1</v>
      </c>
      <c r="L77" s="56" t="str">
        <f>VLOOKUP(C77,Barem!$L$1:$Q$16,6,0)</f>
        <v>D</v>
      </c>
      <c r="M77" s="14">
        <f t="shared" ref="M77:M109" si="13">IF(OR(L77="P1",L77="P2",L77="P3"),"",IF(C77=15,0.5,IF(L77="D",0.75,0.25)))</f>
        <v>0.75</v>
      </c>
      <c r="N77" s="14">
        <f t="shared" ref="N77:N109" si="14">IF(OR(L77="P1",L77="P2",L77="P3"),"",IF(C77=15,0.5,IF(L77="V",0.75,0.25)))</f>
        <v>0.25</v>
      </c>
      <c r="O77" s="55">
        <f t="shared" ref="O77:O109" si="15">IF(H77&lt;-49,H77/1500,IF(H77&gt;99,H77/1500,0))</f>
        <v>0.16933333333333334</v>
      </c>
      <c r="P77" s="31">
        <f>IF(D77&gt;21,VLOOKUP(D77,Barem!$S$1:$T$141,2,1),0)</f>
        <v>0</v>
      </c>
      <c r="Q77" s="31">
        <f>IF(D77&lt;1.609,0,IF(B77="F",VLOOKUP(I77,Barem!$W$2:$Y$13,2,1),VLOOKUP(I77,Barem!$W$14:$Y$25,2,1)))</f>
        <v>0</v>
      </c>
      <c r="R77" s="31">
        <f>VLOOKUP(A77,Participanti!A:C,3,0)</f>
        <v>0</v>
      </c>
      <c r="S77" s="25">
        <f t="shared" ref="S77:S138" si="16">J77*M77+K77*N77+O77+P77+Q77+R77</f>
        <v>4.1693333333333333</v>
      </c>
      <c r="T77" s="102">
        <v>44227</v>
      </c>
      <c r="U77" s="13">
        <f>COUNTIFS(A:A,A77,C:C,C77)</f>
        <v>1</v>
      </c>
      <c r="V77" s="87" t="str">
        <f>VLOOKUP(A77,Data_echipe!A:U,21,0)</f>
        <v>FUGI!</v>
      </c>
    </row>
    <row r="78" spans="1:22" x14ac:dyDescent="0.25">
      <c r="A78" s="74" t="s">
        <v>65</v>
      </c>
      <c r="B78" s="87" t="str">
        <f>VLOOKUP(A78,Participanti!A:B,2,0)</f>
        <v>M</v>
      </c>
      <c r="C78" s="75">
        <v>3</v>
      </c>
      <c r="D78" s="76">
        <v>17.23</v>
      </c>
      <c r="E78" s="77">
        <v>5.8969907407407408E-2</v>
      </c>
      <c r="F78" s="77">
        <v>5.9062499999999997E-2</v>
      </c>
      <c r="G78" s="77">
        <f t="shared" si="11"/>
        <v>5.9016203703703703E-2</v>
      </c>
      <c r="H78" s="78">
        <v>70</v>
      </c>
      <c r="I78" s="88">
        <f t="shared" si="12"/>
        <v>3.425200447109907E-3</v>
      </c>
      <c r="J78" s="87">
        <f>IF(B78="F",VLOOKUP(D78,Barem!$B$2:$C$11,2,1),VLOOKUP(D78,Barem!$B$12:$C$21,2,1))</f>
        <v>4</v>
      </c>
      <c r="K78" s="87">
        <f>IF(J78=0,0,IF(B78="F",VLOOKUP(I78,Barem!$G$2:$H$11,2,1),VLOOKUP(I78,Barem!$G$12:$H$21,2,1)))</f>
        <v>3</v>
      </c>
      <c r="L78" s="56" t="str">
        <f>VLOOKUP(C78,Barem!$L$1:$Q$16,6,0)</f>
        <v>D</v>
      </c>
      <c r="M78" s="14">
        <f t="shared" si="13"/>
        <v>0.75</v>
      </c>
      <c r="N78" s="14">
        <f t="shared" si="14"/>
        <v>0.25</v>
      </c>
      <c r="O78" s="55">
        <f t="shared" si="15"/>
        <v>0</v>
      </c>
      <c r="P78" s="31">
        <f>IF(D78&gt;21,VLOOKUP(D78,Barem!$S$1:$T$141,2,1),0)</f>
        <v>0</v>
      </c>
      <c r="Q78" s="31">
        <f>IF(D78&lt;1.609,0,IF(B78="F",VLOOKUP(I78,Barem!$W$2:$Y$13,2,1),VLOOKUP(I78,Barem!$W$14:$Y$25,2,1)))</f>
        <v>0</v>
      </c>
      <c r="R78" s="31">
        <f>VLOOKUP(A78,Participanti!A:C,3,0)</f>
        <v>0</v>
      </c>
      <c r="S78" s="25">
        <f t="shared" si="16"/>
        <v>3.75</v>
      </c>
      <c r="T78" s="102">
        <v>44225</v>
      </c>
      <c r="U78" s="13">
        <f>COUNTIFS(A:A,A78,C:C,C78)</f>
        <v>1</v>
      </c>
      <c r="V78" s="87" t="str">
        <f>VLOOKUP(A78,Data_echipe!A:U,21,0)</f>
        <v>FUGI!</v>
      </c>
    </row>
    <row r="79" spans="1:22" x14ac:dyDescent="0.25">
      <c r="A79" s="74" t="s">
        <v>61</v>
      </c>
      <c r="B79" s="87" t="str">
        <f>VLOOKUP(A79,Participanti!A:B,2,0)</f>
        <v>M</v>
      </c>
      <c r="C79" s="75">
        <v>3</v>
      </c>
      <c r="D79" s="76">
        <v>10.039999999999999</v>
      </c>
      <c r="E79" s="77">
        <v>4.4340277777777777E-2</v>
      </c>
      <c r="F79" s="77">
        <v>4.4374999999999998E-2</v>
      </c>
      <c r="G79" s="77">
        <f t="shared" si="11"/>
        <v>4.4357638888888884E-2</v>
      </c>
      <c r="H79" s="78">
        <v>0</v>
      </c>
      <c r="I79" s="88">
        <f t="shared" si="12"/>
        <v>4.4180915227976982E-3</v>
      </c>
      <c r="J79" s="87">
        <f>IF(B79="F",VLOOKUP(D79,Barem!$B$2:$C$11,2,1),VLOOKUP(D79,Barem!$B$12:$C$21,2,1))</f>
        <v>2.5</v>
      </c>
      <c r="K79" s="87">
        <f>IF(J79=0,0,IF(B79="F",VLOOKUP(I79,Barem!$G$2:$H$11,2,1),VLOOKUP(I79,Barem!$G$12:$H$21,2,1)))</f>
        <v>1</v>
      </c>
      <c r="L79" s="56" t="str">
        <f>VLOOKUP(C79,Barem!$L$1:$Q$16,6,0)</f>
        <v>D</v>
      </c>
      <c r="M79" s="14">
        <f t="shared" si="13"/>
        <v>0.75</v>
      </c>
      <c r="N79" s="14">
        <f t="shared" si="14"/>
        <v>0.25</v>
      </c>
      <c r="O79" s="55">
        <f t="shared" si="15"/>
        <v>0</v>
      </c>
      <c r="P79" s="31">
        <f>IF(D79&gt;21,VLOOKUP(D79,Barem!$S$1:$T$141,2,1),0)</f>
        <v>0</v>
      </c>
      <c r="Q79" s="31">
        <f>IF(D79&lt;1.609,0,IF(B79="F",VLOOKUP(I79,Barem!$W$2:$Y$13,2,1),VLOOKUP(I79,Barem!$W$14:$Y$25,2,1)))</f>
        <v>0</v>
      </c>
      <c r="R79" s="31">
        <f>VLOOKUP(A79,Participanti!A:C,3,0)</f>
        <v>0</v>
      </c>
      <c r="S79" s="25">
        <f t="shared" si="16"/>
        <v>2.125</v>
      </c>
      <c r="T79" s="102">
        <v>44224</v>
      </c>
      <c r="U79" s="13">
        <f>COUNTIFS(A:A,A79,C:C,C79)</f>
        <v>1</v>
      </c>
      <c r="V79" s="87" t="str">
        <f>VLOOKUP(A79,Data_echipe!A:U,21,0)</f>
        <v>Run for fun</v>
      </c>
    </row>
    <row r="80" spans="1:22" x14ac:dyDescent="0.25">
      <c r="A80" s="74" t="s">
        <v>7</v>
      </c>
      <c r="B80" s="87" t="str">
        <f>VLOOKUP(A80,Participanti!A:B,2,0)</f>
        <v>M</v>
      </c>
      <c r="C80" s="75">
        <v>3</v>
      </c>
      <c r="D80" s="76">
        <v>22.16</v>
      </c>
      <c r="E80" s="77">
        <v>8.3344907407407409E-2</v>
      </c>
      <c r="F80" s="77">
        <v>8.3344907407407409E-2</v>
      </c>
      <c r="G80" s="77">
        <f t="shared" si="11"/>
        <v>8.3344907407407409E-2</v>
      </c>
      <c r="H80" s="78">
        <v>4</v>
      </c>
      <c r="I80" s="88">
        <f t="shared" si="12"/>
        <v>3.7610517783126089E-3</v>
      </c>
      <c r="J80" s="87">
        <f>IF(B80="F",VLOOKUP(D80,Barem!$B$2:$C$11,2,1),VLOOKUP(D80,Barem!$B$12:$C$21,2,1))</f>
        <v>5</v>
      </c>
      <c r="K80" s="87">
        <f>IF(J80=0,0,IF(B80="F",VLOOKUP(I80,Barem!$G$2:$H$11,2,1),VLOOKUP(I80,Barem!$G$12:$H$21,2,1)))</f>
        <v>2</v>
      </c>
      <c r="L80" s="56" t="str">
        <f>VLOOKUP(C80,Barem!$L$1:$Q$16,6,0)</f>
        <v>D</v>
      </c>
      <c r="M80" s="14">
        <f t="shared" si="13"/>
        <v>0.75</v>
      </c>
      <c r="N80" s="14">
        <f t="shared" si="14"/>
        <v>0.25</v>
      </c>
      <c r="O80" s="55">
        <f t="shared" si="15"/>
        <v>0</v>
      </c>
      <c r="P80" s="31">
        <f>IF(D80&gt;21,VLOOKUP(D80,Barem!$S$1:$T$141,2,1),0)</f>
        <v>0</v>
      </c>
      <c r="Q80" s="31">
        <f>IF(D80&lt;1.609,0,IF(B80="F",VLOOKUP(I80,Barem!$W$2:$Y$13,2,1),VLOOKUP(I80,Barem!$W$14:$Y$25,2,1)))</f>
        <v>0</v>
      </c>
      <c r="R80" s="31">
        <f>VLOOKUP(A80,Participanti!A:C,3,0)</f>
        <v>0</v>
      </c>
      <c r="S80" s="25">
        <f t="shared" si="16"/>
        <v>4.25</v>
      </c>
      <c r="T80" s="102">
        <v>44225</v>
      </c>
      <c r="U80" s="13">
        <f>COUNTIFS(A:A,A80,C:C,C80)</f>
        <v>1</v>
      </c>
      <c r="V80" s="87" t="str">
        <f>VLOOKUP(A80,Data_echipe!A:U,21,0)</f>
        <v>Run for fun</v>
      </c>
    </row>
    <row r="81" spans="1:22" x14ac:dyDescent="0.25">
      <c r="A81" s="74" t="s">
        <v>57</v>
      </c>
      <c r="B81" s="87" t="str">
        <f>VLOOKUP(A81,Participanti!A:B,2,0)</f>
        <v>M</v>
      </c>
      <c r="C81" s="75">
        <v>3</v>
      </c>
      <c r="D81" s="76">
        <v>25</v>
      </c>
      <c r="E81" s="77">
        <v>0.10561342592592593</v>
      </c>
      <c r="F81" s="77">
        <v>0.11194444444444444</v>
      </c>
      <c r="G81" s="77">
        <f t="shared" si="11"/>
        <v>0.10877893518518519</v>
      </c>
      <c r="H81" s="78">
        <v>60</v>
      </c>
      <c r="I81" s="88">
        <f t="shared" si="12"/>
        <v>4.3511574074074078E-3</v>
      </c>
      <c r="J81" s="87">
        <f>IF(B81="F",VLOOKUP(D81,Barem!$B$2:$C$11,2,1),VLOOKUP(D81,Barem!$B$12:$C$21,2,1))</f>
        <v>5</v>
      </c>
      <c r="K81" s="87">
        <f>IF(J81=0,0,IF(B81="F",VLOOKUP(I81,Barem!$G$2:$H$11,2,1),VLOOKUP(I81,Barem!$G$12:$H$21,2,1)))</f>
        <v>1</v>
      </c>
      <c r="L81" s="56" t="str">
        <f>VLOOKUP(C81,Barem!$L$1:$Q$16,6,0)</f>
        <v>D</v>
      </c>
      <c r="M81" s="14">
        <f t="shared" si="13"/>
        <v>0.75</v>
      </c>
      <c r="N81" s="14">
        <f t="shared" si="14"/>
        <v>0.25</v>
      </c>
      <c r="O81" s="55">
        <f t="shared" si="15"/>
        <v>0</v>
      </c>
      <c r="P81" s="31">
        <f>IF(D81&gt;21,VLOOKUP(D81,Barem!$S$1:$T$141,2,1),0)</f>
        <v>0.2</v>
      </c>
      <c r="Q81" s="31">
        <f>IF(D81&lt;1.609,0,IF(B81="F",VLOOKUP(I81,Barem!$W$2:$Y$13,2,1),VLOOKUP(I81,Barem!$W$14:$Y$25,2,1)))</f>
        <v>0</v>
      </c>
      <c r="R81" s="31">
        <f>VLOOKUP(A81,Participanti!A:C,3,0)</f>
        <v>0</v>
      </c>
      <c r="S81" s="25">
        <f t="shared" si="16"/>
        <v>4.2</v>
      </c>
      <c r="T81" s="102">
        <v>44226</v>
      </c>
      <c r="U81" s="13">
        <f>COUNTIFS(A:A,A81,C:C,C81)</f>
        <v>1</v>
      </c>
      <c r="V81" s="87" t="str">
        <f>VLOOKUP(A81,Data_echipe!A:U,21,0)</f>
        <v>FUGI!</v>
      </c>
    </row>
    <row r="82" spans="1:22" x14ac:dyDescent="0.25">
      <c r="A82" s="74" t="s">
        <v>68</v>
      </c>
      <c r="B82" s="87" t="str">
        <f>VLOOKUP(A82,Participanti!A:B,2,0)</f>
        <v>M</v>
      </c>
      <c r="C82" s="75">
        <v>3</v>
      </c>
      <c r="D82" s="76">
        <v>45.01</v>
      </c>
      <c r="E82" s="77">
        <v>0.18246527777777777</v>
      </c>
      <c r="F82" s="77">
        <v>0.20144675925925926</v>
      </c>
      <c r="G82" s="77">
        <f t="shared" si="11"/>
        <v>0.19195601851851851</v>
      </c>
      <c r="H82" s="78">
        <v>97</v>
      </c>
      <c r="I82" s="88">
        <f t="shared" si="12"/>
        <v>4.264741580060398E-3</v>
      </c>
      <c r="J82" s="87">
        <f>IF(B82="F",VLOOKUP(D82,Barem!$B$2:$C$11,2,1),VLOOKUP(D82,Barem!$B$12:$C$21,2,1))</f>
        <v>5</v>
      </c>
      <c r="K82" s="87">
        <f>IF(J82=0,0,IF(B82="F",VLOOKUP(I82,Barem!$G$2:$H$11,2,1),VLOOKUP(I82,Barem!$G$12:$H$21,2,1)))</f>
        <v>1</v>
      </c>
      <c r="L82" s="56" t="str">
        <f>VLOOKUP(C82,Barem!$L$1:$Q$16,6,0)</f>
        <v>D</v>
      </c>
      <c r="M82" s="14">
        <f t="shared" si="13"/>
        <v>0.75</v>
      </c>
      <c r="N82" s="14">
        <f t="shared" si="14"/>
        <v>0.25</v>
      </c>
      <c r="O82" s="55">
        <f t="shared" si="15"/>
        <v>0</v>
      </c>
      <c r="P82" s="31">
        <f>IF(D82&gt;21,VLOOKUP(D82,Barem!$S$1:$T$141,2,1),0)</f>
        <v>1.2</v>
      </c>
      <c r="Q82" s="31">
        <f>IF(D82&lt;1.609,0,IF(B82="F",VLOOKUP(I82,Barem!$W$2:$Y$13,2,1),VLOOKUP(I82,Barem!$W$14:$Y$25,2,1)))</f>
        <v>0</v>
      </c>
      <c r="R82" s="31">
        <f>VLOOKUP(A82,Participanti!A:C,3,0)</f>
        <v>0</v>
      </c>
      <c r="S82" s="25">
        <f t="shared" si="16"/>
        <v>5.2</v>
      </c>
      <c r="T82" s="102">
        <v>44226</v>
      </c>
      <c r="U82" s="13">
        <f>COUNTIFS(A:A,A82,C:C,C82)</f>
        <v>1</v>
      </c>
      <c r="V82" s="87" t="str">
        <f>VLOOKUP(A82,Data_echipe!A:U,21,0)</f>
        <v>Tenchei</v>
      </c>
    </row>
    <row r="83" spans="1:22" x14ac:dyDescent="0.25">
      <c r="A83" s="74" t="s">
        <v>62</v>
      </c>
      <c r="B83" s="87" t="str">
        <f>VLOOKUP(A83,Participanti!A:B,2,0)</f>
        <v>M</v>
      </c>
      <c r="C83" s="75">
        <v>3</v>
      </c>
      <c r="D83" s="76">
        <v>10.44</v>
      </c>
      <c r="E83" s="77">
        <v>3.3761574074074076E-2</v>
      </c>
      <c r="F83" s="77">
        <v>3.3819444444444451E-2</v>
      </c>
      <c r="G83" s="77">
        <f t="shared" si="11"/>
        <v>3.3790509259259263E-2</v>
      </c>
      <c r="H83" s="78">
        <v>0</v>
      </c>
      <c r="I83" s="88">
        <f t="shared" si="12"/>
        <v>3.236638817936711E-3</v>
      </c>
      <c r="J83" s="87">
        <f>IF(B83="F",VLOOKUP(D83,Barem!$B$2:$C$11,2,1),VLOOKUP(D83,Barem!$B$12:$C$21,2,1))</f>
        <v>2.5</v>
      </c>
      <c r="K83" s="87">
        <f>IF(J83=0,0,IF(B83="F",VLOOKUP(I83,Barem!$G$2:$H$11,2,1),VLOOKUP(I83,Barem!$G$12:$H$21,2,1)))</f>
        <v>3.5</v>
      </c>
      <c r="L83" s="75" t="s">
        <v>121</v>
      </c>
      <c r="M83" s="14">
        <f t="shared" si="13"/>
        <v>0.25</v>
      </c>
      <c r="N83" s="14">
        <f t="shared" si="14"/>
        <v>0.75</v>
      </c>
      <c r="O83" s="55">
        <f t="shared" si="15"/>
        <v>0</v>
      </c>
      <c r="P83" s="31">
        <f>IF(D83&gt;21,VLOOKUP(D83,Barem!$S$1:$T$141,2,1),0)</f>
        <v>0</v>
      </c>
      <c r="Q83" s="31">
        <f>IF(D83&lt;1.609,0,IF(B83="F",VLOOKUP(I83,Barem!$W$2:$Y$13,2,1),VLOOKUP(I83,Barem!$W$14:$Y$25,2,1)))</f>
        <v>0</v>
      </c>
      <c r="R83" s="31">
        <f>VLOOKUP(A83,Participanti!A:C,3,0)</f>
        <v>0</v>
      </c>
      <c r="S83" s="25">
        <f t="shared" si="16"/>
        <v>3.25</v>
      </c>
      <c r="T83" s="102">
        <v>44222</v>
      </c>
      <c r="U83" s="13">
        <f>COUNTIFS(A:A,A83,C:C,C83)</f>
        <v>1</v>
      </c>
      <c r="V83" s="87" t="str">
        <f>VLOOKUP(A83,Data_echipe!A:U,21,0)</f>
        <v>Tenchei</v>
      </c>
    </row>
    <row r="84" spans="1:22" x14ac:dyDescent="0.25">
      <c r="A84" s="74" t="s">
        <v>67</v>
      </c>
      <c r="B84" s="87" t="str">
        <f>VLOOKUP(A84,Participanti!A:B,2,0)</f>
        <v>F</v>
      </c>
      <c r="C84" s="75">
        <v>3</v>
      </c>
      <c r="D84" s="76">
        <v>8.01</v>
      </c>
      <c r="E84" s="77">
        <v>3.8460648148148147E-2</v>
      </c>
      <c r="F84" s="77">
        <v>3.8460648148148147E-2</v>
      </c>
      <c r="G84" s="77">
        <f t="shared" si="11"/>
        <v>3.8460648148148147E-2</v>
      </c>
      <c r="H84" s="78">
        <v>0</v>
      </c>
      <c r="I84" s="88">
        <f t="shared" si="12"/>
        <v>4.801579044712628E-3</v>
      </c>
      <c r="J84" s="87">
        <f>IF(B84="F",VLOOKUP(D84,Barem!$B$2:$C$11,2,1),VLOOKUP(D84,Barem!$B$12:$C$21,2,1))</f>
        <v>2</v>
      </c>
      <c r="K84" s="87">
        <f>IF(J84=0,0,IF(B84="F",VLOOKUP(I84,Barem!$G$2:$H$11,2,1),VLOOKUP(I84,Barem!$G$12:$H$21,2,1)))</f>
        <v>1</v>
      </c>
      <c r="L84" s="56" t="str">
        <f>VLOOKUP(C84,Barem!$L$1:$Q$16,6,0)</f>
        <v>D</v>
      </c>
      <c r="M84" s="14">
        <f t="shared" si="13"/>
        <v>0.75</v>
      </c>
      <c r="N84" s="14">
        <f t="shared" si="14"/>
        <v>0.25</v>
      </c>
      <c r="O84" s="55">
        <f t="shared" si="15"/>
        <v>0</v>
      </c>
      <c r="P84" s="31">
        <f>IF(D84&gt;21,VLOOKUP(D84,Barem!$S$1:$T$141,2,1),0)</f>
        <v>0</v>
      </c>
      <c r="Q84" s="31">
        <f>IF(D84&lt;1.609,0,IF(B84="F",VLOOKUP(I84,Barem!$W$2:$Y$13,2,1),VLOOKUP(I84,Barem!$W$14:$Y$25,2,1)))</f>
        <v>0</v>
      </c>
      <c r="R84" s="31">
        <f>VLOOKUP(A84,Participanti!A:C,3,0)</f>
        <v>0.7</v>
      </c>
      <c r="S84" s="25">
        <f t="shared" si="16"/>
        <v>2.4500000000000002</v>
      </c>
      <c r="T84" s="102">
        <v>44224</v>
      </c>
      <c r="U84" s="13">
        <f>COUNTIFS(A:A,A84,C:C,C84)</f>
        <v>1</v>
      </c>
      <c r="V84" s="87" t="str">
        <f>VLOOKUP(A84,Data_echipe!A:U,21,0)</f>
        <v>FUGI!</v>
      </c>
    </row>
    <row r="85" spans="1:22" x14ac:dyDescent="0.25">
      <c r="A85" s="74" t="s">
        <v>91</v>
      </c>
      <c r="B85" s="87" t="str">
        <f>VLOOKUP(A85,Participanti!A:B,2,0)</f>
        <v>M</v>
      </c>
      <c r="C85" s="75">
        <v>3</v>
      </c>
      <c r="D85" s="76">
        <v>19.16</v>
      </c>
      <c r="E85" s="77">
        <v>7.706018518518519E-2</v>
      </c>
      <c r="F85" s="77">
        <v>7.7210648148148139E-2</v>
      </c>
      <c r="G85" s="77">
        <f t="shared" si="11"/>
        <v>7.7135416666666665E-2</v>
      </c>
      <c r="H85" s="78">
        <v>0</v>
      </c>
      <c r="I85" s="88">
        <f t="shared" si="12"/>
        <v>4.0258568197633956E-3</v>
      </c>
      <c r="J85" s="87">
        <f>IF(B85="F",VLOOKUP(D85,Barem!$B$2:$C$11,2,1),VLOOKUP(D85,Barem!$B$12:$C$21,2,1))</f>
        <v>4.5</v>
      </c>
      <c r="K85" s="87">
        <f>IF(J85=0,0,IF(B85="F",VLOOKUP(I85,Barem!$G$2:$H$11,2,1),VLOOKUP(I85,Barem!$G$12:$H$21,2,1)))</f>
        <v>1.5</v>
      </c>
      <c r="L85" s="56" t="str">
        <f>VLOOKUP(C85,Barem!$L$1:$Q$16,6,0)</f>
        <v>D</v>
      </c>
      <c r="M85" s="14">
        <f t="shared" si="13"/>
        <v>0.75</v>
      </c>
      <c r="N85" s="14">
        <f t="shared" si="14"/>
        <v>0.25</v>
      </c>
      <c r="O85" s="55">
        <f t="shared" si="15"/>
        <v>0</v>
      </c>
      <c r="P85" s="31">
        <f>IF(D85&gt;21,VLOOKUP(D85,Barem!$S$1:$T$141,2,1),0)</f>
        <v>0</v>
      </c>
      <c r="Q85" s="31">
        <f>IF(D85&lt;1.609,0,IF(B85="F",VLOOKUP(I85,Barem!$W$2:$Y$13,2,1),VLOOKUP(I85,Barem!$W$14:$Y$25,2,1)))</f>
        <v>0</v>
      </c>
      <c r="R85" s="31">
        <f>VLOOKUP(A85,Participanti!A:C,3,0)</f>
        <v>0</v>
      </c>
      <c r="S85" s="25">
        <f t="shared" si="16"/>
        <v>3.75</v>
      </c>
      <c r="T85" s="102">
        <v>44227</v>
      </c>
      <c r="U85" s="13">
        <f>COUNTIFS(A:A,A85,C:C,C85)</f>
        <v>1</v>
      </c>
      <c r="V85" s="87" t="str">
        <f>VLOOKUP(A85,Data_echipe!A:U,21,0)</f>
        <v>Run a lot</v>
      </c>
    </row>
    <row r="86" spans="1:22" x14ac:dyDescent="0.25">
      <c r="A86" s="74" t="s">
        <v>122</v>
      </c>
      <c r="B86" s="87" t="str">
        <f>VLOOKUP(A86,Participanti!A:B,2,0)</f>
        <v>M</v>
      </c>
      <c r="C86" s="75">
        <v>3</v>
      </c>
      <c r="D86" s="76">
        <v>24.1</v>
      </c>
      <c r="E86" s="77">
        <v>0.10358796296296297</v>
      </c>
      <c r="F86" s="77">
        <v>0.1155324074074074</v>
      </c>
      <c r="G86" s="77">
        <f t="shared" si="11"/>
        <v>0.10956018518518518</v>
      </c>
      <c r="H86" s="78">
        <v>642</v>
      </c>
      <c r="I86" s="88">
        <f t="shared" si="12"/>
        <v>4.5460657753188865E-3</v>
      </c>
      <c r="J86" s="87">
        <f>IF(B86="F",VLOOKUP(D86,Barem!$B$2:$C$11,2,1),VLOOKUP(D86,Barem!$B$12:$C$21,2,1))</f>
        <v>5</v>
      </c>
      <c r="K86" s="87">
        <f>IF(J86=0,0,IF(B86="F",VLOOKUP(I86,Barem!$G$2:$H$11,2,1),VLOOKUP(I86,Barem!$G$12:$H$21,2,1)))</f>
        <v>1</v>
      </c>
      <c r="L86" s="56" t="str">
        <f>VLOOKUP(C86,Barem!$L$1:$Q$16,6,0)</f>
        <v>D</v>
      </c>
      <c r="M86" s="14">
        <f t="shared" si="13"/>
        <v>0.75</v>
      </c>
      <c r="N86" s="14">
        <f t="shared" si="14"/>
        <v>0.25</v>
      </c>
      <c r="O86" s="55">
        <f t="shared" si="15"/>
        <v>0.42799999999999999</v>
      </c>
      <c r="P86" s="31">
        <f>IF(D86&gt;21,VLOOKUP(D86,Barem!$S$1:$T$141,2,1),0)</f>
        <v>0.1</v>
      </c>
      <c r="Q86" s="31">
        <f>IF(D86&lt;1.609,0,IF(B86="F",VLOOKUP(I86,Barem!$W$2:$Y$13,2,1),VLOOKUP(I86,Barem!$W$14:$Y$25,2,1)))</f>
        <v>0</v>
      </c>
      <c r="R86" s="31">
        <f>VLOOKUP(A86,Participanti!A:C,3,0)</f>
        <v>0</v>
      </c>
      <c r="S86" s="25">
        <f t="shared" si="16"/>
        <v>4.5279999999999996</v>
      </c>
      <c r="T86" s="102">
        <v>44226</v>
      </c>
      <c r="U86" s="13">
        <f>COUNTIFS(A:A,A86,C:C,C86)</f>
        <v>1</v>
      </c>
      <c r="V86" s="87" t="str">
        <f>VLOOKUP(A86,Data_echipe!A:U,21,0)</f>
        <v>Run a lot</v>
      </c>
    </row>
    <row r="87" spans="1:22" x14ac:dyDescent="0.25">
      <c r="A87" s="74" t="s">
        <v>49</v>
      </c>
      <c r="B87" s="87" t="str">
        <f>VLOOKUP(A87,Participanti!A:B,2,0)</f>
        <v>M</v>
      </c>
      <c r="C87" s="75">
        <v>3</v>
      </c>
      <c r="D87" s="76">
        <v>22.23</v>
      </c>
      <c r="E87" s="77">
        <v>8.0474537037037039E-2</v>
      </c>
      <c r="F87" s="77">
        <v>9.0636574074074064E-2</v>
      </c>
      <c r="G87" s="77">
        <f t="shared" si="11"/>
        <v>8.5555555555555551E-2</v>
      </c>
      <c r="H87" s="78">
        <v>84</v>
      </c>
      <c r="I87" s="88">
        <f t="shared" si="12"/>
        <v>3.8486529714599886E-3</v>
      </c>
      <c r="J87" s="87">
        <f>IF(B87="F",VLOOKUP(D87,Barem!$B$2:$C$11,2,1),VLOOKUP(D87,Barem!$B$12:$C$21,2,1))</f>
        <v>5</v>
      </c>
      <c r="K87" s="87">
        <f>IF(J87=0,0,IF(B87="F",VLOOKUP(I87,Barem!$G$2:$H$11,2,1),VLOOKUP(I87,Barem!$G$12:$H$21,2,1)))</f>
        <v>1.5</v>
      </c>
      <c r="L87" s="56" t="str">
        <f>VLOOKUP(C87,Barem!$L$1:$Q$16,6,0)</f>
        <v>D</v>
      </c>
      <c r="M87" s="14">
        <f t="shared" si="13"/>
        <v>0.75</v>
      </c>
      <c r="N87" s="14">
        <f t="shared" si="14"/>
        <v>0.25</v>
      </c>
      <c r="O87" s="55">
        <f t="shared" si="15"/>
        <v>0</v>
      </c>
      <c r="P87" s="31">
        <f>IF(D87&gt;21,VLOOKUP(D87,Barem!$S$1:$T$141,2,1),0)</f>
        <v>0</v>
      </c>
      <c r="Q87" s="31">
        <f>IF(D87&lt;1.609,0,IF(B87="F",VLOOKUP(I87,Barem!$W$2:$Y$13,2,1),VLOOKUP(I87,Barem!$W$14:$Y$25,2,1)))</f>
        <v>0</v>
      </c>
      <c r="R87" s="31">
        <f>VLOOKUP(A87,Participanti!A:C,3,0)</f>
        <v>0</v>
      </c>
      <c r="S87" s="25">
        <f t="shared" si="16"/>
        <v>4.125</v>
      </c>
      <c r="T87" s="102">
        <v>44227</v>
      </c>
      <c r="U87" s="13">
        <f>COUNTIFS(A:A,A87,C:C,C87)</f>
        <v>1</v>
      </c>
      <c r="V87" s="87" t="str">
        <f>VLOOKUP(A87,Data_echipe!A:U,21,0)</f>
        <v>Tenchei</v>
      </c>
    </row>
    <row r="88" spans="1:22" x14ac:dyDescent="0.25">
      <c r="A88" s="74" t="s">
        <v>186</v>
      </c>
      <c r="B88" s="87" t="str">
        <f>VLOOKUP(A88,Participanti!A:B,2,0)</f>
        <v>M</v>
      </c>
      <c r="C88" s="75">
        <v>3</v>
      </c>
      <c r="D88" s="76">
        <v>12.05</v>
      </c>
      <c r="E88" s="77">
        <v>4.7974537037037045E-2</v>
      </c>
      <c r="F88" s="77">
        <v>4.7974537037037045E-2</v>
      </c>
      <c r="G88" s="77">
        <f t="shared" si="11"/>
        <v>4.7974537037037045E-2</v>
      </c>
      <c r="H88" s="78">
        <v>4</v>
      </c>
      <c r="I88" s="88">
        <f t="shared" si="12"/>
        <v>3.9812893806669743E-3</v>
      </c>
      <c r="J88" s="87">
        <f>IF(B88="F",VLOOKUP(D88,Barem!$B$2:$C$11,2,1),VLOOKUP(D88,Barem!$B$12:$C$21,2,1))</f>
        <v>3</v>
      </c>
      <c r="K88" s="87">
        <f>IF(J88=0,0,IF(B88="F",VLOOKUP(I88,Barem!$G$2:$H$11,2,1),VLOOKUP(I88,Barem!$G$12:$H$21,2,1)))</f>
        <v>1.5</v>
      </c>
      <c r="L88" s="56" t="str">
        <f>VLOOKUP(C88,Barem!$L$1:$Q$16,6,0)</f>
        <v>D</v>
      </c>
      <c r="M88" s="14">
        <f t="shared" si="13"/>
        <v>0.75</v>
      </c>
      <c r="N88" s="14">
        <f t="shared" si="14"/>
        <v>0.25</v>
      </c>
      <c r="O88" s="55">
        <f t="shared" si="15"/>
        <v>0</v>
      </c>
      <c r="P88" s="31">
        <f>IF(D88&gt;21,VLOOKUP(D88,Barem!$S$1:$T$141,2,1),0)</f>
        <v>0</v>
      </c>
      <c r="Q88" s="31">
        <f>IF(D88&lt;1.609,0,IF(B88="F",VLOOKUP(I88,Barem!$W$2:$Y$13,2,1),VLOOKUP(I88,Barem!$W$14:$Y$25,2,1)))</f>
        <v>0</v>
      </c>
      <c r="R88" s="31">
        <f>VLOOKUP(A88,Participanti!A:C,3,0)</f>
        <v>0</v>
      </c>
      <c r="S88" s="25">
        <f t="shared" si="16"/>
        <v>2.625</v>
      </c>
      <c r="T88" s="102">
        <v>44224</v>
      </c>
      <c r="U88" s="13">
        <f>COUNTIFS(A:A,A88,C:C,C88)</f>
        <v>1</v>
      </c>
      <c r="V88" s="87" t="str">
        <f>VLOOKUP(A88,Data_echipe!A:U,21,0)</f>
        <v>Run a lot</v>
      </c>
    </row>
    <row r="89" spans="1:22" x14ac:dyDescent="0.25">
      <c r="A89" s="74" t="s">
        <v>131</v>
      </c>
      <c r="B89" s="87" t="str">
        <f>VLOOKUP(A89,Participanti!A:B,2,0)</f>
        <v>F</v>
      </c>
      <c r="C89" s="75">
        <v>3</v>
      </c>
      <c r="D89" s="76">
        <v>6.55</v>
      </c>
      <c r="E89" s="77">
        <v>2.7256944444444445E-2</v>
      </c>
      <c r="F89" s="77">
        <v>2.7835648148148151E-2</v>
      </c>
      <c r="G89" s="77">
        <f t="shared" si="11"/>
        <v>2.7546296296296298E-2</v>
      </c>
      <c r="H89" s="78">
        <v>10</v>
      </c>
      <c r="I89" s="88">
        <f t="shared" si="12"/>
        <v>4.2055414192818776E-3</v>
      </c>
      <c r="J89" s="87">
        <f>IF(B89="F",VLOOKUP(D89,Barem!$B$2:$C$11,2,1),VLOOKUP(D89,Barem!$B$12:$C$21,2,1))</f>
        <v>2</v>
      </c>
      <c r="K89" s="87">
        <f>IF(J89=0,0,IF(B89="F",VLOOKUP(I89,Barem!$G$2:$H$11,2,1),VLOOKUP(I89,Barem!$G$12:$H$21,2,1)))</f>
        <v>1.5</v>
      </c>
      <c r="L89" s="75" t="s">
        <v>121</v>
      </c>
      <c r="M89" s="14">
        <f t="shared" si="13"/>
        <v>0.25</v>
      </c>
      <c r="N89" s="14">
        <f t="shared" si="14"/>
        <v>0.75</v>
      </c>
      <c r="O89" s="55">
        <f t="shared" si="15"/>
        <v>0</v>
      </c>
      <c r="P89" s="31">
        <f>IF(D89&gt;21,VLOOKUP(D89,Barem!$S$1:$T$141,2,1),0)</f>
        <v>0</v>
      </c>
      <c r="Q89" s="31">
        <f>IF(D89&lt;1.609,0,IF(B89="F",VLOOKUP(I89,Barem!$W$2:$Y$13,2,1),VLOOKUP(I89,Barem!$W$14:$Y$25,2,1)))</f>
        <v>0</v>
      </c>
      <c r="R89" s="31">
        <f>VLOOKUP(A89,Participanti!A:C,3,0)</f>
        <v>0</v>
      </c>
      <c r="S89" s="25">
        <f t="shared" si="16"/>
        <v>1.625</v>
      </c>
      <c r="T89" s="102">
        <v>44227</v>
      </c>
      <c r="U89" s="13">
        <f>COUNTIFS(A:A,A89,C:C,C89)</f>
        <v>1</v>
      </c>
      <c r="V89" s="87" t="str">
        <f>VLOOKUP(A89,Data_echipe!A:U,21,0)</f>
        <v>Run a lot</v>
      </c>
    </row>
    <row r="90" spans="1:22" x14ac:dyDescent="0.25">
      <c r="A90" s="74" t="s">
        <v>188</v>
      </c>
      <c r="B90" s="87" t="str">
        <f>VLOOKUP(A90,Participanti!A:B,2,0)</f>
        <v>F</v>
      </c>
      <c r="C90" s="75">
        <v>3</v>
      </c>
      <c r="D90" s="76">
        <v>13.65</v>
      </c>
      <c r="E90" s="77">
        <v>6.5023148148148149E-2</v>
      </c>
      <c r="F90" s="77">
        <v>6.5775462962962966E-2</v>
      </c>
      <c r="G90" s="77">
        <f t="shared" si="11"/>
        <v>6.5399305555555565E-2</v>
      </c>
      <c r="H90" s="78">
        <v>332</v>
      </c>
      <c r="I90" s="88">
        <f t="shared" si="12"/>
        <v>4.7911579161579168E-3</v>
      </c>
      <c r="J90" s="87">
        <f>IF(B90="F",VLOOKUP(D90,Barem!$B$2:$C$11,2,1),VLOOKUP(D90,Barem!$B$12:$C$21,2,1))</f>
        <v>3</v>
      </c>
      <c r="K90" s="87">
        <f>IF(J90=0,0,IF(B90="F",VLOOKUP(I90,Barem!$G$2:$H$11,2,1),VLOOKUP(I90,Barem!$G$12:$H$21,2,1)))</f>
        <v>1</v>
      </c>
      <c r="L90" s="56" t="str">
        <f>VLOOKUP(C90,Barem!$L$1:$Q$16,6,0)</f>
        <v>D</v>
      </c>
      <c r="M90" s="14">
        <f t="shared" si="13"/>
        <v>0.75</v>
      </c>
      <c r="N90" s="14">
        <f t="shared" si="14"/>
        <v>0.25</v>
      </c>
      <c r="O90" s="55">
        <f t="shared" si="15"/>
        <v>0.22133333333333333</v>
      </c>
      <c r="P90" s="31">
        <f>IF(D90&gt;21,VLOOKUP(D90,Barem!$S$1:$T$141,2,1),0)</f>
        <v>0</v>
      </c>
      <c r="Q90" s="31">
        <f>IF(D90&lt;1.609,0,IF(B90="F",VLOOKUP(I90,Barem!$W$2:$Y$13,2,1),VLOOKUP(I90,Barem!$W$14:$Y$25,2,1)))</f>
        <v>0</v>
      </c>
      <c r="R90" s="31">
        <f>VLOOKUP(A90,Participanti!A:C,3,0)</f>
        <v>0</v>
      </c>
      <c r="S90" s="25">
        <f t="shared" si="16"/>
        <v>2.7213333333333334</v>
      </c>
      <c r="T90" s="102">
        <v>44226</v>
      </c>
      <c r="U90" s="13">
        <f>COUNTIFS(A:A,A90,C:C,C90)</f>
        <v>1</v>
      </c>
      <c r="V90" s="87" t="str">
        <f>VLOOKUP(A90,Data_echipe!A:U,21,0)</f>
        <v>Simply the BEST</v>
      </c>
    </row>
    <row r="91" spans="1:22" x14ac:dyDescent="0.25">
      <c r="A91" s="74" t="s">
        <v>185</v>
      </c>
      <c r="B91" s="87" t="str">
        <f>VLOOKUP(A91,Participanti!A:B,2,0)</f>
        <v>M</v>
      </c>
      <c r="C91" s="75">
        <v>3</v>
      </c>
      <c r="D91" s="76">
        <v>50.02</v>
      </c>
      <c r="E91" s="77">
        <v>0.18945601851851854</v>
      </c>
      <c r="F91" s="77">
        <v>0.18996527777777775</v>
      </c>
      <c r="G91" s="77">
        <f t="shared" si="11"/>
        <v>0.18971064814814814</v>
      </c>
      <c r="H91" s="78">
        <v>122</v>
      </c>
      <c r="I91" s="88">
        <f t="shared" si="12"/>
        <v>3.792695884609119E-3</v>
      </c>
      <c r="J91" s="87">
        <f>IF(B91="F",VLOOKUP(D91,Barem!$B$2:$C$11,2,1),VLOOKUP(D91,Barem!$B$12:$C$21,2,1))</f>
        <v>5</v>
      </c>
      <c r="K91" s="87">
        <f>IF(J91=0,0,IF(B91="F",VLOOKUP(I91,Barem!$G$2:$H$11,2,1),VLOOKUP(I91,Barem!$G$12:$H$21,2,1)))</f>
        <v>2</v>
      </c>
      <c r="L91" s="56" t="str">
        <f>VLOOKUP(C91,Barem!$L$1:$Q$16,6,0)</f>
        <v>D</v>
      </c>
      <c r="M91" s="14">
        <f t="shared" si="13"/>
        <v>0.75</v>
      </c>
      <c r="N91" s="14">
        <f t="shared" si="14"/>
        <v>0.25</v>
      </c>
      <c r="O91" s="55">
        <f t="shared" si="15"/>
        <v>8.1333333333333327E-2</v>
      </c>
      <c r="P91" s="31">
        <f>IF(D91&gt;21,VLOOKUP(D91,Barem!$S$1:$T$141,2,1),0)</f>
        <v>1.4</v>
      </c>
      <c r="Q91" s="31">
        <f>IF(D91&lt;1.609,0,IF(B91="F",VLOOKUP(I91,Barem!$W$2:$Y$13,2,1),VLOOKUP(I91,Barem!$W$14:$Y$25,2,1)))</f>
        <v>0</v>
      </c>
      <c r="R91" s="31">
        <f>VLOOKUP(A91,Participanti!A:C,3,0)</f>
        <v>0.4</v>
      </c>
      <c r="S91" s="25">
        <f t="shared" si="16"/>
        <v>6.131333333333334</v>
      </c>
      <c r="T91" s="102">
        <v>44227</v>
      </c>
      <c r="U91" s="13">
        <f>COUNTIFS(A:A,A91,C:C,C91)</f>
        <v>1</v>
      </c>
      <c r="V91" s="87" t="str">
        <f>VLOOKUP(A91,Data_echipe!A:U,21,0)</f>
        <v>FUGI!</v>
      </c>
    </row>
    <row r="92" spans="1:22" x14ac:dyDescent="0.25">
      <c r="A92" s="74" t="s">
        <v>114</v>
      </c>
      <c r="B92" s="87" t="str">
        <f>VLOOKUP(A92,Participanti!A:B,2,0)</f>
        <v>F</v>
      </c>
      <c r="C92" s="75">
        <v>3</v>
      </c>
      <c r="D92" s="76">
        <v>19</v>
      </c>
      <c r="E92" s="77">
        <v>7.9791666666666664E-2</v>
      </c>
      <c r="F92" s="77">
        <v>8.4675925925925932E-2</v>
      </c>
      <c r="G92" s="77">
        <f t="shared" si="11"/>
        <v>8.2233796296296291E-2</v>
      </c>
      <c r="H92" s="78">
        <v>11</v>
      </c>
      <c r="I92" s="88">
        <f t="shared" si="12"/>
        <v>4.3280945419103311E-3</v>
      </c>
      <c r="J92" s="87">
        <f>IF(B92="F",VLOOKUP(D92,Barem!$B$2:$C$11,2,1),VLOOKUP(D92,Barem!$B$12:$C$21,2,1))</f>
        <v>4.5</v>
      </c>
      <c r="K92" s="87">
        <f>IF(J92=0,0,IF(B92="F",VLOOKUP(I92,Barem!$G$2:$H$11,2,1),VLOOKUP(I92,Barem!$G$12:$H$21,2,1)))</f>
        <v>1.5</v>
      </c>
      <c r="L92" s="56" t="str">
        <f>VLOOKUP(C92,Barem!$L$1:$Q$16,6,0)</f>
        <v>D</v>
      </c>
      <c r="M92" s="14">
        <f t="shared" si="13"/>
        <v>0.75</v>
      </c>
      <c r="N92" s="14">
        <f t="shared" si="14"/>
        <v>0.25</v>
      </c>
      <c r="O92" s="55">
        <f t="shared" si="15"/>
        <v>0</v>
      </c>
      <c r="P92" s="31">
        <f>IF(D92&gt;21,VLOOKUP(D92,Barem!$S$1:$T$141,2,1),0)</f>
        <v>0</v>
      </c>
      <c r="Q92" s="31">
        <f>IF(D92&lt;1.609,0,IF(B92="F",VLOOKUP(I92,Barem!$W$2:$Y$13,2,1),VLOOKUP(I92,Barem!$W$14:$Y$25,2,1)))</f>
        <v>0</v>
      </c>
      <c r="R92" s="31">
        <f>VLOOKUP(A92,Participanti!A:C,3,0)</f>
        <v>0</v>
      </c>
      <c r="S92" s="25">
        <f t="shared" si="16"/>
        <v>3.75</v>
      </c>
      <c r="T92" s="102">
        <v>44226</v>
      </c>
      <c r="U92" s="13">
        <f>COUNTIFS(A:A,A92,C:C,C92)</f>
        <v>1</v>
      </c>
      <c r="V92" s="87" t="str">
        <f>VLOOKUP(A92,Data_echipe!A:U,21,0)</f>
        <v>Run for fun</v>
      </c>
    </row>
    <row r="93" spans="1:22" x14ac:dyDescent="0.25">
      <c r="A93" s="74" t="s">
        <v>126</v>
      </c>
      <c r="B93" s="87" t="str">
        <f>VLOOKUP(A93,Participanti!A:B,2,0)</f>
        <v>M</v>
      </c>
      <c r="C93" s="75">
        <v>3</v>
      </c>
      <c r="D93" s="76">
        <v>2.0099999999999998</v>
      </c>
      <c r="E93" s="77">
        <v>4.9305555555555552E-3</v>
      </c>
      <c r="F93" s="77">
        <v>4.9652777777777777E-3</v>
      </c>
      <c r="G93" s="77">
        <f t="shared" si="11"/>
        <v>4.9479166666666664E-3</v>
      </c>
      <c r="H93" s="78">
        <v>3</v>
      </c>
      <c r="I93" s="88">
        <f t="shared" si="12"/>
        <v>2.4616500829187397E-3</v>
      </c>
      <c r="J93" s="87">
        <f>IF(B93="F",VLOOKUP(D93,Barem!$B$2:$C$11,2,1),VLOOKUP(D93,Barem!$B$12:$C$21,2,1))</f>
        <v>0</v>
      </c>
      <c r="K93" s="87">
        <f>IF(J93=0,0,IF(B93="F",VLOOKUP(I93,Barem!$G$2:$H$11,2,1),VLOOKUP(I93,Barem!$G$12:$H$21,2,1)))</f>
        <v>0</v>
      </c>
      <c r="L93" s="75" t="s">
        <v>121</v>
      </c>
      <c r="M93" s="14">
        <f t="shared" si="13"/>
        <v>0.25</v>
      </c>
      <c r="N93" s="14">
        <f t="shared" si="14"/>
        <v>0.75</v>
      </c>
      <c r="O93" s="55">
        <f t="shared" si="15"/>
        <v>0</v>
      </c>
      <c r="P93" s="31">
        <f>IF(D93&gt;21,VLOOKUP(D93,Barem!$S$1:$T$141,2,1),0)</f>
        <v>0</v>
      </c>
      <c r="Q93" s="31">
        <f>IF(D93&lt;1.609,0,IF(B93="F",VLOOKUP(I93,Barem!$W$2:$Y$13,2,1),VLOOKUP(I93,Barem!$W$14:$Y$25,2,1)))</f>
        <v>2.1</v>
      </c>
      <c r="R93" s="31">
        <f>VLOOKUP(A93,Participanti!A:C,3,0)</f>
        <v>0</v>
      </c>
      <c r="S93" s="25">
        <f t="shared" si="16"/>
        <v>2.1</v>
      </c>
      <c r="T93" s="102">
        <v>44226</v>
      </c>
      <c r="U93" s="13">
        <f>COUNTIFS(A:A,A93,C:C,C93)</f>
        <v>1</v>
      </c>
      <c r="V93" s="87" t="str">
        <f>VLOOKUP(A93,Data_echipe!A:U,21,0)</f>
        <v>Run a lot</v>
      </c>
    </row>
    <row r="94" spans="1:22" x14ac:dyDescent="0.25">
      <c r="A94" s="74" t="s">
        <v>127</v>
      </c>
      <c r="B94" s="87" t="str">
        <f>VLOOKUP(A94,Participanti!A:B,2,0)</f>
        <v>M</v>
      </c>
      <c r="C94" s="75">
        <v>3</v>
      </c>
      <c r="D94" s="76">
        <v>5.0199999999999996</v>
      </c>
      <c r="E94" s="77">
        <v>1.2673611111111109E-2</v>
      </c>
      <c r="F94" s="77">
        <v>1.2673611111111109E-2</v>
      </c>
      <c r="G94" s="77">
        <f t="shared" si="11"/>
        <v>1.2673611111111109E-2</v>
      </c>
      <c r="H94" s="78">
        <v>5</v>
      </c>
      <c r="I94" s="88">
        <f t="shared" si="12"/>
        <v>2.5246237273129704E-3</v>
      </c>
      <c r="J94" s="87">
        <f>IF(B94="F",VLOOKUP(D94,Barem!$B$2:$C$11,2,1),VLOOKUP(D94,Barem!$B$12:$C$21,2,1))</f>
        <v>1.5</v>
      </c>
      <c r="K94" s="87">
        <f>IF(J94=0,0,IF(B94="F",VLOOKUP(I94,Barem!$G$2:$H$11,2,1),VLOOKUP(I94,Barem!$G$12:$H$21,2,1)))</f>
        <v>5</v>
      </c>
      <c r="L94" s="75" t="s">
        <v>121</v>
      </c>
      <c r="M94" s="14">
        <f t="shared" si="13"/>
        <v>0.25</v>
      </c>
      <c r="N94" s="14">
        <f t="shared" si="14"/>
        <v>0.75</v>
      </c>
      <c r="O94" s="55">
        <f t="shared" si="15"/>
        <v>0</v>
      </c>
      <c r="P94" s="31">
        <f>IF(D94&gt;21,VLOOKUP(D94,Barem!$S$1:$T$141,2,1),0)</f>
        <v>0</v>
      </c>
      <c r="Q94" s="31">
        <f>IF(D94&lt;1.609,0,IF(B94="F",VLOOKUP(I94,Barem!$W$2:$Y$13,2,1),VLOOKUP(I94,Barem!$W$14:$Y$25,2,1)))</f>
        <v>1.5</v>
      </c>
      <c r="R94" s="31">
        <f>VLOOKUP(A94,Participanti!A:C,3,0)</f>
        <v>0</v>
      </c>
      <c r="S94" s="25">
        <f t="shared" si="16"/>
        <v>5.625</v>
      </c>
      <c r="T94" s="102">
        <v>44221</v>
      </c>
      <c r="U94" s="13">
        <f>COUNTIFS(A:A,A94,C:C,C94)</f>
        <v>1</v>
      </c>
      <c r="V94" s="87" t="str">
        <f>VLOOKUP(A94,Data_echipe!A:U,21,0)</f>
        <v>Tenchei</v>
      </c>
    </row>
    <row r="95" spans="1:22" x14ac:dyDescent="0.25">
      <c r="A95" s="74" t="s">
        <v>54</v>
      </c>
      <c r="B95" s="87" t="str">
        <f>VLOOKUP(A95,Participanti!A:B,2,0)</f>
        <v>M</v>
      </c>
      <c r="C95" s="75">
        <v>3</v>
      </c>
      <c r="D95" s="76">
        <v>30.01</v>
      </c>
      <c r="E95" s="77">
        <v>0.1062037037037037</v>
      </c>
      <c r="F95" s="77">
        <v>0.10777777777777779</v>
      </c>
      <c r="G95" s="77">
        <f t="shared" si="11"/>
        <v>0.10699074074074075</v>
      </c>
      <c r="H95" s="78">
        <v>542</v>
      </c>
      <c r="I95" s="88">
        <f t="shared" si="12"/>
        <v>3.5651696348130871E-3</v>
      </c>
      <c r="J95" s="87">
        <f>IF(B95="F",VLOOKUP(D95,Barem!$B$2:$C$11,2,1),VLOOKUP(D95,Barem!$B$12:$C$21,2,1))</f>
        <v>5</v>
      </c>
      <c r="K95" s="87">
        <f>IF(J95=0,0,IF(B95="F",VLOOKUP(I95,Barem!$G$2:$H$11,2,1),VLOOKUP(I95,Barem!$G$12:$H$21,2,1)))</f>
        <v>2.5</v>
      </c>
      <c r="L95" s="56" t="str">
        <f>VLOOKUP(C95,Barem!$L$1:$Q$16,6,0)</f>
        <v>D</v>
      </c>
      <c r="M95" s="14">
        <f t="shared" si="13"/>
        <v>0.75</v>
      </c>
      <c r="N95" s="14">
        <f t="shared" si="14"/>
        <v>0.25</v>
      </c>
      <c r="O95" s="55">
        <f t="shared" si="15"/>
        <v>0.36133333333333334</v>
      </c>
      <c r="P95" s="31">
        <f>IF(D95&gt;21,VLOOKUP(D95,Barem!$S$1:$T$141,2,1),0)</f>
        <v>0.4</v>
      </c>
      <c r="Q95" s="31">
        <f>IF(D95&lt;1.609,0,IF(B95="F",VLOOKUP(I95,Barem!$W$2:$Y$13,2,1),VLOOKUP(I95,Barem!$W$14:$Y$25,2,1)))</f>
        <v>0</v>
      </c>
      <c r="R95" s="31">
        <f>VLOOKUP(A95,Participanti!A:C,3,0)</f>
        <v>0</v>
      </c>
      <c r="S95" s="25">
        <f t="shared" si="16"/>
        <v>5.1363333333333339</v>
      </c>
      <c r="T95" s="102">
        <v>44227</v>
      </c>
      <c r="U95" s="13">
        <f>COUNTIFS(A:A,A95,C:C,C95)</f>
        <v>1</v>
      </c>
      <c r="V95" s="87" t="str">
        <f>VLOOKUP(A95,Data_echipe!A:U,21,0)</f>
        <v>Tenchei</v>
      </c>
    </row>
    <row r="96" spans="1:22" x14ac:dyDescent="0.25">
      <c r="A96" s="74" t="s">
        <v>51</v>
      </c>
      <c r="B96" s="87" t="str">
        <f>VLOOKUP(A96,Participanti!A:B,2,0)</f>
        <v>M</v>
      </c>
      <c r="C96" s="75">
        <v>3</v>
      </c>
      <c r="D96" s="76">
        <v>17.18</v>
      </c>
      <c r="E96" s="77">
        <v>8.5335648148148147E-2</v>
      </c>
      <c r="F96" s="77">
        <v>0.10231481481481482</v>
      </c>
      <c r="G96" s="77">
        <f t="shared" si="11"/>
        <v>9.3825231481481475E-2</v>
      </c>
      <c r="H96" s="78">
        <v>443</v>
      </c>
      <c r="I96" s="88">
        <f t="shared" si="12"/>
        <v>5.4613056741258138E-3</v>
      </c>
      <c r="J96" s="87">
        <f>IF(B96="F",VLOOKUP(D96,Barem!$B$2:$C$11,2,1),VLOOKUP(D96,Barem!$B$12:$C$21,2,1))</f>
        <v>4</v>
      </c>
      <c r="K96" s="87">
        <f>IF(J96=0,0,IF(B96="F",VLOOKUP(I96,Barem!$G$2:$H$11,2,1),VLOOKUP(I96,Barem!$G$12:$H$21,2,1)))</f>
        <v>1</v>
      </c>
      <c r="L96" s="56" t="str">
        <f>VLOOKUP(C96,Barem!$L$1:$Q$16,6,0)</f>
        <v>D</v>
      </c>
      <c r="M96" s="14">
        <f t="shared" si="13"/>
        <v>0.75</v>
      </c>
      <c r="N96" s="14">
        <f t="shared" si="14"/>
        <v>0.25</v>
      </c>
      <c r="O96" s="55">
        <f t="shared" si="15"/>
        <v>0.29533333333333334</v>
      </c>
      <c r="P96" s="31">
        <f>IF(D96&gt;21,VLOOKUP(D96,Barem!$S$1:$T$141,2,1),0)</f>
        <v>0</v>
      </c>
      <c r="Q96" s="31">
        <f>IF(D96&lt;1.609,0,IF(B96="F",VLOOKUP(I96,Barem!$W$2:$Y$13,2,1),VLOOKUP(I96,Barem!$W$14:$Y$25,2,1)))</f>
        <v>0</v>
      </c>
      <c r="R96" s="31">
        <f>VLOOKUP(A96,Participanti!A:C,3,0)</f>
        <v>0.4</v>
      </c>
      <c r="S96" s="25">
        <f t="shared" si="16"/>
        <v>3.9453333333333331</v>
      </c>
      <c r="T96" s="102">
        <v>44227</v>
      </c>
      <c r="U96" s="13">
        <f>COUNTIFS(A:A,A96,C:C,C96)</f>
        <v>1</v>
      </c>
      <c r="V96" s="87" t="str">
        <f>VLOOKUP(A96,Data_echipe!A:U,21,0)</f>
        <v>Simply the BEST</v>
      </c>
    </row>
    <row r="97" spans="1:22" x14ac:dyDescent="0.25">
      <c r="A97" s="74" t="s">
        <v>56</v>
      </c>
      <c r="B97" s="87" t="str">
        <f>VLOOKUP(A97,Participanti!A:B,2,0)</f>
        <v>M</v>
      </c>
      <c r="C97" s="75">
        <v>3</v>
      </c>
      <c r="D97" s="76">
        <v>16.05</v>
      </c>
      <c r="E97" s="77">
        <v>6.3460648148148155E-2</v>
      </c>
      <c r="F97" s="77">
        <v>8.2268518518518519E-2</v>
      </c>
      <c r="G97" s="77">
        <f t="shared" si="11"/>
        <v>7.2864583333333344E-2</v>
      </c>
      <c r="H97" s="78">
        <v>36</v>
      </c>
      <c r="I97" s="88">
        <f t="shared" si="12"/>
        <v>4.539849428868121E-3</v>
      </c>
      <c r="J97" s="87">
        <f>IF(B97="F",VLOOKUP(D97,Barem!$B$2:$C$11,2,1),VLOOKUP(D97,Barem!$B$12:$C$21,2,1))</f>
        <v>3.5</v>
      </c>
      <c r="K97" s="87">
        <f>IF(J97=0,0,IF(B97="F",VLOOKUP(I97,Barem!$G$2:$H$11,2,1),VLOOKUP(I97,Barem!$G$12:$H$21,2,1)))</f>
        <v>1</v>
      </c>
      <c r="L97" s="56" t="str">
        <f>VLOOKUP(C97,Barem!$L$1:$Q$16,6,0)</f>
        <v>D</v>
      </c>
      <c r="M97" s="14">
        <f t="shared" si="13"/>
        <v>0.75</v>
      </c>
      <c r="N97" s="14">
        <f t="shared" si="14"/>
        <v>0.25</v>
      </c>
      <c r="O97" s="55">
        <f t="shared" si="15"/>
        <v>0</v>
      </c>
      <c r="P97" s="31">
        <f>IF(D97&gt;21,VLOOKUP(D97,Barem!$S$1:$T$141,2,1),0)</f>
        <v>0</v>
      </c>
      <c r="Q97" s="31">
        <f>IF(D97&lt;1.609,0,IF(B97="F",VLOOKUP(I97,Barem!$W$2:$Y$13,2,1),VLOOKUP(I97,Barem!$W$14:$Y$25,2,1)))</f>
        <v>0</v>
      </c>
      <c r="R97" s="31">
        <f>VLOOKUP(A97,Participanti!A:C,3,0)</f>
        <v>0</v>
      </c>
      <c r="S97" s="25">
        <f t="shared" si="16"/>
        <v>2.875</v>
      </c>
      <c r="T97" s="102">
        <v>44227</v>
      </c>
      <c r="U97" s="13">
        <f>COUNTIFS(A:A,A97,C:C,C97)</f>
        <v>1</v>
      </c>
      <c r="V97" s="87" t="str">
        <f>VLOOKUP(A97,Data_echipe!A:U,21,0)</f>
        <v>Simply the BEST</v>
      </c>
    </row>
    <row r="98" spans="1:22" x14ac:dyDescent="0.25">
      <c r="A98" s="74" t="s">
        <v>189</v>
      </c>
      <c r="B98" s="87" t="str">
        <f>VLOOKUP(A98,Participanti!A:B,2,0)</f>
        <v>M</v>
      </c>
      <c r="C98" s="75">
        <v>3</v>
      </c>
      <c r="D98" s="76">
        <v>13.21</v>
      </c>
      <c r="E98" s="77">
        <v>4.521990740740741E-2</v>
      </c>
      <c r="F98" s="77">
        <v>4.521990740740741E-2</v>
      </c>
      <c r="G98" s="77">
        <f t="shared" si="11"/>
        <v>4.521990740740741E-2</v>
      </c>
      <c r="H98" s="78">
        <v>27</v>
      </c>
      <c r="I98" s="88">
        <f t="shared" si="12"/>
        <v>3.4231572602125213E-3</v>
      </c>
      <c r="J98" s="87">
        <f>IF(B98="F",VLOOKUP(D98,Barem!$B$2:$C$11,2,1),VLOOKUP(D98,Barem!$B$12:$C$21,2,1))</f>
        <v>3</v>
      </c>
      <c r="K98" s="87">
        <f>IF(J98=0,0,IF(B98="F",VLOOKUP(I98,Barem!$G$2:$H$11,2,1),VLOOKUP(I98,Barem!$G$12:$H$21,2,1)))</f>
        <v>3</v>
      </c>
      <c r="L98" s="56" t="str">
        <f>VLOOKUP(C98,Barem!$L$1:$Q$16,6,0)</f>
        <v>D</v>
      </c>
      <c r="M98" s="14">
        <f t="shared" si="13"/>
        <v>0.75</v>
      </c>
      <c r="N98" s="14">
        <f t="shared" si="14"/>
        <v>0.25</v>
      </c>
      <c r="O98" s="55">
        <f t="shared" si="15"/>
        <v>0</v>
      </c>
      <c r="P98" s="31">
        <f>IF(D98&gt;21,VLOOKUP(D98,Barem!$S$1:$T$141,2,1),0)</f>
        <v>0</v>
      </c>
      <c r="Q98" s="31">
        <f>IF(D98&lt;1.609,0,IF(B98="F",VLOOKUP(I98,Barem!$W$2:$Y$13,2,1),VLOOKUP(I98,Barem!$W$14:$Y$25,2,1)))</f>
        <v>0</v>
      </c>
      <c r="R98" s="31">
        <f>VLOOKUP(A98,Participanti!A:C,3,0)</f>
        <v>0</v>
      </c>
      <c r="S98" s="25">
        <f t="shared" si="16"/>
        <v>3</v>
      </c>
      <c r="T98" s="102">
        <v>44224</v>
      </c>
      <c r="U98" s="13">
        <f>COUNTIFS(A:A,A98,C:C,C98)</f>
        <v>1</v>
      </c>
      <c r="V98" s="87" t="str">
        <f>VLOOKUP(A98,Data_echipe!A:U,21,0)</f>
        <v>Run for fun</v>
      </c>
    </row>
    <row r="99" spans="1:22" x14ac:dyDescent="0.25">
      <c r="A99" s="74" t="s">
        <v>142</v>
      </c>
      <c r="B99" s="87" t="str">
        <f>VLOOKUP(A99,Participanti!A:B,2,0)</f>
        <v>M</v>
      </c>
      <c r="C99" s="75">
        <v>3</v>
      </c>
      <c r="D99" s="76">
        <v>15</v>
      </c>
      <c r="E99" s="77">
        <v>4.9212962962962958E-2</v>
      </c>
      <c r="F99" s="77">
        <v>4.9409722222222223E-2</v>
      </c>
      <c r="G99" s="77">
        <f t="shared" si="11"/>
        <v>4.9311342592592594E-2</v>
      </c>
      <c r="H99" s="78">
        <v>55</v>
      </c>
      <c r="I99" s="88">
        <f t="shared" si="12"/>
        <v>3.2874228395061728E-3</v>
      </c>
      <c r="J99" s="87">
        <f>IF(B99="F",VLOOKUP(D99,Barem!$B$2:$C$11,2,1),VLOOKUP(D99,Barem!$B$12:$C$21,2,1))</f>
        <v>3.5</v>
      </c>
      <c r="K99" s="87">
        <f>IF(J99=0,0,IF(B99="F",VLOOKUP(I99,Barem!$G$2:$H$11,2,1),VLOOKUP(I99,Barem!$G$12:$H$21,2,1)))</f>
        <v>3.5</v>
      </c>
      <c r="L99" s="56" t="str">
        <f>VLOOKUP(C99,Barem!$L$1:$Q$16,6,0)</f>
        <v>D</v>
      </c>
      <c r="M99" s="14">
        <f t="shared" si="13"/>
        <v>0.75</v>
      </c>
      <c r="N99" s="14">
        <f t="shared" si="14"/>
        <v>0.25</v>
      </c>
      <c r="O99" s="55">
        <f t="shared" si="15"/>
        <v>0</v>
      </c>
      <c r="P99" s="31">
        <f>IF(D99&gt;21,VLOOKUP(D99,Barem!$S$1:$T$141,2,1),0)</f>
        <v>0</v>
      </c>
      <c r="Q99" s="31">
        <f>IF(D99&lt;1.609,0,IF(B99="F",VLOOKUP(I99,Barem!$W$2:$Y$13,2,1),VLOOKUP(I99,Barem!$W$14:$Y$25,2,1)))</f>
        <v>0</v>
      </c>
      <c r="R99" s="31">
        <f>VLOOKUP(A99,Participanti!A:C,3,0)</f>
        <v>0</v>
      </c>
      <c r="S99" s="25">
        <f t="shared" si="16"/>
        <v>3.5</v>
      </c>
      <c r="T99" s="102">
        <v>44226</v>
      </c>
      <c r="U99" s="13">
        <f>COUNTIFS(A:A,A99,C:C,C99)</f>
        <v>1</v>
      </c>
      <c r="V99" s="87" t="str">
        <f>VLOOKUP(A99,Data_echipe!A:U,21,0)</f>
        <v>Simply the BEST</v>
      </c>
    </row>
    <row r="100" spans="1:22" x14ac:dyDescent="0.25">
      <c r="A100" s="74" t="s">
        <v>187</v>
      </c>
      <c r="B100" s="87" t="str">
        <f>VLOOKUP(A100,Participanti!A:B,2,0)</f>
        <v>F</v>
      </c>
      <c r="C100" s="75">
        <v>3</v>
      </c>
      <c r="D100" s="76">
        <v>20.010000000000002</v>
      </c>
      <c r="E100" s="77">
        <v>7.6053240740740741E-2</v>
      </c>
      <c r="F100" s="77">
        <v>7.6053240740740741E-2</v>
      </c>
      <c r="G100" s="77">
        <f t="shared" si="11"/>
        <v>7.6053240740740741E-2</v>
      </c>
      <c r="H100" s="78">
        <v>306</v>
      </c>
      <c r="I100" s="88">
        <f t="shared" si="12"/>
        <v>3.8007616562089324E-3</v>
      </c>
      <c r="J100" s="87">
        <f>IF(B100="F",VLOOKUP(D100,Barem!$B$2:$C$11,2,1),VLOOKUP(D100,Barem!$B$12:$C$21,2,1))</f>
        <v>5</v>
      </c>
      <c r="K100" s="87">
        <f>IF(J100=0,0,IF(B100="F",VLOOKUP(I100,Barem!$G$2:$H$11,2,1),VLOOKUP(I100,Barem!$G$12:$H$21,2,1)))</f>
        <v>3</v>
      </c>
      <c r="L100" s="56" t="str">
        <f>VLOOKUP(C100,Barem!$L$1:$Q$16,6,0)</f>
        <v>D</v>
      </c>
      <c r="M100" s="14">
        <f t="shared" si="13"/>
        <v>0.75</v>
      </c>
      <c r="N100" s="14">
        <f t="shared" si="14"/>
        <v>0.25</v>
      </c>
      <c r="O100" s="55">
        <f t="shared" si="15"/>
        <v>0.20399999999999999</v>
      </c>
      <c r="P100" s="31">
        <f>IF(D100&gt;21,VLOOKUP(D100,Barem!$S$1:$T$141,2,1),0)</f>
        <v>0</v>
      </c>
      <c r="Q100" s="31">
        <f>IF(D100&lt;1.609,0,IF(B100="F",VLOOKUP(I100,Barem!$W$2:$Y$13,2,1),VLOOKUP(I100,Barem!$W$14:$Y$25,2,1)))</f>
        <v>0</v>
      </c>
      <c r="R100" s="31">
        <f>VLOOKUP(A100,Participanti!A:C,3,0)</f>
        <v>0</v>
      </c>
      <c r="S100" s="25">
        <f t="shared" si="16"/>
        <v>4.7039999999999997</v>
      </c>
      <c r="T100" s="102">
        <v>44227</v>
      </c>
      <c r="U100" s="13">
        <f>COUNTIFS(A:A,A100,C:C,C100)</f>
        <v>1</v>
      </c>
      <c r="V100" s="87" t="str">
        <f>VLOOKUP(A100,Data_echipe!A:U,21,0)</f>
        <v>Simply the BEST</v>
      </c>
    </row>
    <row r="101" spans="1:22" x14ac:dyDescent="0.25">
      <c r="A101" s="74" t="s">
        <v>130</v>
      </c>
      <c r="B101" s="87" t="str">
        <f>VLOOKUP(A101,Participanti!A:B,2,0)</f>
        <v>M</v>
      </c>
      <c r="C101" s="75">
        <v>3</v>
      </c>
      <c r="D101" s="76">
        <v>15.4</v>
      </c>
      <c r="E101" s="77">
        <v>5.4606481481481478E-2</v>
      </c>
      <c r="F101" s="77">
        <v>5.5729166666666663E-2</v>
      </c>
      <c r="G101" s="77">
        <f t="shared" si="11"/>
        <v>5.5167824074074071E-2</v>
      </c>
      <c r="H101" s="78">
        <v>29</v>
      </c>
      <c r="I101" s="88">
        <f t="shared" si="12"/>
        <v>3.5823262385762385E-3</v>
      </c>
      <c r="J101" s="87">
        <f>IF(B101="F",VLOOKUP(D101,Barem!$B$2:$C$11,2,1),VLOOKUP(D101,Barem!$B$12:$C$21,2,1))</f>
        <v>3.5</v>
      </c>
      <c r="K101" s="87">
        <f>IF(J101=0,0,IF(B101="F",VLOOKUP(I101,Barem!$G$2:$H$11,2,1),VLOOKUP(I101,Barem!$G$12:$H$21,2,1)))</f>
        <v>2.5</v>
      </c>
      <c r="L101" s="56" t="str">
        <f>VLOOKUP(C101,Barem!$L$1:$Q$16,6,0)</f>
        <v>D</v>
      </c>
      <c r="M101" s="14">
        <f t="shared" si="13"/>
        <v>0.75</v>
      </c>
      <c r="N101" s="14">
        <f t="shared" si="14"/>
        <v>0.25</v>
      </c>
      <c r="O101" s="55">
        <f t="shared" si="15"/>
        <v>0</v>
      </c>
      <c r="P101" s="31">
        <f>IF(D101&gt;21,VLOOKUP(D101,Barem!$S$1:$T$141,2,1),0)</f>
        <v>0</v>
      </c>
      <c r="Q101" s="31">
        <f>IF(D101&lt;1.609,0,IF(B101="F",VLOOKUP(I101,Barem!$W$2:$Y$13,2,1),VLOOKUP(I101,Barem!$W$14:$Y$25,2,1)))</f>
        <v>0</v>
      </c>
      <c r="R101" s="31">
        <f>VLOOKUP(A101,Participanti!A:C,3,0)</f>
        <v>0</v>
      </c>
      <c r="S101" s="25">
        <f t="shared" si="16"/>
        <v>3.25</v>
      </c>
      <c r="T101" s="102">
        <v>44222</v>
      </c>
      <c r="U101" s="13">
        <f>COUNTIFS(A:A,A101,C:C,C101)</f>
        <v>1</v>
      </c>
      <c r="V101" s="87" t="str">
        <f>VLOOKUP(A101,Data_echipe!A:U,21,0)</f>
        <v>Run for fun</v>
      </c>
    </row>
    <row r="102" spans="1:22" x14ac:dyDescent="0.25">
      <c r="A102" s="74" t="s">
        <v>190</v>
      </c>
      <c r="B102" s="87" t="str">
        <f>VLOOKUP(A102,Participanti!A:B,2,0)</f>
        <v>F</v>
      </c>
      <c r="C102" s="75">
        <v>3</v>
      </c>
      <c r="D102" s="76">
        <v>16.02</v>
      </c>
      <c r="E102" s="77">
        <v>6.0069444444444446E-2</v>
      </c>
      <c r="F102" s="77">
        <v>6.0069444444444446E-2</v>
      </c>
      <c r="G102" s="77">
        <f t="shared" si="11"/>
        <v>6.0069444444444446E-2</v>
      </c>
      <c r="H102" s="78">
        <v>14</v>
      </c>
      <c r="I102" s="88">
        <f t="shared" si="12"/>
        <v>3.7496532112636983E-3</v>
      </c>
      <c r="J102" s="87">
        <f>IF(B102="F",VLOOKUP(D102,Barem!$B$2:$C$11,2,1),VLOOKUP(D102,Barem!$B$12:$C$21,2,1))</f>
        <v>4</v>
      </c>
      <c r="K102" s="87">
        <f>IF(J102=0,0,IF(B102="F",VLOOKUP(I102,Barem!$G$2:$H$11,2,1),VLOOKUP(I102,Barem!$G$12:$H$21,2,1)))</f>
        <v>3</v>
      </c>
      <c r="L102" s="56" t="str">
        <f>VLOOKUP(C102,Barem!$L$1:$Q$16,6,0)</f>
        <v>D</v>
      </c>
      <c r="M102" s="14">
        <f t="shared" si="13"/>
        <v>0.75</v>
      </c>
      <c r="N102" s="14">
        <f t="shared" si="14"/>
        <v>0.25</v>
      </c>
      <c r="O102" s="55">
        <f t="shared" si="15"/>
        <v>0</v>
      </c>
      <c r="P102" s="31">
        <f>IF(D102&gt;21,VLOOKUP(D102,Barem!$S$1:$T$141,2,1),0)</f>
        <v>0</v>
      </c>
      <c r="Q102" s="31">
        <f>IF(D102&lt;1.609,0,IF(B102="F",VLOOKUP(I102,Barem!$W$2:$Y$13,2,1),VLOOKUP(I102,Barem!$W$14:$Y$25,2,1)))</f>
        <v>0</v>
      </c>
      <c r="R102" s="31">
        <f>VLOOKUP(A102,Participanti!A:C,3,0)</f>
        <v>0</v>
      </c>
      <c r="S102" s="25">
        <f t="shared" si="16"/>
        <v>3.75</v>
      </c>
      <c r="T102" s="102">
        <v>44227</v>
      </c>
      <c r="U102" s="13">
        <f>COUNTIFS(A:A,A102,C:C,C102)</f>
        <v>1</v>
      </c>
      <c r="V102" s="87" t="str">
        <f>VLOOKUP(A102,Data_echipe!A:U,21,0)</f>
        <v>Run for fun</v>
      </c>
    </row>
    <row r="103" spans="1:22" x14ac:dyDescent="0.25">
      <c r="A103" s="74" t="s">
        <v>90</v>
      </c>
      <c r="B103" s="87" t="str">
        <f>VLOOKUP(A103,Participanti!A:B,2,0)</f>
        <v>M</v>
      </c>
      <c r="C103" s="75">
        <v>3</v>
      </c>
      <c r="D103" s="76">
        <v>24.17</v>
      </c>
      <c r="E103" s="77">
        <v>0.14656250000000001</v>
      </c>
      <c r="F103" s="77">
        <v>0.15488425925925928</v>
      </c>
      <c r="G103" s="77">
        <f t="shared" si="11"/>
        <v>0.15072337962962964</v>
      </c>
      <c r="H103" s="78">
        <v>178</v>
      </c>
      <c r="I103" s="88">
        <f t="shared" si="12"/>
        <v>6.2359693682097492E-3</v>
      </c>
      <c r="J103" s="87">
        <f>IF(B103="F",VLOOKUP(D103,Barem!$B$2:$C$11,2,1),VLOOKUP(D103,Barem!$B$12:$C$21,2,1))</f>
        <v>5</v>
      </c>
      <c r="K103" s="87">
        <f>IF(J103=0,0,IF(B103="F",VLOOKUP(I103,Barem!$G$2:$H$11,2,1),VLOOKUP(I103,Barem!$G$12:$H$21,2,1)))</f>
        <v>0</v>
      </c>
      <c r="L103" s="56" t="str">
        <f>VLOOKUP(C103,Barem!$L$1:$Q$16,6,0)</f>
        <v>D</v>
      </c>
      <c r="M103" s="14">
        <f t="shared" si="13"/>
        <v>0.75</v>
      </c>
      <c r="N103" s="14">
        <f t="shared" si="14"/>
        <v>0.25</v>
      </c>
      <c r="O103" s="55">
        <f t="shared" si="15"/>
        <v>0.11866666666666667</v>
      </c>
      <c r="P103" s="31">
        <f>IF(D103&gt;21,VLOOKUP(D103,Barem!$S$1:$T$141,2,1),0)</f>
        <v>0.1</v>
      </c>
      <c r="Q103" s="31">
        <f>IF(D103&lt;1.609,0,IF(B103="F",VLOOKUP(I103,Barem!$W$2:$Y$13,2,1),VLOOKUP(I103,Barem!$W$14:$Y$25,2,1)))</f>
        <v>0</v>
      </c>
      <c r="R103" s="31">
        <f>VLOOKUP(A103,Participanti!A:C,3,0)</f>
        <v>0.4</v>
      </c>
      <c r="S103" s="25">
        <f t="shared" si="16"/>
        <v>4.3686666666666669</v>
      </c>
      <c r="T103" s="102">
        <v>44227</v>
      </c>
      <c r="U103" s="13">
        <f>COUNTIFS(A:A,A103,C:C,C103)</f>
        <v>1</v>
      </c>
      <c r="V103" s="87" t="str">
        <f>VLOOKUP(A103,Data_echipe!A:U,21,0)</f>
        <v>FUGI!</v>
      </c>
    </row>
    <row r="104" spans="1:22" x14ac:dyDescent="0.25">
      <c r="A104" s="74" t="s">
        <v>59</v>
      </c>
      <c r="B104" s="87" t="str">
        <f>VLOOKUP(A104,Participanti!A:B,2,0)</f>
        <v>M</v>
      </c>
      <c r="C104" s="75">
        <v>3</v>
      </c>
      <c r="D104" s="76">
        <v>15.01</v>
      </c>
      <c r="E104" s="77">
        <v>7.0682870370370368E-2</v>
      </c>
      <c r="F104" s="77">
        <v>7.5729166666666667E-2</v>
      </c>
      <c r="G104" s="77">
        <f t="shared" si="11"/>
        <v>7.3206018518518517E-2</v>
      </c>
      <c r="H104" s="78">
        <v>111</v>
      </c>
      <c r="I104" s="88">
        <f t="shared" si="12"/>
        <v>4.87714980136699E-3</v>
      </c>
      <c r="J104" s="87">
        <f>IF(B104="F",VLOOKUP(D104,Barem!$B$2:$C$11,2,1),VLOOKUP(D104,Barem!$B$12:$C$21,2,1))</f>
        <v>3.5</v>
      </c>
      <c r="K104" s="87">
        <f>IF(J104=0,0,IF(B104="F",VLOOKUP(I104,Barem!$G$2:$H$11,2,1),VLOOKUP(I104,Barem!$G$12:$H$21,2,1)))</f>
        <v>1</v>
      </c>
      <c r="L104" s="56" t="str">
        <f>VLOOKUP(C104,Barem!$L$1:$Q$16,6,0)</f>
        <v>D</v>
      </c>
      <c r="M104" s="14">
        <f t="shared" si="13"/>
        <v>0.75</v>
      </c>
      <c r="N104" s="14">
        <f t="shared" si="14"/>
        <v>0.25</v>
      </c>
      <c r="O104" s="55">
        <f t="shared" si="15"/>
        <v>7.3999999999999996E-2</v>
      </c>
      <c r="P104" s="31">
        <f>IF(D104&gt;21,VLOOKUP(D104,Barem!$S$1:$T$141,2,1),0)</f>
        <v>0</v>
      </c>
      <c r="Q104" s="31">
        <f>IF(D104&lt;1.609,0,IF(B104="F",VLOOKUP(I104,Barem!$W$2:$Y$13,2,1),VLOOKUP(I104,Barem!$W$14:$Y$25,2,1)))</f>
        <v>0</v>
      </c>
      <c r="R104" s="31">
        <f>VLOOKUP(A104,Participanti!A:C,3,0)</f>
        <v>0</v>
      </c>
      <c r="S104" s="25">
        <f t="shared" si="16"/>
        <v>2.9489999999999998</v>
      </c>
      <c r="T104" s="102">
        <v>44227</v>
      </c>
      <c r="U104" s="13">
        <f>COUNTIFS(A:A,A104,C:C,C104)</f>
        <v>1</v>
      </c>
      <c r="V104" s="87" t="str">
        <f>VLOOKUP(A104,Data_echipe!A:U,21,0)</f>
        <v>FUGI!</v>
      </c>
    </row>
    <row r="105" spans="1:22" x14ac:dyDescent="0.25">
      <c r="A105" s="74" t="s">
        <v>136</v>
      </c>
      <c r="B105" s="87" t="str">
        <f>VLOOKUP(A105,Participanti!A:B,2,0)</f>
        <v>F</v>
      </c>
      <c r="C105" s="75">
        <v>3</v>
      </c>
      <c r="D105" s="76">
        <v>10.27</v>
      </c>
      <c r="E105" s="77">
        <v>4.6863425925925926E-2</v>
      </c>
      <c r="F105" s="77">
        <v>4.7905092592592589E-2</v>
      </c>
      <c r="G105" s="77">
        <f t="shared" si="11"/>
        <v>4.7384259259259258E-2</v>
      </c>
      <c r="H105" s="78">
        <v>11</v>
      </c>
      <c r="I105" s="88">
        <f t="shared" si="12"/>
        <v>4.6138519239785061E-3</v>
      </c>
      <c r="J105" s="87">
        <f>IF(B105="F",VLOOKUP(D105,Barem!$B$2:$C$11,2,1),VLOOKUP(D105,Barem!$B$12:$C$21,2,1))</f>
        <v>2.5</v>
      </c>
      <c r="K105" s="87">
        <f>IF(J105=0,0,IF(B105="F",VLOOKUP(I105,Barem!$G$2:$H$11,2,1),VLOOKUP(I105,Barem!$G$12:$H$21,2,1)))</f>
        <v>1</v>
      </c>
      <c r="L105" s="56" t="str">
        <f>VLOOKUP(C105,Barem!$L$1:$Q$16,6,0)</f>
        <v>D</v>
      </c>
      <c r="M105" s="14">
        <f t="shared" si="13"/>
        <v>0.75</v>
      </c>
      <c r="N105" s="14">
        <f t="shared" si="14"/>
        <v>0.25</v>
      </c>
      <c r="O105" s="55">
        <f t="shared" si="15"/>
        <v>0</v>
      </c>
      <c r="P105" s="31">
        <f>IF(D105&gt;21,VLOOKUP(D105,Barem!$S$1:$T$141,2,1),0)</f>
        <v>0</v>
      </c>
      <c r="Q105" s="31">
        <f>IF(D105&lt;1.609,0,IF(B105="F",VLOOKUP(I105,Barem!$W$2:$Y$13,2,1),VLOOKUP(I105,Barem!$W$14:$Y$25,2,1)))</f>
        <v>0</v>
      </c>
      <c r="R105" s="31">
        <f>VLOOKUP(A105,Participanti!A:C,3,0)</f>
        <v>0</v>
      </c>
      <c r="S105" s="25">
        <f t="shared" si="16"/>
        <v>2.125</v>
      </c>
      <c r="T105" s="102">
        <v>44227</v>
      </c>
      <c r="U105" s="13">
        <f>COUNTIFS(A:A,A105,C:C,C105)</f>
        <v>1</v>
      </c>
      <c r="V105" s="87" t="str">
        <f>VLOOKUP(A105,Data_echipe!A:U,21,0)</f>
        <v>Tenchei</v>
      </c>
    </row>
    <row r="106" spans="1:22" x14ac:dyDescent="0.25">
      <c r="A106" s="74" t="s">
        <v>53</v>
      </c>
      <c r="B106" s="87" t="str">
        <f>VLOOKUP(A106,Participanti!A:B,2,0)</f>
        <v>M</v>
      </c>
      <c r="C106" s="75">
        <v>3</v>
      </c>
      <c r="D106" s="76">
        <v>15.28</v>
      </c>
      <c r="E106" s="77">
        <v>5.7037037037037032E-2</v>
      </c>
      <c r="F106" s="77">
        <v>5.7534722222222223E-2</v>
      </c>
      <c r="G106" s="77">
        <f t="shared" si="11"/>
        <v>5.7285879629629624E-2</v>
      </c>
      <c r="H106" s="78">
        <v>9</v>
      </c>
      <c r="I106" s="88">
        <f t="shared" si="12"/>
        <v>3.7490758919914678E-3</v>
      </c>
      <c r="J106" s="87">
        <f>IF(B106="F",VLOOKUP(D106,Barem!$B$2:$C$11,2,1),VLOOKUP(D106,Barem!$B$12:$C$21,2,1))</f>
        <v>3.5</v>
      </c>
      <c r="K106" s="87">
        <f>IF(J106=0,0,IF(B106="F",VLOOKUP(I106,Barem!$G$2:$H$11,2,1),VLOOKUP(I106,Barem!$G$12:$H$21,2,1)))</f>
        <v>2</v>
      </c>
      <c r="L106" s="56" t="str">
        <f>VLOOKUP(C106,Barem!$L$1:$Q$16,6,0)</f>
        <v>D</v>
      </c>
      <c r="M106" s="14">
        <f t="shared" si="13"/>
        <v>0.75</v>
      </c>
      <c r="N106" s="14">
        <f t="shared" si="14"/>
        <v>0.25</v>
      </c>
      <c r="O106" s="55">
        <f t="shared" si="15"/>
        <v>0</v>
      </c>
      <c r="P106" s="31">
        <f>IF(D106&gt;21,VLOOKUP(D106,Barem!$S$1:$T$141,2,1),0)</f>
        <v>0</v>
      </c>
      <c r="Q106" s="31">
        <f>IF(D106&lt;1.609,0,IF(B106="F",VLOOKUP(I106,Barem!$W$2:$Y$13,2,1),VLOOKUP(I106,Barem!$W$14:$Y$25,2,1)))</f>
        <v>0</v>
      </c>
      <c r="R106" s="31">
        <f>VLOOKUP(A106,Participanti!A:C,3,0)</f>
        <v>0</v>
      </c>
      <c r="S106" s="25">
        <f t="shared" si="16"/>
        <v>3.125</v>
      </c>
      <c r="T106" s="102">
        <v>44226</v>
      </c>
      <c r="U106" s="13">
        <f>COUNTIFS(A:A,A106,C:C,C106)</f>
        <v>1</v>
      </c>
      <c r="V106" s="87" t="str">
        <f>VLOOKUP(A106,Data_echipe!A:U,21,0)</f>
        <v>Run for fun</v>
      </c>
    </row>
    <row r="107" spans="1:22" x14ac:dyDescent="0.25">
      <c r="A107" s="74" t="s">
        <v>46</v>
      </c>
      <c r="B107" s="87" t="str">
        <f>VLOOKUP(A107,Participanti!A:B,2,0)</f>
        <v>M</v>
      </c>
      <c r="C107" s="75">
        <v>3</v>
      </c>
      <c r="D107" s="76">
        <v>10.029999999999999</v>
      </c>
      <c r="E107" s="77">
        <v>4.4641203703703704E-2</v>
      </c>
      <c r="F107" s="77">
        <v>4.7754629629629626E-2</v>
      </c>
      <c r="G107" s="77">
        <f t="shared" si="11"/>
        <v>4.6197916666666665E-2</v>
      </c>
      <c r="H107" s="78">
        <v>24</v>
      </c>
      <c r="I107" s="88">
        <f t="shared" si="12"/>
        <v>4.6059737454303756E-3</v>
      </c>
      <c r="J107" s="87">
        <f>IF(B107="F",VLOOKUP(D107,Barem!$B$2:$C$11,2,1),VLOOKUP(D107,Barem!$B$12:$C$21,2,1))</f>
        <v>2.5</v>
      </c>
      <c r="K107" s="87">
        <f>IF(J107=0,0,IF(B107="F",VLOOKUP(I107,Barem!$G$2:$H$11,2,1),VLOOKUP(I107,Barem!$G$12:$H$21,2,1)))</f>
        <v>1</v>
      </c>
      <c r="L107" s="56" t="str">
        <f>VLOOKUP(C107,Barem!$L$1:$Q$16,6,0)</f>
        <v>D</v>
      </c>
      <c r="M107" s="14">
        <f t="shared" si="13"/>
        <v>0.75</v>
      </c>
      <c r="N107" s="14">
        <f t="shared" si="14"/>
        <v>0.25</v>
      </c>
      <c r="O107" s="55">
        <f t="shared" si="15"/>
        <v>0</v>
      </c>
      <c r="P107" s="31">
        <f>IF(D107&gt;21,VLOOKUP(D107,Barem!$S$1:$T$141,2,1),0)</f>
        <v>0</v>
      </c>
      <c r="Q107" s="31">
        <f>IF(D107&lt;1.609,0,IF(B107="F",VLOOKUP(I107,Barem!$W$2:$Y$13,2,1),VLOOKUP(I107,Barem!$W$14:$Y$25,2,1)))</f>
        <v>0</v>
      </c>
      <c r="R107" s="31">
        <f>VLOOKUP(A107,Participanti!A:C,3,0)</f>
        <v>0</v>
      </c>
      <c r="S107" s="25">
        <f t="shared" si="16"/>
        <v>2.125</v>
      </c>
      <c r="T107" s="102">
        <v>44226</v>
      </c>
      <c r="U107" s="13">
        <f>COUNTIFS(A:A,A107,C:C,C107)</f>
        <v>1</v>
      </c>
      <c r="V107" s="87" t="e">
        <f>VLOOKUP(A107,Data_echipe!A:U,21,0)</f>
        <v>#N/A</v>
      </c>
    </row>
    <row r="108" spans="1:22" x14ac:dyDescent="0.25">
      <c r="A108" s="74" t="s">
        <v>66</v>
      </c>
      <c r="B108" s="87" t="str">
        <f>VLOOKUP(A108,Participanti!A:B,2,0)</f>
        <v>M</v>
      </c>
      <c r="C108" s="75">
        <v>3</v>
      </c>
      <c r="D108" s="76">
        <v>21.21</v>
      </c>
      <c r="E108" s="77">
        <v>7.6423611111111109E-2</v>
      </c>
      <c r="F108" s="77">
        <v>7.6701388888888888E-2</v>
      </c>
      <c r="G108" s="77">
        <f t="shared" si="11"/>
        <v>7.6562500000000006E-2</v>
      </c>
      <c r="H108" s="78">
        <v>158</v>
      </c>
      <c r="I108" s="88">
        <f t="shared" si="12"/>
        <v>3.6097359735973601E-3</v>
      </c>
      <c r="J108" s="87">
        <f>IF(B108="F",VLOOKUP(D108,Barem!$B$2:$C$11,2,1),VLOOKUP(D108,Barem!$B$12:$C$21,2,1))</f>
        <v>5</v>
      </c>
      <c r="K108" s="87">
        <f>IF(J108=0,0,IF(B108="F",VLOOKUP(I108,Barem!$G$2:$H$11,2,1),VLOOKUP(I108,Barem!$G$12:$H$21,2,1)))</f>
        <v>2.5</v>
      </c>
      <c r="L108" s="56" t="str">
        <f>VLOOKUP(C108,Barem!$L$1:$Q$16,6,0)</f>
        <v>D</v>
      </c>
      <c r="M108" s="14">
        <f t="shared" si="13"/>
        <v>0.75</v>
      </c>
      <c r="N108" s="14">
        <f t="shared" si="14"/>
        <v>0.25</v>
      </c>
      <c r="O108" s="55">
        <f t="shared" si="15"/>
        <v>0.10533333333333333</v>
      </c>
      <c r="P108" s="31">
        <f>IF(D108&gt;21,VLOOKUP(D108,Barem!$S$1:$T$141,2,1),0)</f>
        <v>0</v>
      </c>
      <c r="Q108" s="31">
        <f>IF(D108&lt;1.609,0,IF(B108="F",VLOOKUP(I108,Barem!$W$2:$Y$13,2,1),VLOOKUP(I108,Barem!$W$14:$Y$25,2,1)))</f>
        <v>0</v>
      </c>
      <c r="R108" s="31">
        <f>VLOOKUP(A108,Participanti!A:C,3,0)</f>
        <v>0</v>
      </c>
      <c r="S108" s="25">
        <f t="shared" si="16"/>
        <v>4.4803333333333333</v>
      </c>
      <c r="T108" s="102">
        <v>44227</v>
      </c>
      <c r="U108" s="13">
        <f>COUNTIFS(A:A,A108,C:C,C108)</f>
        <v>1</v>
      </c>
      <c r="V108" s="87" t="str">
        <f>VLOOKUP(A108,Data_echipe!A:U,21,0)</f>
        <v>Simply the BEST</v>
      </c>
    </row>
    <row r="109" spans="1:22" x14ac:dyDescent="0.25">
      <c r="A109" s="74" t="s">
        <v>44</v>
      </c>
      <c r="B109" s="87" t="str">
        <f>VLOOKUP(A109,Participanti!A:B,2,0)</f>
        <v>M</v>
      </c>
      <c r="C109" s="75">
        <v>3</v>
      </c>
      <c r="D109" s="76">
        <v>21.33</v>
      </c>
      <c r="E109" s="77">
        <v>7.6562499999999992E-2</v>
      </c>
      <c r="F109" s="77">
        <v>8.520833333333333E-2</v>
      </c>
      <c r="G109" s="77">
        <f t="shared" si="11"/>
        <v>8.0885416666666654E-2</v>
      </c>
      <c r="H109" s="78">
        <v>29</v>
      </c>
      <c r="I109" s="88">
        <f t="shared" si="12"/>
        <v>3.7920964213158303E-3</v>
      </c>
      <c r="J109" s="87">
        <f>IF(B109="F",VLOOKUP(D109,Barem!$B$2:$C$11,2,1),VLOOKUP(D109,Barem!$B$12:$C$21,2,1))</f>
        <v>5</v>
      </c>
      <c r="K109" s="87">
        <f>IF(J109=0,0,IF(B109="F",VLOOKUP(I109,Barem!$G$2:$H$11,2,1),VLOOKUP(I109,Barem!$G$12:$H$21,2,1)))</f>
        <v>2</v>
      </c>
      <c r="L109" s="56" t="str">
        <f>VLOOKUP(C109,Barem!$L$1:$Q$16,6,0)</f>
        <v>D</v>
      </c>
      <c r="M109" s="14">
        <f t="shared" si="13"/>
        <v>0.75</v>
      </c>
      <c r="N109" s="14">
        <f t="shared" si="14"/>
        <v>0.25</v>
      </c>
      <c r="O109" s="55">
        <f t="shared" si="15"/>
        <v>0</v>
      </c>
      <c r="P109" s="31">
        <f>IF(D109&gt;21,VLOOKUP(D109,Barem!$S$1:$T$141,2,1),0)</f>
        <v>0</v>
      </c>
      <c r="Q109" s="31">
        <f>IF(D109&lt;1.609,0,IF(B109="F",VLOOKUP(I109,Barem!$W$2:$Y$13,2,1),VLOOKUP(I109,Barem!$W$14:$Y$25,2,1)))</f>
        <v>0</v>
      </c>
      <c r="R109" s="31">
        <f>VLOOKUP(A109,Participanti!A:C,3,0)</f>
        <v>0</v>
      </c>
      <c r="S109" s="25">
        <f t="shared" si="16"/>
        <v>4.25</v>
      </c>
      <c r="T109" s="102">
        <v>44224</v>
      </c>
      <c r="U109" s="13">
        <f>COUNTIFS(A:A,A109,C:C,C109)</f>
        <v>1</v>
      </c>
      <c r="V109" s="87" t="str">
        <f>VLOOKUP(A109,Data_echipe!A:U,21,0)</f>
        <v>Run a lot</v>
      </c>
    </row>
    <row r="110" spans="1:22" x14ac:dyDescent="0.25">
      <c r="A110" s="74" t="s">
        <v>130</v>
      </c>
      <c r="B110" s="87" t="str">
        <f>VLOOKUP(A110,Participanti!A:B,2,0)</f>
        <v>M</v>
      </c>
      <c r="C110" s="75">
        <v>4</v>
      </c>
      <c r="D110" s="76"/>
      <c r="E110" s="77"/>
      <c r="F110" s="77"/>
      <c r="G110" s="77"/>
      <c r="H110" s="78"/>
      <c r="I110" s="88"/>
      <c r="J110" s="87"/>
      <c r="K110" s="87"/>
      <c r="L110" s="56" t="str">
        <f>VLOOKUP(C110,Barem!$L$1:$Q$16,6,0)</f>
        <v>V</v>
      </c>
      <c r="M110" s="14"/>
      <c r="N110" s="14"/>
      <c r="O110" s="55"/>
      <c r="S110" s="109">
        <v>1.5</v>
      </c>
      <c r="T110" s="102"/>
      <c r="U110" s="13">
        <f>COUNTIFS(A:A,A110,C:C,C110)</f>
        <v>1</v>
      </c>
      <c r="V110" s="87" t="str">
        <f>VLOOKUP(A110,Data_echipe!A:U,21,0)</f>
        <v>Run for fun</v>
      </c>
    </row>
    <row r="111" spans="1:22" x14ac:dyDescent="0.25">
      <c r="A111" s="74" t="s">
        <v>63</v>
      </c>
      <c r="B111" s="87" t="str">
        <f>VLOOKUP(A111,Participanti!A:B,2,0)</f>
        <v>M</v>
      </c>
      <c r="C111" s="75">
        <v>4</v>
      </c>
      <c r="D111" s="76">
        <v>3.04</v>
      </c>
      <c r="E111" s="77">
        <v>1.4143518518518519E-2</v>
      </c>
      <c r="F111" s="77">
        <v>1.4189814814814815E-2</v>
      </c>
      <c r="G111" s="77">
        <f t="shared" si="11"/>
        <v>1.4166666666666668E-2</v>
      </c>
      <c r="H111" s="78">
        <v>40</v>
      </c>
      <c r="I111" s="88">
        <f t="shared" ref="I111:I142" si="17">G111/D111</f>
        <v>4.6600877192982462E-3</v>
      </c>
      <c r="J111" s="87">
        <f>IF(B111="F",VLOOKUP(D111,Barem!$B$2:$C$11,2,1),VLOOKUP(D111,Barem!$B$12:$C$21,2,1))</f>
        <v>1</v>
      </c>
      <c r="K111" s="87">
        <f>IF(J111=0,0,IF(B111="F",VLOOKUP(I111,Barem!$G$2:$H$11,2,1),VLOOKUP(I111,Barem!$G$12:$H$21,2,1)))</f>
        <v>1</v>
      </c>
      <c r="L111" s="56" t="str">
        <f>VLOOKUP(C111,Barem!$L$1:$Q$16,6,0)</f>
        <v>V</v>
      </c>
      <c r="M111" s="14">
        <f t="shared" ref="M111:M142" si="18">IF(OR(L111="P1",L111="P2",L111="P3"),"",IF(C111=15,0.5,IF(L111="D",0.75,0.25)))</f>
        <v>0.25</v>
      </c>
      <c r="N111" s="14">
        <f t="shared" ref="N111:N142" si="19">IF(OR(L111="P1",L111="P2",L111="P3"),"",IF(C111=15,0.5,IF(L111="V",0.75,0.25)))</f>
        <v>0.75</v>
      </c>
      <c r="O111" s="55">
        <f t="shared" ref="O111:O142" si="20">IF(H111&lt;-49,H111/1500,IF(H111&gt;99,H111/1500,0))</f>
        <v>0</v>
      </c>
      <c r="P111" s="31">
        <f>IF(D111&gt;21,VLOOKUP(D111,Barem!$S$1:$T$141,2,1),0)</f>
        <v>0</v>
      </c>
      <c r="Q111" s="31">
        <f>IF(D111&lt;1.609,0,IF(B111="F",VLOOKUP(I111,Barem!$W$2:$Y$13,2,1),VLOOKUP(I111,Barem!$W$14:$Y$25,2,1)))</f>
        <v>0</v>
      </c>
      <c r="R111" s="31">
        <f>VLOOKUP(A111,Participanti!A:C,3,0)</f>
        <v>0</v>
      </c>
      <c r="S111" s="25">
        <f t="shared" si="16"/>
        <v>1</v>
      </c>
      <c r="T111" s="102">
        <v>44234</v>
      </c>
      <c r="U111" s="13">
        <f>COUNTIFS(A:A,A111,C:C,C111)</f>
        <v>1</v>
      </c>
      <c r="V111" s="87" t="e">
        <f>VLOOKUP(A111,Data_echipe!A:U,21,0)</f>
        <v>#N/A</v>
      </c>
    </row>
    <row r="112" spans="1:22" x14ac:dyDescent="0.25">
      <c r="A112" s="74" t="s">
        <v>109</v>
      </c>
      <c r="B112" s="87" t="str">
        <f>VLOOKUP(A112,Participanti!A:B,2,0)</f>
        <v>F</v>
      </c>
      <c r="C112" s="75">
        <v>4</v>
      </c>
      <c r="D112" s="76">
        <v>5.04</v>
      </c>
      <c r="E112" s="77">
        <v>2.2789351851851852E-2</v>
      </c>
      <c r="F112" s="77">
        <v>2.3784722222222221E-2</v>
      </c>
      <c r="G112" s="77">
        <f t="shared" si="11"/>
        <v>2.3287037037037037E-2</v>
      </c>
      <c r="H112" s="78">
        <v>7</v>
      </c>
      <c r="I112" s="88">
        <f t="shared" si="17"/>
        <v>4.6204438565549677E-3</v>
      </c>
      <c r="J112" s="87">
        <f>IF(B112="F",VLOOKUP(D112,Barem!$B$2:$C$11,2,1),VLOOKUP(D112,Barem!$B$12:$C$21,2,1))</f>
        <v>1.5</v>
      </c>
      <c r="K112" s="87">
        <f>IF(J112=0,0,IF(B112="F",VLOOKUP(I112,Barem!$G$2:$H$11,2,1),VLOOKUP(I112,Barem!$G$12:$H$21,2,1)))</f>
        <v>1</v>
      </c>
      <c r="L112" s="56" t="str">
        <f>VLOOKUP(C112,Barem!$L$1:$Q$16,6,0)</f>
        <v>V</v>
      </c>
      <c r="M112" s="14">
        <f t="shared" si="18"/>
        <v>0.25</v>
      </c>
      <c r="N112" s="14">
        <f t="shared" si="19"/>
        <v>0.75</v>
      </c>
      <c r="O112" s="55">
        <f t="shared" si="20"/>
        <v>0</v>
      </c>
      <c r="P112" s="31">
        <f>IF(D112&gt;21,VLOOKUP(D112,Barem!$S$1:$T$141,2,1),0)</f>
        <v>0</v>
      </c>
      <c r="Q112" s="31">
        <f>IF(D112&lt;1.609,0,IF(B112="F",VLOOKUP(I112,Barem!$W$2:$Y$13,2,1),VLOOKUP(I112,Barem!$W$14:$Y$25,2,1)))</f>
        <v>0</v>
      </c>
      <c r="R112" s="31">
        <f>VLOOKUP(A112,Participanti!A:C,3,0)</f>
        <v>0</v>
      </c>
      <c r="S112" s="25">
        <f t="shared" si="16"/>
        <v>1.125</v>
      </c>
      <c r="T112" s="102">
        <v>44234</v>
      </c>
      <c r="U112" s="13">
        <f>COUNTIFS(A:A,A112,C:C,C112)</f>
        <v>1</v>
      </c>
      <c r="V112" s="87" t="e">
        <f>VLOOKUP(A112,Data_echipe!A:U,21,0)</f>
        <v>#N/A</v>
      </c>
    </row>
    <row r="113" spans="1:22" x14ac:dyDescent="0.25">
      <c r="A113" s="74" t="s">
        <v>197</v>
      </c>
      <c r="B113" s="87" t="str">
        <f>VLOOKUP(A113,Participanti!A:B,2,0)</f>
        <v>F</v>
      </c>
      <c r="C113" s="75">
        <v>4</v>
      </c>
      <c r="D113" s="76">
        <v>50.02</v>
      </c>
      <c r="E113" s="77">
        <v>0.17921296296296296</v>
      </c>
      <c r="F113" s="77">
        <v>0.18702546296296296</v>
      </c>
      <c r="G113" s="77">
        <f t="shared" si="11"/>
        <v>0.18311921296296296</v>
      </c>
      <c r="H113" s="78">
        <v>38</v>
      </c>
      <c r="I113" s="88">
        <f t="shared" si="17"/>
        <v>3.6609198913027381E-3</v>
      </c>
      <c r="J113" s="87">
        <f>IF(B113="F",VLOOKUP(D113,Barem!$B$2:$C$11,2,1),VLOOKUP(D113,Barem!$B$12:$C$21,2,1))</f>
        <v>5</v>
      </c>
      <c r="K113" s="87">
        <f>IF(J113=0,0,IF(B113="F",VLOOKUP(I113,Barem!$G$2:$H$11,2,1),VLOOKUP(I113,Barem!$G$12:$H$21,2,1)))</f>
        <v>3</v>
      </c>
      <c r="L113" s="56" t="str">
        <f>VLOOKUP(C113,Barem!$L$1:$Q$16,6,0)</f>
        <v>V</v>
      </c>
      <c r="M113" s="14">
        <f t="shared" si="18"/>
        <v>0.25</v>
      </c>
      <c r="N113" s="14">
        <f t="shared" si="19"/>
        <v>0.75</v>
      </c>
      <c r="O113" s="55">
        <f t="shared" si="20"/>
        <v>0</v>
      </c>
      <c r="P113" s="31">
        <f>IF(D113&gt;21,VLOOKUP(D113,Barem!$S$1:$T$141,2,1),0)</f>
        <v>1.4</v>
      </c>
      <c r="Q113" s="31">
        <f>IF(D113&lt;1.609,0,IF(B113="F",VLOOKUP(I113,Barem!$W$2:$Y$13,2,1),VLOOKUP(I113,Barem!$W$14:$Y$25,2,1)))</f>
        <v>0</v>
      </c>
      <c r="R113" s="31">
        <f>VLOOKUP(A113,Participanti!A:C,3,0)</f>
        <v>0</v>
      </c>
      <c r="S113" s="25">
        <f t="shared" si="16"/>
        <v>4.9000000000000004</v>
      </c>
      <c r="T113" s="102">
        <v>44229</v>
      </c>
      <c r="U113" s="13">
        <f>COUNTIFS(A:A,A113,C:C,C113)</f>
        <v>1</v>
      </c>
      <c r="V113" s="87" t="str">
        <f>VLOOKUP(A113,Data_echipe!A:U,21,0)</f>
        <v>Simply the BEST</v>
      </c>
    </row>
    <row r="114" spans="1:22" x14ac:dyDescent="0.25">
      <c r="A114" s="74" t="s">
        <v>50</v>
      </c>
      <c r="B114" s="87" t="str">
        <f>VLOOKUP(A114,Participanti!A:B,2,0)</f>
        <v>M</v>
      </c>
      <c r="C114" s="75">
        <v>4</v>
      </c>
      <c r="D114" s="76">
        <v>13.12</v>
      </c>
      <c r="E114" s="77">
        <v>4.3483796296296291E-2</v>
      </c>
      <c r="F114" s="77">
        <v>4.3483796296296291E-2</v>
      </c>
      <c r="G114" s="77">
        <f t="shared" si="11"/>
        <v>4.3483796296296291E-2</v>
      </c>
      <c r="H114" s="78">
        <v>76</v>
      </c>
      <c r="I114" s="88">
        <f t="shared" si="17"/>
        <v>3.3143137420957539E-3</v>
      </c>
      <c r="J114" s="87">
        <f>IF(B114="F",VLOOKUP(D114,Barem!$B$2:$C$11,2,1),VLOOKUP(D114,Barem!$B$12:$C$21,2,1))</f>
        <v>3</v>
      </c>
      <c r="K114" s="87">
        <f>IF(J114=0,0,IF(B114="F",VLOOKUP(I114,Barem!$G$2:$H$11,2,1),VLOOKUP(I114,Barem!$G$12:$H$21,2,1)))</f>
        <v>3</v>
      </c>
      <c r="L114" s="75" t="s">
        <v>120</v>
      </c>
      <c r="M114" s="14">
        <f t="shared" si="18"/>
        <v>0.75</v>
      </c>
      <c r="N114" s="14">
        <f t="shared" si="19"/>
        <v>0.25</v>
      </c>
      <c r="O114" s="55">
        <f t="shared" si="20"/>
        <v>0</v>
      </c>
      <c r="P114" s="31">
        <f>IF(D114&gt;21,VLOOKUP(D114,Barem!$S$1:$T$141,2,1),0)</f>
        <v>0</v>
      </c>
      <c r="Q114" s="31">
        <f>IF(D114&lt;1.609,0,IF(B114="F",VLOOKUP(I114,Barem!$W$2:$Y$13,2,1),VLOOKUP(I114,Barem!$W$14:$Y$25,2,1)))</f>
        <v>0</v>
      </c>
      <c r="R114" s="31">
        <f>VLOOKUP(A114,Participanti!A:C,3,0)</f>
        <v>0</v>
      </c>
      <c r="S114" s="25">
        <f t="shared" si="16"/>
        <v>3</v>
      </c>
      <c r="T114" s="102">
        <v>44229</v>
      </c>
      <c r="U114" s="13">
        <f>COUNTIFS(A:A,A114,C:C,C114)</f>
        <v>1</v>
      </c>
      <c r="V114" s="87" t="str">
        <f>VLOOKUP(A114,Data_echipe!A:U,21,0)</f>
        <v>Run a lot</v>
      </c>
    </row>
    <row r="115" spans="1:22" x14ac:dyDescent="0.25">
      <c r="A115" s="74" t="s">
        <v>183</v>
      </c>
      <c r="B115" s="87" t="str">
        <f>VLOOKUP(A115,Participanti!A:B,2,0)</f>
        <v>F</v>
      </c>
      <c r="C115" s="75">
        <v>4</v>
      </c>
      <c r="D115" s="76">
        <v>6</v>
      </c>
      <c r="E115" s="77">
        <v>2.3842592592592596E-2</v>
      </c>
      <c r="F115" s="77">
        <v>2.5324074074074079E-2</v>
      </c>
      <c r="G115" s="77">
        <f t="shared" si="11"/>
        <v>2.4583333333333339E-2</v>
      </c>
      <c r="H115" s="78">
        <v>20</v>
      </c>
      <c r="I115" s="88">
        <f t="shared" si="17"/>
        <v>4.0972222222222235E-3</v>
      </c>
      <c r="J115" s="87">
        <f>IF(B115="F",VLOOKUP(D115,Barem!$B$2:$C$11,2,1),VLOOKUP(D115,Barem!$B$12:$C$21,2,1))</f>
        <v>1.5</v>
      </c>
      <c r="K115" s="87">
        <f>IF(J115=0,0,IF(B115="F",VLOOKUP(I115,Barem!$G$2:$H$11,2,1),VLOOKUP(I115,Barem!$G$12:$H$21,2,1)))</f>
        <v>2</v>
      </c>
      <c r="L115" s="56" t="str">
        <f>VLOOKUP(C115,Barem!$L$1:$Q$16,6,0)</f>
        <v>V</v>
      </c>
      <c r="M115" s="14">
        <f t="shared" si="18"/>
        <v>0.25</v>
      </c>
      <c r="N115" s="14">
        <f t="shared" si="19"/>
        <v>0.75</v>
      </c>
      <c r="O115" s="55">
        <f t="shared" si="20"/>
        <v>0</v>
      </c>
      <c r="P115" s="31">
        <f>IF(D115&gt;21,VLOOKUP(D115,Barem!$S$1:$T$141,2,1),0)</f>
        <v>0</v>
      </c>
      <c r="Q115" s="31">
        <f>IF(D115&lt;1.609,0,IF(B115="F",VLOOKUP(I115,Barem!$W$2:$Y$13,2,1),VLOOKUP(I115,Barem!$W$14:$Y$25,2,1)))</f>
        <v>0</v>
      </c>
      <c r="R115" s="31">
        <f>VLOOKUP(A115,Participanti!A:C,3,0)</f>
        <v>0</v>
      </c>
      <c r="S115" s="25">
        <f t="shared" si="16"/>
        <v>1.875</v>
      </c>
      <c r="T115" s="102">
        <v>44231</v>
      </c>
      <c r="U115" s="13">
        <f>COUNTIFS(A:A,A115,C:C,C115)</f>
        <v>1</v>
      </c>
      <c r="V115" s="87" t="str">
        <f>VLOOKUP(A115,Data_echipe!A:U,21,0)</f>
        <v>FUGI!</v>
      </c>
    </row>
    <row r="116" spans="1:22" x14ac:dyDescent="0.25">
      <c r="A116" s="74" t="s">
        <v>65</v>
      </c>
      <c r="B116" s="87" t="str">
        <f>VLOOKUP(A116,Participanti!A:B,2,0)</f>
        <v>M</v>
      </c>
      <c r="C116" s="75">
        <v>4</v>
      </c>
      <c r="D116" s="76">
        <v>21.09</v>
      </c>
      <c r="E116" s="77">
        <v>6.9432870370370367E-2</v>
      </c>
      <c r="F116" s="77">
        <v>6.9432870370370367E-2</v>
      </c>
      <c r="G116" s="77">
        <f t="shared" si="11"/>
        <v>6.9432870370370367E-2</v>
      </c>
      <c r="H116" s="78">
        <v>63</v>
      </c>
      <c r="I116" s="88">
        <f t="shared" si="17"/>
        <v>3.292217656252744E-3</v>
      </c>
      <c r="J116" s="87">
        <f>IF(B116="F",VLOOKUP(D116,Barem!$B$2:$C$11,2,1),VLOOKUP(D116,Barem!$B$12:$C$21,2,1))</f>
        <v>5</v>
      </c>
      <c r="K116" s="87">
        <f>IF(J116=0,0,IF(B116="F",VLOOKUP(I116,Barem!$G$2:$H$11,2,1),VLOOKUP(I116,Barem!$G$12:$H$21,2,1)))</f>
        <v>3.5</v>
      </c>
      <c r="L116" s="75" t="s">
        <v>120</v>
      </c>
      <c r="M116" s="14">
        <f t="shared" si="18"/>
        <v>0.75</v>
      </c>
      <c r="N116" s="14">
        <f t="shared" si="19"/>
        <v>0.25</v>
      </c>
      <c r="O116" s="55">
        <f t="shared" si="20"/>
        <v>0</v>
      </c>
      <c r="P116" s="31">
        <f>IF(D116&gt;21,VLOOKUP(D116,Barem!$S$1:$T$141,2,1),0)</f>
        <v>0</v>
      </c>
      <c r="Q116" s="31">
        <f>IF(D116&lt;1.609,0,IF(B116="F",VLOOKUP(I116,Barem!$W$2:$Y$13,2,1),VLOOKUP(I116,Barem!$W$14:$Y$25,2,1)))</f>
        <v>0</v>
      </c>
      <c r="R116" s="31">
        <f>VLOOKUP(A116,Participanti!A:C,3,0)</f>
        <v>0</v>
      </c>
      <c r="S116" s="25">
        <f t="shared" si="16"/>
        <v>4.625</v>
      </c>
      <c r="T116" s="102">
        <v>44232</v>
      </c>
      <c r="U116" s="13">
        <f>COUNTIFS(A:A,A116,C:C,C116)</f>
        <v>1</v>
      </c>
      <c r="V116" s="87" t="str">
        <f>VLOOKUP(A116,Data_echipe!A:U,21,0)</f>
        <v>FUGI!</v>
      </c>
    </row>
    <row r="117" spans="1:22" x14ac:dyDescent="0.25">
      <c r="A117" s="74" t="s">
        <v>61</v>
      </c>
      <c r="B117" s="87" t="str">
        <f>VLOOKUP(A117,Participanti!A:B,2,0)</f>
        <v>M</v>
      </c>
      <c r="C117" s="75">
        <v>4</v>
      </c>
      <c r="D117" s="76">
        <v>21.11</v>
      </c>
      <c r="E117" s="77">
        <v>0.10074074074074074</v>
      </c>
      <c r="F117" s="77">
        <v>0.10211805555555555</v>
      </c>
      <c r="G117" s="77">
        <f t="shared" si="11"/>
        <v>0.10142939814814814</v>
      </c>
      <c r="H117" s="78">
        <v>70</v>
      </c>
      <c r="I117" s="88">
        <f t="shared" si="17"/>
        <v>4.804803322981911E-3</v>
      </c>
      <c r="J117" s="87">
        <f>IF(B117="F",VLOOKUP(D117,Barem!$B$2:$C$11,2,1),VLOOKUP(D117,Barem!$B$12:$C$21,2,1))</f>
        <v>5</v>
      </c>
      <c r="K117" s="87">
        <f>IF(J117=0,0,IF(B117="F",VLOOKUP(I117,Barem!$G$2:$H$11,2,1),VLOOKUP(I117,Barem!$G$12:$H$21,2,1)))</f>
        <v>1</v>
      </c>
      <c r="L117" s="56" t="str">
        <f>VLOOKUP(C117,Barem!$L$1:$Q$16,6,0)</f>
        <v>V</v>
      </c>
      <c r="M117" s="14">
        <f t="shared" si="18"/>
        <v>0.25</v>
      </c>
      <c r="N117" s="14">
        <f t="shared" si="19"/>
        <v>0.75</v>
      </c>
      <c r="O117" s="55">
        <f t="shared" si="20"/>
        <v>0</v>
      </c>
      <c r="P117" s="31">
        <f>IF(D117&gt;21,VLOOKUP(D117,Barem!$S$1:$T$141,2,1),0)</f>
        <v>0</v>
      </c>
      <c r="Q117" s="31">
        <f>IF(D117&lt;1.609,0,IF(B117="F",VLOOKUP(I117,Barem!$W$2:$Y$13,2,1),VLOOKUP(I117,Barem!$W$14:$Y$25,2,1)))</f>
        <v>0</v>
      </c>
      <c r="R117" s="31">
        <f>VLOOKUP(A117,Participanti!A:C,3,0)</f>
        <v>0</v>
      </c>
      <c r="S117" s="25">
        <f t="shared" si="16"/>
        <v>2</v>
      </c>
      <c r="T117" s="102">
        <v>44234</v>
      </c>
      <c r="U117" s="13">
        <f>COUNTIFS(A:A,A117,C:C,C117)</f>
        <v>1</v>
      </c>
      <c r="V117" s="87" t="str">
        <f>VLOOKUP(A117,Data_echipe!A:U,21,0)</f>
        <v>Run for fun</v>
      </c>
    </row>
    <row r="118" spans="1:22" x14ac:dyDescent="0.25">
      <c r="A118" s="74" t="s">
        <v>7</v>
      </c>
      <c r="B118" s="87" t="str">
        <f>VLOOKUP(A118,Participanti!A:B,2,0)</f>
        <v>M</v>
      </c>
      <c r="C118" s="75">
        <v>4</v>
      </c>
      <c r="D118" s="76">
        <v>22.04</v>
      </c>
      <c r="E118" s="77">
        <v>8.8449074074074083E-2</v>
      </c>
      <c r="F118" s="77">
        <v>8.9571759259259254E-2</v>
      </c>
      <c r="G118" s="77">
        <f t="shared" si="11"/>
        <v>8.9010416666666675E-2</v>
      </c>
      <c r="H118" s="78">
        <v>35</v>
      </c>
      <c r="I118" s="88">
        <f t="shared" si="17"/>
        <v>4.0385851482153661E-3</v>
      </c>
      <c r="J118" s="87">
        <f>IF(B118="F",VLOOKUP(D118,Barem!$B$2:$C$11,2,1),VLOOKUP(D118,Barem!$B$12:$C$21,2,1))</f>
        <v>5</v>
      </c>
      <c r="K118" s="87">
        <f>IF(J118=0,0,IF(B118="F",VLOOKUP(I118,Barem!$G$2:$H$11,2,1),VLOOKUP(I118,Barem!$G$12:$H$21,2,1)))</f>
        <v>1.5</v>
      </c>
      <c r="L118" s="75" t="s">
        <v>120</v>
      </c>
      <c r="M118" s="14">
        <f t="shared" si="18"/>
        <v>0.75</v>
      </c>
      <c r="N118" s="14">
        <f t="shared" si="19"/>
        <v>0.25</v>
      </c>
      <c r="O118" s="55">
        <f t="shared" si="20"/>
        <v>0</v>
      </c>
      <c r="P118" s="31">
        <f>IF(D118&gt;21,VLOOKUP(D118,Barem!$S$1:$T$141,2,1),0)</f>
        <v>0</v>
      </c>
      <c r="Q118" s="31">
        <f>IF(D118&lt;1.609,0,IF(B118="F",VLOOKUP(I118,Barem!$W$2:$Y$13,2,1),VLOOKUP(I118,Barem!$W$14:$Y$25,2,1)))</f>
        <v>0</v>
      </c>
      <c r="R118" s="31">
        <f>VLOOKUP(A118,Participanti!A:C,3,0)</f>
        <v>0</v>
      </c>
      <c r="S118" s="25">
        <f t="shared" si="16"/>
        <v>4.125</v>
      </c>
      <c r="T118" s="102">
        <v>44234</v>
      </c>
      <c r="U118" s="13">
        <f>COUNTIFS(A:A,A118,C:C,C118)</f>
        <v>1</v>
      </c>
      <c r="V118" s="87" t="str">
        <f>VLOOKUP(A118,Data_echipe!A:U,21,0)</f>
        <v>Run for fun</v>
      </c>
    </row>
    <row r="119" spans="1:22" x14ac:dyDescent="0.25">
      <c r="A119" s="74" t="s">
        <v>57</v>
      </c>
      <c r="B119" s="87" t="str">
        <f>VLOOKUP(A119,Participanti!A:B,2,0)</f>
        <v>M</v>
      </c>
      <c r="C119" s="75">
        <v>4</v>
      </c>
      <c r="D119" s="76">
        <v>21.12</v>
      </c>
      <c r="E119" s="77">
        <v>8.1631944444444438E-2</v>
      </c>
      <c r="F119" s="77">
        <v>8.3877314814814807E-2</v>
      </c>
      <c r="G119" s="77">
        <f t="shared" si="11"/>
        <v>8.2754629629629622E-2</v>
      </c>
      <c r="H119" s="78">
        <v>50</v>
      </c>
      <c r="I119" s="88">
        <f t="shared" si="17"/>
        <v>3.918306327160493E-3</v>
      </c>
      <c r="J119" s="87">
        <f>IF(B119="F",VLOOKUP(D119,Barem!$B$2:$C$11,2,1),VLOOKUP(D119,Barem!$B$12:$C$21,2,1))</f>
        <v>5</v>
      </c>
      <c r="K119" s="87">
        <f>IF(J119=0,0,IF(B119="F",VLOOKUP(I119,Barem!$G$2:$H$11,2,1),VLOOKUP(I119,Barem!$G$12:$H$21,2,1)))</f>
        <v>1.5</v>
      </c>
      <c r="L119" s="56" t="str">
        <f>VLOOKUP(C119,Barem!$L$1:$Q$16,6,0)</f>
        <v>V</v>
      </c>
      <c r="M119" s="14">
        <f t="shared" si="18"/>
        <v>0.25</v>
      </c>
      <c r="N119" s="14">
        <f t="shared" si="19"/>
        <v>0.75</v>
      </c>
      <c r="O119" s="55">
        <f t="shared" si="20"/>
        <v>0</v>
      </c>
      <c r="P119" s="31">
        <f>IF(D119&gt;21,VLOOKUP(D119,Barem!$S$1:$T$141,2,1),0)</f>
        <v>0</v>
      </c>
      <c r="Q119" s="31">
        <f>IF(D119&lt;1.609,0,IF(B119="F",VLOOKUP(I119,Barem!$W$2:$Y$13,2,1),VLOOKUP(I119,Barem!$W$14:$Y$25,2,1)))</f>
        <v>0</v>
      </c>
      <c r="R119" s="31">
        <f>VLOOKUP(A119,Participanti!A:C,3,0)</f>
        <v>0</v>
      </c>
      <c r="S119" s="25">
        <f t="shared" si="16"/>
        <v>2.375</v>
      </c>
      <c r="T119" s="102">
        <v>44234</v>
      </c>
      <c r="U119" s="13">
        <f>COUNTIFS(A:A,A119,C:C,C119)</f>
        <v>1</v>
      </c>
      <c r="V119" s="87" t="str">
        <f>VLOOKUP(A119,Data_echipe!A:U,21,0)</f>
        <v>FUGI!</v>
      </c>
    </row>
    <row r="120" spans="1:22" x14ac:dyDescent="0.25">
      <c r="A120" s="74" t="s">
        <v>68</v>
      </c>
      <c r="B120" s="87" t="str">
        <f>VLOOKUP(A120,Participanti!A:B,2,0)</f>
        <v>M</v>
      </c>
      <c r="C120" s="75">
        <v>4</v>
      </c>
      <c r="D120" s="76">
        <v>21</v>
      </c>
      <c r="E120" s="77">
        <v>6.581018518518518E-2</v>
      </c>
      <c r="F120" s="77">
        <v>6.5937499999999996E-2</v>
      </c>
      <c r="G120" s="77">
        <f t="shared" si="11"/>
        <v>6.5873842592592588E-2</v>
      </c>
      <c r="H120" s="78">
        <v>9</v>
      </c>
      <c r="I120" s="88">
        <f t="shared" si="17"/>
        <v>3.1368496472663136E-3</v>
      </c>
      <c r="J120" s="87">
        <f>IF(B120="F",VLOOKUP(D120,Barem!$B$2:$C$11,2,1),VLOOKUP(D120,Barem!$B$12:$C$21,2,1))</f>
        <v>5</v>
      </c>
      <c r="K120" s="87">
        <f>IF(J120=0,0,IF(B120="F",VLOOKUP(I120,Barem!$G$2:$H$11,2,1),VLOOKUP(I120,Barem!$G$12:$H$21,2,1)))</f>
        <v>3.5</v>
      </c>
      <c r="L120" s="56" t="str">
        <f>VLOOKUP(C120,Barem!$L$1:$Q$16,6,0)</f>
        <v>V</v>
      </c>
      <c r="M120" s="14">
        <f t="shared" si="18"/>
        <v>0.25</v>
      </c>
      <c r="N120" s="14">
        <f t="shared" si="19"/>
        <v>0.75</v>
      </c>
      <c r="O120" s="55">
        <f t="shared" si="20"/>
        <v>0</v>
      </c>
      <c r="P120" s="31">
        <f>IF(D120&gt;21,VLOOKUP(D120,Barem!$S$1:$T$141,2,1),0)</f>
        <v>0</v>
      </c>
      <c r="Q120" s="31">
        <f>IF(D120&lt;1.609,0,IF(B120="F",VLOOKUP(I120,Barem!$W$2:$Y$13,2,1),VLOOKUP(I120,Barem!$W$14:$Y$25,2,1)))</f>
        <v>0</v>
      </c>
      <c r="R120" s="31">
        <f>VLOOKUP(A120,Participanti!A:C,3,0)</f>
        <v>0</v>
      </c>
      <c r="S120" s="25">
        <f t="shared" si="16"/>
        <v>3.875</v>
      </c>
      <c r="T120" s="102">
        <v>44228</v>
      </c>
      <c r="U120" s="13">
        <f>COUNTIFS(A:A,A120,C:C,C120)</f>
        <v>1</v>
      </c>
      <c r="V120" s="87" t="str">
        <f>VLOOKUP(A120,Data_echipe!A:U,21,0)</f>
        <v>Tenchei</v>
      </c>
    </row>
    <row r="121" spans="1:22" x14ac:dyDescent="0.25">
      <c r="A121" s="74" t="s">
        <v>62</v>
      </c>
      <c r="B121" s="87" t="str">
        <f>VLOOKUP(A121,Participanti!A:B,2,0)</f>
        <v>M</v>
      </c>
      <c r="C121" s="75">
        <v>4</v>
      </c>
      <c r="D121" s="76">
        <v>12.54</v>
      </c>
      <c r="E121" s="77">
        <v>4.4247685185185182E-2</v>
      </c>
      <c r="F121" s="77">
        <v>4.5115740740740741E-2</v>
      </c>
      <c r="G121" s="77">
        <f t="shared" si="11"/>
        <v>4.4681712962962958E-2</v>
      </c>
      <c r="H121" s="78">
        <v>14</v>
      </c>
      <c r="I121" s="88">
        <f t="shared" si="17"/>
        <v>3.5631350050209696E-3</v>
      </c>
      <c r="J121" s="87">
        <f>IF(B121="F",VLOOKUP(D121,Barem!$B$2:$C$11,2,1),VLOOKUP(D121,Barem!$B$12:$C$21,2,1))</f>
        <v>3</v>
      </c>
      <c r="K121" s="87">
        <f>IF(J121=0,0,IF(B121="F",VLOOKUP(I121,Barem!$G$2:$H$11,2,1),VLOOKUP(I121,Barem!$G$12:$H$21,2,1)))</f>
        <v>2.5</v>
      </c>
      <c r="L121" s="75" t="s">
        <v>120</v>
      </c>
      <c r="M121" s="14">
        <f t="shared" si="18"/>
        <v>0.75</v>
      </c>
      <c r="N121" s="14">
        <f t="shared" si="19"/>
        <v>0.25</v>
      </c>
      <c r="O121" s="55">
        <f t="shared" si="20"/>
        <v>0</v>
      </c>
      <c r="P121" s="31">
        <f>IF(D121&gt;21,VLOOKUP(D121,Barem!$S$1:$T$141,2,1),0)</f>
        <v>0</v>
      </c>
      <c r="Q121" s="31">
        <f>IF(D121&lt;1.609,0,IF(B121="F",VLOOKUP(I121,Barem!$W$2:$Y$13,2,1),VLOOKUP(I121,Barem!$W$14:$Y$25,2,1)))</f>
        <v>0</v>
      </c>
      <c r="R121" s="31">
        <f>VLOOKUP(A121,Participanti!A:C,3,0)</f>
        <v>0</v>
      </c>
      <c r="S121" s="25">
        <f t="shared" si="16"/>
        <v>2.875</v>
      </c>
      <c r="T121" s="102">
        <v>44233</v>
      </c>
      <c r="U121" s="13">
        <f>COUNTIFS(A:A,A121,C:C,C121)</f>
        <v>1</v>
      </c>
      <c r="V121" s="87" t="str">
        <f>VLOOKUP(A121,Data_echipe!A:U,21,0)</f>
        <v>Tenchei</v>
      </c>
    </row>
    <row r="122" spans="1:22" x14ac:dyDescent="0.25">
      <c r="A122" s="74" t="s">
        <v>67</v>
      </c>
      <c r="B122" s="87" t="str">
        <f>VLOOKUP(A122,Participanti!A:B,2,0)</f>
        <v>F</v>
      </c>
      <c r="C122" s="75">
        <v>4</v>
      </c>
      <c r="D122" s="76">
        <v>8</v>
      </c>
      <c r="E122" s="77">
        <v>3.771990740740741E-2</v>
      </c>
      <c r="F122" s="77">
        <v>3.7789351851851852E-2</v>
      </c>
      <c r="G122" s="77">
        <f t="shared" si="11"/>
        <v>3.7754629629629631E-2</v>
      </c>
      <c r="H122" s="78">
        <v>12</v>
      </c>
      <c r="I122" s="88">
        <f t="shared" si="17"/>
        <v>4.7193287037037039E-3</v>
      </c>
      <c r="J122" s="87">
        <f>IF(B122="F",VLOOKUP(D122,Barem!$B$2:$C$11,2,1),VLOOKUP(D122,Barem!$B$12:$C$21,2,1))</f>
        <v>2</v>
      </c>
      <c r="K122" s="87">
        <f>IF(J122=0,0,IF(B122="F",VLOOKUP(I122,Barem!$G$2:$H$11,2,1),VLOOKUP(I122,Barem!$G$12:$H$21,2,1)))</f>
        <v>1</v>
      </c>
      <c r="L122" s="56" t="str">
        <f>VLOOKUP(C122,Barem!$L$1:$Q$16,6,0)</f>
        <v>V</v>
      </c>
      <c r="M122" s="14">
        <f t="shared" si="18"/>
        <v>0.25</v>
      </c>
      <c r="N122" s="14">
        <f t="shared" si="19"/>
        <v>0.75</v>
      </c>
      <c r="O122" s="55">
        <f t="shared" si="20"/>
        <v>0</v>
      </c>
      <c r="P122" s="31">
        <f>IF(D122&gt;21,VLOOKUP(D122,Barem!$S$1:$T$141,2,1),0)</f>
        <v>0</v>
      </c>
      <c r="Q122" s="31">
        <f>IF(D122&lt;1.609,0,IF(B122="F",VLOOKUP(I122,Barem!$W$2:$Y$13,2,1),VLOOKUP(I122,Barem!$W$14:$Y$25,2,1)))</f>
        <v>0</v>
      </c>
      <c r="R122" s="31">
        <f>VLOOKUP(A122,Participanti!A:C,3,0)</f>
        <v>0.7</v>
      </c>
      <c r="S122" s="25">
        <f t="shared" si="16"/>
        <v>1.95</v>
      </c>
      <c r="T122" s="102">
        <v>44230</v>
      </c>
      <c r="U122" s="13">
        <f>COUNTIFS(A:A,A122,C:C,C122)</f>
        <v>1</v>
      </c>
      <c r="V122" s="87" t="str">
        <f>VLOOKUP(A122,Data_echipe!A:U,21,0)</f>
        <v>FUGI!</v>
      </c>
    </row>
    <row r="123" spans="1:22" x14ac:dyDescent="0.25">
      <c r="A123" s="74" t="s">
        <v>91</v>
      </c>
      <c r="B123" s="87" t="str">
        <f>VLOOKUP(A123,Participanti!A:B,2,0)</f>
        <v>M</v>
      </c>
      <c r="C123" s="75">
        <v>4</v>
      </c>
      <c r="D123" s="76">
        <v>21.99</v>
      </c>
      <c r="E123" s="77">
        <v>8.1909722222222217E-2</v>
      </c>
      <c r="F123" s="77">
        <v>8.2766203703703703E-2</v>
      </c>
      <c r="G123" s="77">
        <f t="shared" si="11"/>
        <v>8.233796296296296E-2</v>
      </c>
      <c r="H123" s="78">
        <v>24</v>
      </c>
      <c r="I123" s="88">
        <f t="shared" si="17"/>
        <v>3.744336651339835E-3</v>
      </c>
      <c r="J123" s="87">
        <f>IF(B123="F",VLOOKUP(D123,Barem!$B$2:$C$11,2,1),VLOOKUP(D123,Barem!$B$12:$C$21,2,1))</f>
        <v>5</v>
      </c>
      <c r="K123" s="87">
        <f>IF(J123=0,0,IF(B123="F",VLOOKUP(I123,Barem!$G$2:$H$11,2,1),VLOOKUP(I123,Barem!$G$12:$H$21,2,1)))</f>
        <v>2</v>
      </c>
      <c r="L123" s="56" t="str">
        <f>VLOOKUP(C123,Barem!$L$1:$Q$16,6,0)</f>
        <v>V</v>
      </c>
      <c r="M123" s="14">
        <f t="shared" si="18"/>
        <v>0.25</v>
      </c>
      <c r="N123" s="14">
        <f t="shared" si="19"/>
        <v>0.75</v>
      </c>
      <c r="O123" s="55">
        <f t="shared" si="20"/>
        <v>0</v>
      </c>
      <c r="P123" s="31">
        <f>IF(D123&gt;21,VLOOKUP(D123,Barem!$S$1:$T$141,2,1),0)</f>
        <v>0</v>
      </c>
      <c r="Q123" s="31">
        <f>IF(D123&lt;1.609,0,IF(B123="F",VLOOKUP(I123,Barem!$W$2:$Y$13,2,1),VLOOKUP(I123,Barem!$W$14:$Y$25,2,1)))</f>
        <v>0</v>
      </c>
      <c r="R123" s="31">
        <f>VLOOKUP(A123,Participanti!A:C,3,0)</f>
        <v>0</v>
      </c>
      <c r="S123" s="25">
        <f t="shared" si="16"/>
        <v>2.75</v>
      </c>
      <c r="T123" s="102">
        <v>44234</v>
      </c>
      <c r="U123" s="13">
        <f>COUNTIFS(A:A,A123,C:C,C123)</f>
        <v>1</v>
      </c>
      <c r="V123" s="87" t="str">
        <f>VLOOKUP(A123,Data_echipe!A:U,21,0)</f>
        <v>Run a lot</v>
      </c>
    </row>
    <row r="124" spans="1:22" x14ac:dyDescent="0.25">
      <c r="A124" s="74" t="s">
        <v>122</v>
      </c>
      <c r="B124" s="87" t="str">
        <f>VLOOKUP(A124,Participanti!A:B,2,0)</f>
        <v>M</v>
      </c>
      <c r="C124" s="75">
        <v>4</v>
      </c>
      <c r="D124" s="76">
        <v>12.01</v>
      </c>
      <c r="E124" s="77">
        <v>3.784722222222222E-2</v>
      </c>
      <c r="F124" s="77">
        <v>3.78587962962963E-2</v>
      </c>
      <c r="G124" s="77">
        <f t="shared" si="11"/>
        <v>3.785300925925926E-2</v>
      </c>
      <c r="H124" s="78">
        <v>10</v>
      </c>
      <c r="I124" s="88">
        <f t="shared" si="17"/>
        <v>3.1517909458167576E-3</v>
      </c>
      <c r="J124" s="87">
        <f>IF(B124="F",VLOOKUP(D124,Barem!$B$2:$C$11,2,1),VLOOKUP(D124,Barem!$B$12:$C$21,2,1))</f>
        <v>3</v>
      </c>
      <c r="K124" s="87">
        <f>IF(J124=0,0,IF(B124="F",VLOOKUP(I124,Barem!$G$2:$H$11,2,1),VLOOKUP(I124,Barem!$G$12:$H$21,2,1)))</f>
        <v>3.5</v>
      </c>
      <c r="L124" s="56" t="str">
        <f>VLOOKUP(C124,Barem!$L$1:$Q$16,6,0)</f>
        <v>V</v>
      </c>
      <c r="M124" s="14">
        <f t="shared" si="18"/>
        <v>0.25</v>
      </c>
      <c r="N124" s="14">
        <f t="shared" si="19"/>
        <v>0.75</v>
      </c>
      <c r="O124" s="55">
        <f t="shared" si="20"/>
        <v>0</v>
      </c>
      <c r="P124" s="31">
        <f>IF(D124&gt;21,VLOOKUP(D124,Barem!$S$1:$T$141,2,1),0)</f>
        <v>0</v>
      </c>
      <c r="Q124" s="31">
        <f>IF(D124&lt;1.609,0,IF(B124="F",VLOOKUP(I124,Barem!$W$2:$Y$13,2,1),VLOOKUP(I124,Barem!$W$14:$Y$25,2,1)))</f>
        <v>0</v>
      </c>
      <c r="R124" s="31">
        <f>VLOOKUP(A124,Participanti!A:C,3,0)</f>
        <v>0</v>
      </c>
      <c r="S124" s="25">
        <f t="shared" si="16"/>
        <v>3.375</v>
      </c>
      <c r="T124" s="102">
        <v>44233</v>
      </c>
      <c r="U124" s="13">
        <f>COUNTIFS(A:A,A124,C:C,C124)</f>
        <v>1</v>
      </c>
      <c r="V124" s="87" t="str">
        <f>VLOOKUP(A124,Data_echipe!A:U,21,0)</f>
        <v>Run a lot</v>
      </c>
    </row>
    <row r="125" spans="1:22" x14ac:dyDescent="0.25">
      <c r="A125" s="74" t="s">
        <v>49</v>
      </c>
      <c r="B125" s="87" t="str">
        <f>VLOOKUP(A125,Participanti!A:B,2,0)</f>
        <v>M</v>
      </c>
      <c r="C125" s="75">
        <v>4</v>
      </c>
      <c r="D125" s="76">
        <v>25</v>
      </c>
      <c r="E125" s="77">
        <v>8.3206018518518512E-2</v>
      </c>
      <c r="F125" s="77">
        <v>8.5254629629629639E-2</v>
      </c>
      <c r="G125" s="77">
        <f t="shared" si="11"/>
        <v>8.4230324074074076E-2</v>
      </c>
      <c r="H125" s="78">
        <v>166</v>
      </c>
      <c r="I125" s="88">
        <f t="shared" si="17"/>
        <v>3.3692129629629632E-3</v>
      </c>
      <c r="J125" s="87">
        <f>IF(B125="F",VLOOKUP(D125,Barem!$B$2:$C$11,2,1),VLOOKUP(D125,Barem!$B$12:$C$21,2,1))</f>
        <v>5</v>
      </c>
      <c r="K125" s="87">
        <f>IF(J125=0,0,IF(B125="F",VLOOKUP(I125,Barem!$G$2:$H$11,2,1),VLOOKUP(I125,Barem!$G$12:$H$21,2,1)))</f>
        <v>3</v>
      </c>
      <c r="L125" s="56" t="str">
        <f>VLOOKUP(C125,Barem!$L$1:$Q$16,6,0)</f>
        <v>V</v>
      </c>
      <c r="M125" s="14">
        <f t="shared" si="18"/>
        <v>0.25</v>
      </c>
      <c r="N125" s="14">
        <f t="shared" si="19"/>
        <v>0.75</v>
      </c>
      <c r="O125" s="55">
        <f t="shared" si="20"/>
        <v>0.11066666666666666</v>
      </c>
      <c r="P125" s="31">
        <f>IF(D125&gt;21,VLOOKUP(D125,Barem!$S$1:$T$141,2,1),0)</f>
        <v>0.2</v>
      </c>
      <c r="Q125" s="31">
        <f>IF(D125&lt;1.609,0,IF(B125="F",VLOOKUP(I125,Barem!$W$2:$Y$13,2,1),VLOOKUP(I125,Barem!$W$14:$Y$25,2,1)))</f>
        <v>0</v>
      </c>
      <c r="R125" s="31">
        <f>VLOOKUP(A125,Participanti!A:C,3,0)</f>
        <v>0</v>
      </c>
      <c r="S125" s="25">
        <f t="shared" si="16"/>
        <v>3.8106666666666666</v>
      </c>
      <c r="T125" s="102">
        <v>44234</v>
      </c>
      <c r="U125" s="13">
        <f>COUNTIFS(A:A,A125,C:C,C125)</f>
        <v>1</v>
      </c>
      <c r="V125" s="87" t="str">
        <f>VLOOKUP(A125,Data_echipe!A:U,21,0)</f>
        <v>Tenchei</v>
      </c>
    </row>
    <row r="126" spans="1:22" x14ac:dyDescent="0.25">
      <c r="A126" s="74" t="s">
        <v>186</v>
      </c>
      <c r="B126" s="87" t="str">
        <f>VLOOKUP(A126,Participanti!A:B,2,0)</f>
        <v>M</v>
      </c>
      <c r="C126" s="75">
        <v>4</v>
      </c>
      <c r="D126" s="76">
        <v>5.01</v>
      </c>
      <c r="E126" s="77">
        <v>1.8865740740740742E-2</v>
      </c>
      <c r="F126" s="77">
        <v>1.8865740740740742E-2</v>
      </c>
      <c r="G126" s="77">
        <f t="shared" si="11"/>
        <v>1.8865740740740742E-2</v>
      </c>
      <c r="H126" s="78">
        <v>2</v>
      </c>
      <c r="I126" s="88">
        <f t="shared" si="17"/>
        <v>3.7656169143195097E-3</v>
      </c>
      <c r="J126" s="87">
        <f>IF(B126="F",VLOOKUP(D126,Barem!$B$2:$C$11,2,1),VLOOKUP(D126,Barem!$B$12:$C$21,2,1))</f>
        <v>1.5</v>
      </c>
      <c r="K126" s="87">
        <f>IF(J126=0,0,IF(B126="F",VLOOKUP(I126,Barem!$G$2:$H$11,2,1),VLOOKUP(I126,Barem!$G$12:$H$21,2,1)))</f>
        <v>2</v>
      </c>
      <c r="L126" s="56" t="str">
        <f>VLOOKUP(C126,Barem!$L$1:$Q$16,6,0)</f>
        <v>V</v>
      </c>
      <c r="M126" s="14">
        <f t="shared" si="18"/>
        <v>0.25</v>
      </c>
      <c r="N126" s="14">
        <f t="shared" si="19"/>
        <v>0.75</v>
      </c>
      <c r="O126" s="55">
        <f t="shared" si="20"/>
        <v>0</v>
      </c>
      <c r="P126" s="31">
        <f>IF(D126&gt;21,VLOOKUP(D126,Barem!$S$1:$T$141,2,1),0)</f>
        <v>0</v>
      </c>
      <c r="Q126" s="31">
        <f>IF(D126&lt;1.609,0,IF(B126="F",VLOOKUP(I126,Barem!$W$2:$Y$13,2,1),VLOOKUP(I126,Barem!$W$14:$Y$25,2,1)))</f>
        <v>0</v>
      </c>
      <c r="R126" s="31">
        <f>VLOOKUP(A126,Participanti!A:C,3,0)</f>
        <v>0</v>
      </c>
      <c r="S126" s="25">
        <f t="shared" si="16"/>
        <v>1.875</v>
      </c>
      <c r="T126" s="102">
        <v>44231</v>
      </c>
      <c r="U126" s="13">
        <f>COUNTIFS(A:A,A126,C:C,C126)</f>
        <v>1</v>
      </c>
      <c r="V126" s="87" t="str">
        <f>VLOOKUP(A126,Data_echipe!A:U,21,0)</f>
        <v>Run a lot</v>
      </c>
    </row>
    <row r="127" spans="1:22" x14ac:dyDescent="0.25">
      <c r="A127" s="74" t="s">
        <v>89</v>
      </c>
      <c r="B127" s="87" t="str">
        <f>VLOOKUP(A127,Participanti!A:B,2,0)</f>
        <v>M</v>
      </c>
      <c r="C127" s="75">
        <v>4</v>
      </c>
      <c r="D127" s="76">
        <v>12</v>
      </c>
      <c r="E127" s="77">
        <v>4.3506944444444445E-2</v>
      </c>
      <c r="F127" s="77">
        <v>4.387731481481482E-2</v>
      </c>
      <c r="G127" s="77">
        <f t="shared" si="11"/>
        <v>4.3692129629629636E-2</v>
      </c>
      <c r="H127" s="78">
        <v>214</v>
      </c>
      <c r="I127" s="88">
        <f t="shared" si="17"/>
        <v>3.6410108024691364E-3</v>
      </c>
      <c r="J127" s="87">
        <f>IF(B127="F",VLOOKUP(D127,Barem!$B$2:$C$11,2,1),VLOOKUP(D127,Barem!$B$12:$C$21,2,1))</f>
        <v>3</v>
      </c>
      <c r="K127" s="87">
        <f>IF(J127=0,0,IF(B127="F",VLOOKUP(I127,Barem!$G$2:$H$11,2,1),VLOOKUP(I127,Barem!$G$12:$H$21,2,1)))</f>
        <v>2.5</v>
      </c>
      <c r="L127" s="56" t="str">
        <f>VLOOKUP(C127,Barem!$L$1:$Q$16,6,0)</f>
        <v>V</v>
      </c>
      <c r="M127" s="14">
        <f t="shared" si="18"/>
        <v>0.25</v>
      </c>
      <c r="N127" s="14">
        <f t="shared" si="19"/>
        <v>0.75</v>
      </c>
      <c r="O127" s="55">
        <f t="shared" si="20"/>
        <v>0.14266666666666666</v>
      </c>
      <c r="P127" s="31">
        <f>IF(D127&gt;21,VLOOKUP(D127,Barem!$S$1:$T$141,2,1),0)</f>
        <v>0</v>
      </c>
      <c r="Q127" s="31">
        <f>IF(D127&lt;1.609,0,IF(B127="F",VLOOKUP(I127,Barem!$W$2:$Y$13,2,1),VLOOKUP(I127,Barem!$W$14:$Y$25,2,1)))</f>
        <v>0</v>
      </c>
      <c r="R127" s="31">
        <f>VLOOKUP(A127,Participanti!A:C,3,0)</f>
        <v>0</v>
      </c>
      <c r="S127" s="25">
        <f t="shared" si="16"/>
        <v>2.7676666666666665</v>
      </c>
      <c r="T127" s="102">
        <v>44233</v>
      </c>
      <c r="U127" s="13">
        <f>COUNTIFS(A:A,A127,C:C,C127)</f>
        <v>1</v>
      </c>
      <c r="V127" s="87" t="str">
        <f>VLOOKUP(A127,Data_echipe!A:U,21,0)</f>
        <v>Tenchei</v>
      </c>
    </row>
    <row r="128" spans="1:22" x14ac:dyDescent="0.25">
      <c r="A128" s="74" t="s">
        <v>188</v>
      </c>
      <c r="B128" s="87" t="str">
        <f>VLOOKUP(A128,Participanti!A:B,2,0)</f>
        <v>F</v>
      </c>
      <c r="C128" s="75">
        <v>4</v>
      </c>
      <c r="D128" s="76">
        <v>8</v>
      </c>
      <c r="E128" s="77">
        <v>2.8773148148148145E-2</v>
      </c>
      <c r="F128" s="77">
        <v>2.9583333333333336E-2</v>
      </c>
      <c r="G128" s="77">
        <f t="shared" si="11"/>
        <v>2.9178240740740741E-2</v>
      </c>
      <c r="H128" s="78">
        <v>15</v>
      </c>
      <c r="I128" s="88">
        <f t="shared" si="17"/>
        <v>3.6472800925925926E-3</v>
      </c>
      <c r="J128" s="87">
        <f>IF(B128="F",VLOOKUP(D128,Barem!$B$2:$C$11,2,1),VLOOKUP(D128,Barem!$B$12:$C$21,2,1))</f>
        <v>2</v>
      </c>
      <c r="K128" s="87">
        <f>IF(J128=0,0,IF(B128="F",VLOOKUP(I128,Barem!$G$2:$H$11,2,1),VLOOKUP(I128,Barem!$G$12:$H$21,2,1)))</f>
        <v>3.5</v>
      </c>
      <c r="L128" s="56" t="str">
        <f>VLOOKUP(C128,Barem!$L$1:$Q$16,6,0)</f>
        <v>V</v>
      </c>
      <c r="M128" s="14">
        <f t="shared" si="18"/>
        <v>0.25</v>
      </c>
      <c r="N128" s="14">
        <f t="shared" si="19"/>
        <v>0.75</v>
      </c>
      <c r="O128" s="55">
        <f t="shared" si="20"/>
        <v>0</v>
      </c>
      <c r="P128" s="31">
        <f>IF(D128&gt;21,VLOOKUP(D128,Barem!$S$1:$T$141,2,1),0)</f>
        <v>0</v>
      </c>
      <c r="Q128" s="31">
        <f>IF(D128&lt;1.609,0,IF(B128="F",VLOOKUP(I128,Barem!$W$2:$Y$13,2,1),VLOOKUP(I128,Barem!$W$14:$Y$25,2,1)))</f>
        <v>0</v>
      </c>
      <c r="R128" s="31">
        <f>VLOOKUP(A128,Participanti!A:C,3,0)</f>
        <v>0</v>
      </c>
      <c r="S128" s="25">
        <f t="shared" si="16"/>
        <v>3.125</v>
      </c>
      <c r="T128" s="102">
        <v>44229</v>
      </c>
      <c r="U128" s="13">
        <f>COUNTIFS(A:A,A128,C:C,C128)</f>
        <v>1</v>
      </c>
      <c r="V128" s="87" t="str">
        <f>VLOOKUP(A128,Data_echipe!A:U,21,0)</f>
        <v>Simply the BEST</v>
      </c>
    </row>
    <row r="129" spans="1:22" x14ac:dyDescent="0.25">
      <c r="A129" s="74" t="s">
        <v>185</v>
      </c>
      <c r="B129" s="87" t="str">
        <f>VLOOKUP(A129,Participanti!A:B,2,0)</f>
        <v>M</v>
      </c>
      <c r="C129" s="75">
        <v>4</v>
      </c>
      <c r="D129" s="76">
        <v>30</v>
      </c>
      <c r="E129" s="77">
        <v>0.16430555555555557</v>
      </c>
      <c r="F129" s="77">
        <v>0.16597222222222222</v>
      </c>
      <c r="G129" s="77">
        <f t="shared" ref="G129:G163" si="21">AVERAGE(E129:F129)</f>
        <v>0.16513888888888889</v>
      </c>
      <c r="H129" s="78">
        <v>900</v>
      </c>
      <c r="I129" s="88">
        <f t="shared" si="17"/>
        <v>5.5046296296296293E-3</v>
      </c>
      <c r="J129" s="87">
        <f>IF(B129="F",VLOOKUP(D129,Barem!$B$2:$C$11,2,1),VLOOKUP(D129,Barem!$B$12:$C$21,2,1))</f>
        <v>5</v>
      </c>
      <c r="K129" s="87">
        <f>IF(J129=0,0,IF(B129="F",VLOOKUP(I129,Barem!$G$2:$H$11,2,1),VLOOKUP(I129,Barem!$G$12:$H$21,2,1)))</f>
        <v>1</v>
      </c>
      <c r="L129" s="75" t="s">
        <v>120</v>
      </c>
      <c r="M129" s="14">
        <f t="shared" si="18"/>
        <v>0.75</v>
      </c>
      <c r="N129" s="14">
        <f t="shared" si="19"/>
        <v>0.25</v>
      </c>
      <c r="O129" s="55">
        <f t="shared" si="20"/>
        <v>0.6</v>
      </c>
      <c r="P129" s="31">
        <f>IF(D129&gt;21,VLOOKUP(D129,Barem!$S$1:$T$141,2,1),0)</f>
        <v>0.4</v>
      </c>
      <c r="Q129" s="31">
        <f>IF(D129&lt;1.609,0,IF(B129="F",VLOOKUP(I129,Barem!$W$2:$Y$13,2,1),VLOOKUP(I129,Barem!$W$14:$Y$25,2,1)))</f>
        <v>0</v>
      </c>
      <c r="R129" s="31">
        <f>VLOOKUP(A129,Participanti!A:C,3,0)</f>
        <v>0.4</v>
      </c>
      <c r="S129" s="25">
        <f t="shared" si="16"/>
        <v>5.4</v>
      </c>
      <c r="T129" s="102">
        <v>44233</v>
      </c>
      <c r="U129" s="13">
        <f>COUNTIFS(A:A,A129,C:C,C129)</f>
        <v>1</v>
      </c>
      <c r="V129" s="87" t="str">
        <f>VLOOKUP(A129,Data_echipe!A:U,21,0)</f>
        <v>FUGI!</v>
      </c>
    </row>
    <row r="130" spans="1:22" x14ac:dyDescent="0.25">
      <c r="A130" s="74" t="s">
        <v>114</v>
      </c>
      <c r="B130" s="87" t="str">
        <f>VLOOKUP(A130,Participanti!A:B,2,0)</f>
        <v>F</v>
      </c>
      <c r="C130" s="75">
        <v>4</v>
      </c>
      <c r="D130" s="76">
        <v>3</v>
      </c>
      <c r="E130" s="77">
        <v>1.0081018518518519E-2</v>
      </c>
      <c r="F130" s="77">
        <v>1.0081018518518519E-2</v>
      </c>
      <c r="G130" s="77">
        <f t="shared" si="21"/>
        <v>1.0081018518518519E-2</v>
      </c>
      <c r="H130" s="78">
        <v>0</v>
      </c>
      <c r="I130" s="88">
        <f t="shared" si="17"/>
        <v>3.3603395061728397E-3</v>
      </c>
      <c r="J130" s="87">
        <f>IF(B130="F",VLOOKUP(D130,Barem!$B$2:$C$11,2,1),VLOOKUP(D130,Barem!$B$12:$C$21,2,1))</f>
        <v>1</v>
      </c>
      <c r="K130" s="87">
        <f>IF(J130=0,0,IF(B130="F",VLOOKUP(I130,Barem!$G$2:$H$11,2,1),VLOOKUP(I130,Barem!$G$12:$H$21,2,1)))</f>
        <v>4</v>
      </c>
      <c r="L130" s="56" t="str">
        <f>VLOOKUP(C130,Barem!$L$1:$Q$16,6,0)</f>
        <v>V</v>
      </c>
      <c r="M130" s="14">
        <f t="shared" si="18"/>
        <v>0.25</v>
      </c>
      <c r="N130" s="14">
        <f t="shared" si="19"/>
        <v>0.75</v>
      </c>
      <c r="O130" s="55">
        <f t="shared" si="20"/>
        <v>0</v>
      </c>
      <c r="P130" s="31">
        <f>IF(D130&gt;21,VLOOKUP(D130,Barem!$S$1:$T$141,2,1),0)</f>
        <v>0</v>
      </c>
      <c r="Q130" s="31">
        <f>IF(D130&lt;1.609,0,IF(B130="F",VLOOKUP(I130,Barem!$W$2:$Y$13,2,1),VLOOKUP(I130,Barem!$W$14:$Y$25,2,1)))</f>
        <v>0</v>
      </c>
      <c r="R130" s="31">
        <f>VLOOKUP(A130,Participanti!A:C,3,0)</f>
        <v>0</v>
      </c>
      <c r="S130" s="25">
        <f t="shared" si="16"/>
        <v>3.25</v>
      </c>
      <c r="T130" s="102">
        <v>44234</v>
      </c>
      <c r="U130" s="13">
        <f>COUNTIFS(A:A,A130,C:C,C130)</f>
        <v>1</v>
      </c>
      <c r="V130" s="87" t="str">
        <f>VLOOKUP(A130,Data_echipe!A:U,21,0)</f>
        <v>Run for fun</v>
      </c>
    </row>
    <row r="131" spans="1:22" x14ac:dyDescent="0.25">
      <c r="A131" s="74" t="s">
        <v>126</v>
      </c>
      <c r="B131" s="87" t="str">
        <f>VLOOKUP(A131,Participanti!A:B,2,0)</f>
        <v>M</v>
      </c>
      <c r="C131" s="75">
        <v>4</v>
      </c>
      <c r="D131" s="76">
        <v>36.020000000000003</v>
      </c>
      <c r="E131" s="77">
        <v>0.11761574074074073</v>
      </c>
      <c r="F131" s="77">
        <v>0.12128472222222221</v>
      </c>
      <c r="G131" s="77">
        <f t="shared" si="21"/>
        <v>0.11945023148148147</v>
      </c>
      <c r="H131" s="78">
        <v>831</v>
      </c>
      <c r="I131" s="88">
        <f t="shared" si="17"/>
        <v>3.3162196413515119E-3</v>
      </c>
      <c r="J131" s="87">
        <f>IF(B131="F",VLOOKUP(D131,Barem!$B$2:$C$11,2,1),VLOOKUP(D131,Barem!$B$12:$C$21,2,1))</f>
        <v>5</v>
      </c>
      <c r="K131" s="87">
        <f>IF(J131=0,0,IF(B131="F",VLOOKUP(I131,Barem!$G$2:$H$11,2,1),VLOOKUP(I131,Barem!$G$12:$H$21,2,1)))</f>
        <v>3</v>
      </c>
      <c r="L131" s="75" t="s">
        <v>120</v>
      </c>
      <c r="M131" s="14">
        <f t="shared" si="18"/>
        <v>0.75</v>
      </c>
      <c r="N131" s="14">
        <f t="shared" si="19"/>
        <v>0.25</v>
      </c>
      <c r="O131" s="55">
        <f t="shared" si="20"/>
        <v>0.55400000000000005</v>
      </c>
      <c r="P131" s="31">
        <f>IF(D131&gt;21,VLOOKUP(D131,Barem!$S$1:$T$141,2,1),0)</f>
        <v>0.7</v>
      </c>
      <c r="Q131" s="31">
        <f>IF(D131&lt;1.609,0,IF(B131="F",VLOOKUP(I131,Barem!$W$2:$Y$13,2,1),VLOOKUP(I131,Barem!$W$14:$Y$25,2,1)))</f>
        <v>0</v>
      </c>
      <c r="R131" s="31">
        <f>VLOOKUP(A131,Participanti!A:C,3,0)</f>
        <v>0</v>
      </c>
      <c r="S131" s="25">
        <f t="shared" si="16"/>
        <v>5.7540000000000004</v>
      </c>
      <c r="T131" s="102">
        <v>44234</v>
      </c>
      <c r="U131" s="13">
        <f>COUNTIFS(A:A,A131,C:C,C131)</f>
        <v>1</v>
      </c>
      <c r="V131" s="87" t="str">
        <f>VLOOKUP(A131,Data_echipe!A:U,21,0)</f>
        <v>Run a lot</v>
      </c>
    </row>
    <row r="132" spans="1:22" x14ac:dyDescent="0.25">
      <c r="A132" s="74" t="s">
        <v>127</v>
      </c>
      <c r="B132" s="87" t="str">
        <f>VLOOKUP(A132,Participanti!A:B,2,0)</f>
        <v>M</v>
      </c>
      <c r="C132" s="75">
        <v>4</v>
      </c>
      <c r="D132" s="76">
        <v>26.37</v>
      </c>
      <c r="E132" s="77">
        <v>9.9166666666666667E-2</v>
      </c>
      <c r="F132" s="77">
        <v>0.10090277777777779</v>
      </c>
      <c r="G132" s="77">
        <f t="shared" si="21"/>
        <v>0.10003472222222223</v>
      </c>
      <c r="H132" s="78">
        <v>493</v>
      </c>
      <c r="I132" s="88">
        <f t="shared" si="17"/>
        <v>3.7935048245059623E-3</v>
      </c>
      <c r="J132" s="87">
        <f>IF(B132="F",VLOOKUP(D132,Barem!$B$2:$C$11,2,1),VLOOKUP(D132,Barem!$B$12:$C$21,2,1))</f>
        <v>5</v>
      </c>
      <c r="K132" s="87">
        <f>IF(J132=0,0,IF(B132="F",VLOOKUP(I132,Barem!$G$2:$H$11,2,1),VLOOKUP(I132,Barem!$G$12:$H$21,2,1)))</f>
        <v>2</v>
      </c>
      <c r="L132" s="75" t="s">
        <v>120</v>
      </c>
      <c r="M132" s="14">
        <f t="shared" si="18"/>
        <v>0.75</v>
      </c>
      <c r="N132" s="14">
        <f t="shared" si="19"/>
        <v>0.25</v>
      </c>
      <c r="O132" s="55">
        <f t="shared" si="20"/>
        <v>0.32866666666666666</v>
      </c>
      <c r="P132" s="31">
        <f>IF(D132&gt;21,VLOOKUP(D132,Barem!$S$1:$T$141,2,1),0)</f>
        <v>0.2</v>
      </c>
      <c r="Q132" s="31">
        <f>IF(D132&lt;1.609,0,IF(B132="F",VLOOKUP(I132,Barem!$W$2:$Y$13,2,1),VLOOKUP(I132,Barem!$W$14:$Y$25,2,1)))</f>
        <v>0</v>
      </c>
      <c r="R132" s="31">
        <f>VLOOKUP(A132,Participanti!A:C,3,0)</f>
        <v>0</v>
      </c>
      <c r="S132" s="25">
        <f t="shared" si="16"/>
        <v>4.7786666666666671</v>
      </c>
      <c r="T132" s="102">
        <v>44234</v>
      </c>
      <c r="U132" s="13">
        <f>COUNTIFS(A:A,A132,C:C,C132)</f>
        <v>1</v>
      </c>
      <c r="V132" s="87" t="str">
        <f>VLOOKUP(A132,Data_echipe!A:U,21,0)</f>
        <v>Tenchei</v>
      </c>
    </row>
    <row r="133" spans="1:22" x14ac:dyDescent="0.25">
      <c r="A133" s="74" t="s">
        <v>54</v>
      </c>
      <c r="B133" s="87" t="str">
        <f>VLOOKUP(A133,Participanti!A:B,2,0)</f>
        <v>M</v>
      </c>
      <c r="C133" s="75">
        <v>4</v>
      </c>
      <c r="D133" s="76">
        <v>8.01</v>
      </c>
      <c r="E133" s="77">
        <v>2.2187499999999999E-2</v>
      </c>
      <c r="F133" s="77">
        <v>2.2187499999999999E-2</v>
      </c>
      <c r="G133" s="77">
        <f t="shared" si="21"/>
        <v>2.2187499999999999E-2</v>
      </c>
      <c r="H133" s="78">
        <v>31</v>
      </c>
      <c r="I133" s="88">
        <f t="shared" si="17"/>
        <v>2.7699750312109861E-3</v>
      </c>
      <c r="J133" s="87">
        <f>IF(B133="F",VLOOKUP(D133,Barem!$B$2:$C$11,2,1),VLOOKUP(D133,Barem!$B$12:$C$21,2,1))</f>
        <v>2</v>
      </c>
      <c r="K133" s="87">
        <f>IF(J133=0,0,IF(B133="F",VLOOKUP(I133,Barem!$G$2:$H$11,2,1),VLOOKUP(I133,Barem!$G$12:$H$21,2,1)))</f>
        <v>5</v>
      </c>
      <c r="L133" s="56" t="str">
        <f>VLOOKUP(C133,Barem!$L$1:$Q$16,6,0)</f>
        <v>V</v>
      </c>
      <c r="M133" s="14">
        <f t="shared" si="18"/>
        <v>0.25</v>
      </c>
      <c r="N133" s="14">
        <f t="shared" si="19"/>
        <v>0.75</v>
      </c>
      <c r="O133" s="55">
        <f t="shared" si="20"/>
        <v>0</v>
      </c>
      <c r="P133" s="31">
        <f>IF(D133&gt;21,VLOOKUP(D133,Barem!$S$1:$T$141,2,1),0)</f>
        <v>0</v>
      </c>
      <c r="Q133" s="31">
        <f>IF(D133&lt;1.609,0,IF(B133="F",VLOOKUP(I133,Barem!$W$2:$Y$13,2,1),VLOOKUP(I133,Barem!$W$14:$Y$25,2,1)))</f>
        <v>0.1</v>
      </c>
      <c r="R133" s="31">
        <f>VLOOKUP(A133,Participanti!A:C,3,0)</f>
        <v>0</v>
      </c>
      <c r="S133" s="25">
        <f t="shared" si="16"/>
        <v>4.3499999999999996</v>
      </c>
      <c r="T133" s="102">
        <v>44233</v>
      </c>
      <c r="U133" s="13">
        <f>COUNTIFS(A:A,A133,C:C,C133)</f>
        <v>1</v>
      </c>
      <c r="V133" s="87" t="str">
        <f>VLOOKUP(A133,Data_echipe!A:U,21,0)</f>
        <v>Tenchei</v>
      </c>
    </row>
    <row r="134" spans="1:22" x14ac:dyDescent="0.25">
      <c r="A134" s="74" t="s">
        <v>51</v>
      </c>
      <c r="B134" s="87" t="str">
        <f>VLOOKUP(A134,Participanti!A:B,2,0)</f>
        <v>M</v>
      </c>
      <c r="C134" s="75">
        <v>4</v>
      </c>
      <c r="D134" s="76">
        <v>6.57</v>
      </c>
      <c r="E134" s="77">
        <v>2.7291666666666662E-2</v>
      </c>
      <c r="F134" s="77">
        <v>2.7349537037037037E-2</v>
      </c>
      <c r="G134" s="77">
        <f t="shared" si="21"/>
        <v>2.7320601851851849E-2</v>
      </c>
      <c r="H134" s="78">
        <v>92</v>
      </c>
      <c r="I134" s="88">
        <f t="shared" si="17"/>
        <v>4.1583868876486829E-3</v>
      </c>
      <c r="J134" s="87">
        <f>IF(B134="F",VLOOKUP(D134,Barem!$B$2:$C$11,2,1),VLOOKUP(D134,Barem!$B$12:$C$21,2,1))</f>
        <v>1.5</v>
      </c>
      <c r="K134" s="87">
        <f>IF(J134=0,0,IF(B134="F",VLOOKUP(I134,Barem!$G$2:$H$11,2,1),VLOOKUP(I134,Barem!$G$12:$H$21,2,1)))</f>
        <v>1.5</v>
      </c>
      <c r="L134" s="56" t="str">
        <f>VLOOKUP(C134,Barem!$L$1:$Q$16,6,0)</f>
        <v>V</v>
      </c>
      <c r="M134" s="14">
        <f t="shared" si="18"/>
        <v>0.25</v>
      </c>
      <c r="N134" s="14">
        <f t="shared" si="19"/>
        <v>0.75</v>
      </c>
      <c r="O134" s="55">
        <f t="shared" si="20"/>
        <v>0</v>
      </c>
      <c r="P134" s="31">
        <f>IF(D134&gt;21,VLOOKUP(D134,Barem!$S$1:$T$141,2,1),0)</f>
        <v>0</v>
      </c>
      <c r="Q134" s="31">
        <f>IF(D134&lt;1.609,0,IF(B134="F",VLOOKUP(I134,Barem!$W$2:$Y$13,2,1),VLOOKUP(I134,Barem!$W$14:$Y$25,2,1)))</f>
        <v>0</v>
      </c>
      <c r="R134" s="31">
        <f>VLOOKUP(A134,Participanti!A:C,3,0)</f>
        <v>0.4</v>
      </c>
      <c r="S134" s="25">
        <f t="shared" si="16"/>
        <v>1.9</v>
      </c>
      <c r="T134" s="102">
        <v>44232</v>
      </c>
      <c r="U134" s="13">
        <f>COUNTIFS(A:A,A134,C:C,C134)</f>
        <v>1</v>
      </c>
      <c r="V134" s="87" t="str">
        <f>VLOOKUP(A134,Data_echipe!A:U,21,0)</f>
        <v>Simply the BEST</v>
      </c>
    </row>
    <row r="135" spans="1:22" x14ac:dyDescent="0.25">
      <c r="A135" s="74" t="s">
        <v>56</v>
      </c>
      <c r="B135" s="87" t="str">
        <f>VLOOKUP(A135,Participanti!A:B,2,0)</f>
        <v>M</v>
      </c>
      <c r="C135" s="75">
        <v>4</v>
      </c>
      <c r="D135" s="76">
        <v>16.91</v>
      </c>
      <c r="E135" s="77">
        <v>6.7650462962962968E-2</v>
      </c>
      <c r="F135" s="77">
        <v>8.5277777777777786E-2</v>
      </c>
      <c r="G135" s="77">
        <f t="shared" si="21"/>
        <v>7.646412037037037E-2</v>
      </c>
      <c r="H135" s="78">
        <v>34</v>
      </c>
      <c r="I135" s="88">
        <f t="shared" si="17"/>
        <v>4.5218285257463261E-3</v>
      </c>
      <c r="J135" s="87">
        <f>IF(B135="F",VLOOKUP(D135,Barem!$B$2:$C$11,2,1),VLOOKUP(D135,Barem!$B$12:$C$21,2,1))</f>
        <v>3.5</v>
      </c>
      <c r="K135" s="87">
        <f>IF(J135=0,0,IF(B135="F",VLOOKUP(I135,Barem!$G$2:$H$11,2,1),VLOOKUP(I135,Barem!$G$12:$H$21,2,1)))</f>
        <v>1</v>
      </c>
      <c r="L135" s="56" t="str">
        <f>VLOOKUP(C135,Barem!$L$1:$Q$16,6,0)</f>
        <v>V</v>
      </c>
      <c r="M135" s="14">
        <f t="shared" si="18"/>
        <v>0.25</v>
      </c>
      <c r="N135" s="14">
        <f t="shared" si="19"/>
        <v>0.75</v>
      </c>
      <c r="O135" s="55">
        <f t="shared" si="20"/>
        <v>0</v>
      </c>
      <c r="P135" s="31">
        <f>IF(D135&gt;21,VLOOKUP(D135,Barem!$S$1:$T$141,2,1),0)</f>
        <v>0</v>
      </c>
      <c r="Q135" s="31">
        <f>IF(D135&lt;1.609,0,IF(B135="F",VLOOKUP(I135,Barem!$W$2:$Y$13,2,1),VLOOKUP(I135,Barem!$W$14:$Y$25,2,1)))</f>
        <v>0</v>
      </c>
      <c r="R135" s="31">
        <f>VLOOKUP(A135,Participanti!A:C,3,0)</f>
        <v>0</v>
      </c>
      <c r="S135" s="25">
        <f t="shared" si="16"/>
        <v>1.625</v>
      </c>
      <c r="T135" s="102">
        <v>44234</v>
      </c>
      <c r="U135" s="13">
        <f>COUNTIFS(A:A,A135,C:C,C135)</f>
        <v>1</v>
      </c>
      <c r="V135" s="87" t="str">
        <f>VLOOKUP(A135,Data_echipe!A:U,21,0)</f>
        <v>Simply the BEST</v>
      </c>
    </row>
    <row r="136" spans="1:22" x14ac:dyDescent="0.25">
      <c r="A136" s="74" t="s">
        <v>189</v>
      </c>
      <c r="B136" s="87" t="str">
        <f>VLOOKUP(A136,Participanti!A:B,2,0)</f>
        <v>M</v>
      </c>
      <c r="C136" s="75">
        <v>4</v>
      </c>
      <c r="D136" s="76">
        <v>12</v>
      </c>
      <c r="E136" s="77">
        <v>4.223379629629629E-2</v>
      </c>
      <c r="F136" s="77">
        <v>4.223379629629629E-2</v>
      </c>
      <c r="G136" s="77">
        <f t="shared" si="21"/>
        <v>4.223379629629629E-2</v>
      </c>
      <c r="H136" s="78">
        <v>5</v>
      </c>
      <c r="I136" s="88">
        <f t="shared" si="17"/>
        <v>3.5194830246913574E-3</v>
      </c>
      <c r="J136" s="87">
        <f>IF(B136="F",VLOOKUP(D136,Barem!$B$2:$C$11,2,1),VLOOKUP(D136,Barem!$B$12:$C$21,2,1))</f>
        <v>3</v>
      </c>
      <c r="K136" s="87">
        <f>IF(J136=0,0,IF(B136="F",VLOOKUP(I136,Barem!$G$2:$H$11,2,1),VLOOKUP(I136,Barem!$G$12:$H$21,2,1)))</f>
        <v>2.5</v>
      </c>
      <c r="L136" s="56" t="str">
        <f>VLOOKUP(C136,Barem!$L$1:$Q$16,6,0)</f>
        <v>V</v>
      </c>
      <c r="M136" s="14">
        <f t="shared" si="18"/>
        <v>0.25</v>
      </c>
      <c r="N136" s="14">
        <f t="shared" si="19"/>
        <v>0.75</v>
      </c>
      <c r="O136" s="55">
        <f t="shared" si="20"/>
        <v>0</v>
      </c>
      <c r="P136" s="31">
        <f>IF(D136&gt;21,VLOOKUP(D136,Barem!$S$1:$T$141,2,1),0)</f>
        <v>0</v>
      </c>
      <c r="Q136" s="31">
        <f>IF(D136&lt;1.609,0,IF(B136="F",VLOOKUP(I136,Barem!$W$2:$Y$13,2,1),VLOOKUP(I136,Barem!$W$14:$Y$25,2,1)))</f>
        <v>0</v>
      </c>
      <c r="R136" s="31">
        <f>VLOOKUP(A136,Participanti!A:C,3,0)</f>
        <v>0</v>
      </c>
      <c r="S136" s="25">
        <f t="shared" si="16"/>
        <v>2.625</v>
      </c>
      <c r="T136" s="102">
        <v>44229</v>
      </c>
      <c r="U136" s="13">
        <f>COUNTIFS(A:A,A136,C:C,C136)</f>
        <v>1</v>
      </c>
      <c r="V136" s="87" t="str">
        <f>VLOOKUP(A136,Data_echipe!A:U,21,0)</f>
        <v>Run for fun</v>
      </c>
    </row>
    <row r="137" spans="1:22" x14ac:dyDescent="0.25">
      <c r="A137" s="74" t="s">
        <v>142</v>
      </c>
      <c r="B137" s="87" t="str">
        <f>VLOOKUP(A137,Participanti!A:B,2,0)</f>
        <v>M</v>
      </c>
      <c r="C137" s="75">
        <v>4</v>
      </c>
      <c r="D137" s="76">
        <v>21.01</v>
      </c>
      <c r="E137" s="77">
        <v>7.1226851851851861E-2</v>
      </c>
      <c r="F137" s="77">
        <v>7.1226851851851861E-2</v>
      </c>
      <c r="G137" s="77">
        <f t="shared" si="21"/>
        <v>7.1226851851851861E-2</v>
      </c>
      <c r="H137" s="78">
        <v>3</v>
      </c>
      <c r="I137" s="88">
        <f t="shared" si="17"/>
        <v>3.3901404974703408E-3</v>
      </c>
      <c r="J137" s="87">
        <f>IF(B137="F",VLOOKUP(D137,Barem!$B$2:$C$11,2,1),VLOOKUP(D137,Barem!$B$12:$C$21,2,1))</f>
        <v>5</v>
      </c>
      <c r="K137" s="87">
        <f>IF(J137=0,0,IF(B137="F",VLOOKUP(I137,Barem!$G$2:$H$11,2,1),VLOOKUP(I137,Barem!$G$12:$H$21,2,1)))</f>
        <v>3</v>
      </c>
      <c r="L137" s="56" t="str">
        <f>VLOOKUP(C137,Barem!$L$1:$Q$16,6,0)</f>
        <v>V</v>
      </c>
      <c r="M137" s="14">
        <f t="shared" si="18"/>
        <v>0.25</v>
      </c>
      <c r="N137" s="14">
        <f t="shared" si="19"/>
        <v>0.75</v>
      </c>
      <c r="O137" s="55">
        <f t="shared" si="20"/>
        <v>0</v>
      </c>
      <c r="P137" s="31">
        <f>IF(D137&gt;21,VLOOKUP(D137,Barem!$S$1:$T$141,2,1),0)</f>
        <v>0</v>
      </c>
      <c r="Q137" s="31">
        <f>IF(D137&lt;1.609,0,IF(B137="F",VLOOKUP(I137,Barem!$W$2:$Y$13,2,1),VLOOKUP(I137,Barem!$W$14:$Y$25,2,1)))</f>
        <v>0</v>
      </c>
      <c r="R137" s="31">
        <f>VLOOKUP(A137,Participanti!A:C,3,0)</f>
        <v>0</v>
      </c>
      <c r="S137" s="25">
        <f t="shared" si="16"/>
        <v>3.5</v>
      </c>
      <c r="T137" s="102">
        <v>44233</v>
      </c>
      <c r="U137" s="13">
        <f>COUNTIFS(A:A,A137,C:C,C137)</f>
        <v>1</v>
      </c>
      <c r="V137" s="87" t="str">
        <f>VLOOKUP(A137,Data_echipe!A:U,21,0)</f>
        <v>Simply the BEST</v>
      </c>
    </row>
    <row r="138" spans="1:22" x14ac:dyDescent="0.25">
      <c r="A138" s="74" t="s">
        <v>187</v>
      </c>
      <c r="B138" s="87" t="str">
        <f>VLOOKUP(A138,Participanti!A:B,2,0)</f>
        <v>F</v>
      </c>
      <c r="C138" s="75">
        <v>4</v>
      </c>
      <c r="D138" s="76">
        <v>11.51</v>
      </c>
      <c r="E138" s="77">
        <v>3.7013888888888888E-2</v>
      </c>
      <c r="F138" s="77">
        <v>3.7013888888888888E-2</v>
      </c>
      <c r="G138" s="77">
        <f t="shared" si="21"/>
        <v>3.7013888888888888E-2</v>
      </c>
      <c r="H138" s="78">
        <v>7</v>
      </c>
      <c r="I138" s="88">
        <f t="shared" si="17"/>
        <v>3.2158026836567235E-3</v>
      </c>
      <c r="J138" s="87">
        <f>IF(B138="F",VLOOKUP(D138,Barem!$B$2:$C$11,2,1),VLOOKUP(D138,Barem!$B$12:$C$21,2,1))</f>
        <v>3</v>
      </c>
      <c r="K138" s="87">
        <f>IF(J138=0,0,IF(B138="F",VLOOKUP(I138,Barem!$G$2:$H$11,2,1),VLOOKUP(I138,Barem!$G$12:$H$21,2,1)))</f>
        <v>4.5</v>
      </c>
      <c r="L138" s="56" t="str">
        <f>VLOOKUP(C138,Barem!$L$1:$Q$16,6,0)</f>
        <v>V</v>
      </c>
      <c r="M138" s="14">
        <f t="shared" si="18"/>
        <v>0.25</v>
      </c>
      <c r="N138" s="14">
        <f t="shared" si="19"/>
        <v>0.75</v>
      </c>
      <c r="O138" s="55">
        <f t="shared" si="20"/>
        <v>0</v>
      </c>
      <c r="P138" s="31">
        <f>IF(D138&gt;21,VLOOKUP(D138,Barem!$S$1:$T$141,2,1),0)</f>
        <v>0</v>
      </c>
      <c r="Q138" s="31">
        <f>IF(D138&lt;1.609,0,IF(B138="F",VLOOKUP(I138,Barem!$W$2:$Y$13,2,1),VLOOKUP(I138,Barem!$W$14:$Y$25,2,1)))</f>
        <v>0</v>
      </c>
      <c r="R138" s="31">
        <f>VLOOKUP(A138,Participanti!A:C,3,0)</f>
        <v>0</v>
      </c>
      <c r="S138" s="25">
        <f t="shared" si="16"/>
        <v>4.125</v>
      </c>
      <c r="T138" s="102">
        <v>44233</v>
      </c>
      <c r="U138" s="13">
        <f>COUNTIFS(A:A,A138,C:C,C138)</f>
        <v>1</v>
      </c>
      <c r="V138" s="87" t="str">
        <f>VLOOKUP(A138,Data_echipe!A:U,21,0)</f>
        <v>Simply the BEST</v>
      </c>
    </row>
    <row r="139" spans="1:22" x14ac:dyDescent="0.25">
      <c r="A139" s="74" t="s">
        <v>190</v>
      </c>
      <c r="B139" s="87" t="str">
        <f>VLOOKUP(A139,Participanti!A:B,2,0)</f>
        <v>F</v>
      </c>
      <c r="C139" s="75">
        <v>4</v>
      </c>
      <c r="D139" s="76">
        <v>15.02</v>
      </c>
      <c r="E139" s="77">
        <v>5.512731481481481E-2</v>
      </c>
      <c r="F139" s="77">
        <v>5.512731481481481E-2</v>
      </c>
      <c r="G139" s="77">
        <f t="shared" si="21"/>
        <v>5.512731481481481E-2</v>
      </c>
      <c r="H139" s="78">
        <v>17</v>
      </c>
      <c r="I139" s="88">
        <f t="shared" si="17"/>
        <v>3.6702606401341417E-3</v>
      </c>
      <c r="J139" s="87">
        <f>IF(B139="F",VLOOKUP(D139,Barem!$B$2:$C$11,2,1),VLOOKUP(D139,Barem!$B$12:$C$21,2,1))</f>
        <v>3.5</v>
      </c>
      <c r="K139" s="87">
        <f>IF(J139=0,0,IF(B139="F",VLOOKUP(I139,Barem!$G$2:$H$11,2,1),VLOOKUP(I139,Barem!$G$12:$H$21,2,1)))</f>
        <v>3</v>
      </c>
      <c r="L139" s="56" t="str">
        <f>VLOOKUP(C139,Barem!$L$1:$Q$16,6,0)</f>
        <v>V</v>
      </c>
      <c r="M139" s="14">
        <f t="shared" si="18"/>
        <v>0.25</v>
      </c>
      <c r="N139" s="14">
        <f t="shared" si="19"/>
        <v>0.75</v>
      </c>
      <c r="O139" s="55">
        <f t="shared" si="20"/>
        <v>0</v>
      </c>
      <c r="P139" s="31">
        <f>IF(D139&gt;21,VLOOKUP(D139,Barem!$S$1:$T$141,2,1),0)</f>
        <v>0</v>
      </c>
      <c r="Q139" s="31">
        <f>IF(D139&lt;1.609,0,IF(B139="F",VLOOKUP(I139,Barem!$W$2:$Y$13,2,1),VLOOKUP(I139,Barem!$W$14:$Y$25,2,1)))</f>
        <v>0</v>
      </c>
      <c r="R139" s="31">
        <f>VLOOKUP(A139,Participanti!A:C,3,0)</f>
        <v>0</v>
      </c>
      <c r="S139" s="25">
        <f t="shared" ref="S139:S172" si="22">J139*M139+K139*N139+O139+P139+Q139+R139</f>
        <v>3.125</v>
      </c>
      <c r="T139" s="102">
        <v>44234</v>
      </c>
      <c r="U139" s="13">
        <f>COUNTIFS(A:A,A139,C:C,C139)</f>
        <v>1</v>
      </c>
      <c r="V139" s="87" t="str">
        <f>VLOOKUP(A139,Data_echipe!A:U,21,0)</f>
        <v>Run for fun</v>
      </c>
    </row>
    <row r="140" spans="1:22" x14ac:dyDescent="0.25">
      <c r="A140" s="74" t="s">
        <v>90</v>
      </c>
      <c r="B140" s="87" t="str">
        <f>VLOOKUP(A140,Participanti!A:B,2,0)</f>
        <v>M</v>
      </c>
      <c r="C140" s="75">
        <v>4</v>
      </c>
      <c r="D140" s="76">
        <v>28.24</v>
      </c>
      <c r="E140" s="77">
        <v>0.23226851851851851</v>
      </c>
      <c r="F140" s="77">
        <v>0.28802083333333334</v>
      </c>
      <c r="G140" s="77">
        <f t="shared" si="21"/>
        <v>0.26014467592592594</v>
      </c>
      <c r="H140" s="78">
        <v>1271</v>
      </c>
      <c r="I140" s="88">
        <f t="shared" si="17"/>
        <v>9.2119219520512031E-3</v>
      </c>
      <c r="J140" s="87">
        <f>IF(B140="F",VLOOKUP(D140,Barem!$B$2:$C$11,2,1),VLOOKUP(D140,Barem!$B$12:$C$21,2,1))</f>
        <v>5</v>
      </c>
      <c r="K140" s="87">
        <f>IF(J140=0,0,IF(B140="F",VLOOKUP(I140,Barem!$G$2:$H$11,2,1),VLOOKUP(I140,Barem!$G$12:$H$21,2,1)))</f>
        <v>0</v>
      </c>
      <c r="L140" s="56" t="str">
        <f>VLOOKUP(C140,Barem!$L$1:$Q$16,6,0)</f>
        <v>V</v>
      </c>
      <c r="M140" s="14">
        <f t="shared" si="18"/>
        <v>0.25</v>
      </c>
      <c r="N140" s="14">
        <f t="shared" si="19"/>
        <v>0.75</v>
      </c>
      <c r="O140" s="55">
        <f t="shared" si="20"/>
        <v>0.84733333333333338</v>
      </c>
      <c r="P140" s="31">
        <f>IF(D140&gt;21,VLOOKUP(D140,Barem!$S$1:$T$141,2,1),0)</f>
        <v>0.3</v>
      </c>
      <c r="Q140" s="31">
        <f>IF(D140&lt;1.609,0,IF(B140="F",VLOOKUP(I140,Barem!$W$2:$Y$13,2,1),VLOOKUP(I140,Barem!$W$14:$Y$25,2,1)))</f>
        <v>0</v>
      </c>
      <c r="R140" s="31">
        <f>VLOOKUP(A140,Participanti!A:C,3,0)</f>
        <v>0.4</v>
      </c>
      <c r="S140" s="25">
        <f t="shared" si="22"/>
        <v>2.797333333333333</v>
      </c>
      <c r="T140" s="102">
        <v>44234</v>
      </c>
      <c r="U140" s="13">
        <f>COUNTIFS(A:A,A140,C:C,C140)</f>
        <v>1</v>
      </c>
      <c r="V140" s="87" t="str">
        <f>VLOOKUP(A140,Data_echipe!A:U,21,0)</f>
        <v>FUGI!</v>
      </c>
    </row>
    <row r="141" spans="1:22" x14ac:dyDescent="0.25">
      <c r="A141" s="74" t="s">
        <v>59</v>
      </c>
      <c r="B141" s="87" t="str">
        <f>VLOOKUP(A141,Participanti!A:B,2,0)</f>
        <v>M</v>
      </c>
      <c r="C141" s="75">
        <v>4</v>
      </c>
      <c r="D141" s="76">
        <v>14.11</v>
      </c>
      <c r="E141" s="77">
        <v>9.4236111111111118E-2</v>
      </c>
      <c r="F141" s="77">
        <v>9.5925925925925928E-2</v>
      </c>
      <c r="G141" s="77">
        <f t="shared" si="21"/>
        <v>9.5081018518518523E-2</v>
      </c>
      <c r="H141" s="78">
        <v>633</v>
      </c>
      <c r="I141" s="88">
        <f t="shared" si="17"/>
        <v>6.7385555293067705E-3</v>
      </c>
      <c r="J141" s="87">
        <f>IF(B141="F",VLOOKUP(D141,Barem!$B$2:$C$11,2,1),VLOOKUP(D141,Barem!$B$12:$C$21,2,1))</f>
        <v>3</v>
      </c>
      <c r="K141" s="87">
        <f>IF(J141=0,0,IF(B141="F",VLOOKUP(I141,Barem!$G$2:$H$11,2,1),VLOOKUP(I141,Barem!$G$12:$H$21,2,1)))</f>
        <v>0</v>
      </c>
      <c r="L141" s="75" t="s">
        <v>120</v>
      </c>
      <c r="M141" s="14">
        <f t="shared" si="18"/>
        <v>0.75</v>
      </c>
      <c r="N141" s="14">
        <f t="shared" si="19"/>
        <v>0.25</v>
      </c>
      <c r="O141" s="55">
        <f t="shared" si="20"/>
        <v>0.42199999999999999</v>
      </c>
      <c r="P141" s="31">
        <f>IF(D141&gt;21,VLOOKUP(D141,Barem!$S$1:$T$141,2,1),0)</f>
        <v>0</v>
      </c>
      <c r="Q141" s="31">
        <f>IF(D141&lt;1.609,0,IF(B141="F",VLOOKUP(I141,Barem!$W$2:$Y$13,2,1),VLOOKUP(I141,Barem!$W$14:$Y$25,2,1)))</f>
        <v>0</v>
      </c>
      <c r="R141" s="31">
        <f>VLOOKUP(A141,Participanti!A:C,3,0)</f>
        <v>0</v>
      </c>
      <c r="S141" s="25">
        <f t="shared" si="22"/>
        <v>2.6720000000000002</v>
      </c>
      <c r="T141" s="102">
        <v>44233</v>
      </c>
      <c r="U141" s="13">
        <f>COUNTIFS(A:A,A141,C:C,C141)</f>
        <v>1</v>
      </c>
      <c r="V141" s="87" t="str">
        <f>VLOOKUP(A141,Data_echipe!A:U,21,0)</f>
        <v>FUGI!</v>
      </c>
    </row>
    <row r="142" spans="1:22" x14ac:dyDescent="0.25">
      <c r="A142" s="74" t="s">
        <v>53</v>
      </c>
      <c r="B142" s="87" t="str">
        <f>VLOOKUP(A142,Participanti!A:B,2,0)</f>
        <v>M</v>
      </c>
      <c r="C142" s="75">
        <v>4</v>
      </c>
      <c r="D142" s="76">
        <v>13.02</v>
      </c>
      <c r="E142" s="77">
        <v>5.0300925925925923E-2</v>
      </c>
      <c r="F142" s="77">
        <v>5.2141203703703703E-2</v>
      </c>
      <c r="G142" s="77">
        <f t="shared" si="21"/>
        <v>5.122106481481481E-2</v>
      </c>
      <c r="H142" s="78">
        <v>8</v>
      </c>
      <c r="I142" s="88">
        <f t="shared" si="17"/>
        <v>3.9340295556693407E-3</v>
      </c>
      <c r="J142" s="87">
        <f>IF(B142="F",VLOOKUP(D142,Barem!$B$2:$C$11,2,1),VLOOKUP(D142,Barem!$B$12:$C$21,2,1))</f>
        <v>3</v>
      </c>
      <c r="K142" s="87">
        <f>IF(J142=0,0,IF(B142="F",VLOOKUP(I142,Barem!$G$2:$H$11,2,1),VLOOKUP(I142,Barem!$G$12:$H$21,2,1)))</f>
        <v>1.5</v>
      </c>
      <c r="L142" s="56" t="str">
        <f>VLOOKUP(C142,Barem!$L$1:$Q$16,6,0)</f>
        <v>V</v>
      </c>
      <c r="M142" s="14">
        <f t="shared" si="18"/>
        <v>0.25</v>
      </c>
      <c r="N142" s="14">
        <f t="shared" si="19"/>
        <v>0.75</v>
      </c>
      <c r="O142" s="55">
        <f t="shared" si="20"/>
        <v>0</v>
      </c>
      <c r="P142" s="31">
        <f>IF(D142&gt;21,VLOOKUP(D142,Barem!$S$1:$T$141,2,1),0)</f>
        <v>0</v>
      </c>
      <c r="Q142" s="31">
        <f>IF(D142&lt;1.609,0,IF(B142="F",VLOOKUP(I142,Barem!$W$2:$Y$13,2,1),VLOOKUP(I142,Barem!$W$14:$Y$25,2,1)))</f>
        <v>0</v>
      </c>
      <c r="R142" s="31">
        <f>VLOOKUP(A142,Participanti!A:C,3,0)</f>
        <v>0</v>
      </c>
      <c r="S142" s="25">
        <f t="shared" si="22"/>
        <v>1.875</v>
      </c>
      <c r="T142" s="102">
        <v>44234</v>
      </c>
      <c r="U142" s="13">
        <f>COUNTIFS(A:A,A142,C:C,C142)</f>
        <v>1</v>
      </c>
      <c r="V142" s="87" t="str">
        <f>VLOOKUP(A142,Data_echipe!A:U,21,0)</f>
        <v>Run for fun</v>
      </c>
    </row>
    <row r="143" spans="1:22" x14ac:dyDescent="0.25">
      <c r="A143" s="74" t="s">
        <v>46</v>
      </c>
      <c r="B143" s="87" t="str">
        <f>VLOOKUP(A143,Participanti!A:B,2,0)</f>
        <v>M</v>
      </c>
      <c r="C143" s="75">
        <v>4</v>
      </c>
      <c r="D143" s="76">
        <v>21.2</v>
      </c>
      <c r="E143" s="77">
        <v>8.8321759259259267E-2</v>
      </c>
      <c r="F143" s="77">
        <v>8.895833333333332E-2</v>
      </c>
      <c r="G143" s="77">
        <f t="shared" si="21"/>
        <v>8.8640046296296293E-2</v>
      </c>
      <c r="H143" s="78">
        <v>10</v>
      </c>
      <c r="I143" s="88">
        <f t="shared" ref="I143:I176" si="23">G143/D143</f>
        <v>4.1811342592592594E-3</v>
      </c>
      <c r="J143" s="87">
        <f>IF(B143="F",VLOOKUP(D143,Barem!$B$2:$C$11,2,1),VLOOKUP(D143,Barem!$B$12:$C$21,2,1))</f>
        <v>5</v>
      </c>
      <c r="K143" s="87">
        <f>IF(J143=0,0,IF(B143="F",VLOOKUP(I143,Barem!$G$2:$H$11,2,1),VLOOKUP(I143,Barem!$G$12:$H$21,2,1)))</f>
        <v>1</v>
      </c>
      <c r="L143" s="56" t="str">
        <f>VLOOKUP(C143,Barem!$L$1:$Q$16,6,0)</f>
        <v>V</v>
      </c>
      <c r="M143" s="14">
        <f t="shared" ref="M143:M176" si="24">IF(OR(L143="P1",L143="P2",L143="P3"),"",IF(C143=15,0.5,IF(L143="D",0.75,0.25)))</f>
        <v>0.25</v>
      </c>
      <c r="N143" s="14">
        <f t="shared" ref="N143:N176" si="25">IF(OR(L143="P1",L143="P2",L143="P3"),"",IF(C143=15,0.5,IF(L143="V",0.75,0.25)))</f>
        <v>0.75</v>
      </c>
      <c r="O143" s="55">
        <f t="shared" ref="O143:O176" si="26">IF(H143&lt;-49,H143/1500,IF(H143&gt;99,H143/1500,0))</f>
        <v>0</v>
      </c>
      <c r="P143" s="31">
        <f>IF(D143&gt;21,VLOOKUP(D143,Barem!$S$1:$T$141,2,1),0)</f>
        <v>0</v>
      </c>
      <c r="Q143" s="31">
        <f>IF(D143&lt;1.609,0,IF(B143="F",VLOOKUP(I143,Barem!$W$2:$Y$13,2,1),VLOOKUP(I143,Barem!$W$14:$Y$25,2,1)))</f>
        <v>0</v>
      </c>
      <c r="R143" s="31">
        <f>VLOOKUP(A143,Participanti!A:C,3,0)</f>
        <v>0</v>
      </c>
      <c r="S143" s="25">
        <f t="shared" si="22"/>
        <v>2</v>
      </c>
      <c r="T143" s="102">
        <v>44234</v>
      </c>
      <c r="U143" s="13">
        <f>COUNTIFS(A:A,A143,C:C,C143)</f>
        <v>1</v>
      </c>
      <c r="V143" s="87" t="e">
        <f>VLOOKUP(A143,Data_echipe!A:U,21,0)</f>
        <v>#N/A</v>
      </c>
    </row>
    <row r="144" spans="1:22" x14ac:dyDescent="0.25">
      <c r="A144" s="74" t="s">
        <v>66</v>
      </c>
      <c r="B144" s="87" t="str">
        <f>VLOOKUP(A144,Participanti!A:B,2,0)</f>
        <v>M</v>
      </c>
      <c r="C144" s="75">
        <v>4</v>
      </c>
      <c r="D144" s="76">
        <v>19.600000000000001</v>
      </c>
      <c r="E144" s="77">
        <v>0.11341435185185185</v>
      </c>
      <c r="F144" s="77">
        <v>0.12204861111111111</v>
      </c>
      <c r="G144" s="77">
        <f t="shared" si="21"/>
        <v>0.11773148148148148</v>
      </c>
      <c r="H144" s="78">
        <v>948</v>
      </c>
      <c r="I144" s="88">
        <f t="shared" si="23"/>
        <v>6.0067082388510955E-3</v>
      </c>
      <c r="J144" s="87">
        <f>IF(B144="F",VLOOKUP(D144,Barem!$B$2:$C$11,2,1),VLOOKUP(D144,Barem!$B$12:$C$21,2,1))</f>
        <v>4.5</v>
      </c>
      <c r="K144" s="87">
        <f>IF(J144=0,0,IF(B144="F",VLOOKUP(I144,Barem!$G$2:$H$11,2,1),VLOOKUP(I144,Barem!$G$12:$H$21,2,1)))</f>
        <v>0</v>
      </c>
      <c r="L144" s="75" t="s">
        <v>120</v>
      </c>
      <c r="M144" s="14">
        <f t="shared" si="24"/>
        <v>0.75</v>
      </c>
      <c r="N144" s="14">
        <f t="shared" si="25"/>
        <v>0.25</v>
      </c>
      <c r="O144" s="55">
        <f t="shared" si="26"/>
        <v>0.63200000000000001</v>
      </c>
      <c r="P144" s="31">
        <f>IF(D144&gt;21,VLOOKUP(D144,Barem!$S$1:$T$141,2,1),0)</f>
        <v>0</v>
      </c>
      <c r="Q144" s="31">
        <f>IF(D144&lt;1.609,0,IF(B144="F",VLOOKUP(I144,Barem!$W$2:$Y$13,2,1),VLOOKUP(I144,Barem!$W$14:$Y$25,2,1)))</f>
        <v>0</v>
      </c>
      <c r="R144" s="31">
        <f>VLOOKUP(A144,Participanti!A:C,3,0)</f>
        <v>0</v>
      </c>
      <c r="S144" s="25">
        <f t="shared" si="22"/>
        <v>4.0069999999999997</v>
      </c>
      <c r="T144" s="102">
        <v>44234</v>
      </c>
      <c r="U144" s="13">
        <f>COUNTIFS(A:A,A144,C:C,C144)</f>
        <v>1</v>
      </c>
      <c r="V144" s="87" t="str">
        <f>VLOOKUP(A144,Data_echipe!A:U,21,0)</f>
        <v>Simply the BEST</v>
      </c>
    </row>
    <row r="145" spans="1:22" x14ac:dyDescent="0.25">
      <c r="A145" s="74" t="s">
        <v>44</v>
      </c>
      <c r="B145" s="87" t="str">
        <f>VLOOKUP(A145,Participanti!A:B,2,0)</f>
        <v>M</v>
      </c>
      <c r="C145" s="75">
        <v>4</v>
      </c>
      <c r="D145" s="76">
        <v>21.29</v>
      </c>
      <c r="E145" s="77">
        <v>7.7071759259259257E-2</v>
      </c>
      <c r="F145" s="77">
        <v>8.3946759259259263E-2</v>
      </c>
      <c r="G145" s="77">
        <f t="shared" si="21"/>
        <v>8.0509259259259253E-2</v>
      </c>
      <c r="H145" s="78">
        <v>24</v>
      </c>
      <c r="I145" s="88">
        <f t="shared" si="23"/>
        <v>3.7815528069168273E-3</v>
      </c>
      <c r="J145" s="87">
        <f>IF(B145="F",VLOOKUP(D145,Barem!$B$2:$C$11,2,1),VLOOKUP(D145,Barem!$B$12:$C$21,2,1))</f>
        <v>5</v>
      </c>
      <c r="K145" s="87">
        <f>IF(J145=0,0,IF(B145="F",VLOOKUP(I145,Barem!$G$2:$H$11,2,1),VLOOKUP(I145,Barem!$G$12:$H$21,2,1)))</f>
        <v>2</v>
      </c>
      <c r="L145" s="75" t="s">
        <v>120</v>
      </c>
      <c r="M145" s="14">
        <f t="shared" si="24"/>
        <v>0.75</v>
      </c>
      <c r="N145" s="14">
        <f t="shared" si="25"/>
        <v>0.25</v>
      </c>
      <c r="O145" s="55">
        <f t="shared" si="26"/>
        <v>0</v>
      </c>
      <c r="P145" s="31">
        <f>IF(D145&gt;21,VLOOKUP(D145,Barem!$S$1:$T$141,2,1),0)</f>
        <v>0</v>
      </c>
      <c r="Q145" s="31">
        <f>IF(D145&lt;1.609,0,IF(B145="F",VLOOKUP(I145,Barem!$W$2:$Y$13,2,1),VLOOKUP(I145,Barem!$W$14:$Y$25,2,1)))</f>
        <v>0</v>
      </c>
      <c r="R145" s="31">
        <f>VLOOKUP(A145,Participanti!A:C,3,0)</f>
        <v>0</v>
      </c>
      <c r="S145" s="25">
        <f t="shared" si="22"/>
        <v>4.25</v>
      </c>
      <c r="T145" s="102">
        <v>44228</v>
      </c>
      <c r="U145" s="13">
        <f>COUNTIFS(A:A,A145,C:C,C145)</f>
        <v>1</v>
      </c>
      <c r="V145" s="87" t="str">
        <f>VLOOKUP(A145,Data_echipe!A:U,21,0)</f>
        <v>Run a lot</v>
      </c>
    </row>
    <row r="146" spans="1:22" x14ac:dyDescent="0.25">
      <c r="A146" s="74" t="s">
        <v>63</v>
      </c>
      <c r="B146" s="87" t="str">
        <f>VLOOKUP(A146,Participanti!A:B,2,0)</f>
        <v>M</v>
      </c>
      <c r="C146" s="75">
        <v>5</v>
      </c>
      <c r="D146" s="76">
        <v>3.05</v>
      </c>
      <c r="E146" s="77">
        <v>1.2650462962962962E-2</v>
      </c>
      <c r="F146" s="77">
        <v>1.292824074074074E-2</v>
      </c>
      <c r="G146" s="77">
        <f t="shared" si="21"/>
        <v>1.278935185185185E-2</v>
      </c>
      <c r="H146" s="78">
        <v>56</v>
      </c>
      <c r="I146" s="88">
        <f t="shared" si="23"/>
        <v>4.1932301153612623E-3</v>
      </c>
      <c r="J146" s="87">
        <f>IF(B146="F",VLOOKUP(D146,Barem!$B$2:$C$11,2,1),VLOOKUP(D146,Barem!$B$12:$C$21,2,1))</f>
        <v>1</v>
      </c>
      <c r="K146" s="87">
        <f>IF(J146=0,0,IF(B146="F",VLOOKUP(I146,Barem!$G$2:$H$11,2,1),VLOOKUP(I146,Barem!$G$12:$H$21,2,1)))</f>
        <v>1</v>
      </c>
      <c r="L146" s="56" t="str">
        <f>VLOOKUP(C146,Barem!$L$1:$Q$16,6,0)</f>
        <v>D</v>
      </c>
      <c r="M146" s="14">
        <f t="shared" si="24"/>
        <v>0.75</v>
      </c>
      <c r="N146" s="14">
        <f t="shared" si="25"/>
        <v>0.25</v>
      </c>
      <c r="O146" s="55">
        <f t="shared" si="26"/>
        <v>0</v>
      </c>
      <c r="P146" s="31">
        <f>IF(D146&gt;21,VLOOKUP(D146,Barem!$S$1:$T$141,2,1),0)</f>
        <v>0</v>
      </c>
      <c r="Q146" s="31">
        <f>IF(D146&lt;1.609,0,IF(B146="F",VLOOKUP(I146,Barem!$W$2:$Y$13,2,1),VLOOKUP(I146,Barem!$W$14:$Y$25,2,1)))</f>
        <v>0</v>
      </c>
      <c r="R146" s="31">
        <f>VLOOKUP(A146,Participanti!A:C,3,0)</f>
        <v>0</v>
      </c>
      <c r="S146" s="25">
        <f t="shared" si="22"/>
        <v>1</v>
      </c>
      <c r="T146" s="102">
        <v>44241</v>
      </c>
      <c r="U146" s="13">
        <f>COUNTIFS(A:A,A146,C:C,C146)</f>
        <v>1</v>
      </c>
      <c r="V146" s="87" t="e">
        <f>VLOOKUP(A146,Data_echipe!A:U,21,0)</f>
        <v>#N/A</v>
      </c>
    </row>
    <row r="147" spans="1:22" x14ac:dyDescent="0.25">
      <c r="A147" s="74" t="s">
        <v>109</v>
      </c>
      <c r="B147" s="87" t="str">
        <f>VLOOKUP(A147,Participanti!A:B,2,0)</f>
        <v>F</v>
      </c>
      <c r="C147" s="75">
        <v>5</v>
      </c>
      <c r="D147" s="76">
        <v>5.03</v>
      </c>
      <c r="E147" s="77">
        <v>2.2152777777777775E-2</v>
      </c>
      <c r="F147" s="77">
        <v>2.4594907407407409E-2</v>
      </c>
      <c r="G147" s="77">
        <f t="shared" si="21"/>
        <v>2.3373842592592592E-2</v>
      </c>
      <c r="H147" s="78">
        <v>7</v>
      </c>
      <c r="I147" s="88">
        <f t="shared" si="23"/>
        <v>4.6468871953464393E-3</v>
      </c>
      <c r="J147" s="87">
        <f>IF(B147="F",VLOOKUP(D147,Barem!$B$2:$C$11,2,1),VLOOKUP(D147,Barem!$B$12:$C$21,2,1))</f>
        <v>1.5</v>
      </c>
      <c r="K147" s="87">
        <f>IF(J147=0,0,IF(B147="F",VLOOKUP(I147,Barem!$G$2:$H$11,2,1),VLOOKUP(I147,Barem!$G$12:$H$21,2,1)))</f>
        <v>1</v>
      </c>
      <c r="L147" s="56" t="str">
        <f>VLOOKUP(C147,Barem!$L$1:$Q$16,6,0)</f>
        <v>D</v>
      </c>
      <c r="M147" s="14">
        <f t="shared" si="24"/>
        <v>0.75</v>
      </c>
      <c r="N147" s="14">
        <f t="shared" si="25"/>
        <v>0.25</v>
      </c>
      <c r="O147" s="55">
        <f t="shared" si="26"/>
        <v>0</v>
      </c>
      <c r="P147" s="31">
        <f>IF(D147&gt;21,VLOOKUP(D147,Barem!$S$1:$T$141,2,1),0)</f>
        <v>0</v>
      </c>
      <c r="Q147" s="31">
        <f>IF(D147&lt;1.609,0,IF(B147="F",VLOOKUP(I147,Barem!$W$2:$Y$13,2,1),VLOOKUP(I147,Barem!$W$14:$Y$25,2,1)))</f>
        <v>0</v>
      </c>
      <c r="R147" s="31">
        <f>VLOOKUP(A147,Participanti!A:C,3,0)</f>
        <v>0</v>
      </c>
      <c r="S147" s="25">
        <f t="shared" si="22"/>
        <v>1.375</v>
      </c>
      <c r="T147" s="102">
        <v>44239</v>
      </c>
      <c r="U147" s="13">
        <f>COUNTIFS(A:A,A147,C:C,C147)</f>
        <v>1</v>
      </c>
      <c r="V147" s="87" t="e">
        <f>VLOOKUP(A147,Data_echipe!A:U,21,0)</f>
        <v>#N/A</v>
      </c>
    </row>
    <row r="148" spans="1:22" x14ac:dyDescent="0.25">
      <c r="A148" s="74" t="s">
        <v>197</v>
      </c>
      <c r="B148" s="87" t="str">
        <f>VLOOKUP(A148,Participanti!A:B,2,0)</f>
        <v>F</v>
      </c>
      <c r="C148" s="75">
        <v>5</v>
      </c>
      <c r="D148" s="76">
        <v>30.71</v>
      </c>
      <c r="E148" s="77">
        <v>0.1267361111111111</v>
      </c>
      <c r="F148" s="77">
        <v>0.1267361111111111</v>
      </c>
      <c r="G148" s="77">
        <f t="shared" si="21"/>
        <v>0.1267361111111111</v>
      </c>
      <c r="H148" s="78">
        <v>0</v>
      </c>
      <c r="I148" s="88">
        <f t="shared" si="23"/>
        <v>4.1268678316871083E-3</v>
      </c>
      <c r="J148" s="87">
        <f>IF(B148="F",VLOOKUP(D148,Barem!$B$2:$C$11,2,1),VLOOKUP(D148,Barem!$B$12:$C$21,2,1))</f>
        <v>5</v>
      </c>
      <c r="K148" s="87">
        <f>IF(J148=0,0,IF(B148="F",VLOOKUP(I148,Barem!$G$2:$H$11,2,1),VLOOKUP(I148,Barem!$G$12:$H$21,2,1)))</f>
        <v>2</v>
      </c>
      <c r="L148" s="56" t="str">
        <f>VLOOKUP(C148,Barem!$L$1:$Q$16,6,0)</f>
        <v>D</v>
      </c>
      <c r="M148" s="14">
        <f t="shared" si="24"/>
        <v>0.75</v>
      </c>
      <c r="N148" s="14">
        <f t="shared" si="25"/>
        <v>0.25</v>
      </c>
      <c r="O148" s="55">
        <f t="shared" si="26"/>
        <v>0</v>
      </c>
      <c r="P148" s="31">
        <f>IF(D148&gt;21,VLOOKUP(D148,Barem!$S$1:$T$141,2,1),0)</f>
        <v>0.4</v>
      </c>
      <c r="Q148" s="31">
        <f>IF(D148&lt;1.609,0,IF(B148="F",VLOOKUP(I148,Barem!$W$2:$Y$13,2,1),VLOOKUP(I148,Barem!$W$14:$Y$25,2,1)))</f>
        <v>0</v>
      </c>
      <c r="R148" s="31">
        <f>VLOOKUP(A148,Participanti!A:C,3,0)</f>
        <v>0</v>
      </c>
      <c r="S148" s="25">
        <f t="shared" si="22"/>
        <v>4.6500000000000004</v>
      </c>
      <c r="T148" s="102">
        <v>44240</v>
      </c>
      <c r="U148" s="13">
        <f>COUNTIFS(A:A,A148,C:C,C148)</f>
        <v>1</v>
      </c>
      <c r="V148" s="87" t="str">
        <f>VLOOKUP(A148,Data_echipe!A:U,21,0)</f>
        <v>Simply the BEST</v>
      </c>
    </row>
    <row r="149" spans="1:22" x14ac:dyDescent="0.25">
      <c r="A149" s="74" t="s">
        <v>50</v>
      </c>
      <c r="B149" s="87" t="str">
        <f>VLOOKUP(A149,Participanti!A:B,2,0)</f>
        <v>M</v>
      </c>
      <c r="C149" s="75">
        <v>5</v>
      </c>
      <c r="D149" s="76">
        <v>10.57</v>
      </c>
      <c r="E149" s="77">
        <v>3.3993055555555561E-2</v>
      </c>
      <c r="F149" s="77">
        <v>3.3993055555555561E-2</v>
      </c>
      <c r="G149" s="77">
        <f t="shared" si="21"/>
        <v>3.3993055555555561E-2</v>
      </c>
      <c r="H149" s="78">
        <v>32</v>
      </c>
      <c r="I149" s="88">
        <f t="shared" si="23"/>
        <v>3.2159939030799961E-3</v>
      </c>
      <c r="J149" s="87">
        <f>IF(B149="F",VLOOKUP(D149,Barem!$B$2:$C$11,2,1),VLOOKUP(D149,Barem!$B$12:$C$21,2,1))</f>
        <v>2.5</v>
      </c>
      <c r="K149" s="87">
        <f>IF(J149=0,0,IF(B149="F",VLOOKUP(I149,Barem!$G$2:$H$11,2,1),VLOOKUP(I149,Barem!$G$12:$H$21,2,1)))</f>
        <v>3.5</v>
      </c>
      <c r="L149" s="75" t="s">
        <v>121</v>
      </c>
      <c r="M149" s="14">
        <f t="shared" si="24"/>
        <v>0.25</v>
      </c>
      <c r="N149" s="14">
        <f t="shared" si="25"/>
        <v>0.75</v>
      </c>
      <c r="O149" s="55">
        <f t="shared" si="26"/>
        <v>0</v>
      </c>
      <c r="P149" s="31">
        <f>IF(D149&gt;21,VLOOKUP(D149,Barem!$S$1:$T$141,2,1),0)</f>
        <v>0</v>
      </c>
      <c r="Q149" s="31">
        <f>IF(D149&lt;1.609,0,IF(B149="F",VLOOKUP(I149,Barem!$W$2:$Y$13,2,1),VLOOKUP(I149,Barem!$W$14:$Y$25,2,1)))</f>
        <v>0</v>
      </c>
      <c r="R149" s="31">
        <f>VLOOKUP(A149,Participanti!A:C,3,0)</f>
        <v>0</v>
      </c>
      <c r="S149" s="25">
        <f t="shared" si="22"/>
        <v>3.25</v>
      </c>
      <c r="T149" s="102">
        <v>44236</v>
      </c>
      <c r="U149" s="13">
        <f>COUNTIFS(A:A,A149,C:C,C149)</f>
        <v>1</v>
      </c>
      <c r="V149" s="87" t="str">
        <f>VLOOKUP(A149,Data_echipe!A:U,21,0)</f>
        <v>Run a lot</v>
      </c>
    </row>
    <row r="150" spans="1:22" x14ac:dyDescent="0.25">
      <c r="A150" s="74" t="s">
        <v>183</v>
      </c>
      <c r="B150" s="87" t="str">
        <f>VLOOKUP(A150,Participanti!A:B,2,0)</f>
        <v>F</v>
      </c>
      <c r="C150" s="75">
        <v>5</v>
      </c>
      <c r="D150" s="76">
        <v>25.02</v>
      </c>
      <c r="E150" s="77">
        <v>0.11861111111111111</v>
      </c>
      <c r="F150" s="77">
        <v>0.12342592592592593</v>
      </c>
      <c r="G150" s="77">
        <f t="shared" si="21"/>
        <v>0.12101851851851853</v>
      </c>
      <c r="H150" s="78">
        <v>246</v>
      </c>
      <c r="I150" s="88">
        <f t="shared" si="23"/>
        <v>4.8368712437457445E-3</v>
      </c>
      <c r="J150" s="87">
        <f>IF(B150="F",VLOOKUP(D150,Barem!$B$2:$C$11,2,1),VLOOKUP(D150,Barem!$B$12:$C$21,2,1))</f>
        <v>5</v>
      </c>
      <c r="K150" s="87">
        <f>IF(J150=0,0,IF(B150="F",VLOOKUP(I150,Barem!$G$2:$H$11,2,1),VLOOKUP(I150,Barem!$G$12:$H$21,2,1)))</f>
        <v>1</v>
      </c>
      <c r="L150" s="56" t="str">
        <f>VLOOKUP(C150,Barem!$L$1:$Q$16,6,0)</f>
        <v>D</v>
      </c>
      <c r="M150" s="14">
        <f t="shared" si="24"/>
        <v>0.75</v>
      </c>
      <c r="N150" s="14">
        <f t="shared" si="25"/>
        <v>0.25</v>
      </c>
      <c r="O150" s="55">
        <f t="shared" si="26"/>
        <v>0.16400000000000001</v>
      </c>
      <c r="P150" s="31">
        <f>IF(D150&gt;21,VLOOKUP(D150,Barem!$S$1:$T$141,2,1),0)</f>
        <v>0.2</v>
      </c>
      <c r="Q150" s="31">
        <f>IF(D150&lt;1.609,0,IF(B150="F",VLOOKUP(I150,Barem!$W$2:$Y$13,2,1),VLOOKUP(I150,Barem!$W$14:$Y$25,2,1)))</f>
        <v>0</v>
      </c>
      <c r="R150" s="31">
        <f>VLOOKUP(A150,Participanti!A:C,3,0)</f>
        <v>0</v>
      </c>
      <c r="S150" s="25">
        <f t="shared" si="22"/>
        <v>4.3639999999999999</v>
      </c>
      <c r="T150" s="102">
        <v>44241</v>
      </c>
      <c r="U150" s="13">
        <f>COUNTIFS(A:A,A150,C:C,C150)</f>
        <v>1</v>
      </c>
      <c r="V150" s="87" t="str">
        <f>VLOOKUP(A150,Data_echipe!A:U,21,0)</f>
        <v>FUGI!</v>
      </c>
    </row>
    <row r="151" spans="1:22" x14ac:dyDescent="0.25">
      <c r="A151" s="74" t="s">
        <v>65</v>
      </c>
      <c r="B151" s="87" t="str">
        <f>VLOOKUP(A151,Participanti!A:B,2,0)</f>
        <v>M</v>
      </c>
      <c r="C151" s="75">
        <v>5</v>
      </c>
      <c r="D151" s="76">
        <v>19.010000000000002</v>
      </c>
      <c r="E151" s="77">
        <v>6.5601851851851856E-2</v>
      </c>
      <c r="F151" s="77">
        <v>6.5740740740740738E-2</v>
      </c>
      <c r="G151" s="77">
        <f t="shared" si="21"/>
        <v>6.5671296296296297E-2</v>
      </c>
      <c r="H151" s="78">
        <v>86</v>
      </c>
      <c r="I151" s="88">
        <f t="shared" si="23"/>
        <v>3.4545658230560909E-3</v>
      </c>
      <c r="J151" s="87">
        <f>IF(B151="F",VLOOKUP(D151,Barem!$B$2:$C$11,2,1),VLOOKUP(D151,Barem!$B$12:$C$21,2,1))</f>
        <v>4.5</v>
      </c>
      <c r="K151" s="87">
        <f>IF(J151=0,0,IF(B151="F",VLOOKUP(I151,Barem!$G$2:$H$11,2,1),VLOOKUP(I151,Barem!$G$12:$H$21,2,1)))</f>
        <v>3</v>
      </c>
      <c r="L151" s="56" t="str">
        <f>VLOOKUP(C151,Barem!$L$1:$Q$16,6,0)</f>
        <v>D</v>
      </c>
      <c r="M151" s="14">
        <f t="shared" si="24"/>
        <v>0.75</v>
      </c>
      <c r="N151" s="14">
        <f t="shared" si="25"/>
        <v>0.25</v>
      </c>
      <c r="O151" s="55">
        <f t="shared" si="26"/>
        <v>0</v>
      </c>
      <c r="P151" s="31">
        <f>IF(D151&gt;21,VLOOKUP(D151,Barem!$S$1:$T$141,2,1),0)</f>
        <v>0</v>
      </c>
      <c r="Q151" s="31">
        <f>IF(D151&lt;1.609,0,IF(B151="F",VLOOKUP(I151,Barem!$W$2:$Y$13,2,1),VLOOKUP(I151,Barem!$W$14:$Y$25,2,1)))</f>
        <v>0</v>
      </c>
      <c r="R151" s="31">
        <f>VLOOKUP(A151,Participanti!A:C,3,0)</f>
        <v>0</v>
      </c>
      <c r="S151" s="25">
        <f t="shared" si="22"/>
        <v>4.125</v>
      </c>
      <c r="T151" s="102">
        <v>44240</v>
      </c>
      <c r="U151" s="13">
        <f>COUNTIFS(A:A,A151,C:C,C151)</f>
        <v>1</v>
      </c>
      <c r="V151" s="87" t="str">
        <f>VLOOKUP(A151,Data_echipe!A:U,21,0)</f>
        <v>FUGI!</v>
      </c>
    </row>
    <row r="152" spans="1:22" x14ac:dyDescent="0.25">
      <c r="A152" s="74" t="s">
        <v>61</v>
      </c>
      <c r="B152" s="87" t="str">
        <f>VLOOKUP(A152,Participanti!A:B,2,0)</f>
        <v>M</v>
      </c>
      <c r="C152" s="75">
        <v>5</v>
      </c>
      <c r="D152" s="76">
        <v>11.04</v>
      </c>
      <c r="E152" s="77">
        <v>4.9201388888888892E-2</v>
      </c>
      <c r="F152" s="77">
        <v>4.9201388888888892E-2</v>
      </c>
      <c r="G152" s="77">
        <f t="shared" si="21"/>
        <v>4.9201388888888892E-2</v>
      </c>
      <c r="H152" s="78">
        <v>8</v>
      </c>
      <c r="I152" s="88">
        <f t="shared" si="23"/>
        <v>4.4566475442834146E-3</v>
      </c>
      <c r="J152" s="87">
        <f>IF(B152="F",VLOOKUP(D152,Barem!$B$2:$C$11,2,1),VLOOKUP(D152,Barem!$B$12:$C$21,2,1))</f>
        <v>2.5</v>
      </c>
      <c r="K152" s="87">
        <f>IF(J152=0,0,IF(B152="F",VLOOKUP(I152,Barem!$G$2:$H$11,2,1),VLOOKUP(I152,Barem!$G$12:$H$21,2,1)))</f>
        <v>1</v>
      </c>
      <c r="L152" s="56" t="str">
        <f>VLOOKUP(C152,Barem!$L$1:$Q$16,6,0)</f>
        <v>D</v>
      </c>
      <c r="M152" s="14">
        <f t="shared" si="24"/>
        <v>0.75</v>
      </c>
      <c r="N152" s="14">
        <f t="shared" si="25"/>
        <v>0.25</v>
      </c>
      <c r="O152" s="55">
        <f t="shared" si="26"/>
        <v>0</v>
      </c>
      <c r="P152" s="31">
        <f>IF(D152&gt;21,VLOOKUP(D152,Barem!$S$1:$T$141,2,1),0)</f>
        <v>0</v>
      </c>
      <c r="Q152" s="31">
        <f>IF(D152&lt;1.609,0,IF(B152="F",VLOOKUP(I152,Barem!$W$2:$Y$13,2,1),VLOOKUP(I152,Barem!$W$14:$Y$25,2,1)))</f>
        <v>0</v>
      </c>
      <c r="R152" s="31">
        <f>VLOOKUP(A152,Participanti!A:C,3,0)</f>
        <v>0</v>
      </c>
      <c r="S152" s="25">
        <f t="shared" si="22"/>
        <v>2.125</v>
      </c>
      <c r="T152" s="102">
        <v>44241</v>
      </c>
      <c r="U152" s="13">
        <f>COUNTIFS(A:A,A152,C:C,C152)</f>
        <v>1</v>
      </c>
      <c r="V152" s="87" t="str">
        <f>VLOOKUP(A152,Data_echipe!A:U,21,0)</f>
        <v>Run for fun</v>
      </c>
    </row>
    <row r="153" spans="1:22" x14ac:dyDescent="0.25">
      <c r="A153" s="74" t="s">
        <v>7</v>
      </c>
      <c r="B153" s="87" t="str">
        <f>VLOOKUP(A153,Participanti!A:B,2,0)</f>
        <v>M</v>
      </c>
      <c r="C153" s="75">
        <v>5</v>
      </c>
      <c r="D153" s="76">
        <v>21.11</v>
      </c>
      <c r="E153" s="77">
        <v>7.9861111111111105E-2</v>
      </c>
      <c r="F153" s="77">
        <v>8.2071759259259261E-2</v>
      </c>
      <c r="G153" s="77">
        <f t="shared" si="21"/>
        <v>8.0966435185185176E-2</v>
      </c>
      <c r="H153" s="78">
        <v>39</v>
      </c>
      <c r="I153" s="88">
        <f t="shared" si="23"/>
        <v>3.8354540589855602E-3</v>
      </c>
      <c r="J153" s="87">
        <f>IF(B153="F",VLOOKUP(D153,Barem!$B$2:$C$11,2,1),VLOOKUP(D153,Barem!$B$12:$C$21,2,1))</f>
        <v>5</v>
      </c>
      <c r="K153" s="87">
        <f>IF(J153=0,0,IF(B153="F",VLOOKUP(I153,Barem!$G$2:$H$11,2,1),VLOOKUP(I153,Barem!$G$12:$H$21,2,1)))</f>
        <v>1.5</v>
      </c>
      <c r="L153" s="56" t="str">
        <f>VLOOKUP(C153,Barem!$L$1:$Q$16,6,0)</f>
        <v>D</v>
      </c>
      <c r="M153" s="14">
        <f t="shared" si="24"/>
        <v>0.75</v>
      </c>
      <c r="N153" s="14">
        <f t="shared" si="25"/>
        <v>0.25</v>
      </c>
      <c r="O153" s="55">
        <f t="shared" si="26"/>
        <v>0</v>
      </c>
      <c r="P153" s="31">
        <f>IF(D153&gt;21,VLOOKUP(D153,Barem!$S$1:$T$141,2,1),0)</f>
        <v>0</v>
      </c>
      <c r="Q153" s="31">
        <f>IF(D153&lt;1.609,0,IF(B153="F",VLOOKUP(I153,Barem!$W$2:$Y$13,2,1),VLOOKUP(I153,Barem!$W$14:$Y$25,2,1)))</f>
        <v>0</v>
      </c>
      <c r="R153" s="31">
        <f>VLOOKUP(A153,Participanti!A:C,3,0)</f>
        <v>0</v>
      </c>
      <c r="S153" s="25">
        <f t="shared" si="22"/>
        <v>4.125</v>
      </c>
      <c r="T153" s="102">
        <v>44239</v>
      </c>
      <c r="U153" s="13">
        <f>COUNTIFS(A:A,A153,C:C,C153)</f>
        <v>1</v>
      </c>
      <c r="V153" s="87" t="str">
        <f>VLOOKUP(A153,Data_echipe!A:U,21,0)</f>
        <v>Run for fun</v>
      </c>
    </row>
    <row r="154" spans="1:22" x14ac:dyDescent="0.25">
      <c r="A154" s="74" t="s">
        <v>57</v>
      </c>
      <c r="B154" s="87" t="str">
        <f>VLOOKUP(A154,Participanti!A:B,2,0)</f>
        <v>M</v>
      </c>
      <c r="C154" s="75">
        <v>5</v>
      </c>
      <c r="D154" s="76">
        <v>21.12</v>
      </c>
      <c r="E154" s="77">
        <v>8.7835648148148149E-2</v>
      </c>
      <c r="F154" s="77">
        <v>9.5185185185185192E-2</v>
      </c>
      <c r="G154" s="77">
        <f t="shared" si="21"/>
        <v>9.1510416666666677E-2</v>
      </c>
      <c r="H154" s="78">
        <v>103</v>
      </c>
      <c r="I154" s="88">
        <f t="shared" si="23"/>
        <v>4.332879577020202E-3</v>
      </c>
      <c r="J154" s="87">
        <f>IF(B154="F",VLOOKUP(D154,Barem!$B$2:$C$11,2,1),VLOOKUP(D154,Barem!$B$12:$C$21,2,1))</f>
        <v>5</v>
      </c>
      <c r="K154" s="87">
        <f>IF(J154=0,0,IF(B154="F",VLOOKUP(I154,Barem!$G$2:$H$11,2,1),VLOOKUP(I154,Barem!$G$12:$H$21,2,1)))</f>
        <v>1</v>
      </c>
      <c r="L154" s="56" t="str">
        <f>VLOOKUP(C154,Barem!$L$1:$Q$16,6,0)</f>
        <v>D</v>
      </c>
      <c r="M154" s="14">
        <f t="shared" si="24"/>
        <v>0.75</v>
      </c>
      <c r="N154" s="14">
        <f t="shared" si="25"/>
        <v>0.25</v>
      </c>
      <c r="O154" s="55">
        <f t="shared" si="26"/>
        <v>6.8666666666666668E-2</v>
      </c>
      <c r="P154" s="31">
        <f>IF(D154&gt;21,VLOOKUP(D154,Barem!$S$1:$T$141,2,1),0)</f>
        <v>0</v>
      </c>
      <c r="Q154" s="31">
        <f>IF(D154&lt;1.609,0,IF(B154="F",VLOOKUP(I154,Barem!$W$2:$Y$13,2,1),VLOOKUP(I154,Barem!$W$14:$Y$25,2,1)))</f>
        <v>0</v>
      </c>
      <c r="R154" s="31">
        <f>VLOOKUP(A154,Participanti!A:C,3,0)</f>
        <v>0</v>
      </c>
      <c r="S154" s="25">
        <f t="shared" si="22"/>
        <v>4.0686666666666671</v>
      </c>
      <c r="T154" s="102">
        <v>44241</v>
      </c>
      <c r="U154" s="13">
        <f>COUNTIFS(A:A,A154,C:C,C154)</f>
        <v>1</v>
      </c>
      <c r="V154" s="87" t="str">
        <f>VLOOKUP(A154,Data_echipe!A:U,21,0)</f>
        <v>FUGI!</v>
      </c>
    </row>
    <row r="155" spans="1:22" x14ac:dyDescent="0.25">
      <c r="A155" s="74" t="s">
        <v>68</v>
      </c>
      <c r="B155" s="87" t="str">
        <f>VLOOKUP(A155,Participanti!A:B,2,0)</f>
        <v>M</v>
      </c>
      <c r="C155" s="75">
        <v>5</v>
      </c>
      <c r="D155" s="76">
        <v>42.2</v>
      </c>
      <c r="E155" s="77">
        <v>0.15942129629629628</v>
      </c>
      <c r="F155" s="77">
        <v>0.16030092592592593</v>
      </c>
      <c r="G155" s="77">
        <f t="shared" si="21"/>
        <v>0.15986111111111112</v>
      </c>
      <c r="H155" s="78">
        <v>107</v>
      </c>
      <c r="I155" s="88">
        <f t="shared" si="23"/>
        <v>3.7881779884149551E-3</v>
      </c>
      <c r="J155" s="87">
        <f>IF(B155="F",VLOOKUP(D155,Barem!$B$2:$C$11,2,1),VLOOKUP(D155,Barem!$B$12:$C$21,2,1))</f>
        <v>5</v>
      </c>
      <c r="K155" s="87">
        <f>IF(J155=0,0,IF(B155="F",VLOOKUP(I155,Barem!$G$2:$H$11,2,1),VLOOKUP(I155,Barem!$G$12:$H$21,2,1)))</f>
        <v>2</v>
      </c>
      <c r="L155" s="56" t="str">
        <f>VLOOKUP(C155,Barem!$L$1:$Q$16,6,0)</f>
        <v>D</v>
      </c>
      <c r="M155" s="14">
        <f t="shared" si="24"/>
        <v>0.75</v>
      </c>
      <c r="N155" s="14">
        <f t="shared" si="25"/>
        <v>0.25</v>
      </c>
      <c r="O155" s="55">
        <f t="shared" si="26"/>
        <v>7.1333333333333332E-2</v>
      </c>
      <c r="P155" s="31">
        <f>IF(D155&gt;21,VLOOKUP(D155,Barem!$S$1:$T$141,2,1),0)</f>
        <v>1</v>
      </c>
      <c r="Q155" s="31">
        <f>IF(D155&lt;1.609,0,IF(B155="F",VLOOKUP(I155,Barem!$W$2:$Y$13,2,1),VLOOKUP(I155,Barem!$W$14:$Y$25,2,1)))</f>
        <v>0</v>
      </c>
      <c r="R155" s="31">
        <f>VLOOKUP(A155,Participanti!A:C,3,0)</f>
        <v>0</v>
      </c>
      <c r="S155" s="25">
        <f t="shared" si="22"/>
        <v>5.3213333333333335</v>
      </c>
      <c r="T155" s="102">
        <v>44241</v>
      </c>
      <c r="U155" s="13">
        <f>COUNTIFS(A:A,A155,C:C,C155)</f>
        <v>1</v>
      </c>
      <c r="V155" s="87" t="str">
        <f>VLOOKUP(A155,Data_echipe!A:U,21,0)</f>
        <v>Tenchei</v>
      </c>
    </row>
    <row r="156" spans="1:22" x14ac:dyDescent="0.25">
      <c r="A156" s="74" t="s">
        <v>62</v>
      </c>
      <c r="B156" s="87" t="str">
        <f>VLOOKUP(A156,Participanti!A:B,2,0)</f>
        <v>M</v>
      </c>
      <c r="C156" s="75">
        <v>5</v>
      </c>
      <c r="D156" s="76">
        <v>13.09</v>
      </c>
      <c r="E156" s="77">
        <v>4.9201388888888892E-2</v>
      </c>
      <c r="F156" s="77">
        <v>5.136574074074074E-2</v>
      </c>
      <c r="G156" s="77">
        <f t="shared" si="21"/>
        <v>5.0283564814814816E-2</v>
      </c>
      <c r="H156" s="78">
        <v>0</v>
      </c>
      <c r="I156" s="88">
        <f t="shared" si="23"/>
        <v>3.8413724075488783E-3</v>
      </c>
      <c r="J156" s="87">
        <f>IF(B156="F",VLOOKUP(D156,Barem!$B$2:$C$11,2,1),VLOOKUP(D156,Barem!$B$12:$C$21,2,1))</f>
        <v>3</v>
      </c>
      <c r="K156" s="87">
        <f>IF(J156=0,0,IF(B156="F",VLOOKUP(I156,Barem!$G$2:$H$11,2,1),VLOOKUP(I156,Barem!$G$12:$H$21,2,1)))</f>
        <v>1.5</v>
      </c>
      <c r="L156" s="56" t="str">
        <f>VLOOKUP(C156,Barem!$L$1:$Q$16,6,0)</f>
        <v>D</v>
      </c>
      <c r="M156" s="14">
        <f t="shared" si="24"/>
        <v>0.75</v>
      </c>
      <c r="N156" s="14">
        <f t="shared" si="25"/>
        <v>0.25</v>
      </c>
      <c r="O156" s="55">
        <f t="shared" si="26"/>
        <v>0</v>
      </c>
      <c r="P156" s="31">
        <f>IF(D156&gt;21,VLOOKUP(D156,Barem!$S$1:$T$141,2,1),0)</f>
        <v>0</v>
      </c>
      <c r="Q156" s="31">
        <f>IF(D156&lt;1.609,0,IF(B156="F",VLOOKUP(I156,Barem!$W$2:$Y$13,2,1),VLOOKUP(I156,Barem!$W$14:$Y$25,2,1)))</f>
        <v>0</v>
      </c>
      <c r="R156" s="31">
        <f>VLOOKUP(A156,Participanti!A:C,3,0)</f>
        <v>0</v>
      </c>
      <c r="S156" s="25">
        <f t="shared" si="22"/>
        <v>2.625</v>
      </c>
      <c r="T156" s="102">
        <v>44238</v>
      </c>
      <c r="U156" s="13">
        <f>COUNTIFS(A:A,A156,C:C,C156)</f>
        <v>1</v>
      </c>
      <c r="V156" s="87" t="str">
        <f>VLOOKUP(A156,Data_echipe!A:U,21,0)</f>
        <v>Tenchei</v>
      </c>
    </row>
    <row r="157" spans="1:22" x14ac:dyDescent="0.25">
      <c r="A157" s="74" t="s">
        <v>67</v>
      </c>
      <c r="B157" s="87" t="str">
        <f>VLOOKUP(A157,Participanti!A:B,2,0)</f>
        <v>F</v>
      </c>
      <c r="C157" s="75">
        <v>5</v>
      </c>
      <c r="D157" s="76">
        <v>8.02</v>
      </c>
      <c r="E157" s="77">
        <v>3.7731481481481484E-2</v>
      </c>
      <c r="F157" s="77">
        <v>3.7870370370370367E-2</v>
      </c>
      <c r="G157" s="77">
        <f t="shared" si="21"/>
        <v>3.7800925925925925E-2</v>
      </c>
      <c r="H157" s="78">
        <v>7</v>
      </c>
      <c r="I157" s="88">
        <f t="shared" si="23"/>
        <v>4.7133324097164498E-3</v>
      </c>
      <c r="J157" s="87">
        <f>IF(B157="F",VLOOKUP(D157,Barem!$B$2:$C$11,2,1),VLOOKUP(D157,Barem!$B$12:$C$21,2,1))</f>
        <v>2</v>
      </c>
      <c r="K157" s="87">
        <f>IF(J157=0,0,IF(B157="F",VLOOKUP(I157,Barem!$G$2:$H$11,2,1),VLOOKUP(I157,Barem!$G$12:$H$21,2,1)))</f>
        <v>1</v>
      </c>
      <c r="L157" s="56" t="str">
        <f>VLOOKUP(C157,Barem!$L$1:$Q$16,6,0)</f>
        <v>D</v>
      </c>
      <c r="M157" s="14">
        <f t="shared" si="24"/>
        <v>0.75</v>
      </c>
      <c r="N157" s="14">
        <f t="shared" si="25"/>
        <v>0.25</v>
      </c>
      <c r="O157" s="55">
        <f t="shared" si="26"/>
        <v>0</v>
      </c>
      <c r="P157" s="31">
        <f>IF(D157&gt;21,VLOOKUP(D157,Barem!$S$1:$T$141,2,1),0)</f>
        <v>0</v>
      </c>
      <c r="Q157" s="31">
        <f>IF(D157&lt;1.609,0,IF(B157="F",VLOOKUP(I157,Barem!$W$2:$Y$13,2,1),VLOOKUP(I157,Barem!$W$14:$Y$25,2,1)))</f>
        <v>0</v>
      </c>
      <c r="R157" s="31">
        <f>VLOOKUP(A157,Participanti!A:C,3,0)</f>
        <v>0.7</v>
      </c>
      <c r="S157" s="25">
        <f t="shared" si="22"/>
        <v>2.4500000000000002</v>
      </c>
      <c r="T157" s="102">
        <v>44237</v>
      </c>
      <c r="U157" s="13">
        <f>COUNTIFS(A:A,A157,C:C,C157)</f>
        <v>1</v>
      </c>
      <c r="V157" s="87" t="str">
        <f>VLOOKUP(A157,Data_echipe!A:U,21,0)</f>
        <v>FUGI!</v>
      </c>
    </row>
    <row r="158" spans="1:22" x14ac:dyDescent="0.25">
      <c r="A158" s="74" t="s">
        <v>91</v>
      </c>
      <c r="B158" s="87" t="str">
        <f>VLOOKUP(A158,Participanti!A:B,2,0)</f>
        <v>M</v>
      </c>
      <c r="C158" s="75">
        <v>5</v>
      </c>
      <c r="D158" s="76">
        <v>21.27</v>
      </c>
      <c r="E158" s="77">
        <v>7.9548611111111112E-2</v>
      </c>
      <c r="F158" s="77">
        <v>7.9837962962962958E-2</v>
      </c>
      <c r="G158" s="77">
        <f t="shared" si="21"/>
        <v>7.9693287037037042E-2</v>
      </c>
      <c r="H158" s="78">
        <v>13</v>
      </c>
      <c r="I158" s="88">
        <f t="shared" si="23"/>
        <v>3.7467459819951593E-3</v>
      </c>
      <c r="J158" s="87">
        <f>IF(B158="F",VLOOKUP(D158,Barem!$B$2:$C$11,2,1),VLOOKUP(D158,Barem!$B$12:$C$21,2,1))</f>
        <v>5</v>
      </c>
      <c r="K158" s="87">
        <f>IF(J158=0,0,IF(B158="F",VLOOKUP(I158,Barem!$G$2:$H$11,2,1),VLOOKUP(I158,Barem!$G$12:$H$21,2,1)))</f>
        <v>2</v>
      </c>
      <c r="L158" s="56" t="str">
        <f>VLOOKUP(C158,Barem!$L$1:$Q$16,6,0)</f>
        <v>D</v>
      </c>
      <c r="M158" s="14">
        <f t="shared" si="24"/>
        <v>0.75</v>
      </c>
      <c r="N158" s="14">
        <f t="shared" si="25"/>
        <v>0.25</v>
      </c>
      <c r="O158" s="55">
        <f t="shared" si="26"/>
        <v>0</v>
      </c>
      <c r="P158" s="31">
        <f>IF(D158&gt;21,VLOOKUP(D158,Barem!$S$1:$T$141,2,1),0)</f>
        <v>0</v>
      </c>
      <c r="Q158" s="31">
        <f>IF(D158&lt;1.609,0,IF(B158="F",VLOOKUP(I158,Barem!$W$2:$Y$13,2,1),VLOOKUP(I158,Barem!$W$14:$Y$25,2,1)))</f>
        <v>0</v>
      </c>
      <c r="R158" s="31">
        <f>VLOOKUP(A158,Participanti!A:C,3,0)</f>
        <v>0</v>
      </c>
      <c r="S158" s="25">
        <f t="shared" si="22"/>
        <v>4.25</v>
      </c>
      <c r="T158" s="102">
        <v>44241</v>
      </c>
      <c r="U158" s="13">
        <f>COUNTIFS(A:A,A158,C:C,C158)</f>
        <v>1</v>
      </c>
      <c r="V158" s="87" t="str">
        <f>VLOOKUP(A158,Data_echipe!A:U,21,0)</f>
        <v>Run a lot</v>
      </c>
    </row>
    <row r="159" spans="1:22" x14ac:dyDescent="0.25">
      <c r="A159" s="74" t="s">
        <v>122</v>
      </c>
      <c r="B159" s="87" t="str">
        <f>VLOOKUP(A159,Participanti!A:B,2,0)</f>
        <v>M</v>
      </c>
      <c r="C159" s="75">
        <v>5</v>
      </c>
      <c r="D159" s="76">
        <v>30.04</v>
      </c>
      <c r="E159" s="77">
        <v>0.10417824074074074</v>
      </c>
      <c r="F159" s="77">
        <v>0.10599537037037036</v>
      </c>
      <c r="G159" s="77">
        <f t="shared" si="21"/>
        <v>0.10508680555555555</v>
      </c>
      <c r="H159" s="78">
        <v>56</v>
      </c>
      <c r="I159" s="88">
        <f t="shared" si="23"/>
        <v>3.4982292129013166E-3</v>
      </c>
      <c r="J159" s="87">
        <f>IF(B159="F",VLOOKUP(D159,Barem!$B$2:$C$11,2,1),VLOOKUP(D159,Barem!$B$12:$C$21,2,1))</f>
        <v>5</v>
      </c>
      <c r="K159" s="87">
        <f>IF(J159=0,0,IF(B159="F",VLOOKUP(I159,Barem!$G$2:$H$11,2,1),VLOOKUP(I159,Barem!$G$12:$H$21,2,1)))</f>
        <v>2.5</v>
      </c>
      <c r="L159" s="56" t="str">
        <f>VLOOKUP(C159,Barem!$L$1:$Q$16,6,0)</f>
        <v>D</v>
      </c>
      <c r="M159" s="14">
        <f t="shared" si="24"/>
        <v>0.75</v>
      </c>
      <c r="N159" s="14">
        <f t="shared" si="25"/>
        <v>0.25</v>
      </c>
      <c r="O159" s="55">
        <f t="shared" si="26"/>
        <v>0</v>
      </c>
      <c r="P159" s="31">
        <f>IF(D159&gt;21,VLOOKUP(D159,Barem!$S$1:$T$141,2,1),0)</f>
        <v>0.4</v>
      </c>
      <c r="Q159" s="31">
        <f>IF(D159&lt;1.609,0,IF(B159="F",VLOOKUP(I159,Barem!$W$2:$Y$13,2,1),VLOOKUP(I159,Barem!$W$14:$Y$25,2,1)))</f>
        <v>0</v>
      </c>
      <c r="R159" s="31">
        <f>VLOOKUP(A159,Participanti!A:C,3,0)</f>
        <v>0</v>
      </c>
      <c r="S159" s="25">
        <f t="shared" si="22"/>
        <v>4.7750000000000004</v>
      </c>
      <c r="T159" s="102">
        <v>44241</v>
      </c>
      <c r="U159" s="13">
        <f>COUNTIFS(A:A,A159,C:C,C159)</f>
        <v>1</v>
      </c>
      <c r="V159" s="87" t="str">
        <f>VLOOKUP(A159,Data_echipe!A:U,21,0)</f>
        <v>Run a lot</v>
      </c>
    </row>
    <row r="160" spans="1:22" x14ac:dyDescent="0.25">
      <c r="A160" s="74" t="s">
        <v>49</v>
      </c>
      <c r="B160" s="87" t="str">
        <f>VLOOKUP(A160,Participanti!A:B,2,0)</f>
        <v>M</v>
      </c>
      <c r="C160" s="75">
        <v>5</v>
      </c>
      <c r="D160" s="76">
        <v>24</v>
      </c>
      <c r="E160" s="77">
        <v>8.1932870370370378E-2</v>
      </c>
      <c r="F160" s="77">
        <v>8.3229166666666674E-2</v>
      </c>
      <c r="G160" s="77">
        <f t="shared" si="21"/>
        <v>8.2581018518518526E-2</v>
      </c>
      <c r="H160" s="78">
        <v>102</v>
      </c>
      <c r="I160" s="88">
        <f t="shared" si="23"/>
        <v>3.4408757716049387E-3</v>
      </c>
      <c r="J160" s="87">
        <f>IF(B160="F",VLOOKUP(D160,Barem!$B$2:$C$11,2,1),VLOOKUP(D160,Barem!$B$12:$C$21,2,1))</f>
        <v>5</v>
      </c>
      <c r="K160" s="87">
        <f>IF(J160=0,0,IF(B160="F",VLOOKUP(I160,Barem!$G$2:$H$11,2,1),VLOOKUP(I160,Barem!$G$12:$H$21,2,1)))</f>
        <v>3</v>
      </c>
      <c r="L160" s="56" t="str">
        <f>VLOOKUP(C160,Barem!$L$1:$Q$16,6,0)</f>
        <v>D</v>
      </c>
      <c r="M160" s="14">
        <f t="shared" si="24"/>
        <v>0.75</v>
      </c>
      <c r="N160" s="14">
        <f t="shared" si="25"/>
        <v>0.25</v>
      </c>
      <c r="O160" s="55">
        <f t="shared" si="26"/>
        <v>6.8000000000000005E-2</v>
      </c>
      <c r="P160" s="31">
        <f>IF(D160&gt;21,VLOOKUP(D160,Barem!$S$1:$T$141,2,1),0)</f>
        <v>0.1</v>
      </c>
      <c r="Q160" s="31">
        <f>IF(D160&lt;1.609,0,IF(B160="F",VLOOKUP(I160,Barem!$W$2:$Y$13,2,1),VLOOKUP(I160,Barem!$W$14:$Y$25,2,1)))</f>
        <v>0</v>
      </c>
      <c r="R160" s="31">
        <f>VLOOKUP(A160,Participanti!A:C,3,0)</f>
        <v>0</v>
      </c>
      <c r="S160" s="25">
        <f t="shared" si="22"/>
        <v>4.6679999999999993</v>
      </c>
      <c r="T160" s="102">
        <v>44241</v>
      </c>
      <c r="U160" s="13">
        <f>COUNTIFS(A:A,A160,C:C,C160)</f>
        <v>1</v>
      </c>
      <c r="V160" s="87" t="str">
        <f>VLOOKUP(A160,Data_echipe!A:U,21,0)</f>
        <v>Tenchei</v>
      </c>
    </row>
    <row r="161" spans="1:22" x14ac:dyDescent="0.25">
      <c r="A161" s="74" t="s">
        <v>186</v>
      </c>
      <c r="B161" s="87" t="str">
        <f>VLOOKUP(A161,Participanti!A:B,2,0)</f>
        <v>M</v>
      </c>
      <c r="C161" s="75">
        <v>5</v>
      </c>
      <c r="D161" s="76">
        <v>15.02</v>
      </c>
      <c r="E161" s="77">
        <v>6.2916666666666662E-2</v>
      </c>
      <c r="F161" s="77">
        <v>6.6226851851851856E-2</v>
      </c>
      <c r="G161" s="77">
        <f t="shared" si="21"/>
        <v>6.4571759259259259E-2</v>
      </c>
      <c r="H161" s="78">
        <v>16</v>
      </c>
      <c r="I161" s="88">
        <f t="shared" si="23"/>
        <v>4.2990518814420278E-3</v>
      </c>
      <c r="J161" s="87">
        <f>IF(B161="F",VLOOKUP(D161,Barem!$B$2:$C$11,2,1),VLOOKUP(D161,Barem!$B$12:$C$21,2,1))</f>
        <v>3.5</v>
      </c>
      <c r="K161" s="87">
        <f>IF(J161=0,0,IF(B161="F",VLOOKUP(I161,Barem!$G$2:$H$11,2,1),VLOOKUP(I161,Barem!$G$12:$H$21,2,1)))</f>
        <v>1</v>
      </c>
      <c r="L161" s="56" t="str">
        <f>VLOOKUP(C161,Barem!$L$1:$Q$16,6,0)</f>
        <v>D</v>
      </c>
      <c r="M161" s="14">
        <f t="shared" si="24"/>
        <v>0.75</v>
      </c>
      <c r="N161" s="14">
        <f t="shared" si="25"/>
        <v>0.25</v>
      </c>
      <c r="O161" s="55">
        <f t="shared" si="26"/>
        <v>0</v>
      </c>
      <c r="P161" s="31">
        <f>IF(D161&gt;21,VLOOKUP(D161,Barem!$S$1:$T$141,2,1),0)</f>
        <v>0</v>
      </c>
      <c r="Q161" s="31">
        <f>IF(D161&lt;1.609,0,IF(B161="F",VLOOKUP(I161,Barem!$W$2:$Y$13,2,1),VLOOKUP(I161,Barem!$W$14:$Y$25,2,1)))</f>
        <v>0</v>
      </c>
      <c r="R161" s="31">
        <f>VLOOKUP(A161,Participanti!A:C,3,0)</f>
        <v>0</v>
      </c>
      <c r="S161" s="25">
        <f t="shared" si="22"/>
        <v>2.875</v>
      </c>
      <c r="T161" s="102">
        <v>44236</v>
      </c>
      <c r="U161" s="13">
        <f>COUNTIFS(A:A,A161,C:C,C161)</f>
        <v>1</v>
      </c>
      <c r="V161" s="87" t="str">
        <f>VLOOKUP(A161,Data_echipe!A:U,21,0)</f>
        <v>Run a lot</v>
      </c>
    </row>
    <row r="162" spans="1:22" x14ac:dyDescent="0.25">
      <c r="A162" s="74" t="s">
        <v>89</v>
      </c>
      <c r="B162" s="87" t="str">
        <f>VLOOKUP(A162,Participanti!A:B,2,0)</f>
        <v>M</v>
      </c>
      <c r="C162" s="75">
        <v>5</v>
      </c>
      <c r="D162" s="76">
        <v>17.190000000000001</v>
      </c>
      <c r="E162" s="77">
        <v>7.3935185185185187E-2</v>
      </c>
      <c r="F162" s="77">
        <v>8.3020833333333335E-2</v>
      </c>
      <c r="G162" s="77">
        <f t="shared" si="21"/>
        <v>7.8478009259259268E-2</v>
      </c>
      <c r="H162" s="78">
        <v>357</v>
      </c>
      <c r="I162" s="88">
        <f t="shared" si="23"/>
        <v>4.5653292181069959E-3</v>
      </c>
      <c r="J162" s="87">
        <f>IF(B162="F",VLOOKUP(D162,Barem!$B$2:$C$11,2,1),VLOOKUP(D162,Barem!$B$12:$C$21,2,1))</f>
        <v>4</v>
      </c>
      <c r="K162" s="87">
        <f>IF(J162=0,0,IF(B162="F",VLOOKUP(I162,Barem!$G$2:$H$11,2,1),VLOOKUP(I162,Barem!$G$12:$H$21,2,1)))</f>
        <v>1</v>
      </c>
      <c r="L162" s="56" t="str">
        <f>VLOOKUP(C162,Barem!$L$1:$Q$16,6,0)</f>
        <v>D</v>
      </c>
      <c r="M162" s="14">
        <f t="shared" si="24"/>
        <v>0.75</v>
      </c>
      <c r="N162" s="14">
        <f t="shared" si="25"/>
        <v>0.25</v>
      </c>
      <c r="O162" s="55">
        <f t="shared" si="26"/>
        <v>0.23799999999999999</v>
      </c>
      <c r="P162" s="31">
        <f>IF(D162&gt;21,VLOOKUP(D162,Barem!$S$1:$T$141,2,1),0)</f>
        <v>0</v>
      </c>
      <c r="Q162" s="31">
        <f>IF(D162&lt;1.609,0,IF(B162="F",VLOOKUP(I162,Barem!$W$2:$Y$13,2,1),VLOOKUP(I162,Barem!$W$14:$Y$25,2,1)))</f>
        <v>0</v>
      </c>
      <c r="R162" s="31">
        <f>VLOOKUP(A162,Participanti!A:C,3,0)</f>
        <v>0</v>
      </c>
      <c r="S162" s="25">
        <f t="shared" si="22"/>
        <v>3.488</v>
      </c>
      <c r="T162" s="102">
        <v>44241</v>
      </c>
      <c r="U162" s="13">
        <f>COUNTIFS(A:A,A162,C:C,C162)</f>
        <v>1</v>
      </c>
      <c r="V162" s="87" t="str">
        <f>VLOOKUP(A162,Data_echipe!A:U,21,0)</f>
        <v>Tenchei</v>
      </c>
    </row>
    <row r="163" spans="1:22" x14ac:dyDescent="0.25">
      <c r="A163" s="74" t="s">
        <v>188</v>
      </c>
      <c r="B163" s="87" t="str">
        <f>VLOOKUP(A163,Participanti!A:B,2,0)</f>
        <v>F</v>
      </c>
      <c r="C163" s="75">
        <v>5</v>
      </c>
      <c r="D163" s="76">
        <v>6</v>
      </c>
      <c r="E163" s="77">
        <v>2.3229166666666665E-2</v>
      </c>
      <c r="F163" s="77">
        <v>2.4513888888888887E-2</v>
      </c>
      <c r="G163" s="77">
        <f t="shared" si="21"/>
        <v>2.3871527777777776E-2</v>
      </c>
      <c r="H163" s="78">
        <v>42</v>
      </c>
      <c r="I163" s="88">
        <f t="shared" si="23"/>
        <v>3.9785879629629624E-3</v>
      </c>
      <c r="J163" s="87">
        <f>IF(B163="F",VLOOKUP(D163,Barem!$B$2:$C$11,2,1),VLOOKUP(D163,Barem!$B$12:$C$21,2,1))</f>
        <v>1.5</v>
      </c>
      <c r="K163" s="87">
        <f>IF(J163=0,0,IF(B163="F",VLOOKUP(I163,Barem!$G$2:$H$11,2,1),VLOOKUP(I163,Barem!$G$12:$H$21,2,1)))</f>
        <v>2.5</v>
      </c>
      <c r="L163" s="75" t="s">
        <v>121</v>
      </c>
      <c r="M163" s="14">
        <f t="shared" si="24"/>
        <v>0.25</v>
      </c>
      <c r="N163" s="14">
        <f t="shared" si="25"/>
        <v>0.75</v>
      </c>
      <c r="O163" s="55">
        <f t="shared" si="26"/>
        <v>0</v>
      </c>
      <c r="P163" s="31">
        <f>IF(D163&gt;21,VLOOKUP(D163,Barem!$S$1:$T$141,2,1),0)</f>
        <v>0</v>
      </c>
      <c r="Q163" s="31">
        <f>IF(D163&lt;1.609,0,IF(B163="F",VLOOKUP(I163,Barem!$W$2:$Y$13,2,1),VLOOKUP(I163,Barem!$W$14:$Y$25,2,1)))</f>
        <v>0</v>
      </c>
      <c r="R163" s="31">
        <f>VLOOKUP(A163,Participanti!A:C,3,0)</f>
        <v>0</v>
      </c>
      <c r="S163" s="25">
        <f t="shared" si="22"/>
        <v>2.25</v>
      </c>
      <c r="T163" s="102">
        <v>44240</v>
      </c>
      <c r="U163" s="13">
        <f>COUNTIFS(A:A,A163,C:C,C163)</f>
        <v>1</v>
      </c>
      <c r="V163" s="87" t="str">
        <f>VLOOKUP(A163,Data_echipe!A:U,21,0)</f>
        <v>Simply the BEST</v>
      </c>
    </row>
    <row r="164" spans="1:22" x14ac:dyDescent="0.25">
      <c r="A164" s="74" t="s">
        <v>185</v>
      </c>
      <c r="B164" s="87" t="str">
        <f>VLOOKUP(A164,Participanti!A:B,2,0)</f>
        <v>M</v>
      </c>
      <c r="C164" s="75">
        <v>5</v>
      </c>
      <c r="D164" s="76">
        <v>3</v>
      </c>
      <c r="E164" s="77">
        <v>9.5486111111111101E-3</v>
      </c>
      <c r="F164" s="77">
        <v>9.5486111111111101E-3</v>
      </c>
      <c r="G164" s="77">
        <f t="shared" ref="G164:G181" si="27">AVERAGE(E164:F164)</f>
        <v>9.5486111111111101E-3</v>
      </c>
      <c r="H164" s="78">
        <v>15</v>
      </c>
      <c r="I164" s="88">
        <f t="shared" si="23"/>
        <v>3.1828703703703702E-3</v>
      </c>
      <c r="J164" s="87">
        <f>IF(B164="F",VLOOKUP(D164,Barem!$B$2:$C$11,2,1),VLOOKUP(D164,Barem!$B$12:$C$21,2,1))</f>
        <v>1</v>
      </c>
      <c r="K164" s="87">
        <f>IF(J164=0,0,IF(B164="F",VLOOKUP(I164,Barem!$G$2:$H$11,2,1),VLOOKUP(I164,Barem!$G$12:$H$21,2,1)))</f>
        <v>3.5</v>
      </c>
      <c r="L164" s="75" t="s">
        <v>121</v>
      </c>
      <c r="M164" s="14">
        <f t="shared" si="24"/>
        <v>0.25</v>
      </c>
      <c r="N164" s="14">
        <f t="shared" si="25"/>
        <v>0.75</v>
      </c>
      <c r="O164" s="55">
        <f t="shared" si="26"/>
        <v>0</v>
      </c>
      <c r="P164" s="31">
        <f>IF(D164&gt;21,VLOOKUP(D164,Barem!$S$1:$T$141,2,1),0)</f>
        <v>0</v>
      </c>
      <c r="Q164" s="31">
        <f>IF(D164&lt;1.609,0,IF(B164="F",VLOOKUP(I164,Barem!$W$2:$Y$13,2,1),VLOOKUP(I164,Barem!$W$14:$Y$25,2,1)))</f>
        <v>0</v>
      </c>
      <c r="R164" s="31">
        <f>VLOOKUP(A164,Participanti!A:C,3,0)</f>
        <v>0.4</v>
      </c>
      <c r="S164" s="25">
        <f t="shared" si="22"/>
        <v>3.2749999999999999</v>
      </c>
      <c r="T164" s="102">
        <v>44239</v>
      </c>
      <c r="U164" s="13">
        <f>COUNTIFS(A:A,A164,C:C,C164)</f>
        <v>1</v>
      </c>
      <c r="V164" s="87" t="str">
        <f>VLOOKUP(A164,Data_echipe!A:U,21,0)</f>
        <v>FUGI!</v>
      </c>
    </row>
    <row r="165" spans="1:22" x14ac:dyDescent="0.25">
      <c r="A165" s="74" t="s">
        <v>114</v>
      </c>
      <c r="B165" s="87" t="str">
        <f>VLOOKUP(A165,Participanti!A:B,2,0)</f>
        <v>F</v>
      </c>
      <c r="C165" s="75">
        <v>5</v>
      </c>
      <c r="D165" s="76">
        <v>5</v>
      </c>
      <c r="E165" s="77">
        <v>1.9976851851851853E-2</v>
      </c>
      <c r="F165" s="77">
        <v>2.0821759259259259E-2</v>
      </c>
      <c r="G165" s="77">
        <f t="shared" si="27"/>
        <v>2.0399305555555556E-2</v>
      </c>
      <c r="H165" s="78">
        <v>4</v>
      </c>
      <c r="I165" s="88">
        <f t="shared" si="23"/>
        <v>4.0798611111111114E-3</v>
      </c>
      <c r="J165" s="87">
        <f>IF(B165="F",VLOOKUP(D165,Barem!$B$2:$C$11,2,1),VLOOKUP(D165,Barem!$B$12:$C$21,2,1))</f>
        <v>1.5</v>
      </c>
      <c r="K165" s="87">
        <f>IF(J165=0,0,IF(B165="F",VLOOKUP(I165,Barem!$G$2:$H$11,2,1),VLOOKUP(I165,Barem!$G$12:$H$21,2,1)))</f>
        <v>2</v>
      </c>
      <c r="L165" s="75" t="s">
        <v>121</v>
      </c>
      <c r="M165" s="14">
        <f t="shared" si="24"/>
        <v>0.25</v>
      </c>
      <c r="N165" s="14">
        <f t="shared" si="25"/>
        <v>0.75</v>
      </c>
      <c r="O165" s="55">
        <f t="shared" si="26"/>
        <v>0</v>
      </c>
      <c r="P165" s="31">
        <f>IF(D165&gt;21,VLOOKUP(D165,Barem!$S$1:$T$141,2,1),0)</f>
        <v>0</v>
      </c>
      <c r="Q165" s="31">
        <f>IF(D165&lt;1.609,0,IF(B165="F",VLOOKUP(I165,Barem!$W$2:$Y$13,2,1),VLOOKUP(I165,Barem!$W$14:$Y$25,2,1)))</f>
        <v>0</v>
      </c>
      <c r="R165" s="31">
        <f>VLOOKUP(A165,Participanti!A:C,3,0)</f>
        <v>0</v>
      </c>
      <c r="S165" s="25">
        <f t="shared" si="22"/>
        <v>1.875</v>
      </c>
      <c r="T165" s="102">
        <v>44236</v>
      </c>
      <c r="U165" s="13">
        <f>COUNTIFS(A:A,A165,C:C,C165)</f>
        <v>1</v>
      </c>
      <c r="V165" s="87" t="str">
        <f>VLOOKUP(A165,Data_echipe!A:U,21,0)</f>
        <v>Run for fun</v>
      </c>
    </row>
    <row r="166" spans="1:22" x14ac:dyDescent="0.25">
      <c r="A166" s="74" t="s">
        <v>126</v>
      </c>
      <c r="B166" s="87" t="str">
        <f>VLOOKUP(A166,Participanti!A:B,2,0)</f>
        <v>M</v>
      </c>
      <c r="C166" s="75">
        <v>5</v>
      </c>
      <c r="D166" s="76">
        <v>5.0199999999999996</v>
      </c>
      <c r="E166" s="77">
        <v>1.2824074074074073E-2</v>
      </c>
      <c r="F166" s="77">
        <v>1.2858796296296297E-2</v>
      </c>
      <c r="G166" s="77">
        <f t="shared" si="27"/>
        <v>1.2841435185185185E-2</v>
      </c>
      <c r="H166" s="78">
        <v>9</v>
      </c>
      <c r="I166" s="88">
        <f t="shared" si="23"/>
        <v>2.5580548177659731E-3</v>
      </c>
      <c r="J166" s="87">
        <f>IF(B166="F",VLOOKUP(D166,Barem!$B$2:$C$11,2,1),VLOOKUP(D166,Barem!$B$12:$C$21,2,1))</f>
        <v>1.5</v>
      </c>
      <c r="K166" s="87">
        <f>IF(J166=0,0,IF(B166="F",VLOOKUP(I166,Barem!$G$2:$H$11,2,1),VLOOKUP(I166,Barem!$G$12:$H$21,2,1)))</f>
        <v>5</v>
      </c>
      <c r="L166" s="75" t="s">
        <v>121</v>
      </c>
      <c r="M166" s="14">
        <f t="shared" si="24"/>
        <v>0.25</v>
      </c>
      <c r="N166" s="14">
        <f t="shared" si="25"/>
        <v>0.75</v>
      </c>
      <c r="O166" s="55">
        <f t="shared" si="26"/>
        <v>0</v>
      </c>
      <c r="P166" s="31">
        <f>IF(D166&gt;21,VLOOKUP(D166,Barem!$S$1:$T$141,2,1),0)</f>
        <v>0</v>
      </c>
      <c r="Q166" s="31">
        <f>IF(D166&lt;1.609,0,IF(B166="F",VLOOKUP(I166,Barem!$W$2:$Y$13,2,1),VLOOKUP(I166,Barem!$W$14:$Y$25,2,1)))</f>
        <v>0.99999999999999989</v>
      </c>
      <c r="R166" s="31">
        <f>VLOOKUP(A166,Participanti!A:C,3,0)</f>
        <v>0</v>
      </c>
      <c r="S166" s="25">
        <f t="shared" si="22"/>
        <v>5.125</v>
      </c>
      <c r="T166" s="102">
        <v>44237</v>
      </c>
      <c r="U166" s="13">
        <f>COUNTIFS(A:A,A166,C:C,C166)</f>
        <v>1</v>
      </c>
      <c r="V166" s="87" t="str">
        <f>VLOOKUP(A166,Data_echipe!A:U,21,0)</f>
        <v>Run a lot</v>
      </c>
    </row>
    <row r="167" spans="1:22" x14ac:dyDescent="0.25">
      <c r="A167" s="74" t="s">
        <v>127</v>
      </c>
      <c r="B167" s="87" t="str">
        <f>VLOOKUP(A167,Participanti!A:B,2,0)</f>
        <v>M</v>
      </c>
      <c r="C167" s="75">
        <v>5</v>
      </c>
      <c r="D167" s="76">
        <v>5.01</v>
      </c>
      <c r="E167" s="77">
        <v>1.2569444444444446E-2</v>
      </c>
      <c r="F167" s="77">
        <v>1.2604166666666666E-2</v>
      </c>
      <c r="G167" s="77">
        <f t="shared" si="27"/>
        <v>1.2586805555555556E-2</v>
      </c>
      <c r="H167" s="78">
        <v>8</v>
      </c>
      <c r="I167" s="88">
        <f t="shared" si="23"/>
        <v>2.5123364382346421E-3</v>
      </c>
      <c r="J167" s="87">
        <f>IF(B167="F",VLOOKUP(D167,Barem!$B$2:$C$11,2,1),VLOOKUP(D167,Barem!$B$12:$C$21,2,1))</f>
        <v>1.5</v>
      </c>
      <c r="K167" s="87">
        <f>IF(J167=0,0,IF(B167="F",VLOOKUP(I167,Barem!$G$2:$H$11,2,1),VLOOKUP(I167,Barem!$G$12:$H$21,2,1)))</f>
        <v>5</v>
      </c>
      <c r="L167" s="75" t="s">
        <v>121</v>
      </c>
      <c r="M167" s="14">
        <f t="shared" si="24"/>
        <v>0.25</v>
      </c>
      <c r="N167" s="14">
        <f t="shared" si="25"/>
        <v>0.75</v>
      </c>
      <c r="O167" s="55">
        <f t="shared" si="26"/>
        <v>0</v>
      </c>
      <c r="P167" s="31">
        <f>IF(D167&gt;21,VLOOKUP(D167,Barem!$S$1:$T$141,2,1),0)</f>
        <v>0</v>
      </c>
      <c r="Q167" s="31">
        <f>IF(D167&lt;1.609,0,IF(B167="F",VLOOKUP(I167,Barem!$W$2:$Y$13,2,1),VLOOKUP(I167,Barem!$W$14:$Y$25,2,1)))</f>
        <v>1.5</v>
      </c>
      <c r="R167" s="31">
        <f>VLOOKUP(A167,Participanti!A:C,3,0)</f>
        <v>0</v>
      </c>
      <c r="S167" s="25">
        <f t="shared" si="22"/>
        <v>5.625</v>
      </c>
      <c r="T167" s="102">
        <v>44237</v>
      </c>
      <c r="U167" s="13">
        <f>COUNTIFS(A:A,A167,C:C,C167)</f>
        <v>1</v>
      </c>
      <c r="V167" s="87" t="str">
        <f>VLOOKUP(A167,Data_echipe!A:U,21,0)</f>
        <v>Tenchei</v>
      </c>
    </row>
    <row r="168" spans="1:22" x14ac:dyDescent="0.25">
      <c r="A168" s="74" t="s">
        <v>54</v>
      </c>
      <c r="B168" s="87" t="str">
        <f>VLOOKUP(A168,Participanti!A:B,2,0)</f>
        <v>M</v>
      </c>
      <c r="C168" s="75">
        <v>5</v>
      </c>
      <c r="D168" s="76">
        <v>33.08</v>
      </c>
      <c r="E168" s="77">
        <v>0.12665509259259258</v>
      </c>
      <c r="F168" s="77">
        <v>0.12604166666666666</v>
      </c>
      <c r="G168" s="77">
        <f t="shared" si="27"/>
        <v>0.12634837962962964</v>
      </c>
      <c r="H168" s="78">
        <v>996</v>
      </c>
      <c r="I168" s="88">
        <f t="shared" si="23"/>
        <v>3.8194794325764705E-3</v>
      </c>
      <c r="J168" s="87">
        <f>IF(B168="F",VLOOKUP(D168,Barem!$B$2:$C$11,2,1),VLOOKUP(D168,Barem!$B$12:$C$21,2,1))</f>
        <v>5</v>
      </c>
      <c r="K168" s="87">
        <f>IF(J168=0,0,IF(B168="F",VLOOKUP(I168,Barem!$G$2:$H$11,2,1),VLOOKUP(I168,Barem!$G$12:$H$21,2,1)))</f>
        <v>2</v>
      </c>
      <c r="L168" s="56" t="str">
        <f>VLOOKUP(C168,Barem!$L$1:$Q$16,6,0)</f>
        <v>D</v>
      </c>
      <c r="M168" s="14">
        <f t="shared" si="24"/>
        <v>0.75</v>
      </c>
      <c r="N168" s="14">
        <f t="shared" si="25"/>
        <v>0.25</v>
      </c>
      <c r="O168" s="55">
        <f t="shared" si="26"/>
        <v>0.66400000000000003</v>
      </c>
      <c r="P168" s="31">
        <f>IF(D168&gt;21,VLOOKUP(D168,Barem!$S$1:$T$141,2,1),0)</f>
        <v>0.6</v>
      </c>
      <c r="Q168" s="31">
        <f>IF(D168&lt;1.609,0,IF(B168="F",VLOOKUP(I168,Barem!$W$2:$Y$13,2,1),VLOOKUP(I168,Barem!$W$14:$Y$25,2,1)))</f>
        <v>0</v>
      </c>
      <c r="R168" s="31">
        <f>VLOOKUP(A168,Participanti!A:C,3,0)</f>
        <v>0</v>
      </c>
      <c r="S168" s="25">
        <f t="shared" si="22"/>
        <v>5.5139999999999993</v>
      </c>
      <c r="T168" s="102">
        <v>44241</v>
      </c>
      <c r="U168" s="13">
        <f>COUNTIFS(A:A,A168,C:C,C168)</f>
        <v>1</v>
      </c>
      <c r="V168" s="87" t="str">
        <f>VLOOKUP(A168,Data_echipe!A:U,21,0)</f>
        <v>Tenchei</v>
      </c>
    </row>
    <row r="169" spans="1:22" x14ac:dyDescent="0.25">
      <c r="A169" s="74" t="s">
        <v>51</v>
      </c>
      <c r="B169" s="87" t="str">
        <f>VLOOKUP(A169,Participanti!A:B,2,0)</f>
        <v>M</v>
      </c>
      <c r="C169" s="75">
        <v>5</v>
      </c>
      <c r="D169" s="76">
        <v>5.57</v>
      </c>
      <c r="E169" s="77">
        <v>2.6990740740740742E-2</v>
      </c>
      <c r="F169" s="77">
        <v>2.7013888888888889E-2</v>
      </c>
      <c r="G169" s="77">
        <f t="shared" si="27"/>
        <v>2.7002314814814816E-2</v>
      </c>
      <c r="H169" s="78">
        <v>92</v>
      </c>
      <c r="I169" s="88">
        <f t="shared" si="23"/>
        <v>4.84781235454485E-3</v>
      </c>
      <c r="J169" s="87">
        <f>IF(B169="F",VLOOKUP(D169,Barem!$B$2:$C$11,2,1),VLOOKUP(D169,Barem!$B$12:$C$21,2,1))</f>
        <v>1.5</v>
      </c>
      <c r="K169" s="87">
        <f>IF(J169=0,0,IF(B169="F",VLOOKUP(I169,Barem!$G$2:$H$11,2,1),VLOOKUP(I169,Barem!$G$12:$H$21,2,1)))</f>
        <v>1</v>
      </c>
      <c r="L169" s="56" t="str">
        <f>VLOOKUP(C169,Barem!$L$1:$Q$16,6,0)</f>
        <v>D</v>
      </c>
      <c r="M169" s="14">
        <f t="shared" si="24"/>
        <v>0.75</v>
      </c>
      <c r="N169" s="14">
        <f t="shared" si="25"/>
        <v>0.25</v>
      </c>
      <c r="O169" s="55">
        <f t="shared" si="26"/>
        <v>0</v>
      </c>
      <c r="P169" s="31">
        <f>IF(D169&gt;21,VLOOKUP(D169,Barem!$S$1:$T$141,2,1),0)</f>
        <v>0</v>
      </c>
      <c r="Q169" s="31">
        <f>IF(D169&lt;1.609,0,IF(B169="F",VLOOKUP(I169,Barem!$W$2:$Y$13,2,1),VLOOKUP(I169,Barem!$W$14:$Y$25,2,1)))</f>
        <v>0</v>
      </c>
      <c r="R169" s="31">
        <f>VLOOKUP(A169,Participanti!A:C,3,0)</f>
        <v>0.4</v>
      </c>
      <c r="S169" s="25">
        <f t="shared" si="22"/>
        <v>1.7749999999999999</v>
      </c>
      <c r="T169" s="102">
        <v>44236</v>
      </c>
      <c r="U169" s="13">
        <f>COUNTIFS(A:A,A169,C:C,C169)</f>
        <v>1</v>
      </c>
      <c r="V169" s="87" t="str">
        <f>VLOOKUP(A169,Data_echipe!A:U,21,0)</f>
        <v>Simply the BEST</v>
      </c>
    </row>
    <row r="170" spans="1:22" x14ac:dyDescent="0.25">
      <c r="A170" s="74" t="s">
        <v>189</v>
      </c>
      <c r="B170" s="87" t="str">
        <f>VLOOKUP(A170,Participanti!A:B,2,0)</f>
        <v>M</v>
      </c>
      <c r="C170" s="75">
        <v>5</v>
      </c>
      <c r="D170" s="76">
        <v>23.04</v>
      </c>
      <c r="E170" s="77">
        <v>9.6030092592592597E-2</v>
      </c>
      <c r="F170" s="77">
        <v>9.6817129629629628E-2</v>
      </c>
      <c r="G170" s="77">
        <f t="shared" si="27"/>
        <v>9.6423611111111113E-2</v>
      </c>
      <c r="H170" s="78">
        <v>434</v>
      </c>
      <c r="I170" s="88">
        <f t="shared" si="23"/>
        <v>4.1850525655864196E-3</v>
      </c>
      <c r="J170" s="87">
        <f>IF(B170="F",VLOOKUP(D170,Barem!$B$2:$C$11,2,1),VLOOKUP(D170,Barem!$B$12:$C$21,2,1))</f>
        <v>5</v>
      </c>
      <c r="K170" s="87">
        <f>IF(J170=0,0,IF(B170="F",VLOOKUP(I170,Barem!$G$2:$H$11,2,1),VLOOKUP(I170,Barem!$G$12:$H$21,2,1)))</f>
        <v>1</v>
      </c>
      <c r="L170" s="56" t="str">
        <f>VLOOKUP(C170,Barem!$L$1:$Q$16,6,0)</f>
        <v>D</v>
      </c>
      <c r="M170" s="14">
        <f t="shared" si="24"/>
        <v>0.75</v>
      </c>
      <c r="N170" s="14">
        <f t="shared" si="25"/>
        <v>0.25</v>
      </c>
      <c r="O170" s="55">
        <f t="shared" si="26"/>
        <v>0.28933333333333333</v>
      </c>
      <c r="P170" s="31">
        <f>IF(D170&gt;21,VLOOKUP(D170,Barem!$S$1:$T$141,2,1),0)</f>
        <v>0.1</v>
      </c>
      <c r="Q170" s="31">
        <f>IF(D170&lt;1.609,0,IF(B170="F",VLOOKUP(I170,Barem!$W$2:$Y$13,2,1),VLOOKUP(I170,Barem!$W$14:$Y$25,2,1)))</f>
        <v>0</v>
      </c>
      <c r="R170" s="31">
        <f>VLOOKUP(A170,Participanti!A:C,3,0)</f>
        <v>0</v>
      </c>
      <c r="S170" s="25">
        <f t="shared" si="22"/>
        <v>4.3893333333333331</v>
      </c>
      <c r="T170" s="102">
        <v>44241</v>
      </c>
      <c r="U170" s="13">
        <f>COUNTIFS(A:A,A170,C:C,C170)</f>
        <v>1</v>
      </c>
      <c r="V170" s="87" t="str">
        <f>VLOOKUP(A170,Data_echipe!A:U,21,0)</f>
        <v>Run for fun</v>
      </c>
    </row>
    <row r="171" spans="1:22" x14ac:dyDescent="0.25">
      <c r="A171" s="74" t="s">
        <v>142</v>
      </c>
      <c r="B171" s="87" t="str">
        <f>VLOOKUP(A171,Participanti!A:B,2,0)</f>
        <v>M</v>
      </c>
      <c r="C171" s="75">
        <v>5</v>
      </c>
      <c r="D171" s="76">
        <v>16.010000000000002</v>
      </c>
      <c r="E171" s="77">
        <v>5.0370370370370371E-2</v>
      </c>
      <c r="F171" s="77">
        <v>5.0555555555555555E-2</v>
      </c>
      <c r="G171" s="77">
        <f t="shared" si="27"/>
        <v>5.0462962962962959E-2</v>
      </c>
      <c r="H171" s="78">
        <v>20</v>
      </c>
      <c r="I171" s="88">
        <f t="shared" si="23"/>
        <v>3.1519652069308527E-3</v>
      </c>
      <c r="J171" s="87">
        <f>IF(B171="F",VLOOKUP(D171,Barem!$B$2:$C$11,2,1),VLOOKUP(D171,Barem!$B$12:$C$21,2,1))</f>
        <v>3.5</v>
      </c>
      <c r="K171" s="87">
        <f>IF(J171=0,0,IF(B171="F",VLOOKUP(I171,Barem!$G$2:$H$11,2,1),VLOOKUP(I171,Barem!$G$12:$H$21,2,1)))</f>
        <v>3.5</v>
      </c>
      <c r="L171" s="56" t="str">
        <f>VLOOKUP(C171,Barem!$L$1:$Q$16,6,0)</f>
        <v>D</v>
      </c>
      <c r="M171" s="14">
        <f t="shared" si="24"/>
        <v>0.75</v>
      </c>
      <c r="N171" s="14">
        <f t="shared" si="25"/>
        <v>0.25</v>
      </c>
      <c r="O171" s="55">
        <f t="shared" si="26"/>
        <v>0</v>
      </c>
      <c r="P171" s="31">
        <f>IF(D171&gt;21,VLOOKUP(D171,Barem!$S$1:$T$141,2,1),0)</f>
        <v>0</v>
      </c>
      <c r="Q171" s="31">
        <f>IF(D171&lt;1.609,0,IF(B171="F",VLOOKUP(I171,Barem!$W$2:$Y$13,2,1),VLOOKUP(I171,Barem!$W$14:$Y$25,2,1)))</f>
        <v>0</v>
      </c>
      <c r="R171" s="31">
        <f>VLOOKUP(A171,Participanti!A:C,3,0)</f>
        <v>0</v>
      </c>
      <c r="S171" s="25">
        <f t="shared" si="22"/>
        <v>3.5</v>
      </c>
      <c r="T171" s="102">
        <v>44241</v>
      </c>
      <c r="U171" s="13">
        <f>COUNTIFS(A:A,A171,C:C,C171)</f>
        <v>1</v>
      </c>
      <c r="V171" s="87" t="str">
        <f>VLOOKUP(A171,Data_echipe!A:U,21,0)</f>
        <v>Simply the BEST</v>
      </c>
    </row>
    <row r="172" spans="1:22" x14ac:dyDescent="0.25">
      <c r="A172" s="74" t="s">
        <v>187</v>
      </c>
      <c r="B172" s="87" t="str">
        <f>VLOOKUP(A172,Participanti!A:B,2,0)</f>
        <v>F</v>
      </c>
      <c r="C172" s="75">
        <v>5</v>
      </c>
      <c r="D172" s="76">
        <v>20.02</v>
      </c>
      <c r="E172" s="77">
        <v>7.3356481481481481E-2</v>
      </c>
      <c r="F172" s="77">
        <v>7.440972222222221E-2</v>
      </c>
      <c r="G172" s="77">
        <f t="shared" si="27"/>
        <v>7.3883101851851846E-2</v>
      </c>
      <c r="H172" s="78">
        <v>405</v>
      </c>
      <c r="I172" s="88">
        <f t="shared" si="23"/>
        <v>3.6904646279646279E-3</v>
      </c>
      <c r="J172" s="87">
        <f>IF(B172="F",VLOOKUP(D172,Barem!$B$2:$C$11,2,1),VLOOKUP(D172,Barem!$B$12:$C$21,2,1))</f>
        <v>5</v>
      </c>
      <c r="K172" s="87">
        <f>IF(J172=0,0,IF(B172="F",VLOOKUP(I172,Barem!$G$2:$H$11,2,1),VLOOKUP(I172,Barem!$G$12:$H$21,2,1)))</f>
        <v>3</v>
      </c>
      <c r="L172" s="56" t="str">
        <f>VLOOKUP(C172,Barem!$L$1:$Q$16,6,0)</f>
        <v>D</v>
      </c>
      <c r="M172" s="14">
        <f t="shared" si="24"/>
        <v>0.75</v>
      </c>
      <c r="N172" s="14">
        <f t="shared" si="25"/>
        <v>0.25</v>
      </c>
      <c r="O172" s="55">
        <f t="shared" si="26"/>
        <v>0.27</v>
      </c>
      <c r="P172" s="31">
        <f>IF(D172&gt;21,VLOOKUP(D172,Barem!$S$1:$T$141,2,1),0)</f>
        <v>0</v>
      </c>
      <c r="Q172" s="31">
        <f>IF(D172&lt;1.609,0,IF(B172="F",VLOOKUP(I172,Barem!$W$2:$Y$13,2,1),VLOOKUP(I172,Barem!$W$14:$Y$25,2,1)))</f>
        <v>0</v>
      </c>
      <c r="R172" s="31">
        <f>VLOOKUP(A172,Participanti!A:C,3,0)</f>
        <v>0</v>
      </c>
      <c r="S172" s="25">
        <f t="shared" si="22"/>
        <v>4.7699999999999996</v>
      </c>
      <c r="T172" s="102">
        <v>44239</v>
      </c>
      <c r="U172" s="13">
        <f>COUNTIFS(A:A,A172,C:C,C172)</f>
        <v>1</v>
      </c>
      <c r="V172" s="87" t="str">
        <f>VLOOKUP(A172,Data_echipe!A:U,21,0)</f>
        <v>Simply the BEST</v>
      </c>
    </row>
    <row r="173" spans="1:22" x14ac:dyDescent="0.25">
      <c r="A173" s="74" t="s">
        <v>190</v>
      </c>
      <c r="B173" s="87" t="str">
        <f>VLOOKUP(A173,Participanti!A:B,2,0)</f>
        <v>F</v>
      </c>
      <c r="C173" s="75">
        <v>5</v>
      </c>
      <c r="D173" s="76">
        <v>30.01</v>
      </c>
      <c r="E173" s="77">
        <v>0.11012731481481482</v>
      </c>
      <c r="F173" s="77">
        <v>0.11012731481481482</v>
      </c>
      <c r="G173" s="77">
        <f t="shared" si="27"/>
        <v>0.11012731481481482</v>
      </c>
      <c r="H173" s="78">
        <v>50</v>
      </c>
      <c r="I173" s="88">
        <f t="shared" si="23"/>
        <v>3.669687264738914E-3</v>
      </c>
      <c r="J173" s="87">
        <f>IF(B173="F",VLOOKUP(D173,Barem!$B$2:$C$11,2,1),VLOOKUP(D173,Barem!$B$12:$C$21,2,1))</f>
        <v>5</v>
      </c>
      <c r="K173" s="87">
        <f>IF(J173=0,0,IF(B173="F",VLOOKUP(I173,Barem!$G$2:$H$11,2,1),VLOOKUP(I173,Barem!$G$12:$H$21,2,1)))</f>
        <v>3</v>
      </c>
      <c r="L173" s="56" t="str">
        <f>VLOOKUP(C173,Barem!$L$1:$Q$16,6,0)</f>
        <v>D</v>
      </c>
      <c r="M173" s="14">
        <f t="shared" si="24"/>
        <v>0.75</v>
      </c>
      <c r="N173" s="14">
        <f t="shared" si="25"/>
        <v>0.25</v>
      </c>
      <c r="O173" s="55">
        <f t="shared" si="26"/>
        <v>0</v>
      </c>
      <c r="P173" s="31">
        <f>IF(D173&gt;21,VLOOKUP(D173,Barem!$S$1:$T$141,2,1),0)</f>
        <v>0.4</v>
      </c>
      <c r="Q173" s="31">
        <f>IF(D173&lt;1.609,0,IF(B173="F",VLOOKUP(I173,Barem!$W$2:$Y$13,2,1),VLOOKUP(I173,Barem!$W$14:$Y$25,2,1)))</f>
        <v>0</v>
      </c>
      <c r="R173" s="31">
        <f>VLOOKUP(A173,Participanti!A:C,3,0)</f>
        <v>0</v>
      </c>
      <c r="S173" s="25">
        <f t="shared" ref="S173:S181" si="28">J173*M173+K173*N173+O173+P173+Q173+R173</f>
        <v>4.9000000000000004</v>
      </c>
      <c r="T173" s="102">
        <v>44241</v>
      </c>
      <c r="U173" s="13">
        <f>COUNTIFS(A:A,A173,C:C,C173)</f>
        <v>1</v>
      </c>
      <c r="V173" s="87" t="str">
        <f>VLOOKUP(A173,Data_echipe!A:U,21,0)</f>
        <v>Run for fun</v>
      </c>
    </row>
    <row r="174" spans="1:22" x14ac:dyDescent="0.25">
      <c r="A174" s="74" t="s">
        <v>90</v>
      </c>
      <c r="B174" s="87" t="str">
        <f>VLOOKUP(A174,Participanti!A:B,2,0)</f>
        <v>M</v>
      </c>
      <c r="C174" s="75">
        <v>5</v>
      </c>
      <c r="D174" s="76">
        <v>31.68</v>
      </c>
      <c r="E174" s="77">
        <v>0.28546296296296297</v>
      </c>
      <c r="F174" s="77">
        <v>0.31864583333333335</v>
      </c>
      <c r="G174" s="77">
        <f t="shared" si="27"/>
        <v>0.30205439814814816</v>
      </c>
      <c r="H174" s="78">
        <v>1589</v>
      </c>
      <c r="I174" s="88">
        <f t="shared" si="23"/>
        <v>9.5345453960905355E-3</v>
      </c>
      <c r="J174" s="87">
        <f>IF(B174="F",VLOOKUP(D174,Barem!$B$2:$C$11,2,1),VLOOKUP(D174,Barem!$B$12:$C$21,2,1))</f>
        <v>5</v>
      </c>
      <c r="K174" s="87">
        <f>IF(J174=0,0,IF(B174="F",VLOOKUP(I174,Barem!$G$2:$H$11,2,1),VLOOKUP(I174,Barem!$G$12:$H$21,2,1)))</f>
        <v>0</v>
      </c>
      <c r="L174" s="56" t="str">
        <f>VLOOKUP(C174,Barem!$L$1:$Q$16,6,0)</f>
        <v>D</v>
      </c>
      <c r="M174" s="14">
        <f t="shared" si="24"/>
        <v>0.75</v>
      </c>
      <c r="N174" s="14">
        <f t="shared" si="25"/>
        <v>0.25</v>
      </c>
      <c r="O174" s="55">
        <f t="shared" si="26"/>
        <v>1.0593333333333332</v>
      </c>
      <c r="P174" s="31">
        <f>IF(D174&gt;21,VLOOKUP(D174,Barem!$S$1:$T$141,2,1),0)</f>
        <v>0.5</v>
      </c>
      <c r="Q174" s="31">
        <f>IF(D174&lt;1.609,0,IF(B174="F",VLOOKUP(I174,Barem!$W$2:$Y$13,2,1),VLOOKUP(I174,Barem!$W$14:$Y$25,2,1)))</f>
        <v>0</v>
      </c>
      <c r="R174" s="31">
        <f>VLOOKUP(A174,Participanti!A:C,3,0)</f>
        <v>0.4</v>
      </c>
      <c r="S174" s="25">
        <f t="shared" si="28"/>
        <v>5.7093333333333334</v>
      </c>
      <c r="T174" s="102">
        <v>44240</v>
      </c>
      <c r="U174" s="13">
        <f>COUNTIFS(A:A,A174,C:C,C174)</f>
        <v>1</v>
      </c>
      <c r="V174" s="87" t="str">
        <f>VLOOKUP(A174,Data_echipe!A:U,21,0)</f>
        <v>FUGI!</v>
      </c>
    </row>
    <row r="175" spans="1:22" x14ac:dyDescent="0.25">
      <c r="A175" s="74" t="s">
        <v>59</v>
      </c>
      <c r="B175" s="87" t="str">
        <f>VLOOKUP(A175,Participanti!A:B,2,0)</f>
        <v>M</v>
      </c>
      <c r="C175" s="75">
        <v>5</v>
      </c>
      <c r="D175" s="76">
        <v>3</v>
      </c>
      <c r="E175" s="77">
        <v>1.0474537037037037E-2</v>
      </c>
      <c r="F175" s="77">
        <v>1.050925925925926E-2</v>
      </c>
      <c r="G175" s="77">
        <f t="shared" si="27"/>
        <v>1.0491898148148149E-2</v>
      </c>
      <c r="H175" s="78">
        <v>13</v>
      </c>
      <c r="I175" s="88">
        <f t="shared" si="23"/>
        <v>3.49729938271605E-3</v>
      </c>
      <c r="J175" s="87">
        <f>IF(B175="F",VLOOKUP(D175,Barem!$B$2:$C$11,2,1),VLOOKUP(D175,Barem!$B$12:$C$21,2,1))</f>
        <v>1</v>
      </c>
      <c r="K175" s="87">
        <f>IF(J175=0,0,IF(B175="F",VLOOKUP(I175,Barem!$G$2:$H$11,2,1),VLOOKUP(I175,Barem!$G$12:$H$21,2,1)))</f>
        <v>2.5</v>
      </c>
      <c r="L175" s="75" t="s">
        <v>121</v>
      </c>
      <c r="M175" s="14">
        <f t="shared" si="24"/>
        <v>0.25</v>
      </c>
      <c r="N175" s="14">
        <f t="shared" si="25"/>
        <v>0.75</v>
      </c>
      <c r="O175" s="55">
        <f t="shared" si="26"/>
        <v>0</v>
      </c>
      <c r="P175" s="31">
        <f>IF(D175&gt;21,VLOOKUP(D175,Barem!$S$1:$T$141,2,1),0)</f>
        <v>0</v>
      </c>
      <c r="Q175" s="31">
        <f>IF(D175&lt;1.609,0,IF(B175="F",VLOOKUP(I175,Barem!$W$2:$Y$13,2,1),VLOOKUP(I175,Barem!$W$14:$Y$25,2,1)))</f>
        <v>0</v>
      </c>
      <c r="R175" s="31">
        <f>VLOOKUP(A175,Participanti!A:C,3,0)</f>
        <v>0</v>
      </c>
      <c r="S175" s="25">
        <f t="shared" si="28"/>
        <v>2.125</v>
      </c>
      <c r="T175" s="102">
        <v>44241</v>
      </c>
      <c r="U175" s="13">
        <f>COUNTIFS(A:A,A175,C:C,C175)</f>
        <v>1</v>
      </c>
      <c r="V175" s="87" t="str">
        <f>VLOOKUP(A175,Data_echipe!A:U,21,0)</f>
        <v>FUGI!</v>
      </c>
    </row>
    <row r="176" spans="1:22" x14ac:dyDescent="0.25">
      <c r="A176" s="74" t="s">
        <v>53</v>
      </c>
      <c r="B176" s="87" t="str">
        <f>VLOOKUP(A176,Participanti!A:B,2,0)</f>
        <v>M</v>
      </c>
      <c r="C176" s="75">
        <v>5</v>
      </c>
      <c r="D176" s="76">
        <v>16.47</v>
      </c>
      <c r="E176" s="77">
        <v>6.206018518518519E-2</v>
      </c>
      <c r="F176" s="77">
        <v>6.3298611111111111E-2</v>
      </c>
      <c r="G176" s="77">
        <f t="shared" si="27"/>
        <v>6.2679398148148158E-2</v>
      </c>
      <c r="H176" s="78">
        <v>37</v>
      </c>
      <c r="I176" s="88">
        <f t="shared" si="23"/>
        <v>3.8056708043805805E-3</v>
      </c>
      <c r="J176" s="87">
        <f>IF(B176="F",VLOOKUP(D176,Barem!$B$2:$C$11,2,1),VLOOKUP(D176,Barem!$B$12:$C$21,2,1))</f>
        <v>3.5</v>
      </c>
      <c r="K176" s="87">
        <f>IF(J176=0,0,IF(B176="F",VLOOKUP(I176,Barem!$G$2:$H$11,2,1),VLOOKUP(I176,Barem!$G$12:$H$21,2,1)))</f>
        <v>2</v>
      </c>
      <c r="L176" s="56" t="str">
        <f>VLOOKUP(C176,Barem!$L$1:$Q$16,6,0)</f>
        <v>D</v>
      </c>
      <c r="M176" s="14">
        <f t="shared" si="24"/>
        <v>0.75</v>
      </c>
      <c r="N176" s="14">
        <f t="shared" si="25"/>
        <v>0.25</v>
      </c>
      <c r="O176" s="55">
        <f t="shared" si="26"/>
        <v>0</v>
      </c>
      <c r="P176" s="31">
        <f>IF(D176&gt;21,VLOOKUP(D176,Barem!$S$1:$T$141,2,1),0)</f>
        <v>0</v>
      </c>
      <c r="Q176" s="31">
        <f>IF(D176&lt;1.609,0,IF(B176="F",VLOOKUP(I176,Barem!$W$2:$Y$13,2,1),VLOOKUP(I176,Barem!$W$14:$Y$25,2,1)))</f>
        <v>0</v>
      </c>
      <c r="R176" s="31">
        <f>VLOOKUP(A176,Participanti!A:C,3,0)</f>
        <v>0</v>
      </c>
      <c r="S176" s="25">
        <f t="shared" si="28"/>
        <v>3.125</v>
      </c>
      <c r="T176" s="102">
        <v>44241</v>
      </c>
      <c r="U176" s="13">
        <f>COUNTIFS(A:A,A176,C:C,C176)</f>
        <v>1</v>
      </c>
      <c r="V176" s="87" t="str">
        <f>VLOOKUP(A176,Data_echipe!A:U,21,0)</f>
        <v>Run for fun</v>
      </c>
    </row>
    <row r="177" spans="1:22" x14ac:dyDescent="0.25">
      <c r="A177" s="74" t="s">
        <v>46</v>
      </c>
      <c r="B177" s="87" t="str">
        <f>VLOOKUP(A177,Participanti!A:B,2,0)</f>
        <v>M</v>
      </c>
      <c r="C177" s="75">
        <v>5</v>
      </c>
      <c r="D177" s="76">
        <v>15.37</v>
      </c>
      <c r="E177" s="77">
        <v>6.4907407407407414E-2</v>
      </c>
      <c r="F177" s="77">
        <v>7.0254629629629625E-2</v>
      </c>
      <c r="G177" s="77">
        <f t="shared" si="27"/>
        <v>6.7581018518518526E-2</v>
      </c>
      <c r="H177" s="78">
        <v>27</v>
      </c>
      <c r="I177" s="88">
        <f t="shared" ref="I177:I181" si="29">G177/D177</f>
        <v>4.3969432998385511E-3</v>
      </c>
      <c r="J177" s="87">
        <f>IF(B177="F",VLOOKUP(D177,Barem!$B$2:$C$11,2,1),VLOOKUP(D177,Barem!$B$12:$C$21,2,1))</f>
        <v>3.5</v>
      </c>
      <c r="K177" s="87">
        <f>IF(J177=0,0,IF(B177="F",VLOOKUP(I177,Barem!$G$2:$H$11,2,1),VLOOKUP(I177,Barem!$G$12:$H$21,2,1)))</f>
        <v>1</v>
      </c>
      <c r="L177" s="56" t="str">
        <f>VLOOKUP(C177,Barem!$L$1:$Q$16,6,0)</f>
        <v>D</v>
      </c>
      <c r="M177" s="14">
        <f t="shared" ref="M177:M181" si="30">IF(OR(L177="P1",L177="P2",L177="P3"),"",IF(C177=15,0.5,IF(L177="D",0.75,0.25)))</f>
        <v>0.75</v>
      </c>
      <c r="N177" s="14">
        <f t="shared" ref="N177:N181" si="31">IF(OR(L177="P1",L177="P2",L177="P3"),"",IF(C177=15,0.5,IF(L177="V",0.75,0.25)))</f>
        <v>0.25</v>
      </c>
      <c r="O177" s="55">
        <f t="shared" ref="O177:O181" si="32">IF(H177&lt;-49,H177/1500,IF(H177&gt;99,H177/1500,0))</f>
        <v>0</v>
      </c>
      <c r="P177" s="31">
        <f>IF(D177&gt;21,VLOOKUP(D177,Barem!$S$1:$T$141,2,1),0)</f>
        <v>0</v>
      </c>
      <c r="Q177" s="31">
        <f>IF(D177&lt;1.609,0,IF(B177="F",VLOOKUP(I177,Barem!$W$2:$Y$13,2,1),VLOOKUP(I177,Barem!$W$14:$Y$25,2,1)))</f>
        <v>0</v>
      </c>
      <c r="R177" s="31">
        <f>VLOOKUP(A177,Participanti!A:C,3,0)</f>
        <v>0</v>
      </c>
      <c r="S177" s="25">
        <f t="shared" si="28"/>
        <v>2.875</v>
      </c>
      <c r="T177" s="102">
        <v>44241</v>
      </c>
      <c r="U177" s="13">
        <f>COUNTIFS(A:A,A177,C:C,C177)</f>
        <v>1</v>
      </c>
      <c r="V177" s="87" t="e">
        <f>VLOOKUP(A177,Data_echipe!A:U,21,0)</f>
        <v>#N/A</v>
      </c>
    </row>
    <row r="178" spans="1:22" x14ac:dyDescent="0.25">
      <c r="A178" s="74" t="s">
        <v>66</v>
      </c>
      <c r="B178" s="87" t="str">
        <f>VLOOKUP(A178,Participanti!A:B,2,0)</f>
        <v>M</v>
      </c>
      <c r="C178" s="75">
        <v>5</v>
      </c>
      <c r="D178" s="76">
        <v>3.03</v>
      </c>
      <c r="E178" s="77">
        <v>9.3055555555555548E-3</v>
      </c>
      <c r="F178" s="77">
        <v>9.3055555555555548E-3</v>
      </c>
      <c r="G178" s="77">
        <f t="shared" si="27"/>
        <v>9.3055555555555548E-3</v>
      </c>
      <c r="H178" s="78">
        <v>5</v>
      </c>
      <c r="I178" s="88">
        <f t="shared" si="29"/>
        <v>3.0711404473780712E-3</v>
      </c>
      <c r="J178" s="87">
        <f>IF(B178="F",VLOOKUP(D178,Barem!$B$2:$C$11,2,1),VLOOKUP(D178,Barem!$B$12:$C$21,2,1))</f>
        <v>1</v>
      </c>
      <c r="K178" s="87">
        <f>IF(J178=0,0,IF(B178="F",VLOOKUP(I178,Barem!$G$2:$H$11,2,1),VLOOKUP(I178,Barem!$G$12:$H$21,2,1)))</f>
        <v>4</v>
      </c>
      <c r="L178" s="75" t="s">
        <v>121</v>
      </c>
      <c r="M178" s="14">
        <f t="shared" si="30"/>
        <v>0.25</v>
      </c>
      <c r="N178" s="14">
        <f t="shared" si="31"/>
        <v>0.75</v>
      </c>
      <c r="O178" s="55">
        <f t="shared" si="32"/>
        <v>0</v>
      </c>
      <c r="P178" s="31">
        <f>IF(D178&gt;21,VLOOKUP(D178,Barem!$S$1:$T$141,2,1),0)</f>
        <v>0</v>
      </c>
      <c r="Q178" s="31">
        <f>IF(D178&lt;1.609,0,IF(B178="F",VLOOKUP(I178,Barem!$W$2:$Y$13,2,1),VLOOKUP(I178,Barem!$W$14:$Y$25,2,1)))</f>
        <v>0</v>
      </c>
      <c r="R178" s="31">
        <f>VLOOKUP(A178,Participanti!A:C,3,0)</f>
        <v>0</v>
      </c>
      <c r="S178" s="25">
        <f t="shared" si="28"/>
        <v>3.25</v>
      </c>
      <c r="T178" s="102">
        <v>44238</v>
      </c>
      <c r="U178" s="13">
        <f>COUNTIFS(A:A,A178,C:C,C178)</f>
        <v>1</v>
      </c>
      <c r="V178" s="87" t="str">
        <f>VLOOKUP(A178,Data_echipe!A:U,21,0)</f>
        <v>Simply the BEST</v>
      </c>
    </row>
    <row r="179" spans="1:22" x14ac:dyDescent="0.25">
      <c r="A179" s="74" t="s">
        <v>136</v>
      </c>
      <c r="B179" s="87" t="str">
        <f>VLOOKUP(A179,Participanti!A:B,2,0)</f>
        <v>F</v>
      </c>
      <c r="C179" s="75">
        <v>5</v>
      </c>
      <c r="D179" s="76">
        <v>11.03</v>
      </c>
      <c r="E179" s="77">
        <v>5.0960648148148151E-2</v>
      </c>
      <c r="F179" s="77">
        <v>5.3113425925925932E-2</v>
      </c>
      <c r="G179" s="77">
        <f t="shared" ref="G179" si="33">AVERAGE(E179:F179)</f>
        <v>5.2037037037037041E-2</v>
      </c>
      <c r="H179" s="78">
        <v>2</v>
      </c>
      <c r="I179" s="88">
        <f t="shared" ref="I179" si="34">G179/D179</f>
        <v>4.7177730767939295E-3</v>
      </c>
      <c r="J179" s="87">
        <f>IF(B179="F",VLOOKUP(D179,Barem!$B$2:$C$11,2,1),VLOOKUP(D179,Barem!$B$12:$C$21,2,1))</f>
        <v>2.5</v>
      </c>
      <c r="K179" s="87">
        <f>IF(J179=0,0,IF(B179="F",VLOOKUP(I179,Barem!$G$2:$H$11,2,1),VLOOKUP(I179,Barem!$G$12:$H$21,2,1)))</f>
        <v>1</v>
      </c>
      <c r="L179" s="56" t="str">
        <f>VLOOKUP(C179,Barem!$L$1:$Q$16,6,0)</f>
        <v>D</v>
      </c>
      <c r="M179" s="14">
        <f t="shared" ref="M179" si="35">IF(OR(L179="P1",L179="P2",L179="P3"),"",IF(C179=15,0.5,IF(L179="D",0.75,0.25)))</f>
        <v>0.75</v>
      </c>
      <c r="N179" s="14">
        <f t="shared" ref="N179" si="36">IF(OR(L179="P1",L179="P2",L179="P3"),"",IF(C179=15,0.5,IF(L179="V",0.75,0.25)))</f>
        <v>0.25</v>
      </c>
      <c r="O179" s="55">
        <f t="shared" ref="O179" si="37">IF(H179&lt;-49,H179/1500,IF(H179&gt;99,H179/1500,0))</f>
        <v>0</v>
      </c>
      <c r="P179" s="31">
        <f>IF(D179&gt;21,VLOOKUP(D179,Barem!$S$1:$T$141,2,1),0)</f>
        <v>0</v>
      </c>
      <c r="Q179" s="31">
        <f>IF(D179&lt;1.609,0,IF(B179="F",VLOOKUP(I179,Barem!$W$2:$Y$13,2,1),VLOOKUP(I179,Barem!$W$14:$Y$25,2,1)))</f>
        <v>0</v>
      </c>
      <c r="R179" s="31">
        <f>VLOOKUP(A179,Participanti!A:C,3,0)</f>
        <v>0</v>
      </c>
      <c r="S179" s="25">
        <f t="shared" ref="S179" si="38">J179*M179+K179*N179+O179+P179+Q179+R179</f>
        <v>2.125</v>
      </c>
      <c r="T179" s="102">
        <v>44238</v>
      </c>
      <c r="U179" s="13">
        <f>COUNTIFS(A:A,A179,C:C,C179)</f>
        <v>1</v>
      </c>
      <c r="V179" s="87" t="str">
        <f>VLOOKUP(A179,Data_echipe!A:U,21,0)</f>
        <v>Tenchei</v>
      </c>
    </row>
    <row r="180" spans="1:22" x14ac:dyDescent="0.25">
      <c r="A180" s="74" t="s">
        <v>131</v>
      </c>
      <c r="B180" s="87" t="str">
        <f>VLOOKUP(A180,Participanti!A:B,2,0)</f>
        <v>F</v>
      </c>
      <c r="C180" s="75">
        <v>5</v>
      </c>
      <c r="D180" s="76">
        <v>5</v>
      </c>
      <c r="E180" s="77">
        <v>2.0231481481481482E-2</v>
      </c>
      <c r="F180" s="77">
        <v>2.359953703703704E-2</v>
      </c>
      <c r="G180" s="77">
        <f t="shared" ref="G180" si="39">AVERAGE(E180:F180)</f>
        <v>2.191550925925926E-2</v>
      </c>
      <c r="H180" s="78">
        <v>3</v>
      </c>
      <c r="I180" s="88">
        <f t="shared" ref="I180" si="40">G180/D180</f>
        <v>4.3831018518518516E-3</v>
      </c>
      <c r="J180" s="87">
        <f>IF(B180="F",VLOOKUP(D180,Barem!$B$2:$C$11,2,1),VLOOKUP(D180,Barem!$B$12:$C$21,2,1))</f>
        <v>1.5</v>
      </c>
      <c r="K180" s="87">
        <f>IF(J180=0,0,IF(B180="F",VLOOKUP(I180,Barem!$G$2:$H$11,2,1),VLOOKUP(I180,Barem!$G$12:$H$21,2,1)))</f>
        <v>1.5</v>
      </c>
      <c r="L180" s="56" t="str">
        <f>VLOOKUP(C180,Barem!$L$1:$Q$16,6,0)</f>
        <v>D</v>
      </c>
      <c r="M180" s="14">
        <f t="shared" ref="M180" si="41">IF(OR(L180="P1",L180="P2",L180="P3"),"",IF(C180=15,0.5,IF(L180="D",0.75,0.25)))</f>
        <v>0.75</v>
      </c>
      <c r="N180" s="14">
        <f t="shared" ref="N180" si="42">IF(OR(L180="P1",L180="P2",L180="P3"),"",IF(C180=15,0.5,IF(L180="V",0.75,0.25)))</f>
        <v>0.25</v>
      </c>
      <c r="O180" s="55">
        <f t="shared" ref="O180" si="43">IF(H180&lt;-49,H180/1500,IF(H180&gt;99,H180/1500,0))</f>
        <v>0</v>
      </c>
      <c r="P180" s="31">
        <f>IF(D180&gt;21,VLOOKUP(D180,Barem!$S$1:$T$141,2,1),0)</f>
        <v>0</v>
      </c>
      <c r="Q180" s="31">
        <f>IF(D180&lt;1.609,0,IF(B180="F",VLOOKUP(I180,Barem!$W$2:$Y$13,2,1),VLOOKUP(I180,Barem!$W$14:$Y$25,2,1)))</f>
        <v>0</v>
      </c>
      <c r="R180" s="31">
        <f>VLOOKUP(A180,Participanti!A:C,3,0)</f>
        <v>0</v>
      </c>
      <c r="S180" s="25">
        <f t="shared" ref="S180" si="44">J180*M180+K180*N180+O180+P180+Q180+R180</f>
        <v>1.5</v>
      </c>
      <c r="T180" s="102">
        <v>44241</v>
      </c>
      <c r="U180" s="13">
        <f>COUNTIFS(A:A,A180,C:C,C180)</f>
        <v>1</v>
      </c>
      <c r="V180" s="87" t="str">
        <f>VLOOKUP(A180,Data_echipe!A:U,21,0)</f>
        <v>Run a lot</v>
      </c>
    </row>
    <row r="181" spans="1:22" x14ac:dyDescent="0.25">
      <c r="A181" s="74" t="s">
        <v>44</v>
      </c>
      <c r="B181" s="87" t="str">
        <f>VLOOKUP(A181,Participanti!A:B,2,0)</f>
        <v>M</v>
      </c>
      <c r="C181" s="75">
        <v>5</v>
      </c>
      <c r="D181" s="76">
        <v>15.06</v>
      </c>
      <c r="E181" s="77">
        <v>5.559027777777778E-2</v>
      </c>
      <c r="F181" s="77">
        <v>7.1296296296296288E-2</v>
      </c>
      <c r="G181" s="77">
        <f t="shared" si="27"/>
        <v>6.3443287037037027E-2</v>
      </c>
      <c r="H181" s="78">
        <v>24</v>
      </c>
      <c r="I181" s="88">
        <f t="shared" si="29"/>
        <v>4.212701662485858E-3</v>
      </c>
      <c r="J181" s="87">
        <f>IF(B181="F",VLOOKUP(D181,Barem!$B$2:$C$11,2,1),VLOOKUP(D181,Barem!$B$12:$C$21,2,1))</f>
        <v>3.5</v>
      </c>
      <c r="K181" s="87">
        <f>IF(J181=0,0,IF(B181="F",VLOOKUP(I181,Barem!$G$2:$H$11,2,1),VLOOKUP(I181,Barem!$G$12:$H$21,2,1)))</f>
        <v>1</v>
      </c>
      <c r="L181" s="56" t="str">
        <f>VLOOKUP(C181,Barem!$L$1:$Q$16,6,0)</f>
        <v>D</v>
      </c>
      <c r="M181" s="14">
        <f t="shared" si="30"/>
        <v>0.75</v>
      </c>
      <c r="N181" s="14">
        <f t="shared" si="31"/>
        <v>0.25</v>
      </c>
      <c r="O181" s="55">
        <f t="shared" si="32"/>
        <v>0</v>
      </c>
      <c r="P181" s="31">
        <f>IF(D181&gt;21,VLOOKUP(D181,Barem!$S$1:$T$141,2,1),0)</f>
        <v>0</v>
      </c>
      <c r="Q181" s="31">
        <f>IF(D181&lt;1.609,0,IF(B181="F",VLOOKUP(I181,Barem!$W$2:$Y$13,2,1),VLOOKUP(I181,Barem!$W$14:$Y$25,2,1)))</f>
        <v>0</v>
      </c>
      <c r="R181" s="31">
        <f>VLOOKUP(A181,Participanti!A:C,3,0)</f>
        <v>0</v>
      </c>
      <c r="S181" s="25">
        <f t="shared" si="28"/>
        <v>2.875</v>
      </c>
      <c r="T181" s="102">
        <v>44239</v>
      </c>
      <c r="U181" s="13">
        <f>COUNTIFS(A:A,A181,C:C,C181)</f>
        <v>1</v>
      </c>
      <c r="V181" s="87" t="str">
        <f>VLOOKUP(A181,Data_echipe!A:U,21,0)</f>
        <v>Run a lot</v>
      </c>
    </row>
    <row r="182" spans="1:22" x14ac:dyDescent="0.25">
      <c r="A182" s="114" t="s">
        <v>54</v>
      </c>
      <c r="B182" s="114" t="str">
        <f>VLOOKUP(A182,Participanti!A:B,2,0)</f>
        <v>M</v>
      </c>
      <c r="C182" s="114" t="s">
        <v>178</v>
      </c>
      <c r="D182" s="114"/>
      <c r="E182" s="114"/>
      <c r="F182" s="114"/>
      <c r="G182" s="114"/>
      <c r="H182" s="115"/>
      <c r="I182" s="114"/>
      <c r="J182" s="114"/>
      <c r="K182" s="114"/>
      <c r="L182" s="114" t="s">
        <v>252</v>
      </c>
      <c r="M182" s="114"/>
      <c r="N182" s="114"/>
      <c r="O182" s="116"/>
      <c r="P182" s="116"/>
      <c r="Q182" s="116"/>
      <c r="R182" s="116"/>
      <c r="S182" s="117">
        <f>SUMIFS(Participanti!K:K,Participanti!A:A,Data!A182)</f>
        <v>4.5</v>
      </c>
      <c r="T182" s="114"/>
      <c r="V182" s="87" t="str">
        <f>VLOOKUP(A182,Data_echipe!A:U,21,0)</f>
        <v>Tenchei</v>
      </c>
    </row>
    <row r="183" spans="1:22" x14ac:dyDescent="0.25">
      <c r="A183" s="114" t="s">
        <v>90</v>
      </c>
      <c r="B183" s="114" t="str">
        <f>VLOOKUP(A183,Participanti!A:B,2,0)</f>
        <v>M</v>
      </c>
      <c r="C183" s="114" t="s">
        <v>178</v>
      </c>
      <c r="D183" s="114"/>
      <c r="E183" s="114"/>
      <c r="F183" s="114"/>
      <c r="G183" s="114"/>
      <c r="H183" s="115"/>
      <c r="I183" s="114"/>
      <c r="J183" s="114"/>
      <c r="K183" s="114"/>
      <c r="L183" s="114" t="s">
        <v>252</v>
      </c>
      <c r="M183" s="114"/>
      <c r="N183" s="114"/>
      <c r="O183" s="116"/>
      <c r="P183" s="116"/>
      <c r="Q183" s="116"/>
      <c r="R183" s="116"/>
      <c r="S183" s="117">
        <f>SUMIFS(Participanti!K:K,Participanti!A:A,Data!A183)</f>
        <v>4.375</v>
      </c>
      <c r="T183" s="114"/>
      <c r="V183" s="87" t="str">
        <f>VLOOKUP(A183,Data_echipe!A:U,21,0)</f>
        <v>FUGI!</v>
      </c>
    </row>
    <row r="184" spans="1:22" x14ac:dyDescent="0.25">
      <c r="A184" s="114" t="s">
        <v>66</v>
      </c>
      <c r="B184" s="114" t="str">
        <f>VLOOKUP(A184,Participanti!A:B,2,0)</f>
        <v>M</v>
      </c>
      <c r="C184" s="114" t="s">
        <v>178</v>
      </c>
      <c r="D184" s="114"/>
      <c r="E184" s="114"/>
      <c r="F184" s="114"/>
      <c r="G184" s="114"/>
      <c r="H184" s="115"/>
      <c r="I184" s="114"/>
      <c r="J184" s="114"/>
      <c r="K184" s="114"/>
      <c r="L184" s="114" t="s">
        <v>252</v>
      </c>
      <c r="M184" s="114"/>
      <c r="N184" s="114"/>
      <c r="O184" s="116"/>
      <c r="P184" s="116"/>
      <c r="Q184" s="116"/>
      <c r="R184" s="116"/>
      <c r="S184" s="117">
        <f>SUMIFS(Participanti!K:K,Participanti!A:A,Data!A184)</f>
        <v>5</v>
      </c>
      <c r="T184" s="114"/>
      <c r="V184" s="87" t="str">
        <f>VLOOKUP(A184,Data_echipe!A:U,21,0)</f>
        <v>Simply the BEST</v>
      </c>
    </row>
    <row r="185" spans="1:22" x14ac:dyDescent="0.25">
      <c r="A185" s="114" t="s">
        <v>68</v>
      </c>
      <c r="B185" s="114" t="str">
        <f>VLOOKUP(A185,Participanti!A:B,2,0)</f>
        <v>M</v>
      </c>
      <c r="C185" s="114" t="s">
        <v>178</v>
      </c>
      <c r="D185" s="114"/>
      <c r="E185" s="114"/>
      <c r="F185" s="114"/>
      <c r="G185" s="114"/>
      <c r="H185" s="115"/>
      <c r="I185" s="114"/>
      <c r="J185" s="114"/>
      <c r="K185" s="114"/>
      <c r="L185" s="114" t="s">
        <v>252</v>
      </c>
      <c r="M185" s="114"/>
      <c r="N185" s="114"/>
      <c r="O185" s="116"/>
      <c r="P185" s="116"/>
      <c r="Q185" s="116"/>
      <c r="R185" s="116"/>
      <c r="S185" s="117">
        <f>SUMIFS(Participanti!K:K,Participanti!A:A,Data!A185)</f>
        <v>4.5</v>
      </c>
      <c r="T185" s="114"/>
      <c r="V185" s="87" t="str">
        <f>VLOOKUP(A185,Data_echipe!A:U,21,0)</f>
        <v>Tenchei</v>
      </c>
    </row>
    <row r="186" spans="1:22" x14ac:dyDescent="0.25">
      <c r="A186" s="114" t="s">
        <v>65</v>
      </c>
      <c r="B186" s="114" t="str">
        <f>VLOOKUP(A186,Participanti!A:B,2,0)</f>
        <v>M</v>
      </c>
      <c r="C186" s="114" t="s">
        <v>178</v>
      </c>
      <c r="D186" s="114"/>
      <c r="E186" s="114"/>
      <c r="F186" s="114"/>
      <c r="G186" s="114"/>
      <c r="H186" s="115"/>
      <c r="I186" s="114"/>
      <c r="J186" s="114"/>
      <c r="K186" s="114"/>
      <c r="L186" s="114" t="s">
        <v>252</v>
      </c>
      <c r="M186" s="114"/>
      <c r="N186" s="114"/>
      <c r="O186" s="116"/>
      <c r="P186" s="116"/>
      <c r="Q186" s="116"/>
      <c r="R186" s="116"/>
      <c r="S186" s="117">
        <f>SUMIFS(Participanti!K:K,Participanti!A:A,Data!A186)</f>
        <v>5.125</v>
      </c>
      <c r="T186" s="114"/>
      <c r="V186" s="87" t="str">
        <f>VLOOKUP(A186,Data_echipe!A:U,21,0)</f>
        <v>FUGI!</v>
      </c>
    </row>
    <row r="187" spans="1:22" x14ac:dyDescent="0.25">
      <c r="A187" s="114" t="s">
        <v>44</v>
      </c>
      <c r="B187" s="114" t="str">
        <f>VLOOKUP(A187,Participanti!A:B,2,0)</f>
        <v>M</v>
      </c>
      <c r="C187" s="114" t="s">
        <v>178</v>
      </c>
      <c r="D187" s="114"/>
      <c r="E187" s="114"/>
      <c r="F187" s="114"/>
      <c r="G187" s="114"/>
      <c r="H187" s="115"/>
      <c r="I187" s="114"/>
      <c r="J187" s="114"/>
      <c r="K187" s="114"/>
      <c r="L187" s="114" t="s">
        <v>252</v>
      </c>
      <c r="M187" s="114"/>
      <c r="N187" s="114"/>
      <c r="O187" s="116"/>
      <c r="P187" s="116"/>
      <c r="Q187" s="116"/>
      <c r="R187" s="116"/>
      <c r="S187" s="117">
        <f>SUMIFS(Participanti!K:K,Participanti!A:A,Data!A187)</f>
        <v>5.125</v>
      </c>
      <c r="T187" s="114"/>
      <c r="V187" s="87" t="str">
        <f>VLOOKUP(A187,Data_echipe!A:U,21,0)</f>
        <v>Run a lot</v>
      </c>
    </row>
    <row r="188" spans="1:22" x14ac:dyDescent="0.25">
      <c r="A188" s="114" t="s">
        <v>62</v>
      </c>
      <c r="B188" s="114" t="str">
        <f>VLOOKUP(A188,Participanti!A:B,2,0)</f>
        <v>M</v>
      </c>
      <c r="C188" s="114" t="s">
        <v>178</v>
      </c>
      <c r="D188" s="114"/>
      <c r="E188" s="114"/>
      <c r="F188" s="114"/>
      <c r="G188" s="114"/>
      <c r="H188" s="115"/>
      <c r="I188" s="114"/>
      <c r="J188" s="114"/>
      <c r="K188" s="114"/>
      <c r="L188" s="114" t="s">
        <v>252</v>
      </c>
      <c r="M188" s="114"/>
      <c r="N188" s="114"/>
      <c r="O188" s="116"/>
      <c r="P188" s="116"/>
      <c r="Q188" s="116"/>
      <c r="R188" s="116"/>
      <c r="S188" s="117">
        <f>SUMIFS(Participanti!K:K,Participanti!A:A,Data!A188)</f>
        <v>3</v>
      </c>
      <c r="T188" s="114"/>
      <c r="V188" s="87" t="str">
        <f>VLOOKUP(A188,Data_echipe!A:U,21,0)</f>
        <v>Tenchei</v>
      </c>
    </row>
    <row r="189" spans="1:22" x14ac:dyDescent="0.25">
      <c r="A189" s="114" t="s">
        <v>67</v>
      </c>
      <c r="B189" s="114" t="str">
        <f>VLOOKUP(A189,Participanti!A:B,2,0)</f>
        <v>F</v>
      </c>
      <c r="C189" s="114" t="s">
        <v>178</v>
      </c>
      <c r="D189" s="114"/>
      <c r="E189" s="114"/>
      <c r="F189" s="114"/>
      <c r="G189" s="114"/>
      <c r="H189" s="115"/>
      <c r="I189" s="114"/>
      <c r="J189" s="114"/>
      <c r="K189" s="114"/>
      <c r="L189" s="114" t="s">
        <v>252</v>
      </c>
      <c r="M189" s="114"/>
      <c r="N189" s="114"/>
      <c r="O189" s="116"/>
      <c r="P189" s="116"/>
      <c r="Q189" s="116"/>
      <c r="R189" s="116"/>
      <c r="S189" s="117">
        <f>SUMIFS(Participanti!K:K,Participanti!A:A,Data!A189)</f>
        <v>3.5</v>
      </c>
      <c r="T189" s="114"/>
      <c r="V189" s="87" t="str">
        <f>VLOOKUP(A189,Data_echipe!A:U,21,0)</f>
        <v>FUGI!</v>
      </c>
    </row>
    <row r="190" spans="1:22" x14ac:dyDescent="0.25">
      <c r="A190" s="114" t="s">
        <v>59</v>
      </c>
      <c r="B190" s="114" t="str">
        <f>VLOOKUP(A190,Participanti!A:B,2,0)</f>
        <v>M</v>
      </c>
      <c r="C190" s="114" t="s">
        <v>178</v>
      </c>
      <c r="D190" s="114"/>
      <c r="E190" s="114"/>
      <c r="F190" s="114"/>
      <c r="G190" s="114"/>
      <c r="H190" s="115"/>
      <c r="I190" s="114"/>
      <c r="J190" s="114"/>
      <c r="K190" s="114"/>
      <c r="L190" s="114" t="s">
        <v>252</v>
      </c>
      <c r="M190" s="114"/>
      <c r="N190" s="114"/>
      <c r="O190" s="116"/>
      <c r="P190" s="116"/>
      <c r="Q190" s="116"/>
      <c r="R190" s="116"/>
      <c r="S190" s="117">
        <f>SUMIFS(Participanti!K:K,Participanti!A:A,Data!A190)</f>
        <v>4.75</v>
      </c>
      <c r="T190" s="114"/>
      <c r="V190" s="87" t="str">
        <f>VLOOKUP(A190,Data_echipe!A:U,21,0)</f>
        <v>FUGI!</v>
      </c>
    </row>
    <row r="191" spans="1:22" x14ac:dyDescent="0.25">
      <c r="A191" s="114" t="s">
        <v>46</v>
      </c>
      <c r="B191" s="114" t="str">
        <f>VLOOKUP(A191,Participanti!A:B,2,0)</f>
        <v>M</v>
      </c>
      <c r="C191" s="114" t="s">
        <v>178</v>
      </c>
      <c r="D191" s="114"/>
      <c r="E191" s="114"/>
      <c r="F191" s="114"/>
      <c r="G191" s="114"/>
      <c r="H191" s="115"/>
      <c r="I191" s="114"/>
      <c r="J191" s="114"/>
      <c r="K191" s="114"/>
      <c r="L191" s="114" t="s">
        <v>252</v>
      </c>
      <c r="M191" s="114"/>
      <c r="N191" s="114"/>
      <c r="O191" s="116"/>
      <c r="P191" s="116"/>
      <c r="Q191" s="116"/>
      <c r="R191" s="116"/>
      <c r="S191" s="117">
        <f>SUMIFS(Participanti!K:K,Participanti!A:A,Data!A191)</f>
        <v>4.375</v>
      </c>
      <c r="T191" s="114"/>
      <c r="V191" s="87" t="e">
        <f>VLOOKUP(A191,Data_echipe!A:U,21,0)</f>
        <v>#N/A</v>
      </c>
    </row>
    <row r="192" spans="1:22" x14ac:dyDescent="0.25">
      <c r="A192" s="114" t="s">
        <v>61</v>
      </c>
      <c r="B192" s="114" t="str">
        <f>VLOOKUP(A192,Participanti!A:B,2,0)</f>
        <v>M</v>
      </c>
      <c r="C192" s="114" t="s">
        <v>178</v>
      </c>
      <c r="D192" s="114"/>
      <c r="E192" s="114"/>
      <c r="F192" s="114"/>
      <c r="G192" s="114"/>
      <c r="H192" s="115"/>
      <c r="I192" s="114"/>
      <c r="J192" s="114"/>
      <c r="K192" s="114"/>
      <c r="L192" s="114" t="s">
        <v>252</v>
      </c>
      <c r="M192" s="114"/>
      <c r="N192" s="114"/>
      <c r="O192" s="116"/>
      <c r="P192" s="116"/>
      <c r="Q192" s="116"/>
      <c r="R192" s="116"/>
      <c r="S192" s="117">
        <f>SUMIFS(Participanti!K:K,Participanti!A:A,Data!A192)</f>
        <v>3.125</v>
      </c>
      <c r="T192" s="114"/>
      <c r="V192" s="87" t="str">
        <f>VLOOKUP(A192,Data_echipe!A:U,21,0)</f>
        <v>Run for fun</v>
      </c>
    </row>
    <row r="193" spans="1:22" x14ac:dyDescent="0.25">
      <c r="A193" s="114" t="s">
        <v>63</v>
      </c>
      <c r="B193" s="114" t="str">
        <f>VLOOKUP(A193,Participanti!A:B,2,0)</f>
        <v>M</v>
      </c>
      <c r="C193" s="114" t="s">
        <v>178</v>
      </c>
      <c r="D193" s="114"/>
      <c r="E193" s="114"/>
      <c r="F193" s="114"/>
      <c r="G193" s="114"/>
      <c r="H193" s="115"/>
      <c r="I193" s="114"/>
      <c r="J193" s="114"/>
      <c r="K193" s="114"/>
      <c r="L193" s="114" t="s">
        <v>252</v>
      </c>
      <c r="M193" s="114"/>
      <c r="N193" s="114"/>
      <c r="O193" s="116"/>
      <c r="P193" s="116"/>
      <c r="Q193" s="116"/>
      <c r="R193" s="116"/>
      <c r="S193" s="117">
        <f>SUMIFS(Participanti!K:K,Participanti!A:A,Data!A193)</f>
        <v>2.625</v>
      </c>
      <c r="T193" s="114"/>
      <c r="V193" s="87" t="e">
        <f>VLOOKUP(A193,Data_echipe!A:U,21,0)</f>
        <v>#N/A</v>
      </c>
    </row>
    <row r="194" spans="1:22" x14ac:dyDescent="0.25">
      <c r="A194" s="114" t="s">
        <v>51</v>
      </c>
      <c r="B194" s="114" t="str">
        <f>VLOOKUP(A194,Participanti!A:B,2,0)</f>
        <v>M</v>
      </c>
      <c r="C194" s="114" t="s">
        <v>178</v>
      </c>
      <c r="D194" s="114"/>
      <c r="E194" s="114"/>
      <c r="F194" s="114"/>
      <c r="G194" s="114"/>
      <c r="H194" s="115"/>
      <c r="I194" s="114"/>
      <c r="J194" s="114"/>
      <c r="K194" s="114"/>
      <c r="L194" s="114" t="s">
        <v>252</v>
      </c>
      <c r="M194" s="114"/>
      <c r="N194" s="114"/>
      <c r="O194" s="116"/>
      <c r="P194" s="116"/>
      <c r="Q194" s="116"/>
      <c r="R194" s="116"/>
      <c r="S194" s="117">
        <f>SUMIFS(Participanti!K:K,Participanti!A:A,Data!A194)</f>
        <v>3.125</v>
      </c>
      <c r="T194" s="114"/>
      <c r="V194" s="87" t="str">
        <f>VLOOKUP(A194,Data_echipe!A:U,21,0)</f>
        <v>Simply the BEST</v>
      </c>
    </row>
    <row r="195" spans="1:22" x14ac:dyDescent="0.25">
      <c r="A195" s="114" t="s">
        <v>53</v>
      </c>
      <c r="B195" s="114" t="str">
        <f>VLOOKUP(A195,Participanti!A:B,2,0)</f>
        <v>M</v>
      </c>
      <c r="C195" s="114" t="s">
        <v>178</v>
      </c>
      <c r="D195" s="114"/>
      <c r="E195" s="114"/>
      <c r="F195" s="114"/>
      <c r="G195" s="114"/>
      <c r="H195" s="115"/>
      <c r="I195" s="114"/>
      <c r="J195" s="114"/>
      <c r="K195" s="114"/>
      <c r="L195" s="114" t="s">
        <v>252</v>
      </c>
      <c r="M195" s="114"/>
      <c r="N195" s="114"/>
      <c r="O195" s="116"/>
      <c r="P195" s="116"/>
      <c r="Q195" s="116"/>
      <c r="R195" s="116"/>
      <c r="S195" s="117">
        <f>SUMIFS(Participanti!K:K,Participanti!A:A,Data!A195)</f>
        <v>3.125</v>
      </c>
      <c r="T195" s="114"/>
      <c r="V195" s="87" t="str">
        <f>VLOOKUP(A195,Data_echipe!A:U,21,0)</f>
        <v>Run for fun</v>
      </c>
    </row>
    <row r="196" spans="1:22" x14ac:dyDescent="0.25">
      <c r="A196" s="114" t="s">
        <v>109</v>
      </c>
      <c r="B196" s="114" t="str">
        <f>VLOOKUP(A196,Participanti!A:B,2,0)</f>
        <v>F</v>
      </c>
      <c r="C196" s="114" t="s">
        <v>178</v>
      </c>
      <c r="D196" s="114"/>
      <c r="E196" s="114"/>
      <c r="F196" s="114"/>
      <c r="G196" s="114"/>
      <c r="H196" s="115"/>
      <c r="I196" s="114"/>
      <c r="J196" s="114"/>
      <c r="K196" s="114"/>
      <c r="L196" s="114" t="s">
        <v>252</v>
      </c>
      <c r="M196" s="114"/>
      <c r="N196" s="114"/>
      <c r="O196" s="116"/>
      <c r="P196" s="116"/>
      <c r="Q196" s="116"/>
      <c r="R196" s="116"/>
      <c r="S196" s="117">
        <f>SUMIFS(Participanti!K:K,Participanti!A:A,Data!A196)</f>
        <v>2.75</v>
      </c>
      <c r="T196" s="114"/>
      <c r="V196" s="87" t="e">
        <f>VLOOKUP(A196,Data_echipe!A:U,21,0)</f>
        <v>#N/A</v>
      </c>
    </row>
    <row r="197" spans="1:22" x14ac:dyDescent="0.25">
      <c r="A197" s="114" t="s">
        <v>50</v>
      </c>
      <c r="B197" s="114" t="str">
        <f>VLOOKUP(A197,Participanti!A:B,2,0)</f>
        <v>M</v>
      </c>
      <c r="C197" s="114" t="s">
        <v>178</v>
      </c>
      <c r="D197" s="114"/>
      <c r="E197" s="114"/>
      <c r="F197" s="114"/>
      <c r="G197" s="114"/>
      <c r="H197" s="115"/>
      <c r="I197" s="114"/>
      <c r="J197" s="114"/>
      <c r="K197" s="114"/>
      <c r="L197" s="114" t="s">
        <v>252</v>
      </c>
      <c r="M197" s="114"/>
      <c r="N197" s="114"/>
      <c r="O197" s="116"/>
      <c r="P197" s="116"/>
      <c r="Q197" s="116"/>
      <c r="R197" s="116"/>
      <c r="S197" s="117">
        <f>SUMIFS(Participanti!K:K,Participanti!A:A,Data!A197)</f>
        <v>4.833333333333333</v>
      </c>
      <c r="T197" s="114"/>
      <c r="V197" s="87" t="str">
        <f>VLOOKUP(A197,Data_echipe!A:U,21,0)</f>
        <v>Run a lot</v>
      </c>
    </row>
    <row r="198" spans="1:22" x14ac:dyDescent="0.25">
      <c r="A198" s="114" t="s">
        <v>114</v>
      </c>
      <c r="B198" s="114" t="str">
        <f>VLOOKUP(A198,Participanti!A:B,2,0)</f>
        <v>F</v>
      </c>
      <c r="C198" s="114" t="s">
        <v>178</v>
      </c>
      <c r="D198" s="114"/>
      <c r="E198" s="114"/>
      <c r="F198" s="114"/>
      <c r="G198" s="114"/>
      <c r="H198" s="115"/>
      <c r="I198" s="114"/>
      <c r="J198" s="114"/>
      <c r="K198" s="114"/>
      <c r="L198" s="114" t="s">
        <v>252</v>
      </c>
      <c r="M198" s="114"/>
      <c r="N198" s="114"/>
      <c r="O198" s="116"/>
      <c r="P198" s="116"/>
      <c r="Q198" s="116"/>
      <c r="R198" s="116"/>
      <c r="S198" s="117">
        <f>SUMIFS(Participanti!K:K,Participanti!A:A,Data!A198)</f>
        <v>4.125</v>
      </c>
      <c r="T198" s="114"/>
      <c r="V198" s="87" t="str">
        <f>VLOOKUP(A198,Data_echipe!A:U,21,0)</f>
        <v>Run for fun</v>
      </c>
    </row>
    <row r="199" spans="1:22" x14ac:dyDescent="0.25">
      <c r="A199" s="114" t="s">
        <v>57</v>
      </c>
      <c r="B199" s="114" t="str">
        <f>VLOOKUP(A199,Participanti!A:B,2,0)</f>
        <v>M</v>
      </c>
      <c r="C199" s="114" t="s">
        <v>178</v>
      </c>
      <c r="D199" s="114"/>
      <c r="E199" s="114"/>
      <c r="F199" s="114"/>
      <c r="G199" s="114"/>
      <c r="H199" s="115"/>
      <c r="I199" s="114"/>
      <c r="J199" s="114"/>
      <c r="K199" s="114"/>
      <c r="L199" s="114" t="s">
        <v>252</v>
      </c>
      <c r="M199" s="114"/>
      <c r="N199" s="114"/>
      <c r="O199" s="116"/>
      <c r="P199" s="116"/>
      <c r="Q199" s="116"/>
      <c r="R199" s="116"/>
      <c r="S199" s="117">
        <f>SUMIFS(Participanti!K:K,Participanti!A:A,Data!A199)</f>
        <v>2.375</v>
      </c>
      <c r="T199" s="114"/>
      <c r="V199" s="87" t="str">
        <f>VLOOKUP(A199,Data_echipe!A:U,21,0)</f>
        <v>FUGI!</v>
      </c>
    </row>
    <row r="200" spans="1:22" x14ac:dyDescent="0.25">
      <c r="A200" s="114" t="s">
        <v>122</v>
      </c>
      <c r="B200" s="114" t="str">
        <f>VLOOKUP(A200,Participanti!A:B,2,0)</f>
        <v>M</v>
      </c>
      <c r="C200" s="114" t="s">
        <v>178</v>
      </c>
      <c r="D200" s="114"/>
      <c r="E200" s="114"/>
      <c r="F200" s="114"/>
      <c r="G200" s="114"/>
      <c r="H200" s="115"/>
      <c r="I200" s="114"/>
      <c r="J200" s="114"/>
      <c r="K200" s="114"/>
      <c r="L200" s="114" t="s">
        <v>252</v>
      </c>
      <c r="M200" s="114"/>
      <c r="N200" s="114"/>
      <c r="O200" s="116"/>
      <c r="P200" s="116"/>
      <c r="Q200" s="116"/>
      <c r="R200" s="116"/>
      <c r="S200" s="117">
        <f>SUMIFS(Participanti!K:K,Participanti!A:A,Data!A200)</f>
        <v>5</v>
      </c>
      <c r="T200" s="114"/>
      <c r="V200" s="87" t="str">
        <f>VLOOKUP(A200,Data_echipe!A:U,21,0)</f>
        <v>Run a lot</v>
      </c>
    </row>
    <row r="201" spans="1:22" x14ac:dyDescent="0.25">
      <c r="A201" s="114" t="s">
        <v>126</v>
      </c>
      <c r="B201" s="114" t="str">
        <f>VLOOKUP(A201,Participanti!A:B,2,0)</f>
        <v>M</v>
      </c>
      <c r="C201" s="114" t="s">
        <v>178</v>
      </c>
      <c r="D201" s="114"/>
      <c r="E201" s="114"/>
      <c r="F201" s="114"/>
      <c r="G201" s="114"/>
      <c r="H201" s="115"/>
      <c r="I201" s="114"/>
      <c r="J201" s="114"/>
      <c r="K201" s="114"/>
      <c r="L201" s="114" t="s">
        <v>252</v>
      </c>
      <c r="M201" s="114"/>
      <c r="N201" s="114"/>
      <c r="O201" s="116"/>
      <c r="P201" s="116"/>
      <c r="Q201" s="116"/>
      <c r="R201" s="116"/>
      <c r="S201" s="117">
        <f>SUMIFS(Participanti!K:K,Participanti!A:A,Data!A201)</f>
        <v>4</v>
      </c>
      <c r="T201" s="114"/>
      <c r="V201" s="87" t="str">
        <f>VLOOKUP(A201,Data_echipe!A:U,21,0)</f>
        <v>Run a lot</v>
      </c>
    </row>
    <row r="202" spans="1:22" x14ac:dyDescent="0.25">
      <c r="A202" s="114" t="s">
        <v>127</v>
      </c>
      <c r="B202" s="114" t="str">
        <f>VLOOKUP(A202,Participanti!A:B,2,0)</f>
        <v>M</v>
      </c>
      <c r="C202" s="114" t="s">
        <v>178</v>
      </c>
      <c r="D202" s="114"/>
      <c r="E202" s="114"/>
      <c r="F202" s="114"/>
      <c r="G202" s="114"/>
      <c r="H202" s="115"/>
      <c r="I202" s="114"/>
      <c r="J202" s="114"/>
      <c r="K202" s="114"/>
      <c r="L202" s="114" t="s">
        <v>252</v>
      </c>
      <c r="M202" s="114"/>
      <c r="N202" s="114"/>
      <c r="O202" s="116"/>
      <c r="P202" s="116"/>
      <c r="Q202" s="116"/>
      <c r="R202" s="116"/>
      <c r="S202" s="117">
        <f>SUMIFS(Participanti!K:K,Participanti!A:A,Data!A202)</f>
        <v>3.5</v>
      </c>
      <c r="T202" s="114"/>
      <c r="V202" s="87" t="str">
        <f>VLOOKUP(A202,Data_echipe!A:U,21,0)</f>
        <v>Tenchei</v>
      </c>
    </row>
    <row r="203" spans="1:22" x14ac:dyDescent="0.25">
      <c r="A203" s="114" t="s">
        <v>7</v>
      </c>
      <c r="B203" s="114" t="str">
        <f>VLOOKUP(A203,Participanti!A:B,2,0)</f>
        <v>M</v>
      </c>
      <c r="C203" s="114" t="s">
        <v>178</v>
      </c>
      <c r="D203" s="114"/>
      <c r="E203" s="114"/>
      <c r="F203" s="114"/>
      <c r="G203" s="114"/>
      <c r="H203" s="115"/>
      <c r="I203" s="114"/>
      <c r="J203" s="114"/>
      <c r="K203" s="114"/>
      <c r="L203" s="114" t="s">
        <v>252</v>
      </c>
      <c r="M203" s="114"/>
      <c r="N203" s="114"/>
      <c r="O203" s="116"/>
      <c r="P203" s="116"/>
      <c r="Q203" s="116"/>
      <c r="R203" s="116"/>
      <c r="S203" s="117">
        <f>SUMIFS(Participanti!K:K,Participanti!A:A,Data!A203)</f>
        <v>3.875</v>
      </c>
      <c r="T203" s="114"/>
      <c r="V203" s="87" t="str">
        <f>VLOOKUP(A203,Data_echipe!A:U,21,0)</f>
        <v>Run for fun</v>
      </c>
    </row>
    <row r="204" spans="1:22" x14ac:dyDescent="0.25">
      <c r="A204" s="114" t="s">
        <v>131</v>
      </c>
      <c r="B204" s="114" t="str">
        <f>VLOOKUP(A204,Participanti!A:B,2,0)</f>
        <v>F</v>
      </c>
      <c r="C204" s="114" t="s">
        <v>178</v>
      </c>
      <c r="D204" s="114"/>
      <c r="E204" s="114"/>
      <c r="F204" s="114"/>
      <c r="G204" s="114"/>
      <c r="H204" s="115"/>
      <c r="I204" s="114"/>
      <c r="J204" s="114"/>
      <c r="K204" s="114"/>
      <c r="L204" s="114" t="s">
        <v>252</v>
      </c>
      <c r="M204" s="114"/>
      <c r="N204" s="114"/>
      <c r="O204" s="116"/>
      <c r="P204" s="116"/>
      <c r="Q204" s="116"/>
      <c r="R204" s="116"/>
      <c r="S204" s="117">
        <f>SUMIFS(Participanti!K:K,Participanti!A:A,Data!A204)</f>
        <v>4.625</v>
      </c>
      <c r="T204" s="114"/>
      <c r="V204" s="87" t="str">
        <f>VLOOKUP(A204,Data_echipe!A:U,21,0)</f>
        <v>Run a lot</v>
      </c>
    </row>
    <row r="205" spans="1:22" x14ac:dyDescent="0.25">
      <c r="A205" s="114" t="s">
        <v>136</v>
      </c>
      <c r="B205" s="114" t="str">
        <f>VLOOKUP(A205,Participanti!A:B,2,0)</f>
        <v>F</v>
      </c>
      <c r="C205" s="114" t="s">
        <v>178</v>
      </c>
      <c r="D205" s="114"/>
      <c r="E205" s="114"/>
      <c r="F205" s="114"/>
      <c r="G205" s="114"/>
      <c r="H205" s="115"/>
      <c r="I205" s="114"/>
      <c r="J205" s="114"/>
      <c r="K205" s="114"/>
      <c r="L205" s="114" t="s">
        <v>252</v>
      </c>
      <c r="M205" s="114"/>
      <c r="N205" s="114"/>
      <c r="O205" s="116"/>
      <c r="P205" s="116"/>
      <c r="Q205" s="116"/>
      <c r="R205" s="116"/>
      <c r="S205" s="117">
        <f>SUMIFS(Participanti!K:K,Participanti!A:A,Data!A205)</f>
        <v>3.125</v>
      </c>
      <c r="T205" s="114"/>
      <c r="V205" s="87" t="str">
        <f>VLOOKUP(A205,Data_echipe!A:U,21,0)</f>
        <v>Tenchei</v>
      </c>
    </row>
    <row r="206" spans="1:22" x14ac:dyDescent="0.25">
      <c r="A206" s="114" t="s">
        <v>142</v>
      </c>
      <c r="B206" s="114" t="str">
        <f>VLOOKUP(A206,Participanti!A:B,2,0)</f>
        <v>M</v>
      </c>
      <c r="C206" s="114" t="s">
        <v>178</v>
      </c>
      <c r="D206" s="114"/>
      <c r="E206" s="114"/>
      <c r="F206" s="114"/>
      <c r="G206" s="114"/>
      <c r="H206" s="115"/>
      <c r="I206" s="114"/>
      <c r="J206" s="114"/>
      <c r="K206" s="114"/>
      <c r="L206" s="114" t="s">
        <v>252</v>
      </c>
      <c r="M206" s="114"/>
      <c r="N206" s="114"/>
      <c r="O206" s="116"/>
      <c r="P206" s="116"/>
      <c r="Q206" s="116"/>
      <c r="R206" s="116"/>
      <c r="S206" s="117">
        <f>SUMIFS(Participanti!K:K,Participanti!A:A,Data!A206)</f>
        <v>4.25</v>
      </c>
      <c r="T206" s="114"/>
      <c r="V206" s="87" t="str">
        <f>VLOOKUP(A206,Data_echipe!A:U,21,0)</f>
        <v>Simply the BEST</v>
      </c>
    </row>
    <row r="207" spans="1:22" x14ac:dyDescent="0.25">
      <c r="A207" s="114" t="s">
        <v>183</v>
      </c>
      <c r="B207" s="114" t="str">
        <f>VLOOKUP(A207,Participanti!A:B,2,0)</f>
        <v>F</v>
      </c>
      <c r="C207" s="114" t="s">
        <v>178</v>
      </c>
      <c r="D207" s="114"/>
      <c r="E207" s="114"/>
      <c r="F207" s="114"/>
      <c r="G207" s="114"/>
      <c r="H207" s="115"/>
      <c r="I207" s="114"/>
      <c r="J207" s="114"/>
      <c r="K207" s="114"/>
      <c r="L207" s="114" t="s">
        <v>252</v>
      </c>
      <c r="M207" s="114"/>
      <c r="N207" s="114"/>
      <c r="O207" s="116"/>
      <c r="P207" s="116"/>
      <c r="Q207" s="116"/>
      <c r="R207" s="116"/>
      <c r="S207" s="117">
        <f>SUMIFS(Participanti!K:K,Participanti!A:A,Data!A207)</f>
        <v>4</v>
      </c>
      <c r="T207" s="114"/>
      <c r="V207" s="87" t="str">
        <f>VLOOKUP(A207,Data_echipe!A:U,21,0)</f>
        <v>FUGI!</v>
      </c>
    </row>
    <row r="208" spans="1:22" x14ac:dyDescent="0.25">
      <c r="A208" s="114" t="s">
        <v>185</v>
      </c>
      <c r="B208" s="114" t="str">
        <f>VLOOKUP(A208,Participanti!A:B,2,0)</f>
        <v>M</v>
      </c>
      <c r="C208" s="114" t="s">
        <v>178</v>
      </c>
      <c r="D208" s="114"/>
      <c r="E208" s="114"/>
      <c r="F208" s="114"/>
      <c r="G208" s="114"/>
      <c r="H208" s="115"/>
      <c r="I208" s="114"/>
      <c r="J208" s="114"/>
      <c r="K208" s="114"/>
      <c r="L208" s="114" t="s">
        <v>252</v>
      </c>
      <c r="M208" s="114"/>
      <c r="N208" s="114"/>
      <c r="O208" s="116"/>
      <c r="P208" s="116"/>
      <c r="Q208" s="116"/>
      <c r="R208" s="116"/>
      <c r="S208" s="117">
        <f>SUMIFS(Participanti!K:K,Participanti!A:A,Data!A208)</f>
        <v>5</v>
      </c>
      <c r="T208" s="114"/>
      <c r="V208" s="87" t="str">
        <f>VLOOKUP(A208,Data_echipe!A:U,21,0)</f>
        <v>FUGI!</v>
      </c>
    </row>
    <row r="209" spans="1:22" x14ac:dyDescent="0.25">
      <c r="A209" s="114" t="s">
        <v>186</v>
      </c>
      <c r="B209" s="114" t="str">
        <f>VLOOKUP(A209,Participanti!A:B,2,0)</f>
        <v>M</v>
      </c>
      <c r="C209" s="114" t="s">
        <v>178</v>
      </c>
      <c r="D209" s="114"/>
      <c r="E209" s="114"/>
      <c r="F209" s="114"/>
      <c r="G209" s="114"/>
      <c r="H209" s="115"/>
      <c r="I209" s="114"/>
      <c r="J209" s="114"/>
      <c r="K209" s="114"/>
      <c r="L209" s="114" t="s">
        <v>252</v>
      </c>
      <c r="M209" s="114"/>
      <c r="N209" s="114"/>
      <c r="O209" s="116"/>
      <c r="P209" s="116"/>
      <c r="Q209" s="116"/>
      <c r="R209" s="116"/>
      <c r="S209" s="117">
        <f>SUMIFS(Participanti!K:K,Participanti!A:A,Data!A209)</f>
        <v>5.375</v>
      </c>
      <c r="T209" s="114"/>
      <c r="V209" s="87" t="str">
        <f>VLOOKUP(A209,Data_echipe!A:U,21,0)</f>
        <v>Run a lot</v>
      </c>
    </row>
    <row r="210" spans="1:22" x14ac:dyDescent="0.25">
      <c r="A210" s="114" t="s">
        <v>187</v>
      </c>
      <c r="B210" s="114" t="str">
        <f>VLOOKUP(A210,Participanti!A:B,2,0)</f>
        <v>F</v>
      </c>
      <c r="C210" s="114" t="s">
        <v>178</v>
      </c>
      <c r="D210" s="114"/>
      <c r="E210" s="114"/>
      <c r="F210" s="114"/>
      <c r="G210" s="114"/>
      <c r="H210" s="115"/>
      <c r="I210" s="114"/>
      <c r="J210" s="114"/>
      <c r="K210" s="114"/>
      <c r="L210" s="114" t="s">
        <v>252</v>
      </c>
      <c r="M210" s="114"/>
      <c r="N210" s="114"/>
      <c r="O210" s="116"/>
      <c r="P210" s="116"/>
      <c r="Q210" s="116"/>
      <c r="R210" s="116"/>
      <c r="S210" s="117">
        <f>SUMIFS(Participanti!K:K,Participanti!A:A,Data!A210)</f>
        <v>4.5</v>
      </c>
      <c r="T210" s="114"/>
      <c r="V210" s="87" t="str">
        <f>VLOOKUP(A210,Data_echipe!A:U,21,0)</f>
        <v>Simply the BEST</v>
      </c>
    </row>
    <row r="211" spans="1:22" x14ac:dyDescent="0.25">
      <c r="A211" s="114" t="s">
        <v>188</v>
      </c>
      <c r="B211" s="114" t="str">
        <f>VLOOKUP(A211,Participanti!A:B,2,0)</f>
        <v>F</v>
      </c>
      <c r="C211" s="114" t="s">
        <v>178</v>
      </c>
      <c r="D211" s="114"/>
      <c r="E211" s="114"/>
      <c r="F211" s="114"/>
      <c r="G211" s="114"/>
      <c r="H211" s="115"/>
      <c r="I211" s="114"/>
      <c r="J211" s="114"/>
      <c r="K211" s="114"/>
      <c r="L211" s="114" t="s">
        <v>252</v>
      </c>
      <c r="M211" s="114"/>
      <c r="N211" s="114"/>
      <c r="O211" s="116"/>
      <c r="P211" s="116"/>
      <c r="Q211" s="116"/>
      <c r="R211" s="116"/>
      <c r="S211" s="117">
        <f>SUMIFS(Participanti!K:K,Participanti!A:A,Data!A211)</f>
        <v>4.625</v>
      </c>
      <c r="T211" s="114"/>
      <c r="V211" s="87" t="str">
        <f>VLOOKUP(A211,Data_echipe!A:U,21,0)</f>
        <v>Simply the BEST</v>
      </c>
    </row>
    <row r="212" spans="1:22" x14ac:dyDescent="0.25">
      <c r="A212" s="114" t="s">
        <v>189</v>
      </c>
      <c r="B212" s="114" t="str">
        <f>VLOOKUP(A212,Participanti!A:B,2,0)</f>
        <v>M</v>
      </c>
      <c r="C212" s="114" t="s">
        <v>178</v>
      </c>
      <c r="D212" s="114"/>
      <c r="E212" s="114"/>
      <c r="F212" s="114"/>
      <c r="G212" s="114"/>
      <c r="H212" s="115"/>
      <c r="I212" s="114"/>
      <c r="J212" s="114"/>
      <c r="K212" s="114"/>
      <c r="L212" s="114" t="s">
        <v>252</v>
      </c>
      <c r="M212" s="114"/>
      <c r="N212" s="114"/>
      <c r="O212" s="116"/>
      <c r="P212" s="116"/>
      <c r="Q212" s="116"/>
      <c r="R212" s="116"/>
      <c r="S212" s="117">
        <f>SUMIFS(Participanti!K:K,Participanti!A:A,Data!A212)</f>
        <v>3.5</v>
      </c>
      <c r="T212" s="114"/>
      <c r="V212" s="87" t="str">
        <f>VLOOKUP(A212,Data_echipe!A:U,21,0)</f>
        <v>Run for fun</v>
      </c>
    </row>
    <row r="213" spans="1:22" x14ac:dyDescent="0.25">
      <c r="A213" s="114" t="s">
        <v>190</v>
      </c>
      <c r="B213" s="114" t="str">
        <f>VLOOKUP(A213,Participanti!A:B,2,0)</f>
        <v>F</v>
      </c>
      <c r="C213" s="114" t="s">
        <v>178</v>
      </c>
      <c r="D213" s="114"/>
      <c r="E213" s="114"/>
      <c r="F213" s="114"/>
      <c r="G213" s="114"/>
      <c r="H213" s="115"/>
      <c r="I213" s="114"/>
      <c r="J213" s="114"/>
      <c r="K213" s="114"/>
      <c r="L213" s="114" t="s">
        <v>252</v>
      </c>
      <c r="M213" s="114"/>
      <c r="N213" s="114"/>
      <c r="O213" s="116"/>
      <c r="P213" s="116"/>
      <c r="Q213" s="116"/>
      <c r="R213" s="116"/>
      <c r="S213" s="117">
        <f>SUMIFS(Participanti!K:K,Participanti!A:A,Data!A213)</f>
        <v>5.875</v>
      </c>
      <c r="T213" s="114"/>
      <c r="V213" s="87" t="str">
        <f>VLOOKUP(A213,Data_echipe!A:U,21,0)</f>
        <v>Run for fun</v>
      </c>
    </row>
    <row r="214" spans="1:22" x14ac:dyDescent="0.25">
      <c r="A214" s="114" t="s">
        <v>197</v>
      </c>
      <c r="B214" s="114" t="str">
        <f>VLOOKUP(A214,Participanti!A:B,2,0)</f>
        <v>F</v>
      </c>
      <c r="C214" s="114" t="s">
        <v>178</v>
      </c>
      <c r="D214" s="114"/>
      <c r="E214" s="114"/>
      <c r="F214" s="114"/>
      <c r="G214" s="114"/>
      <c r="H214" s="115"/>
      <c r="I214" s="114"/>
      <c r="J214" s="114"/>
      <c r="K214" s="114"/>
      <c r="L214" s="114" t="s">
        <v>252</v>
      </c>
      <c r="M214" s="114"/>
      <c r="N214" s="114"/>
      <c r="O214" s="116"/>
      <c r="P214" s="116"/>
      <c r="Q214" s="116"/>
      <c r="R214" s="116"/>
      <c r="S214" s="117">
        <f>SUMIFS(Participanti!K:K,Participanti!A:A,Data!A214)</f>
        <v>3.25</v>
      </c>
      <c r="T214" s="114"/>
      <c r="V214" s="87" t="str">
        <f>VLOOKUP(A214,Data_echipe!A:U,21,0)</f>
        <v>Simply the BEST</v>
      </c>
    </row>
    <row r="215" spans="1:22" x14ac:dyDescent="0.25">
      <c r="A215" s="74" t="s">
        <v>63</v>
      </c>
      <c r="B215" s="87" t="str">
        <f>VLOOKUP(A215,Participanti!A:B,2,0)</f>
        <v>M</v>
      </c>
      <c r="C215" s="75">
        <v>6</v>
      </c>
      <c r="D215" s="76">
        <v>3.23</v>
      </c>
      <c r="E215" s="77">
        <v>1.2893518518518519E-2</v>
      </c>
      <c r="F215" s="77">
        <v>1.2893518518518519E-2</v>
      </c>
      <c r="G215" s="77">
        <f t="shared" ref="G215:G248" si="45">AVERAGE(E215:F215)</f>
        <v>1.2893518518518519E-2</v>
      </c>
      <c r="H215" s="78">
        <v>12</v>
      </c>
      <c r="I215" s="88">
        <f t="shared" ref="I215:I248" si="46">G215/D215</f>
        <v>3.9918013989221424E-3</v>
      </c>
      <c r="J215" s="87">
        <f>IF(B215="F",VLOOKUP(D215,Barem!$B$2:$C$11,2,1),VLOOKUP(D215,Barem!$B$12:$C$21,2,1))</f>
        <v>1</v>
      </c>
      <c r="K215" s="87">
        <f>IF(J215=0,0,IF(B215="F",VLOOKUP(I215,Barem!$G$2:$H$11,2,1),VLOOKUP(I215,Barem!$G$12:$H$21,2,1)))</f>
        <v>1.5</v>
      </c>
      <c r="L215" s="56" t="str">
        <f>VLOOKUP(C215,Barem!$L$1:$Q$16,6,0)</f>
        <v>V</v>
      </c>
      <c r="M215" s="14">
        <f t="shared" ref="M215:M248" si="47">IF(OR(L215="P1",L215="P2",L215="P3"),"",IF(C215=15,0.5,IF(L215="D",0.75,0.25)))</f>
        <v>0.25</v>
      </c>
      <c r="N215" s="14">
        <f t="shared" ref="N215:N248" si="48">IF(OR(L215="P1",L215="P2",L215="P3"),"",IF(C215=15,0.5,IF(L215="V",0.75,0.25)))</f>
        <v>0.75</v>
      </c>
      <c r="O215" s="55">
        <f t="shared" ref="O215:O248" si="49">IF(H215&lt;-49,H215/1500,IF(H215&gt;99,H215/1500,0))</f>
        <v>0</v>
      </c>
      <c r="P215" s="31">
        <f>IF(D215&gt;21,VLOOKUP(D215,Barem!$S$1:$T$141,2,1),0)</f>
        <v>0</v>
      </c>
      <c r="Q215" s="31">
        <f>IF(D215&lt;1.609,0,IF(B215="F",VLOOKUP(I215,Barem!$W$2:$Y$13,2,1),VLOOKUP(I215,Barem!$W$14:$Y$25,2,1)))</f>
        <v>0</v>
      </c>
      <c r="R215" s="31">
        <f>VLOOKUP(A215,Participanti!A:C,3,0)</f>
        <v>0</v>
      </c>
      <c r="S215" s="25">
        <f t="shared" ref="S215:S248" si="50">J215*M215+K215*N215+O215+P215+Q215+R215</f>
        <v>1.375</v>
      </c>
      <c r="T215" s="102">
        <v>44248</v>
      </c>
      <c r="U215" s="13">
        <f>COUNTIFS(A:A,A215,C:C,C215)</f>
        <v>1</v>
      </c>
      <c r="V215" s="87" t="e">
        <f>VLOOKUP(A215,Data_echipe!A:U,21,0)</f>
        <v>#N/A</v>
      </c>
    </row>
    <row r="216" spans="1:22" x14ac:dyDescent="0.25">
      <c r="A216" s="74" t="s">
        <v>109</v>
      </c>
      <c r="B216" s="87" t="str">
        <f>VLOOKUP(A216,Participanti!A:B,2,0)</f>
        <v>F</v>
      </c>
      <c r="C216" s="75">
        <v>6</v>
      </c>
      <c r="D216" s="76">
        <v>9.9600000000000009</v>
      </c>
      <c r="E216" s="77">
        <v>4.4409722222222225E-2</v>
      </c>
      <c r="F216" s="77">
        <v>4.614583333333333E-2</v>
      </c>
      <c r="G216" s="77">
        <f t="shared" si="45"/>
        <v>4.5277777777777778E-2</v>
      </c>
      <c r="H216" s="78">
        <v>10</v>
      </c>
      <c r="I216" s="88">
        <f t="shared" si="46"/>
        <v>4.5459616242748769E-3</v>
      </c>
      <c r="J216" s="87">
        <f>IF(B216="F",VLOOKUP(D216,Barem!$B$2:$C$11,2,1),VLOOKUP(D216,Barem!$B$12:$C$21,2,1))</f>
        <v>2.5</v>
      </c>
      <c r="K216" s="87">
        <f>IF(J216=0,0,IF(B216="F",VLOOKUP(I216,Barem!$G$2:$H$11,2,1),VLOOKUP(I216,Barem!$G$12:$H$21,2,1)))</f>
        <v>1</v>
      </c>
      <c r="L216" s="56" t="str">
        <f>VLOOKUP(C216,Barem!$L$1:$Q$16,6,0)</f>
        <v>V</v>
      </c>
      <c r="M216" s="14">
        <f t="shared" si="47"/>
        <v>0.25</v>
      </c>
      <c r="N216" s="14">
        <f t="shared" si="48"/>
        <v>0.75</v>
      </c>
      <c r="O216" s="55">
        <f t="shared" si="49"/>
        <v>0</v>
      </c>
      <c r="P216" s="31">
        <f>IF(D216&gt;21,VLOOKUP(D216,Barem!$S$1:$T$141,2,1),0)</f>
        <v>0</v>
      </c>
      <c r="Q216" s="31">
        <f>IF(D216&lt;1.609,0,IF(B216="F",VLOOKUP(I216,Barem!$W$2:$Y$13,2,1),VLOOKUP(I216,Barem!$W$14:$Y$25,2,1)))</f>
        <v>0</v>
      </c>
      <c r="R216" s="31">
        <f>VLOOKUP(A216,Participanti!A:C,3,0)</f>
        <v>0</v>
      </c>
      <c r="S216" s="25">
        <f t="shared" si="50"/>
        <v>1.375</v>
      </c>
      <c r="T216" s="102">
        <v>44248</v>
      </c>
      <c r="U216" s="13">
        <f>COUNTIFS(A:A,A216,C:C,C216)</f>
        <v>1</v>
      </c>
      <c r="V216" s="87" t="e">
        <f>VLOOKUP(A216,Data_echipe!A:U,21,0)</f>
        <v>#N/A</v>
      </c>
    </row>
    <row r="217" spans="1:22" x14ac:dyDescent="0.25">
      <c r="A217" s="74" t="s">
        <v>197</v>
      </c>
      <c r="B217" s="87" t="str">
        <f>VLOOKUP(A217,Participanti!A:B,2,0)</f>
        <v>F</v>
      </c>
      <c r="C217" s="75">
        <v>6</v>
      </c>
      <c r="D217" s="76">
        <v>41.22</v>
      </c>
      <c r="E217" s="77">
        <v>0.20207175925925927</v>
      </c>
      <c r="F217" s="77">
        <v>0.20207175925925927</v>
      </c>
      <c r="G217" s="77">
        <f t="shared" si="45"/>
        <v>0.20207175925925927</v>
      </c>
      <c r="H217" s="78">
        <v>1513</v>
      </c>
      <c r="I217" s="88">
        <f t="shared" si="46"/>
        <v>4.9022746059985264E-3</v>
      </c>
      <c r="J217" s="87">
        <f>IF(B217="F",VLOOKUP(D217,Barem!$B$2:$C$11,2,1),VLOOKUP(D217,Barem!$B$12:$C$21,2,1))</f>
        <v>5</v>
      </c>
      <c r="K217" s="87">
        <f>IF(J217=0,0,IF(B217="F",VLOOKUP(I217,Barem!$G$2:$H$11,2,1),VLOOKUP(I217,Barem!$G$12:$H$21,2,1)))</f>
        <v>1</v>
      </c>
      <c r="L217" s="56" t="str">
        <f>VLOOKUP(C217,Barem!$L$1:$Q$16,6,0)</f>
        <v>V</v>
      </c>
      <c r="M217" s="14">
        <f t="shared" si="47"/>
        <v>0.25</v>
      </c>
      <c r="N217" s="14">
        <f t="shared" si="48"/>
        <v>0.75</v>
      </c>
      <c r="O217" s="55">
        <f t="shared" si="49"/>
        <v>1.0086666666666666</v>
      </c>
      <c r="P217" s="31">
        <f>IF(D217&gt;21,VLOOKUP(D217,Barem!$S$1:$T$141,2,1),0)</f>
        <v>1</v>
      </c>
      <c r="Q217" s="31">
        <f>IF(D217&lt;1.609,0,IF(B217="F",VLOOKUP(I217,Barem!$W$2:$Y$13,2,1),VLOOKUP(I217,Barem!$W$14:$Y$25,2,1)))</f>
        <v>0</v>
      </c>
      <c r="R217" s="31">
        <f>VLOOKUP(A217,Participanti!A:C,3,0)</f>
        <v>0</v>
      </c>
      <c r="S217" s="25">
        <f t="shared" si="50"/>
        <v>4.0086666666666666</v>
      </c>
      <c r="T217" s="102">
        <v>44247</v>
      </c>
      <c r="U217" s="13">
        <f>COUNTIFS(A:A,A217,C:C,C217)</f>
        <v>1</v>
      </c>
      <c r="V217" s="87" t="str">
        <f>VLOOKUP(A217,Data_echipe!A:U,21,0)</f>
        <v>Simply the BEST</v>
      </c>
    </row>
    <row r="218" spans="1:22" x14ac:dyDescent="0.25">
      <c r="A218" s="74" t="s">
        <v>50</v>
      </c>
      <c r="B218" s="87" t="str">
        <f>VLOOKUP(A218,Participanti!A:B,2,0)</f>
        <v>M</v>
      </c>
      <c r="C218" s="75">
        <v>6</v>
      </c>
      <c r="D218" s="76">
        <v>14.17</v>
      </c>
      <c r="E218" s="77">
        <v>4.7997685185185185E-2</v>
      </c>
      <c r="F218" s="77">
        <v>4.971064814814815E-2</v>
      </c>
      <c r="G218" s="77">
        <f t="shared" si="45"/>
        <v>4.8854166666666671E-2</v>
      </c>
      <c r="H218" s="78">
        <v>15</v>
      </c>
      <c r="I218" s="88">
        <f t="shared" si="46"/>
        <v>3.4477181839567164E-3</v>
      </c>
      <c r="J218" s="87">
        <f>IF(B218="F",VLOOKUP(D218,Barem!$B$2:$C$11,2,1),VLOOKUP(D218,Barem!$B$12:$C$21,2,1))</f>
        <v>3</v>
      </c>
      <c r="K218" s="87">
        <f>IF(J218=0,0,IF(B218="F",VLOOKUP(I218,Barem!$G$2:$H$11,2,1),VLOOKUP(I218,Barem!$G$12:$H$21,2,1)))</f>
        <v>3</v>
      </c>
      <c r="L218" s="56" t="str">
        <f>VLOOKUP(C218,Barem!$L$1:$Q$16,6,0)</f>
        <v>V</v>
      </c>
      <c r="M218" s="14">
        <f t="shared" si="47"/>
        <v>0.25</v>
      </c>
      <c r="N218" s="14">
        <f t="shared" si="48"/>
        <v>0.75</v>
      </c>
      <c r="O218" s="55">
        <f t="shared" si="49"/>
        <v>0</v>
      </c>
      <c r="P218" s="31">
        <f>IF(D218&gt;21,VLOOKUP(D218,Barem!$S$1:$T$141,2,1),0)</f>
        <v>0</v>
      </c>
      <c r="Q218" s="31">
        <f>IF(D218&lt;1.609,0,IF(B218="F",VLOOKUP(I218,Barem!$W$2:$Y$13,2,1),VLOOKUP(I218,Barem!$W$14:$Y$25,2,1)))</f>
        <v>0</v>
      </c>
      <c r="R218" s="31">
        <f>VLOOKUP(A218,Participanti!A:C,3,0)</f>
        <v>0</v>
      </c>
      <c r="S218" s="25">
        <f t="shared" si="50"/>
        <v>3</v>
      </c>
      <c r="T218" s="102">
        <v>44246</v>
      </c>
      <c r="U218" s="13">
        <f>COUNTIFS(A:A,A218,C:C,C218)</f>
        <v>1</v>
      </c>
      <c r="V218" s="87" t="str">
        <f>VLOOKUP(A218,Data_echipe!A:U,21,0)</f>
        <v>Run a lot</v>
      </c>
    </row>
    <row r="219" spans="1:22" x14ac:dyDescent="0.25">
      <c r="A219" s="74" t="s">
        <v>183</v>
      </c>
      <c r="B219" s="87" t="str">
        <f>VLOOKUP(A219,Participanti!A:B,2,0)</f>
        <v>F</v>
      </c>
      <c r="C219" s="75">
        <v>6</v>
      </c>
      <c r="D219" s="76">
        <v>3.02</v>
      </c>
      <c r="E219" s="77">
        <v>1.064814814814815E-2</v>
      </c>
      <c r="F219" s="77">
        <v>1.064814814814815E-2</v>
      </c>
      <c r="G219" s="77">
        <f t="shared" si="45"/>
        <v>1.064814814814815E-2</v>
      </c>
      <c r="H219" s="78">
        <v>32</v>
      </c>
      <c r="I219" s="88">
        <f t="shared" si="46"/>
        <v>3.5258768702477318E-3</v>
      </c>
      <c r="J219" s="87">
        <f>IF(B219="F",VLOOKUP(D219,Barem!$B$2:$C$11,2,1),VLOOKUP(D219,Barem!$B$12:$C$21,2,1))</f>
        <v>1</v>
      </c>
      <c r="K219" s="87">
        <f>IF(J219=0,0,IF(B219="F",VLOOKUP(I219,Barem!$G$2:$H$11,2,1),VLOOKUP(I219,Barem!$G$12:$H$21,2,1)))</f>
        <v>3.5</v>
      </c>
      <c r="L219" s="56" t="str">
        <f>VLOOKUP(C219,Barem!$L$1:$Q$16,6,0)</f>
        <v>V</v>
      </c>
      <c r="M219" s="14">
        <f t="shared" si="47"/>
        <v>0.25</v>
      </c>
      <c r="N219" s="14">
        <f t="shared" si="48"/>
        <v>0.75</v>
      </c>
      <c r="O219" s="55">
        <f t="shared" si="49"/>
        <v>0</v>
      </c>
      <c r="P219" s="31">
        <f>IF(D219&gt;21,VLOOKUP(D219,Barem!$S$1:$T$141,2,1),0)</f>
        <v>0</v>
      </c>
      <c r="Q219" s="31">
        <f>IF(D219&lt;1.609,0,IF(B219="F",VLOOKUP(I219,Barem!$W$2:$Y$13,2,1),VLOOKUP(I219,Barem!$W$14:$Y$25,2,1)))</f>
        <v>0</v>
      </c>
      <c r="R219" s="31">
        <f>VLOOKUP(A219,Participanti!A:C,3,0)</f>
        <v>0</v>
      </c>
      <c r="S219" s="25">
        <f t="shared" si="50"/>
        <v>2.875</v>
      </c>
      <c r="T219" s="102">
        <v>44247</v>
      </c>
      <c r="U219" s="13">
        <f>COUNTIFS(A:A,A219,C:C,C219)</f>
        <v>1</v>
      </c>
      <c r="V219" s="87" t="str">
        <f>VLOOKUP(A219,Data_echipe!A:U,21,0)</f>
        <v>FUGI!</v>
      </c>
    </row>
    <row r="220" spans="1:22" x14ac:dyDescent="0.25">
      <c r="A220" s="74" t="s">
        <v>65</v>
      </c>
      <c r="B220" s="87" t="str">
        <f>VLOOKUP(A220,Participanti!A:B,2,0)</f>
        <v>M</v>
      </c>
      <c r="C220" s="75">
        <v>6</v>
      </c>
      <c r="D220" s="76">
        <v>21.15</v>
      </c>
      <c r="E220" s="77">
        <v>7.2256944444444443E-2</v>
      </c>
      <c r="F220" s="77">
        <v>7.2962962962962966E-2</v>
      </c>
      <c r="G220" s="77">
        <f t="shared" si="45"/>
        <v>7.2609953703703711E-2</v>
      </c>
      <c r="H220" s="78">
        <v>76</v>
      </c>
      <c r="I220" s="88">
        <f t="shared" si="46"/>
        <v>3.4330947377637692E-3</v>
      </c>
      <c r="J220" s="87">
        <f>IF(B220="F",VLOOKUP(D220,Barem!$B$2:$C$11,2,1),VLOOKUP(D220,Barem!$B$12:$C$21,2,1))</f>
        <v>5</v>
      </c>
      <c r="K220" s="87">
        <f>IF(J220=0,0,IF(B220="F",VLOOKUP(I220,Barem!$G$2:$H$11,2,1),VLOOKUP(I220,Barem!$G$12:$H$21,2,1)))</f>
        <v>3</v>
      </c>
      <c r="L220" s="75" t="s">
        <v>120</v>
      </c>
      <c r="M220" s="14">
        <f t="shared" si="47"/>
        <v>0.75</v>
      </c>
      <c r="N220" s="14">
        <f t="shared" si="48"/>
        <v>0.25</v>
      </c>
      <c r="O220" s="55">
        <f t="shared" si="49"/>
        <v>0</v>
      </c>
      <c r="P220" s="31">
        <f>IF(D220&gt;21,VLOOKUP(D220,Barem!$S$1:$T$141,2,1),0)</f>
        <v>0</v>
      </c>
      <c r="Q220" s="31">
        <f>IF(D220&lt;1.609,0,IF(B220="F",VLOOKUP(I220,Barem!$W$2:$Y$13,2,1),VLOOKUP(I220,Barem!$W$14:$Y$25,2,1)))</f>
        <v>0</v>
      </c>
      <c r="R220" s="31">
        <f>VLOOKUP(A220,Participanti!A:C,3,0)</f>
        <v>0</v>
      </c>
      <c r="S220" s="25">
        <f t="shared" si="50"/>
        <v>4.5</v>
      </c>
      <c r="T220" s="102">
        <v>44246</v>
      </c>
      <c r="U220" s="13">
        <f>COUNTIFS(A:A,A220,C:C,C220)</f>
        <v>1</v>
      </c>
      <c r="V220" s="87" t="str">
        <f>VLOOKUP(A220,Data_echipe!A:U,21,0)</f>
        <v>FUGI!</v>
      </c>
    </row>
    <row r="221" spans="1:22" x14ac:dyDescent="0.25">
      <c r="A221" s="74" t="s">
        <v>61</v>
      </c>
      <c r="B221" s="87" t="str">
        <f>VLOOKUP(A221,Participanti!A:B,2,0)</f>
        <v>M</v>
      </c>
      <c r="C221" s="75">
        <v>6</v>
      </c>
      <c r="D221" s="76">
        <v>15.4</v>
      </c>
      <c r="E221" s="77">
        <v>6.895833333333333E-2</v>
      </c>
      <c r="F221" s="77">
        <v>7.1319444444444449E-2</v>
      </c>
      <c r="G221" s="77">
        <f t="shared" si="45"/>
        <v>7.013888888888889E-2</v>
      </c>
      <c r="H221" s="78">
        <v>31</v>
      </c>
      <c r="I221" s="88">
        <f t="shared" si="46"/>
        <v>4.5544733044733041E-3</v>
      </c>
      <c r="J221" s="87">
        <f>IF(B221="F",VLOOKUP(D221,Barem!$B$2:$C$11,2,1),VLOOKUP(D221,Barem!$B$12:$C$21,2,1))</f>
        <v>3.5</v>
      </c>
      <c r="K221" s="87">
        <f>IF(J221=0,0,IF(B221="F",VLOOKUP(I221,Barem!$G$2:$H$11,2,1),VLOOKUP(I221,Barem!$G$12:$H$21,2,1)))</f>
        <v>1</v>
      </c>
      <c r="L221" s="56" t="str">
        <f>VLOOKUP(C221,Barem!$L$1:$Q$16,6,0)</f>
        <v>V</v>
      </c>
      <c r="M221" s="14">
        <f t="shared" si="47"/>
        <v>0.25</v>
      </c>
      <c r="N221" s="14">
        <f t="shared" si="48"/>
        <v>0.75</v>
      </c>
      <c r="O221" s="55">
        <f t="shared" si="49"/>
        <v>0</v>
      </c>
      <c r="P221" s="31">
        <f>IF(D221&gt;21,VLOOKUP(D221,Barem!$S$1:$T$141,2,1),0)</f>
        <v>0</v>
      </c>
      <c r="Q221" s="31">
        <f>IF(D221&lt;1.609,0,IF(B221="F",VLOOKUP(I221,Barem!$W$2:$Y$13,2,1),VLOOKUP(I221,Barem!$W$14:$Y$25,2,1)))</f>
        <v>0</v>
      </c>
      <c r="R221" s="31">
        <f>VLOOKUP(A221,Participanti!A:C,3,0)</f>
        <v>0</v>
      </c>
      <c r="S221" s="25">
        <f t="shared" si="50"/>
        <v>1.625</v>
      </c>
      <c r="T221" s="102">
        <v>44247</v>
      </c>
      <c r="U221" s="13">
        <f>COUNTIFS(A:A,A221,C:C,C221)</f>
        <v>1</v>
      </c>
      <c r="V221" s="87" t="str">
        <f>VLOOKUP(A221,Data_echipe!A:U,21,0)</f>
        <v>Run for fun</v>
      </c>
    </row>
    <row r="222" spans="1:22" x14ac:dyDescent="0.25">
      <c r="A222" s="74" t="s">
        <v>7</v>
      </c>
      <c r="B222" s="87" t="str">
        <f>VLOOKUP(A222,Participanti!A:B,2,0)</f>
        <v>M</v>
      </c>
      <c r="C222" s="75">
        <v>6</v>
      </c>
      <c r="D222" s="76">
        <v>10.26</v>
      </c>
      <c r="E222" s="77">
        <v>3.4722222222222224E-2</v>
      </c>
      <c r="F222" s="77">
        <v>3.4722222222222224E-2</v>
      </c>
      <c r="G222" s="77">
        <f t="shared" si="45"/>
        <v>3.4722222222222224E-2</v>
      </c>
      <c r="H222" s="78">
        <v>18</v>
      </c>
      <c r="I222" s="88">
        <f t="shared" si="46"/>
        <v>3.3842321854017764E-3</v>
      </c>
      <c r="J222" s="87">
        <f>IF(B222="F",VLOOKUP(D222,Barem!$B$2:$C$11,2,1),VLOOKUP(D222,Barem!$B$12:$C$21,2,1))</f>
        <v>2.5</v>
      </c>
      <c r="K222" s="87">
        <f>IF(J222=0,0,IF(B222="F",VLOOKUP(I222,Barem!$G$2:$H$11,2,1),VLOOKUP(I222,Barem!$G$12:$H$21,2,1)))</f>
        <v>3</v>
      </c>
      <c r="L222" s="56" t="str">
        <f>VLOOKUP(C222,Barem!$L$1:$Q$16,6,0)</f>
        <v>V</v>
      </c>
      <c r="M222" s="14">
        <f t="shared" si="47"/>
        <v>0.25</v>
      </c>
      <c r="N222" s="14">
        <f t="shared" si="48"/>
        <v>0.75</v>
      </c>
      <c r="O222" s="55">
        <f t="shared" si="49"/>
        <v>0</v>
      </c>
      <c r="P222" s="31">
        <f>IF(D222&gt;21,VLOOKUP(D222,Barem!$S$1:$T$141,2,1),0)</f>
        <v>0</v>
      </c>
      <c r="Q222" s="31">
        <f>IF(D222&lt;1.609,0,IF(B222="F",VLOOKUP(I222,Barem!$W$2:$Y$13,2,1),VLOOKUP(I222,Barem!$W$14:$Y$25,2,1)))</f>
        <v>0</v>
      </c>
      <c r="R222" s="31">
        <f>VLOOKUP(A222,Participanti!A:C,3,0)</f>
        <v>0</v>
      </c>
      <c r="S222" s="25">
        <f t="shared" si="50"/>
        <v>2.875</v>
      </c>
      <c r="T222" s="102">
        <v>44245</v>
      </c>
      <c r="U222" s="13">
        <f>COUNTIFS(A:A,A222,C:C,C222)</f>
        <v>1</v>
      </c>
      <c r="V222" s="87" t="str">
        <f>VLOOKUP(A222,Data_echipe!A:U,21,0)</f>
        <v>Run for fun</v>
      </c>
    </row>
    <row r="223" spans="1:22" x14ac:dyDescent="0.25">
      <c r="A223" s="74" t="s">
        <v>57</v>
      </c>
      <c r="B223" s="87" t="str">
        <f>VLOOKUP(A223,Participanti!A:B,2,0)</f>
        <v>M</v>
      </c>
      <c r="C223" s="75">
        <v>6</v>
      </c>
      <c r="D223" s="76">
        <v>21.11</v>
      </c>
      <c r="E223" s="77">
        <v>8.6979166666666663E-2</v>
      </c>
      <c r="F223" s="77">
        <v>8.9178240740740752E-2</v>
      </c>
      <c r="G223" s="77">
        <f t="shared" si="45"/>
        <v>8.8078703703703715E-2</v>
      </c>
      <c r="H223" s="78">
        <v>68</v>
      </c>
      <c r="I223" s="88">
        <f t="shared" si="46"/>
        <v>4.1723687211607631E-3</v>
      </c>
      <c r="J223" s="87">
        <f>IF(B223="F",VLOOKUP(D223,Barem!$B$2:$C$11,2,1),VLOOKUP(D223,Barem!$B$12:$C$21,2,1))</f>
        <v>5</v>
      </c>
      <c r="K223" s="87">
        <f>IF(J223=0,0,IF(B223="F",VLOOKUP(I223,Barem!$G$2:$H$11,2,1),VLOOKUP(I223,Barem!$G$12:$H$21,2,1)))</f>
        <v>1.5</v>
      </c>
      <c r="L223" s="56" t="str">
        <f>VLOOKUP(C223,Barem!$L$1:$Q$16,6,0)</f>
        <v>V</v>
      </c>
      <c r="M223" s="14">
        <f t="shared" si="47"/>
        <v>0.25</v>
      </c>
      <c r="N223" s="14">
        <f t="shared" si="48"/>
        <v>0.75</v>
      </c>
      <c r="O223" s="55">
        <f t="shared" si="49"/>
        <v>0</v>
      </c>
      <c r="P223" s="31">
        <f>IF(D223&gt;21,VLOOKUP(D223,Barem!$S$1:$T$141,2,1),0)</f>
        <v>0</v>
      </c>
      <c r="Q223" s="31">
        <f>IF(D223&lt;1.609,0,IF(B223="F",VLOOKUP(I223,Barem!$W$2:$Y$13,2,1),VLOOKUP(I223,Barem!$W$14:$Y$25,2,1)))</f>
        <v>0</v>
      </c>
      <c r="R223" s="31">
        <f>VLOOKUP(A223,Participanti!A:C,3,0)</f>
        <v>0</v>
      </c>
      <c r="S223" s="25">
        <f t="shared" si="50"/>
        <v>2.375</v>
      </c>
      <c r="T223" s="102">
        <v>44247</v>
      </c>
      <c r="U223" s="13">
        <f>COUNTIFS(A:A,A223,C:C,C223)</f>
        <v>1</v>
      </c>
      <c r="V223" s="87" t="str">
        <f>VLOOKUP(A223,Data_echipe!A:U,21,0)</f>
        <v>FUGI!</v>
      </c>
    </row>
    <row r="224" spans="1:22" x14ac:dyDescent="0.25">
      <c r="A224" s="74" t="s">
        <v>68</v>
      </c>
      <c r="B224" s="87" t="str">
        <f>VLOOKUP(A224,Participanti!A:B,2,0)</f>
        <v>M</v>
      </c>
      <c r="C224" s="75">
        <v>6</v>
      </c>
      <c r="D224" s="76">
        <v>21.01</v>
      </c>
      <c r="E224" s="77">
        <v>6.5937499999999996E-2</v>
      </c>
      <c r="F224" s="77">
        <v>6.6053240740740746E-2</v>
      </c>
      <c r="G224" s="77">
        <f t="shared" si="45"/>
        <v>6.5995370370370371E-2</v>
      </c>
      <c r="H224" s="78">
        <v>50</v>
      </c>
      <c r="I224" s="88">
        <f t="shared" si="46"/>
        <v>3.1411409029210072E-3</v>
      </c>
      <c r="J224" s="87">
        <f>IF(B224="F",VLOOKUP(D224,Barem!$B$2:$C$11,2,1),VLOOKUP(D224,Barem!$B$12:$C$21,2,1))</f>
        <v>5</v>
      </c>
      <c r="K224" s="87">
        <f>IF(J224=0,0,IF(B224="F",VLOOKUP(I224,Barem!$G$2:$H$11,2,1),VLOOKUP(I224,Barem!$G$12:$H$21,2,1)))</f>
        <v>3.5</v>
      </c>
      <c r="L224" s="56" t="str">
        <f>VLOOKUP(C224,Barem!$L$1:$Q$16,6,0)</f>
        <v>V</v>
      </c>
      <c r="M224" s="14">
        <f t="shared" si="47"/>
        <v>0.25</v>
      </c>
      <c r="N224" s="14">
        <f t="shared" si="48"/>
        <v>0.75</v>
      </c>
      <c r="O224" s="55">
        <f t="shared" si="49"/>
        <v>0</v>
      </c>
      <c r="P224" s="31">
        <f>IF(D224&gt;21,VLOOKUP(D224,Barem!$S$1:$T$141,2,1),0)</f>
        <v>0</v>
      </c>
      <c r="Q224" s="31">
        <f>IF(D224&lt;1.609,0,IF(B224="F",VLOOKUP(I224,Barem!$W$2:$Y$13,2,1),VLOOKUP(I224,Barem!$W$14:$Y$25,2,1)))</f>
        <v>0</v>
      </c>
      <c r="R224" s="31">
        <f>VLOOKUP(A224,Participanti!A:C,3,0)</f>
        <v>0</v>
      </c>
      <c r="S224" s="25">
        <f t="shared" si="50"/>
        <v>3.875</v>
      </c>
      <c r="T224" s="102">
        <v>44244</v>
      </c>
      <c r="U224" s="13">
        <f>COUNTIFS(A:A,A224,C:C,C224)</f>
        <v>1</v>
      </c>
      <c r="V224" s="87" t="str">
        <f>VLOOKUP(A224,Data_echipe!A:U,21,0)</f>
        <v>Tenchei</v>
      </c>
    </row>
    <row r="225" spans="1:22" x14ac:dyDescent="0.25">
      <c r="A225" s="74" t="s">
        <v>62</v>
      </c>
      <c r="B225" s="87" t="str">
        <f>VLOOKUP(A225,Participanti!A:B,2,0)</f>
        <v>M</v>
      </c>
      <c r="C225" s="75">
        <v>6</v>
      </c>
      <c r="D225" s="76">
        <v>9.8000000000000007</v>
      </c>
      <c r="E225" s="77">
        <v>3.243055555555556E-2</v>
      </c>
      <c r="F225" s="77">
        <v>3.2789351851851854E-2</v>
      </c>
      <c r="G225" s="77">
        <f t="shared" si="45"/>
        <v>3.2609953703703703E-2</v>
      </c>
      <c r="H225" s="78">
        <v>0</v>
      </c>
      <c r="I225" s="88">
        <f t="shared" si="46"/>
        <v>3.3275462962962959E-3</v>
      </c>
      <c r="J225" s="87">
        <f>IF(B225="F",VLOOKUP(D225,Barem!$B$2:$C$11,2,1),VLOOKUP(D225,Barem!$B$12:$C$21,2,1))</f>
        <v>2.5</v>
      </c>
      <c r="K225" s="87">
        <f>IF(J225=0,0,IF(B225="F",VLOOKUP(I225,Barem!$G$2:$H$11,2,1),VLOOKUP(I225,Barem!$G$12:$H$21,2,1)))</f>
        <v>3</v>
      </c>
      <c r="L225" s="56" t="str">
        <f>VLOOKUP(C225,Barem!$L$1:$Q$16,6,0)</f>
        <v>V</v>
      </c>
      <c r="M225" s="14">
        <f t="shared" si="47"/>
        <v>0.25</v>
      </c>
      <c r="N225" s="14">
        <f t="shared" si="48"/>
        <v>0.75</v>
      </c>
      <c r="O225" s="55">
        <f t="shared" si="49"/>
        <v>0</v>
      </c>
      <c r="P225" s="31">
        <f>IF(D225&gt;21,VLOOKUP(D225,Barem!$S$1:$T$141,2,1),0)</f>
        <v>0</v>
      </c>
      <c r="Q225" s="31">
        <f>IF(D225&lt;1.609,0,IF(B225="F",VLOOKUP(I225,Barem!$W$2:$Y$13,2,1),VLOOKUP(I225,Barem!$W$14:$Y$25,2,1)))</f>
        <v>0</v>
      </c>
      <c r="R225" s="31">
        <f>VLOOKUP(A225,Participanti!A:C,3,0)</f>
        <v>0</v>
      </c>
      <c r="S225" s="25">
        <f t="shared" si="50"/>
        <v>2.875</v>
      </c>
      <c r="T225" s="102">
        <v>44246</v>
      </c>
      <c r="U225" s="13">
        <f>COUNTIFS(A:A,A225,C:C,C225)</f>
        <v>1</v>
      </c>
      <c r="V225" s="87" t="str">
        <f>VLOOKUP(A225,Data_echipe!A:U,21,0)</f>
        <v>Tenchei</v>
      </c>
    </row>
    <row r="226" spans="1:22" x14ac:dyDescent="0.25">
      <c r="A226" s="74" t="s">
        <v>67</v>
      </c>
      <c r="B226" s="87" t="str">
        <f>VLOOKUP(A226,Participanti!A:B,2,0)</f>
        <v>F</v>
      </c>
      <c r="C226" s="75">
        <v>6</v>
      </c>
      <c r="D226" s="76">
        <v>8.08</v>
      </c>
      <c r="E226" s="77">
        <v>3.7962962962962962E-2</v>
      </c>
      <c r="F226" s="77">
        <v>3.8032407407407411E-2</v>
      </c>
      <c r="G226" s="77">
        <f t="shared" si="45"/>
        <v>3.799768518518519E-2</v>
      </c>
      <c r="H226" s="78">
        <v>5</v>
      </c>
      <c r="I226" s="88">
        <f t="shared" si="46"/>
        <v>4.7026838100476722E-3</v>
      </c>
      <c r="J226" s="87">
        <f>IF(B226="F",VLOOKUP(D226,Barem!$B$2:$C$11,2,1),VLOOKUP(D226,Barem!$B$12:$C$21,2,1))</f>
        <v>2</v>
      </c>
      <c r="K226" s="87">
        <f>IF(J226=0,0,IF(B226="F",VLOOKUP(I226,Barem!$G$2:$H$11,2,1),VLOOKUP(I226,Barem!$G$12:$H$21,2,1)))</f>
        <v>1</v>
      </c>
      <c r="L226" s="56" t="str">
        <f>VLOOKUP(C226,Barem!$L$1:$Q$16,6,0)</f>
        <v>V</v>
      </c>
      <c r="M226" s="14">
        <f t="shared" si="47"/>
        <v>0.25</v>
      </c>
      <c r="N226" s="14">
        <f t="shared" si="48"/>
        <v>0.75</v>
      </c>
      <c r="O226" s="55">
        <f t="shared" si="49"/>
        <v>0</v>
      </c>
      <c r="P226" s="31">
        <f>IF(D226&gt;21,VLOOKUP(D226,Barem!$S$1:$T$141,2,1),0)</f>
        <v>0</v>
      </c>
      <c r="Q226" s="31">
        <f>IF(D226&lt;1.609,0,IF(B226="F",VLOOKUP(I226,Barem!$W$2:$Y$13,2,1),VLOOKUP(I226,Barem!$W$14:$Y$25,2,1)))</f>
        <v>0</v>
      </c>
      <c r="R226" s="31">
        <f>VLOOKUP(A226,Participanti!A:C,3,0)</f>
        <v>0.7</v>
      </c>
      <c r="S226" s="25">
        <f t="shared" si="50"/>
        <v>1.95</v>
      </c>
      <c r="T226" s="102">
        <v>44244</v>
      </c>
      <c r="U226" s="13">
        <f>COUNTIFS(A:A,A226,C:C,C226)</f>
        <v>1</v>
      </c>
      <c r="V226" s="87" t="str">
        <f>VLOOKUP(A226,Data_echipe!A:U,21,0)</f>
        <v>FUGI!</v>
      </c>
    </row>
    <row r="227" spans="1:22" x14ac:dyDescent="0.25">
      <c r="A227" s="74" t="s">
        <v>91</v>
      </c>
      <c r="B227" s="87" t="str">
        <f>VLOOKUP(A227,Participanti!A:B,2,0)</f>
        <v>M</v>
      </c>
      <c r="C227" s="75">
        <v>6</v>
      </c>
      <c r="D227" s="76">
        <v>7.19</v>
      </c>
      <c r="E227" s="77">
        <v>2.5590277777777778E-2</v>
      </c>
      <c r="F227" s="77">
        <v>2.5590277777777778E-2</v>
      </c>
      <c r="G227" s="77">
        <f t="shared" si="45"/>
        <v>2.5590277777777778E-2</v>
      </c>
      <c r="H227" s="78">
        <v>8</v>
      </c>
      <c r="I227" s="88">
        <f t="shared" si="46"/>
        <v>3.5591485087312622E-3</v>
      </c>
      <c r="J227" s="87">
        <f>IF(B227="F",VLOOKUP(D227,Barem!$B$2:$C$11,2,1),VLOOKUP(D227,Barem!$B$12:$C$21,2,1))</f>
        <v>2</v>
      </c>
      <c r="K227" s="87">
        <f>IF(J227=0,0,IF(B227="F",VLOOKUP(I227,Barem!$G$2:$H$11,2,1),VLOOKUP(I227,Barem!$G$12:$H$21,2,1)))</f>
        <v>2.5</v>
      </c>
      <c r="L227" s="56" t="str">
        <f>VLOOKUP(C227,Barem!$L$1:$Q$16,6,0)</f>
        <v>V</v>
      </c>
      <c r="M227" s="14">
        <f t="shared" si="47"/>
        <v>0.25</v>
      </c>
      <c r="N227" s="14">
        <f t="shared" si="48"/>
        <v>0.75</v>
      </c>
      <c r="O227" s="55">
        <f t="shared" si="49"/>
        <v>0</v>
      </c>
      <c r="P227" s="31">
        <f>IF(D227&gt;21,VLOOKUP(D227,Barem!$S$1:$T$141,2,1),0)</f>
        <v>0</v>
      </c>
      <c r="Q227" s="31">
        <f>IF(D227&lt;1.609,0,IF(B227="F",VLOOKUP(I227,Barem!$W$2:$Y$13,2,1),VLOOKUP(I227,Barem!$W$14:$Y$25,2,1)))</f>
        <v>0</v>
      </c>
      <c r="R227" s="31">
        <f>VLOOKUP(A227,Participanti!A:C,3,0)</f>
        <v>0</v>
      </c>
      <c r="S227" s="25">
        <f t="shared" si="50"/>
        <v>2.375</v>
      </c>
      <c r="T227" s="102">
        <v>44245</v>
      </c>
      <c r="U227" s="13">
        <f>COUNTIFS(A:A,A227,C:C,C227)</f>
        <v>1</v>
      </c>
      <c r="V227" s="87" t="str">
        <f>VLOOKUP(A227,Data_echipe!A:U,21,0)</f>
        <v>Run a lot</v>
      </c>
    </row>
    <row r="228" spans="1:22" x14ac:dyDescent="0.25">
      <c r="A228" s="74" t="s">
        <v>122</v>
      </c>
      <c r="B228" s="87" t="str">
        <f>VLOOKUP(A228,Participanti!A:B,2,0)</f>
        <v>M</v>
      </c>
      <c r="C228" s="75">
        <v>6</v>
      </c>
      <c r="D228" s="76">
        <v>13.01</v>
      </c>
      <c r="E228" s="77">
        <v>4.0960648148148149E-2</v>
      </c>
      <c r="F228" s="77">
        <v>4.0960648148148149E-2</v>
      </c>
      <c r="G228" s="77">
        <f t="shared" si="45"/>
        <v>4.0960648148148149E-2</v>
      </c>
      <c r="H228" s="78">
        <v>17</v>
      </c>
      <c r="I228" s="88">
        <f t="shared" si="46"/>
        <v>3.148397244285023E-3</v>
      </c>
      <c r="J228" s="87">
        <f>IF(B228="F",VLOOKUP(D228,Barem!$B$2:$C$11,2,1),VLOOKUP(D228,Barem!$B$12:$C$21,2,1))</f>
        <v>3</v>
      </c>
      <c r="K228" s="87">
        <f>IF(J228=0,0,IF(B228="F",VLOOKUP(I228,Barem!$G$2:$H$11,2,1),VLOOKUP(I228,Barem!$G$12:$H$21,2,1)))</f>
        <v>3.5</v>
      </c>
      <c r="L228" s="56" t="str">
        <f>VLOOKUP(C228,Barem!$L$1:$Q$16,6,0)</f>
        <v>V</v>
      </c>
      <c r="M228" s="14">
        <f t="shared" si="47"/>
        <v>0.25</v>
      </c>
      <c r="N228" s="14">
        <f t="shared" si="48"/>
        <v>0.75</v>
      </c>
      <c r="O228" s="55">
        <f t="shared" si="49"/>
        <v>0</v>
      </c>
      <c r="P228" s="31">
        <f>IF(D228&gt;21,VLOOKUP(D228,Barem!$S$1:$T$141,2,1),0)</f>
        <v>0</v>
      </c>
      <c r="Q228" s="31">
        <f>IF(D228&lt;1.609,0,IF(B228="F",VLOOKUP(I228,Barem!$W$2:$Y$13,2,1),VLOOKUP(I228,Barem!$W$14:$Y$25,2,1)))</f>
        <v>0</v>
      </c>
      <c r="R228" s="31">
        <f>VLOOKUP(A228,Participanti!A:C,3,0)</f>
        <v>0</v>
      </c>
      <c r="S228" s="25">
        <f t="shared" si="50"/>
        <v>3.375</v>
      </c>
      <c r="T228" s="102">
        <v>44246</v>
      </c>
      <c r="U228" s="13">
        <f>COUNTIFS(A:A,A228,C:C,C228)</f>
        <v>1</v>
      </c>
      <c r="V228" s="87" t="str">
        <f>VLOOKUP(A228,Data_echipe!A:U,21,0)</f>
        <v>Run a lot</v>
      </c>
    </row>
    <row r="229" spans="1:22" x14ac:dyDescent="0.25">
      <c r="A229" s="74" t="s">
        <v>49</v>
      </c>
      <c r="B229" s="87" t="str">
        <f>VLOOKUP(A229,Participanti!A:B,2,0)</f>
        <v>M</v>
      </c>
      <c r="C229" s="75">
        <v>6</v>
      </c>
      <c r="D229" s="76">
        <v>24</v>
      </c>
      <c r="E229" s="77">
        <v>8.3043981481481483E-2</v>
      </c>
      <c r="F229" s="77">
        <v>8.50462962962963E-2</v>
      </c>
      <c r="G229" s="77">
        <f t="shared" si="45"/>
        <v>8.4045138888888898E-2</v>
      </c>
      <c r="H229" s="78">
        <v>99</v>
      </c>
      <c r="I229" s="88">
        <f t="shared" si="46"/>
        <v>3.5018807870370373E-3</v>
      </c>
      <c r="J229" s="87">
        <f>IF(B229="F",VLOOKUP(D229,Barem!$B$2:$C$11,2,1),VLOOKUP(D229,Barem!$B$12:$C$21,2,1))</f>
        <v>5</v>
      </c>
      <c r="K229" s="87">
        <f>IF(J229=0,0,IF(B229="F",VLOOKUP(I229,Barem!$G$2:$H$11,2,1),VLOOKUP(I229,Barem!$G$12:$H$21,2,1)))</f>
        <v>2.5</v>
      </c>
      <c r="L229" s="75" t="s">
        <v>120</v>
      </c>
      <c r="M229" s="14">
        <f t="shared" si="47"/>
        <v>0.75</v>
      </c>
      <c r="N229" s="14">
        <f t="shared" si="48"/>
        <v>0.25</v>
      </c>
      <c r="O229" s="55">
        <f t="shared" si="49"/>
        <v>0</v>
      </c>
      <c r="P229" s="31">
        <f>IF(D229&gt;21,VLOOKUP(D229,Barem!$S$1:$T$141,2,1),0)</f>
        <v>0.1</v>
      </c>
      <c r="Q229" s="31">
        <f>IF(D229&lt;1.609,0,IF(B229="F",VLOOKUP(I229,Barem!$W$2:$Y$13,2,1),VLOOKUP(I229,Barem!$W$14:$Y$25,2,1)))</f>
        <v>0</v>
      </c>
      <c r="R229" s="31">
        <f>VLOOKUP(A229,Participanti!A:C,3,0)</f>
        <v>0</v>
      </c>
      <c r="S229" s="25">
        <f t="shared" si="50"/>
        <v>4.4749999999999996</v>
      </c>
      <c r="T229" s="102">
        <v>44248</v>
      </c>
      <c r="U229" s="13">
        <f>COUNTIFS(A:A,A229,C:C,C229)</f>
        <v>1</v>
      </c>
      <c r="V229" s="87" t="str">
        <f>VLOOKUP(A229,Data_echipe!A:U,21,0)</f>
        <v>Tenchei</v>
      </c>
    </row>
    <row r="230" spans="1:22" x14ac:dyDescent="0.25">
      <c r="A230" s="74" t="s">
        <v>186</v>
      </c>
      <c r="B230" s="87" t="str">
        <f>VLOOKUP(A230,Participanti!A:B,2,0)</f>
        <v>M</v>
      </c>
      <c r="C230" s="75">
        <v>6</v>
      </c>
      <c r="D230" s="76">
        <v>7.02</v>
      </c>
      <c r="E230" s="77">
        <v>2.6504629629629628E-2</v>
      </c>
      <c r="F230" s="77">
        <v>2.7708333333333331E-2</v>
      </c>
      <c r="G230" s="77">
        <f t="shared" si="45"/>
        <v>2.7106481481481481E-2</v>
      </c>
      <c r="H230" s="78">
        <v>2</v>
      </c>
      <c r="I230" s="88">
        <f t="shared" si="46"/>
        <v>3.8613221483591855E-3</v>
      </c>
      <c r="J230" s="87">
        <f>IF(B230="F",VLOOKUP(D230,Barem!$B$2:$C$11,2,1),VLOOKUP(D230,Barem!$B$12:$C$21,2,1))</f>
        <v>2</v>
      </c>
      <c r="K230" s="87">
        <f>IF(J230=0,0,IF(B230="F",VLOOKUP(I230,Barem!$G$2:$H$11,2,1),VLOOKUP(I230,Barem!$G$12:$H$21,2,1)))</f>
        <v>1.5</v>
      </c>
      <c r="L230" s="56" t="str">
        <f>VLOOKUP(C230,Barem!$L$1:$Q$16,6,0)</f>
        <v>V</v>
      </c>
      <c r="M230" s="14">
        <f t="shared" si="47"/>
        <v>0.25</v>
      </c>
      <c r="N230" s="14">
        <f t="shared" si="48"/>
        <v>0.75</v>
      </c>
      <c r="O230" s="55">
        <f t="shared" si="49"/>
        <v>0</v>
      </c>
      <c r="P230" s="31">
        <f>IF(D230&gt;21,VLOOKUP(D230,Barem!$S$1:$T$141,2,1),0)</f>
        <v>0</v>
      </c>
      <c r="Q230" s="31">
        <f>IF(D230&lt;1.609,0,IF(B230="F",VLOOKUP(I230,Barem!$W$2:$Y$13,2,1),VLOOKUP(I230,Barem!$W$14:$Y$25,2,1)))</f>
        <v>0</v>
      </c>
      <c r="R230" s="31">
        <f>VLOOKUP(A230,Participanti!A:C,3,0)</f>
        <v>0</v>
      </c>
      <c r="S230" s="25">
        <f t="shared" si="50"/>
        <v>1.625</v>
      </c>
      <c r="T230" s="102">
        <v>44243</v>
      </c>
      <c r="U230" s="13">
        <f>COUNTIFS(A:A,A230,C:C,C230)</f>
        <v>1</v>
      </c>
      <c r="V230" s="87" t="str">
        <f>VLOOKUP(A230,Data_echipe!A:U,21,0)</f>
        <v>Run a lot</v>
      </c>
    </row>
    <row r="231" spans="1:22" x14ac:dyDescent="0.25">
      <c r="A231" s="74" t="s">
        <v>188</v>
      </c>
      <c r="B231" s="87" t="str">
        <f>VLOOKUP(A231,Participanti!A:B,2,0)</f>
        <v>F</v>
      </c>
      <c r="C231" s="75">
        <v>6</v>
      </c>
      <c r="D231" s="76">
        <v>15</v>
      </c>
      <c r="E231" s="77">
        <v>6.0277777777777784E-2</v>
      </c>
      <c r="F231" s="77">
        <v>6.2337962962962963E-2</v>
      </c>
      <c r="G231" s="77">
        <f t="shared" si="45"/>
        <v>6.1307870370370374E-2</v>
      </c>
      <c r="H231" s="78">
        <v>9</v>
      </c>
      <c r="I231" s="88">
        <f t="shared" si="46"/>
        <v>4.0871913580246919E-3</v>
      </c>
      <c r="J231" s="87">
        <f>IF(B231="F",VLOOKUP(D231,Barem!$B$2:$C$11,2,1),VLOOKUP(D231,Barem!$B$12:$C$21,2,1))</f>
        <v>3.5</v>
      </c>
      <c r="K231" s="87">
        <f>IF(J231=0,0,IF(B231="F",VLOOKUP(I231,Barem!$G$2:$H$11,2,1),VLOOKUP(I231,Barem!$G$12:$H$21,2,1)))</f>
        <v>2</v>
      </c>
      <c r="L231" s="56" t="str">
        <f>VLOOKUP(C231,Barem!$L$1:$Q$16,6,0)</f>
        <v>V</v>
      </c>
      <c r="M231" s="14">
        <f t="shared" si="47"/>
        <v>0.25</v>
      </c>
      <c r="N231" s="14">
        <f t="shared" si="48"/>
        <v>0.75</v>
      </c>
      <c r="O231" s="55">
        <f t="shared" si="49"/>
        <v>0</v>
      </c>
      <c r="P231" s="31">
        <f>IF(D231&gt;21,VLOOKUP(D231,Barem!$S$1:$T$141,2,1),0)</f>
        <v>0</v>
      </c>
      <c r="Q231" s="31">
        <f>IF(D231&lt;1.609,0,IF(B231="F",VLOOKUP(I231,Barem!$W$2:$Y$13,2,1),VLOOKUP(I231,Barem!$W$14:$Y$25,2,1)))</f>
        <v>0</v>
      </c>
      <c r="R231" s="31">
        <f>VLOOKUP(A231,Participanti!A:C,3,0)</f>
        <v>0</v>
      </c>
      <c r="S231" s="25">
        <f t="shared" si="50"/>
        <v>2.375</v>
      </c>
      <c r="T231" s="102">
        <v>44243</v>
      </c>
      <c r="U231" s="13">
        <f>COUNTIFS(A:A,A231,C:C,C231)</f>
        <v>1</v>
      </c>
      <c r="V231" s="87" t="str">
        <f>VLOOKUP(A231,Data_echipe!A:U,21,0)</f>
        <v>Simply the BEST</v>
      </c>
    </row>
    <row r="232" spans="1:22" x14ac:dyDescent="0.25">
      <c r="A232" s="74" t="s">
        <v>185</v>
      </c>
      <c r="B232" s="87" t="str">
        <f>VLOOKUP(A232,Participanti!A:B,2,0)</f>
        <v>M</v>
      </c>
      <c r="C232" s="75">
        <v>6</v>
      </c>
      <c r="D232" s="76">
        <v>21.11</v>
      </c>
      <c r="E232" s="77">
        <v>6.9953703703703699E-2</v>
      </c>
      <c r="F232" s="77">
        <v>6.9988425925925926E-2</v>
      </c>
      <c r="G232" s="77">
        <f t="shared" si="45"/>
        <v>6.9971064814814812E-2</v>
      </c>
      <c r="H232" s="78">
        <v>46</v>
      </c>
      <c r="I232" s="88">
        <f t="shared" si="46"/>
        <v>3.3145933119286979E-3</v>
      </c>
      <c r="J232" s="87">
        <f>IF(B232="F",VLOOKUP(D232,Barem!$B$2:$C$11,2,1),VLOOKUP(D232,Barem!$B$12:$C$21,2,1))</f>
        <v>5</v>
      </c>
      <c r="K232" s="87">
        <f>IF(J232=0,0,IF(B232="F",VLOOKUP(I232,Barem!$G$2:$H$11,2,1),VLOOKUP(I232,Barem!$G$12:$H$21,2,1)))</f>
        <v>3</v>
      </c>
      <c r="L232" s="56" t="str">
        <f>VLOOKUP(C232,Barem!$L$1:$Q$16,6,0)</f>
        <v>V</v>
      </c>
      <c r="M232" s="14">
        <f t="shared" si="47"/>
        <v>0.25</v>
      </c>
      <c r="N232" s="14">
        <f t="shared" si="48"/>
        <v>0.75</v>
      </c>
      <c r="O232" s="55">
        <f t="shared" si="49"/>
        <v>0</v>
      </c>
      <c r="P232" s="31">
        <f>IF(D232&gt;21,VLOOKUP(D232,Barem!$S$1:$T$141,2,1),0)</f>
        <v>0</v>
      </c>
      <c r="Q232" s="31">
        <f>IF(D232&lt;1.609,0,IF(B232="F",VLOOKUP(I232,Barem!$W$2:$Y$13,2,1),VLOOKUP(I232,Barem!$W$14:$Y$25,2,1)))</f>
        <v>0</v>
      </c>
      <c r="R232" s="31">
        <f>VLOOKUP(A232,Participanti!A:C,3,0)</f>
        <v>0.4</v>
      </c>
      <c r="S232" s="25">
        <f t="shared" si="50"/>
        <v>3.9</v>
      </c>
      <c r="T232" s="102">
        <v>44242</v>
      </c>
      <c r="U232" s="13">
        <f>COUNTIFS(A:A,A232,C:C,C232)</f>
        <v>1</v>
      </c>
      <c r="V232" s="87" t="str">
        <f>VLOOKUP(A232,Data_echipe!A:U,21,0)</f>
        <v>FUGI!</v>
      </c>
    </row>
    <row r="233" spans="1:22" x14ac:dyDescent="0.25">
      <c r="A233" s="74" t="s">
        <v>114</v>
      </c>
      <c r="B233" s="87" t="str">
        <f>VLOOKUP(A233,Participanti!A:B,2,0)</f>
        <v>F</v>
      </c>
      <c r="C233" s="75">
        <v>6</v>
      </c>
      <c r="D233" s="76">
        <v>10.01</v>
      </c>
      <c r="E233" s="77">
        <v>3.8784722222222227E-2</v>
      </c>
      <c r="F233" s="77">
        <v>3.9027777777777779E-2</v>
      </c>
      <c r="G233" s="77">
        <f t="shared" si="45"/>
        <v>3.8906250000000003E-2</v>
      </c>
      <c r="H233" s="78">
        <v>0</v>
      </c>
      <c r="I233" s="88">
        <f t="shared" si="46"/>
        <v>3.886738261738262E-3</v>
      </c>
      <c r="J233" s="87">
        <f>IF(B233="F",VLOOKUP(D233,Barem!$B$2:$C$11,2,1),VLOOKUP(D233,Barem!$B$12:$C$21,2,1))</f>
        <v>2.5</v>
      </c>
      <c r="K233" s="87">
        <f>IF(J233=0,0,IF(B233="F",VLOOKUP(I233,Barem!$G$2:$H$11,2,1),VLOOKUP(I233,Barem!$G$12:$H$21,2,1)))</f>
        <v>2.5</v>
      </c>
      <c r="L233" s="75" t="s">
        <v>120</v>
      </c>
      <c r="M233" s="14">
        <f t="shared" si="47"/>
        <v>0.75</v>
      </c>
      <c r="N233" s="14">
        <f t="shared" si="48"/>
        <v>0.25</v>
      </c>
      <c r="O233" s="55">
        <f t="shared" si="49"/>
        <v>0</v>
      </c>
      <c r="P233" s="31">
        <f>IF(D233&gt;21,VLOOKUP(D233,Barem!$S$1:$T$141,2,1),0)</f>
        <v>0</v>
      </c>
      <c r="Q233" s="31">
        <f>IF(D233&lt;1.609,0,IF(B233="F",VLOOKUP(I233,Barem!$W$2:$Y$13,2,1),VLOOKUP(I233,Barem!$W$14:$Y$25,2,1)))</f>
        <v>0</v>
      </c>
      <c r="R233" s="31">
        <f>VLOOKUP(A233,Participanti!A:C,3,0)</f>
        <v>0</v>
      </c>
      <c r="S233" s="25">
        <f t="shared" si="50"/>
        <v>2.5</v>
      </c>
      <c r="T233" s="102">
        <v>44248</v>
      </c>
      <c r="U233" s="13">
        <f>COUNTIFS(A:A,A233,C:C,C233)</f>
        <v>1</v>
      </c>
      <c r="V233" s="87" t="str">
        <f>VLOOKUP(A233,Data_echipe!A:U,21,0)</f>
        <v>Run for fun</v>
      </c>
    </row>
    <row r="234" spans="1:22" x14ac:dyDescent="0.25">
      <c r="A234" s="74" t="s">
        <v>126</v>
      </c>
      <c r="B234" s="87" t="str">
        <f>VLOOKUP(A234,Participanti!A:B,2,0)</f>
        <v>M</v>
      </c>
      <c r="C234" s="75">
        <v>6</v>
      </c>
      <c r="D234" s="76">
        <v>42.32</v>
      </c>
      <c r="E234" s="77">
        <v>0.15013888888888891</v>
      </c>
      <c r="F234" s="77">
        <v>0.15041666666666667</v>
      </c>
      <c r="G234" s="77">
        <f t="shared" si="45"/>
        <v>0.15027777777777779</v>
      </c>
      <c r="H234" s="78">
        <v>1571</v>
      </c>
      <c r="I234" s="88">
        <f t="shared" si="46"/>
        <v>3.5509871875656377E-3</v>
      </c>
      <c r="J234" s="87">
        <f>IF(B234="F",VLOOKUP(D234,Barem!$B$2:$C$11,2,1),VLOOKUP(D234,Barem!$B$12:$C$21,2,1))</f>
        <v>5</v>
      </c>
      <c r="K234" s="87">
        <f>IF(J234=0,0,IF(B234="F",VLOOKUP(I234,Barem!$G$2:$H$11,2,1),VLOOKUP(I234,Barem!$G$12:$H$21,2,1)))</f>
        <v>2.5</v>
      </c>
      <c r="L234" s="75" t="s">
        <v>120</v>
      </c>
      <c r="M234" s="14">
        <f t="shared" si="47"/>
        <v>0.75</v>
      </c>
      <c r="N234" s="14">
        <f t="shared" si="48"/>
        <v>0.25</v>
      </c>
      <c r="O234" s="55">
        <f t="shared" si="49"/>
        <v>1.0473333333333332</v>
      </c>
      <c r="P234" s="31">
        <f>IF(D234&gt;21,VLOOKUP(D234,Barem!$S$1:$T$141,2,1),0)</f>
        <v>1</v>
      </c>
      <c r="Q234" s="31">
        <f>IF(D234&lt;1.609,0,IF(B234="F",VLOOKUP(I234,Barem!$W$2:$Y$13,2,1),VLOOKUP(I234,Barem!$W$14:$Y$25,2,1)))</f>
        <v>0</v>
      </c>
      <c r="R234" s="31">
        <f>VLOOKUP(A234,Participanti!A:C,3,0)</f>
        <v>0</v>
      </c>
      <c r="S234" s="25">
        <f t="shared" si="50"/>
        <v>6.4223333333333334</v>
      </c>
      <c r="T234" s="102">
        <v>44248</v>
      </c>
      <c r="U234" s="13">
        <f>COUNTIFS(A:A,A234,C:C,C234)</f>
        <v>1</v>
      </c>
      <c r="V234" s="87" t="str">
        <f>VLOOKUP(A234,Data_echipe!A:U,21,0)</f>
        <v>Run a lot</v>
      </c>
    </row>
    <row r="235" spans="1:22" x14ac:dyDescent="0.25">
      <c r="A235" s="74" t="s">
        <v>127</v>
      </c>
      <c r="B235" s="87" t="str">
        <f>VLOOKUP(A235,Participanti!A:B,2,0)</f>
        <v>M</v>
      </c>
      <c r="C235" s="75">
        <v>6</v>
      </c>
      <c r="D235" s="76">
        <v>30.09</v>
      </c>
      <c r="E235" s="77">
        <v>9.9247685185185189E-2</v>
      </c>
      <c r="F235" s="77">
        <v>0.10298611111111111</v>
      </c>
      <c r="G235" s="77">
        <f t="shared" si="45"/>
        <v>0.10111689814814814</v>
      </c>
      <c r="H235" s="78">
        <v>513</v>
      </c>
      <c r="I235" s="88">
        <f t="shared" si="46"/>
        <v>3.3604818261265585E-3</v>
      </c>
      <c r="J235" s="87">
        <f>IF(B235="F",VLOOKUP(D235,Barem!$B$2:$C$11,2,1),VLOOKUP(D235,Barem!$B$12:$C$21,2,1))</f>
        <v>5</v>
      </c>
      <c r="K235" s="87">
        <f>IF(J235=0,0,IF(B235="F",VLOOKUP(I235,Barem!$G$2:$H$11,2,1),VLOOKUP(I235,Barem!$G$12:$H$21,2,1)))</f>
        <v>3</v>
      </c>
      <c r="L235" s="75" t="s">
        <v>120</v>
      </c>
      <c r="M235" s="14">
        <f t="shared" si="47"/>
        <v>0.75</v>
      </c>
      <c r="N235" s="14">
        <f t="shared" si="48"/>
        <v>0.25</v>
      </c>
      <c r="O235" s="55">
        <f t="shared" si="49"/>
        <v>0.34200000000000003</v>
      </c>
      <c r="P235" s="31">
        <f>IF(D235&gt;21,VLOOKUP(D235,Barem!$S$1:$T$141,2,1),0)</f>
        <v>0.4</v>
      </c>
      <c r="Q235" s="31">
        <f>IF(D235&lt;1.609,0,IF(B235="F",VLOOKUP(I235,Barem!$W$2:$Y$13,2,1),VLOOKUP(I235,Barem!$W$14:$Y$25,2,1)))</f>
        <v>0</v>
      </c>
      <c r="R235" s="31">
        <f>VLOOKUP(A235,Participanti!A:C,3,0)</f>
        <v>0</v>
      </c>
      <c r="S235" s="25">
        <f t="shared" si="50"/>
        <v>5.242</v>
      </c>
      <c r="T235" s="102">
        <v>44248</v>
      </c>
      <c r="U235" s="13">
        <f>COUNTIFS(A:A,A235,C:C,C235)</f>
        <v>1</v>
      </c>
      <c r="V235" s="87" t="str">
        <f>VLOOKUP(A235,Data_echipe!A:U,21,0)</f>
        <v>Tenchei</v>
      </c>
    </row>
    <row r="236" spans="1:22" x14ac:dyDescent="0.25">
      <c r="A236" s="74" t="s">
        <v>54</v>
      </c>
      <c r="B236" s="87" t="str">
        <f>VLOOKUP(A236,Participanti!A:B,2,0)</f>
        <v>M</v>
      </c>
      <c r="C236" s="75">
        <v>6</v>
      </c>
      <c r="D236" s="76">
        <v>5.34</v>
      </c>
      <c r="E236" s="77">
        <v>1.4664351851851852E-2</v>
      </c>
      <c r="F236" s="77">
        <v>1.4664351851851852E-2</v>
      </c>
      <c r="G236" s="77">
        <f t="shared" si="45"/>
        <v>1.4664351851851852E-2</v>
      </c>
      <c r="H236" s="78">
        <v>8</v>
      </c>
      <c r="I236" s="88">
        <f t="shared" si="46"/>
        <v>2.7461333055902345E-3</v>
      </c>
      <c r="J236" s="87">
        <f>IF(B236="F",VLOOKUP(D236,Barem!$B$2:$C$11,2,1),VLOOKUP(D236,Barem!$B$12:$C$21,2,1))</f>
        <v>1.5</v>
      </c>
      <c r="K236" s="87">
        <f>IF(J236=0,0,IF(B236="F",VLOOKUP(I236,Barem!$G$2:$H$11,2,1),VLOOKUP(I236,Barem!$G$12:$H$21,2,1)))</f>
        <v>5</v>
      </c>
      <c r="L236" s="56" t="str">
        <f>VLOOKUP(C236,Barem!$L$1:$Q$16,6,0)</f>
        <v>V</v>
      </c>
      <c r="M236" s="14">
        <f t="shared" si="47"/>
        <v>0.25</v>
      </c>
      <c r="N236" s="14">
        <f t="shared" si="48"/>
        <v>0.75</v>
      </c>
      <c r="O236" s="55">
        <f t="shared" si="49"/>
        <v>0</v>
      </c>
      <c r="P236" s="31">
        <f>IF(D236&gt;21,VLOOKUP(D236,Barem!$S$1:$T$141,2,1),0)</f>
        <v>0</v>
      </c>
      <c r="Q236" s="31">
        <f>IF(D236&lt;1.609,0,IF(B236="F",VLOOKUP(I236,Barem!$W$2:$Y$13,2,1),VLOOKUP(I236,Barem!$W$14:$Y$25,2,1)))</f>
        <v>0.1</v>
      </c>
      <c r="R236" s="31">
        <f>VLOOKUP(A236,Participanti!A:C,3,0)</f>
        <v>0</v>
      </c>
      <c r="S236" s="25">
        <f t="shared" si="50"/>
        <v>4.2249999999999996</v>
      </c>
      <c r="T236" s="102">
        <v>44246</v>
      </c>
      <c r="U236" s="13">
        <f>COUNTIFS(A:A,A236,C:C,C236)</f>
        <v>1</v>
      </c>
      <c r="V236" s="87" t="str">
        <f>VLOOKUP(A236,Data_echipe!A:U,21,0)</f>
        <v>Tenchei</v>
      </c>
    </row>
    <row r="237" spans="1:22" x14ac:dyDescent="0.25">
      <c r="A237" s="74" t="s">
        <v>51</v>
      </c>
      <c r="B237" s="87" t="str">
        <f>VLOOKUP(A237,Participanti!A:B,2,0)</f>
        <v>M</v>
      </c>
      <c r="C237" s="75">
        <v>6</v>
      </c>
      <c r="D237" s="76">
        <v>11.89</v>
      </c>
      <c r="E237" s="77">
        <v>5.8263888888888893E-2</v>
      </c>
      <c r="F237" s="77">
        <v>5.9965277777777777E-2</v>
      </c>
      <c r="G237" s="77">
        <f t="shared" si="45"/>
        <v>5.9114583333333331E-2</v>
      </c>
      <c r="H237" s="78">
        <v>314</v>
      </c>
      <c r="I237" s="88">
        <f t="shared" si="46"/>
        <v>4.9717900196243336E-3</v>
      </c>
      <c r="J237" s="87">
        <f>IF(B237="F",VLOOKUP(D237,Barem!$B$2:$C$11,2,1),VLOOKUP(D237,Barem!$B$12:$C$21,2,1))</f>
        <v>2.5</v>
      </c>
      <c r="K237" s="87">
        <f>IF(J237=0,0,IF(B237="F",VLOOKUP(I237,Barem!$G$2:$H$11,2,1),VLOOKUP(I237,Barem!$G$12:$H$21,2,1)))</f>
        <v>1</v>
      </c>
      <c r="L237" s="56" t="str">
        <f>VLOOKUP(C237,Barem!$L$1:$Q$16,6,0)</f>
        <v>V</v>
      </c>
      <c r="M237" s="14">
        <f t="shared" si="47"/>
        <v>0.25</v>
      </c>
      <c r="N237" s="14">
        <f t="shared" si="48"/>
        <v>0.75</v>
      </c>
      <c r="O237" s="55">
        <f t="shared" si="49"/>
        <v>0.20933333333333334</v>
      </c>
      <c r="P237" s="31">
        <f>IF(D237&gt;21,VLOOKUP(D237,Barem!$S$1:$T$141,2,1),0)</f>
        <v>0</v>
      </c>
      <c r="Q237" s="31">
        <f>IF(D237&lt;1.609,0,IF(B237="F",VLOOKUP(I237,Barem!$W$2:$Y$13,2,1),VLOOKUP(I237,Barem!$W$14:$Y$25,2,1)))</f>
        <v>0</v>
      </c>
      <c r="R237" s="31">
        <f>VLOOKUP(A237,Participanti!A:C,3,0)</f>
        <v>0.4</v>
      </c>
      <c r="S237" s="25">
        <f t="shared" si="50"/>
        <v>1.9843333333333333</v>
      </c>
      <c r="T237" s="102">
        <v>44248</v>
      </c>
      <c r="U237" s="13">
        <f>COUNTIFS(A:A,A237,C:C,C237)</f>
        <v>1</v>
      </c>
      <c r="V237" s="87" t="str">
        <f>VLOOKUP(A237,Data_echipe!A:U,21,0)</f>
        <v>Simply the BEST</v>
      </c>
    </row>
    <row r="238" spans="1:22" x14ac:dyDescent="0.25">
      <c r="A238" s="74" t="s">
        <v>189</v>
      </c>
      <c r="B238" s="87" t="str">
        <f>VLOOKUP(A238,Participanti!A:B,2,0)</f>
        <v>M</v>
      </c>
      <c r="C238" s="75">
        <v>6</v>
      </c>
      <c r="D238" s="76">
        <v>11.04</v>
      </c>
      <c r="E238" s="77">
        <v>3.5208333333333335E-2</v>
      </c>
      <c r="F238" s="77">
        <v>3.5671296296296298E-2</v>
      </c>
      <c r="G238" s="77">
        <f t="shared" si="45"/>
        <v>3.5439814814814813E-2</v>
      </c>
      <c r="H238" s="78">
        <v>12</v>
      </c>
      <c r="I238" s="88">
        <f t="shared" si="46"/>
        <v>3.2101281535158346E-3</v>
      </c>
      <c r="J238" s="87">
        <f>IF(B238="F",VLOOKUP(D238,Barem!$B$2:$C$11,2,1),VLOOKUP(D238,Barem!$B$12:$C$21,2,1))</f>
        <v>2.5</v>
      </c>
      <c r="K238" s="87">
        <f>IF(J238=0,0,IF(B238="F",VLOOKUP(I238,Barem!$G$2:$H$11,2,1),VLOOKUP(I238,Barem!$G$12:$H$21,2,1)))</f>
        <v>3.5</v>
      </c>
      <c r="L238" s="56" t="str">
        <f>VLOOKUP(C238,Barem!$L$1:$Q$16,6,0)</f>
        <v>V</v>
      </c>
      <c r="M238" s="14">
        <f t="shared" si="47"/>
        <v>0.25</v>
      </c>
      <c r="N238" s="14">
        <f t="shared" si="48"/>
        <v>0.75</v>
      </c>
      <c r="O238" s="55">
        <f t="shared" si="49"/>
        <v>0</v>
      </c>
      <c r="P238" s="31">
        <f>IF(D238&gt;21,VLOOKUP(D238,Barem!$S$1:$T$141,2,1),0)</f>
        <v>0</v>
      </c>
      <c r="Q238" s="31">
        <f>IF(D238&lt;1.609,0,IF(B238="F",VLOOKUP(I238,Barem!$W$2:$Y$13,2,1),VLOOKUP(I238,Barem!$W$14:$Y$25,2,1)))</f>
        <v>0</v>
      </c>
      <c r="R238" s="31">
        <f>VLOOKUP(A238,Participanti!A:C,3,0)</f>
        <v>0</v>
      </c>
      <c r="S238" s="25">
        <f t="shared" si="50"/>
        <v>3.25</v>
      </c>
      <c r="T238" s="102">
        <v>44246</v>
      </c>
      <c r="U238" s="13">
        <f>COUNTIFS(A:A,A238,C:C,C238)</f>
        <v>1</v>
      </c>
      <c r="V238" s="87" t="str">
        <f>VLOOKUP(A238,Data_echipe!A:U,21,0)</f>
        <v>Run for fun</v>
      </c>
    </row>
    <row r="239" spans="1:22" x14ac:dyDescent="0.25">
      <c r="A239" s="74" t="s">
        <v>142</v>
      </c>
      <c r="B239" s="87" t="str">
        <f>VLOOKUP(A239,Participanti!A:B,2,0)</f>
        <v>M</v>
      </c>
      <c r="C239" s="75">
        <v>6</v>
      </c>
      <c r="D239" s="76">
        <v>18.010000000000002</v>
      </c>
      <c r="E239" s="77">
        <v>5.6145833333333339E-2</v>
      </c>
      <c r="F239" s="77">
        <v>5.6284722222222222E-2</v>
      </c>
      <c r="G239" s="77">
        <f t="shared" si="45"/>
        <v>5.6215277777777781E-2</v>
      </c>
      <c r="H239" s="78">
        <v>45</v>
      </c>
      <c r="I239" s="88">
        <f t="shared" si="46"/>
        <v>3.1213369115923252E-3</v>
      </c>
      <c r="J239" s="87">
        <f>IF(B239="F",VLOOKUP(D239,Barem!$B$2:$C$11,2,1),VLOOKUP(D239,Barem!$B$12:$C$21,2,1))</f>
        <v>4</v>
      </c>
      <c r="K239" s="87">
        <f>IF(J239=0,0,IF(B239="F",VLOOKUP(I239,Barem!$G$2:$H$11,2,1),VLOOKUP(I239,Barem!$G$12:$H$21,2,1)))</f>
        <v>4</v>
      </c>
      <c r="L239" s="56" t="str">
        <f>VLOOKUP(C239,Barem!$L$1:$Q$16,6,0)</f>
        <v>V</v>
      </c>
      <c r="M239" s="14">
        <f t="shared" si="47"/>
        <v>0.25</v>
      </c>
      <c r="N239" s="14">
        <f t="shared" si="48"/>
        <v>0.75</v>
      </c>
      <c r="O239" s="55">
        <f t="shared" si="49"/>
        <v>0</v>
      </c>
      <c r="P239" s="31">
        <f>IF(D239&gt;21,VLOOKUP(D239,Barem!$S$1:$T$141,2,1),0)</f>
        <v>0</v>
      </c>
      <c r="Q239" s="31">
        <f>IF(D239&lt;1.609,0,IF(B239="F",VLOOKUP(I239,Barem!$W$2:$Y$13,2,1),VLOOKUP(I239,Barem!$W$14:$Y$25,2,1)))</f>
        <v>0</v>
      </c>
      <c r="R239" s="31">
        <f>VLOOKUP(A239,Participanti!A:C,3,0)</f>
        <v>0</v>
      </c>
      <c r="S239" s="25">
        <f t="shared" si="50"/>
        <v>4</v>
      </c>
      <c r="T239" s="102">
        <v>44248</v>
      </c>
      <c r="U239" s="13">
        <f>COUNTIFS(A:A,A239,C:C,C239)</f>
        <v>1</v>
      </c>
      <c r="V239" s="87" t="str">
        <f>VLOOKUP(A239,Data_echipe!A:U,21,0)</f>
        <v>Simply the BEST</v>
      </c>
    </row>
    <row r="240" spans="1:22" x14ac:dyDescent="0.25">
      <c r="A240" s="74" t="s">
        <v>187</v>
      </c>
      <c r="B240" s="87" t="str">
        <f>VLOOKUP(A240,Participanti!A:B,2,0)</f>
        <v>F</v>
      </c>
      <c r="C240" s="75">
        <v>6</v>
      </c>
      <c r="D240" s="76">
        <v>3.66</v>
      </c>
      <c r="E240" s="77">
        <v>1.0601851851851854E-2</v>
      </c>
      <c r="F240" s="77">
        <v>1.0601851851851854E-2</v>
      </c>
      <c r="G240" s="77">
        <f t="shared" si="45"/>
        <v>1.0601851851851854E-2</v>
      </c>
      <c r="H240" s="78">
        <v>0</v>
      </c>
      <c r="I240" s="88">
        <f t="shared" si="46"/>
        <v>2.896680833839304E-3</v>
      </c>
      <c r="J240" s="87">
        <f>IF(B240="F",VLOOKUP(D240,Barem!$B$2:$C$11,2,1),VLOOKUP(D240,Barem!$B$12:$C$21,2,1))</f>
        <v>1</v>
      </c>
      <c r="K240" s="87">
        <f>IF(J240=0,0,IF(B240="F",VLOOKUP(I240,Barem!$G$2:$H$11,2,1),VLOOKUP(I240,Barem!$G$12:$H$21,2,1)))</f>
        <v>5</v>
      </c>
      <c r="L240" s="56" t="str">
        <f>VLOOKUP(C240,Barem!$L$1:$Q$16,6,0)</f>
        <v>V</v>
      </c>
      <c r="M240" s="14">
        <f t="shared" si="47"/>
        <v>0.25</v>
      </c>
      <c r="N240" s="14">
        <f t="shared" si="48"/>
        <v>0.75</v>
      </c>
      <c r="O240" s="55">
        <f t="shared" si="49"/>
        <v>0</v>
      </c>
      <c r="P240" s="31">
        <f>IF(D240&gt;21,VLOOKUP(D240,Barem!$S$1:$T$141,2,1),0)</f>
        <v>0</v>
      </c>
      <c r="Q240" s="31">
        <f>IF(D240&lt;1.609,0,IF(B240="F",VLOOKUP(I240,Barem!$W$2:$Y$13,2,1),VLOOKUP(I240,Barem!$W$14:$Y$25,2,1)))</f>
        <v>1.5</v>
      </c>
      <c r="R240" s="31">
        <f>VLOOKUP(A240,Participanti!A:C,3,0)</f>
        <v>0</v>
      </c>
      <c r="S240" s="25">
        <f t="shared" si="50"/>
        <v>5.5</v>
      </c>
      <c r="T240" s="102">
        <v>44245</v>
      </c>
      <c r="U240" s="13">
        <f>COUNTIFS(A:A,A240,C:C,C240)</f>
        <v>1</v>
      </c>
      <c r="V240" s="87" t="str">
        <f>VLOOKUP(A240,Data_echipe!A:U,21,0)</f>
        <v>Simply the BEST</v>
      </c>
    </row>
    <row r="241" spans="1:22" x14ac:dyDescent="0.25">
      <c r="A241" s="74" t="s">
        <v>190</v>
      </c>
      <c r="B241" s="87" t="str">
        <f>VLOOKUP(A241,Participanti!A:B,2,0)</f>
        <v>F</v>
      </c>
      <c r="C241" s="75">
        <v>6</v>
      </c>
      <c r="D241" s="76">
        <v>5.01</v>
      </c>
      <c r="E241" s="77">
        <v>1.7083333333333336E-2</v>
      </c>
      <c r="F241" s="77">
        <v>1.7083333333333336E-2</v>
      </c>
      <c r="G241" s="77">
        <f t="shared" si="45"/>
        <v>1.7083333333333336E-2</v>
      </c>
      <c r="H241" s="78">
        <v>48</v>
      </c>
      <c r="I241" s="88">
        <f t="shared" si="46"/>
        <v>3.409846972721225E-3</v>
      </c>
      <c r="J241" s="87">
        <f>IF(B241="F",VLOOKUP(D241,Barem!$B$2:$C$11,2,1),VLOOKUP(D241,Barem!$B$12:$C$21,2,1))</f>
        <v>1.5</v>
      </c>
      <c r="K241" s="87">
        <f>IF(J241=0,0,IF(B241="F",VLOOKUP(I241,Barem!$G$2:$H$11,2,1),VLOOKUP(I241,Barem!$G$12:$H$21,2,1)))</f>
        <v>4</v>
      </c>
      <c r="L241" s="56" t="str">
        <f>VLOOKUP(C241,Barem!$L$1:$Q$16,6,0)</f>
        <v>V</v>
      </c>
      <c r="M241" s="14">
        <f t="shared" si="47"/>
        <v>0.25</v>
      </c>
      <c r="N241" s="14">
        <f t="shared" si="48"/>
        <v>0.75</v>
      </c>
      <c r="O241" s="55">
        <f t="shared" si="49"/>
        <v>0</v>
      </c>
      <c r="P241" s="31">
        <f>IF(D241&gt;21,VLOOKUP(D241,Barem!$S$1:$T$141,2,1),0)</f>
        <v>0</v>
      </c>
      <c r="Q241" s="31">
        <f>IF(D241&lt;1.609,0,IF(B241="F",VLOOKUP(I241,Barem!$W$2:$Y$13,2,1),VLOOKUP(I241,Barem!$W$14:$Y$25,2,1)))</f>
        <v>0</v>
      </c>
      <c r="R241" s="31">
        <f>VLOOKUP(A241,Participanti!A:C,3,0)</f>
        <v>0</v>
      </c>
      <c r="S241" s="25">
        <f t="shared" si="50"/>
        <v>3.375</v>
      </c>
      <c r="T241" s="102">
        <v>44248</v>
      </c>
      <c r="U241" s="13">
        <f>COUNTIFS(A:A,A241,C:C,C241)</f>
        <v>1</v>
      </c>
      <c r="V241" s="87" t="str">
        <f>VLOOKUP(A241,Data_echipe!A:U,21,0)</f>
        <v>Run for fun</v>
      </c>
    </row>
    <row r="242" spans="1:22" x14ac:dyDescent="0.25">
      <c r="A242" s="74" t="s">
        <v>90</v>
      </c>
      <c r="B242" s="87" t="str">
        <f>VLOOKUP(A242,Participanti!A:B,2,0)</f>
        <v>M</v>
      </c>
      <c r="C242" s="75">
        <v>6</v>
      </c>
      <c r="D242" s="76">
        <v>41.47</v>
      </c>
      <c r="E242" s="77">
        <v>0.34996527777777775</v>
      </c>
      <c r="F242" s="77">
        <v>0.3782638888888889</v>
      </c>
      <c r="G242" s="77">
        <f t="shared" si="45"/>
        <v>0.36411458333333335</v>
      </c>
      <c r="H242" s="78">
        <v>2238</v>
      </c>
      <c r="I242" s="88">
        <f t="shared" si="46"/>
        <v>8.7801925086407849E-3</v>
      </c>
      <c r="J242" s="87">
        <f>IF(B242="F",VLOOKUP(D242,Barem!$B$2:$C$11,2,1),VLOOKUP(D242,Barem!$B$12:$C$21,2,1))</f>
        <v>5</v>
      </c>
      <c r="K242" s="87">
        <f>IF(J242=0,0,IF(B242="F",VLOOKUP(I242,Barem!$G$2:$H$11,2,1),VLOOKUP(I242,Barem!$G$12:$H$21,2,1)))</f>
        <v>0</v>
      </c>
      <c r="L242" s="56" t="str">
        <f>VLOOKUP(C242,Barem!$L$1:$Q$16,6,0)</f>
        <v>V</v>
      </c>
      <c r="M242" s="14">
        <f t="shared" si="47"/>
        <v>0.25</v>
      </c>
      <c r="N242" s="14">
        <f t="shared" si="48"/>
        <v>0.75</v>
      </c>
      <c r="O242" s="55">
        <f t="shared" si="49"/>
        <v>1.492</v>
      </c>
      <c r="P242" s="31">
        <f>IF(D242&gt;21,VLOOKUP(D242,Barem!$S$1:$T$141,2,1),0)</f>
        <v>1</v>
      </c>
      <c r="Q242" s="31">
        <f>IF(D242&lt;1.609,0,IF(B242="F",VLOOKUP(I242,Barem!$W$2:$Y$13,2,1),VLOOKUP(I242,Barem!$W$14:$Y$25,2,1)))</f>
        <v>0</v>
      </c>
      <c r="R242" s="31">
        <f>VLOOKUP(A242,Participanti!A:C,3,0)</f>
        <v>0.4</v>
      </c>
      <c r="S242" s="25">
        <f t="shared" si="50"/>
        <v>4.1420000000000003</v>
      </c>
      <c r="T242" s="102">
        <v>44248</v>
      </c>
      <c r="U242" s="13">
        <f>COUNTIFS(A:A,A242,C:C,C242)</f>
        <v>1</v>
      </c>
      <c r="V242" s="87" t="str">
        <f>VLOOKUP(A242,Data_echipe!A:U,21,0)</f>
        <v>FUGI!</v>
      </c>
    </row>
    <row r="243" spans="1:22" x14ac:dyDescent="0.25">
      <c r="A243" s="74" t="s">
        <v>59</v>
      </c>
      <c r="B243" s="87" t="str">
        <f>VLOOKUP(A243,Participanti!A:B,2,0)</f>
        <v>M</v>
      </c>
      <c r="C243" s="75">
        <v>6</v>
      </c>
      <c r="D243" s="76">
        <v>3.01</v>
      </c>
      <c r="E243" s="77">
        <v>1.019675925925926E-2</v>
      </c>
      <c r="F243" s="77">
        <v>1.019675925925926E-2</v>
      </c>
      <c r="G243" s="77">
        <f t="shared" si="45"/>
        <v>1.019675925925926E-2</v>
      </c>
      <c r="H243" s="78">
        <v>3</v>
      </c>
      <c r="I243" s="88">
        <f t="shared" si="46"/>
        <v>3.3876276608834754E-3</v>
      </c>
      <c r="J243" s="87">
        <f>IF(B243="F",VLOOKUP(D243,Barem!$B$2:$C$11,2,1),VLOOKUP(D243,Barem!$B$12:$C$21,2,1))</f>
        <v>1</v>
      </c>
      <c r="K243" s="87">
        <f>IF(J243=0,0,IF(B243="F",VLOOKUP(I243,Barem!$G$2:$H$11,2,1),VLOOKUP(I243,Barem!$G$12:$H$21,2,1)))</f>
        <v>3</v>
      </c>
      <c r="L243" s="56" t="str">
        <f>VLOOKUP(C243,Barem!$L$1:$Q$16,6,0)</f>
        <v>V</v>
      </c>
      <c r="M243" s="14">
        <f t="shared" si="47"/>
        <v>0.25</v>
      </c>
      <c r="N243" s="14">
        <f t="shared" si="48"/>
        <v>0.75</v>
      </c>
      <c r="O243" s="55">
        <f t="shared" si="49"/>
        <v>0</v>
      </c>
      <c r="P243" s="31">
        <f>IF(D243&gt;21,VLOOKUP(D243,Barem!$S$1:$T$141,2,1),0)</f>
        <v>0</v>
      </c>
      <c r="Q243" s="31">
        <f>IF(D243&lt;1.609,0,IF(B243="F",VLOOKUP(I243,Barem!$W$2:$Y$13,2,1),VLOOKUP(I243,Barem!$W$14:$Y$25,2,1)))</f>
        <v>0</v>
      </c>
      <c r="R243" s="31">
        <f>VLOOKUP(A243,Participanti!A:C,3,0)</f>
        <v>0</v>
      </c>
      <c r="S243" s="25">
        <f t="shared" si="50"/>
        <v>2.5</v>
      </c>
      <c r="T243" s="102">
        <v>44248</v>
      </c>
      <c r="U243" s="13">
        <f>COUNTIFS(A:A,A243,C:C,C243)</f>
        <v>1</v>
      </c>
      <c r="V243" s="87" t="str">
        <f>VLOOKUP(A243,Data_echipe!A:U,21,0)</f>
        <v>FUGI!</v>
      </c>
    </row>
    <row r="244" spans="1:22" x14ac:dyDescent="0.25">
      <c r="A244" s="74" t="s">
        <v>53</v>
      </c>
      <c r="B244" s="87" t="str">
        <f>VLOOKUP(A244,Participanti!A:B,2,0)</f>
        <v>M</v>
      </c>
      <c r="C244" s="75">
        <v>6</v>
      </c>
      <c r="D244" s="76">
        <v>5.52</v>
      </c>
      <c r="E244" s="77">
        <v>2.4016203703703706E-2</v>
      </c>
      <c r="F244" s="77">
        <v>3.0081018518518521E-2</v>
      </c>
      <c r="G244" s="77">
        <f t="shared" si="45"/>
        <v>2.7048611111111114E-2</v>
      </c>
      <c r="H244" s="78">
        <v>140</v>
      </c>
      <c r="I244" s="88">
        <f t="shared" si="46"/>
        <v>4.9001107085346225E-3</v>
      </c>
      <c r="J244" s="87">
        <f>IF(B244="F",VLOOKUP(D244,Barem!$B$2:$C$11,2,1),VLOOKUP(D244,Barem!$B$12:$C$21,2,1))</f>
        <v>1.5</v>
      </c>
      <c r="K244" s="87">
        <f>IF(J244=0,0,IF(B244="F",VLOOKUP(I244,Barem!$G$2:$H$11,2,1),VLOOKUP(I244,Barem!$G$12:$H$21,2,1)))</f>
        <v>1</v>
      </c>
      <c r="L244" s="56" t="str">
        <f>VLOOKUP(C244,Barem!$L$1:$Q$16,6,0)</f>
        <v>V</v>
      </c>
      <c r="M244" s="14">
        <f t="shared" si="47"/>
        <v>0.25</v>
      </c>
      <c r="N244" s="14">
        <f t="shared" si="48"/>
        <v>0.75</v>
      </c>
      <c r="O244" s="55">
        <f t="shared" si="49"/>
        <v>9.3333333333333338E-2</v>
      </c>
      <c r="P244" s="31">
        <f>IF(D244&gt;21,VLOOKUP(D244,Barem!$S$1:$T$141,2,1),0)</f>
        <v>0</v>
      </c>
      <c r="Q244" s="31">
        <f>IF(D244&lt;1.609,0,IF(B244="F",VLOOKUP(I244,Barem!$W$2:$Y$13,2,1),VLOOKUP(I244,Barem!$W$14:$Y$25,2,1)))</f>
        <v>0</v>
      </c>
      <c r="R244" s="31">
        <f>VLOOKUP(A244,Participanti!A:C,3,0)</f>
        <v>0</v>
      </c>
      <c r="S244" s="25">
        <f t="shared" si="50"/>
        <v>1.2183333333333333</v>
      </c>
      <c r="T244" s="102">
        <v>44248</v>
      </c>
      <c r="U244" s="13">
        <f>COUNTIFS(A:A,A244,C:C,C244)</f>
        <v>1</v>
      </c>
      <c r="V244" s="87" t="str">
        <f>VLOOKUP(A244,Data_echipe!A:U,21,0)</f>
        <v>Run for fun</v>
      </c>
    </row>
    <row r="245" spans="1:22" x14ac:dyDescent="0.25">
      <c r="A245" s="74" t="s">
        <v>66</v>
      </c>
      <c r="B245" s="87" t="str">
        <f>VLOOKUP(A245,Participanti!A:B,2,0)</f>
        <v>M</v>
      </c>
      <c r="C245" s="75">
        <v>6</v>
      </c>
      <c r="D245" s="76">
        <v>21.14</v>
      </c>
      <c r="E245" s="77">
        <v>7.2951388888888885E-2</v>
      </c>
      <c r="F245" s="77">
        <v>7.2951388888888885E-2</v>
      </c>
      <c r="G245" s="77">
        <f t="shared" si="45"/>
        <v>7.2951388888888885E-2</v>
      </c>
      <c r="H245" s="78">
        <v>87</v>
      </c>
      <c r="I245" s="88">
        <f t="shared" si="46"/>
        <v>3.4508698622937031E-3</v>
      </c>
      <c r="J245" s="87">
        <f>IF(B245="F",VLOOKUP(D245,Barem!$B$2:$C$11,2,1),VLOOKUP(D245,Barem!$B$12:$C$21,2,1))</f>
        <v>5</v>
      </c>
      <c r="K245" s="87">
        <f>IF(J245=0,0,IF(B245="F",VLOOKUP(I245,Barem!$G$2:$H$11,2,1),VLOOKUP(I245,Barem!$G$12:$H$21,2,1)))</f>
        <v>3</v>
      </c>
      <c r="L245" s="56" t="str">
        <f>VLOOKUP(C245,Barem!$L$1:$Q$16,6,0)</f>
        <v>V</v>
      </c>
      <c r="M245" s="14">
        <f t="shared" si="47"/>
        <v>0.25</v>
      </c>
      <c r="N245" s="14">
        <f t="shared" si="48"/>
        <v>0.75</v>
      </c>
      <c r="O245" s="55">
        <f t="shared" si="49"/>
        <v>0</v>
      </c>
      <c r="P245" s="31">
        <f>IF(D245&gt;21,VLOOKUP(D245,Barem!$S$1:$T$141,2,1),0)</f>
        <v>0</v>
      </c>
      <c r="Q245" s="31">
        <f>IF(D245&lt;1.609,0,IF(B245="F",VLOOKUP(I245,Barem!$W$2:$Y$13,2,1),VLOOKUP(I245,Barem!$W$14:$Y$25,2,1)))</f>
        <v>0</v>
      </c>
      <c r="R245" s="31">
        <f>VLOOKUP(A245,Participanti!A:C,3,0)</f>
        <v>0</v>
      </c>
      <c r="S245" s="25">
        <f t="shared" si="50"/>
        <v>3.5</v>
      </c>
      <c r="T245" s="102">
        <v>44248</v>
      </c>
      <c r="U245" s="13">
        <f>COUNTIFS(A:A,A245,C:C,C245)</f>
        <v>1</v>
      </c>
      <c r="V245" s="87" t="str">
        <f>VLOOKUP(A245,Data_echipe!A:U,21,0)</f>
        <v>Simply the BEST</v>
      </c>
    </row>
    <row r="246" spans="1:22" x14ac:dyDescent="0.25">
      <c r="A246" s="74" t="s">
        <v>56</v>
      </c>
      <c r="B246" s="87" t="str">
        <f>VLOOKUP(A246,Participanti!A:B,2,0)</f>
        <v>M</v>
      </c>
      <c r="C246" s="75">
        <v>6</v>
      </c>
      <c r="D246" s="76">
        <v>20.88</v>
      </c>
      <c r="E246" s="77">
        <v>9.3379629629629632E-2</v>
      </c>
      <c r="F246" s="77">
        <v>9.3379629629629632E-2</v>
      </c>
      <c r="G246" s="77">
        <f t="shared" ref="G246" si="51">AVERAGE(E246:F246)</f>
        <v>9.3379629629629632E-2</v>
      </c>
      <c r="H246" s="78">
        <v>0</v>
      </c>
      <c r="I246" s="88">
        <f t="shared" ref="I246" si="52">G246/D246</f>
        <v>4.4722044841776646E-3</v>
      </c>
      <c r="J246" s="87">
        <f>IF(B246="F",VLOOKUP(D246,Barem!$B$2:$C$11,2,1),VLOOKUP(D246,Barem!$B$12:$C$21,2,1))</f>
        <v>4.5</v>
      </c>
      <c r="K246" s="87">
        <f>IF(J246=0,0,IF(B246="F",VLOOKUP(I246,Barem!$G$2:$H$11,2,1),VLOOKUP(I246,Barem!$G$12:$H$21,2,1)))</f>
        <v>1</v>
      </c>
      <c r="L246" s="56" t="str">
        <f>VLOOKUP(C246,Barem!$L$1:$Q$16,6,0)</f>
        <v>V</v>
      </c>
      <c r="M246" s="14">
        <f t="shared" ref="M246" si="53">IF(OR(L246="P1",L246="P2",L246="P3"),"",IF(C246=15,0.5,IF(L246="D",0.75,0.25)))</f>
        <v>0.25</v>
      </c>
      <c r="N246" s="14">
        <f t="shared" ref="N246" si="54">IF(OR(L246="P1",L246="P2",L246="P3"),"",IF(C246=15,0.5,IF(L246="V",0.75,0.25)))</f>
        <v>0.75</v>
      </c>
      <c r="O246" s="55">
        <f t="shared" ref="O246" si="55">IF(H246&lt;-49,H246/1500,IF(H246&gt;99,H246/1500,0))</f>
        <v>0</v>
      </c>
      <c r="P246" s="31">
        <f>IF(D246&gt;21,VLOOKUP(D246,Barem!$S$1:$T$141,2,1),0)</f>
        <v>0</v>
      </c>
      <c r="Q246" s="31">
        <f>IF(D246&lt;1.609,0,IF(B246="F",VLOOKUP(I246,Barem!$W$2:$Y$13,2,1),VLOOKUP(I246,Barem!$W$14:$Y$25,2,1)))</f>
        <v>0</v>
      </c>
      <c r="R246" s="31">
        <f>VLOOKUP(A246,Participanti!A:C,3,0)</f>
        <v>0</v>
      </c>
      <c r="S246" s="25">
        <f t="shared" ref="S246" si="56">J246*M246+K246*N246+O246+P246+Q246+R246</f>
        <v>1.875</v>
      </c>
      <c r="T246" s="102">
        <v>44248</v>
      </c>
      <c r="U246" s="13">
        <f>COUNTIFS(A:A,A246,C:C,C246)</f>
        <v>1</v>
      </c>
      <c r="V246" s="87" t="str">
        <f>VLOOKUP(A246,Data_echipe!A:U,21,0)</f>
        <v>Simply the BEST</v>
      </c>
    </row>
    <row r="247" spans="1:22" x14ac:dyDescent="0.25">
      <c r="A247" s="74" t="s">
        <v>131</v>
      </c>
      <c r="B247" s="87" t="str">
        <f>VLOOKUP(A247,Participanti!A:B,2,0)</f>
        <v>F</v>
      </c>
      <c r="C247" s="75">
        <v>6</v>
      </c>
      <c r="D247" s="76">
        <v>10</v>
      </c>
      <c r="E247" s="77">
        <v>4.4398148148148152E-2</v>
      </c>
      <c r="F247" s="77">
        <v>4.4398148148148152E-2</v>
      </c>
      <c r="G247" s="77">
        <f t="shared" si="45"/>
        <v>4.4398148148148152E-2</v>
      </c>
      <c r="H247" s="78">
        <v>59</v>
      </c>
      <c r="I247" s="88">
        <f t="shared" si="46"/>
        <v>4.4398148148148148E-3</v>
      </c>
      <c r="J247" s="87">
        <f>IF(B247="F",VLOOKUP(D247,Barem!$B$2:$C$11,2,1),VLOOKUP(D247,Barem!$B$12:$C$21,2,1))</f>
        <v>2.5</v>
      </c>
      <c r="K247" s="87">
        <f>IF(J247=0,0,IF(B247="F",VLOOKUP(I247,Barem!$G$2:$H$11,2,1),VLOOKUP(I247,Barem!$G$12:$H$21,2,1)))</f>
        <v>1.5</v>
      </c>
      <c r="L247" s="56" t="str">
        <f>VLOOKUP(C247,Barem!$L$1:$Q$16,6,0)</f>
        <v>V</v>
      </c>
      <c r="M247" s="14">
        <f t="shared" si="47"/>
        <v>0.25</v>
      </c>
      <c r="N247" s="14">
        <f t="shared" si="48"/>
        <v>0.75</v>
      </c>
      <c r="O247" s="55">
        <f t="shared" si="49"/>
        <v>0</v>
      </c>
      <c r="P247" s="31">
        <f>IF(D247&gt;21,VLOOKUP(D247,Barem!$S$1:$T$141,2,1),0)</f>
        <v>0</v>
      </c>
      <c r="Q247" s="31">
        <f>IF(D247&lt;1.609,0,IF(B247="F",VLOOKUP(I247,Barem!$W$2:$Y$13,2,1),VLOOKUP(I247,Barem!$W$14:$Y$25,2,1)))</f>
        <v>0</v>
      </c>
      <c r="R247" s="31">
        <f>VLOOKUP(A247,Participanti!A:C,3,0)</f>
        <v>0</v>
      </c>
      <c r="S247" s="25">
        <f t="shared" si="50"/>
        <v>1.75</v>
      </c>
      <c r="T247" s="102">
        <v>44244</v>
      </c>
      <c r="U247" s="13">
        <f>COUNTIFS(A:A,A247,C:C,C247)</f>
        <v>1</v>
      </c>
      <c r="V247" s="87" t="str">
        <f>VLOOKUP(A247,Data_echipe!A:U,21,0)</f>
        <v>Run a lot</v>
      </c>
    </row>
    <row r="248" spans="1:22" x14ac:dyDescent="0.25">
      <c r="A248" s="74" t="s">
        <v>44</v>
      </c>
      <c r="B248" s="87" t="str">
        <f>VLOOKUP(A248,Participanti!A:B,2,0)</f>
        <v>M</v>
      </c>
      <c r="C248" s="75">
        <v>6</v>
      </c>
      <c r="D248" s="76">
        <v>14.13</v>
      </c>
      <c r="E248" s="77">
        <v>4.9513888888888892E-2</v>
      </c>
      <c r="F248" s="77">
        <v>5.8726851851851856E-2</v>
      </c>
      <c r="G248" s="77">
        <f t="shared" si="45"/>
        <v>5.4120370370370374E-2</v>
      </c>
      <c r="H248" s="78">
        <v>19</v>
      </c>
      <c r="I248" s="88">
        <f t="shared" si="46"/>
        <v>3.8301748315902598E-3</v>
      </c>
      <c r="J248" s="87">
        <f>IF(B248="F",VLOOKUP(D248,Barem!$B$2:$C$11,2,1),VLOOKUP(D248,Barem!$B$12:$C$21,2,1))</f>
        <v>3</v>
      </c>
      <c r="K248" s="87">
        <f>IF(J248=0,0,IF(B248="F",VLOOKUP(I248,Barem!$G$2:$H$11,2,1),VLOOKUP(I248,Barem!$G$12:$H$21,2,1)))</f>
        <v>2</v>
      </c>
      <c r="L248" s="56" t="str">
        <f>VLOOKUP(C248,Barem!$L$1:$Q$16,6,0)</f>
        <v>V</v>
      </c>
      <c r="M248" s="14">
        <f t="shared" si="47"/>
        <v>0.25</v>
      </c>
      <c r="N248" s="14">
        <f t="shared" si="48"/>
        <v>0.75</v>
      </c>
      <c r="O248" s="55">
        <f t="shared" si="49"/>
        <v>0</v>
      </c>
      <c r="P248" s="31">
        <f>IF(D248&gt;21,VLOOKUP(D248,Barem!$S$1:$T$141,2,1),0)</f>
        <v>0</v>
      </c>
      <c r="Q248" s="31">
        <f>IF(D248&lt;1.609,0,IF(B248="F",VLOOKUP(I248,Barem!$W$2:$Y$13,2,1),VLOOKUP(I248,Barem!$W$14:$Y$25,2,1)))</f>
        <v>0</v>
      </c>
      <c r="R248" s="31">
        <f>VLOOKUP(A248,Participanti!A:C,3,0)</f>
        <v>0</v>
      </c>
      <c r="S248" s="25">
        <f t="shared" si="50"/>
        <v>2.25</v>
      </c>
      <c r="T248" s="102">
        <v>44246</v>
      </c>
      <c r="U248" s="13">
        <f>COUNTIFS(A:A,A248,C:C,C248)</f>
        <v>1</v>
      </c>
      <c r="V248" s="87" t="str">
        <f>VLOOKUP(A248,Data_echipe!A:U,21,0)</f>
        <v>Run a lot</v>
      </c>
    </row>
    <row r="249" spans="1:22" x14ac:dyDescent="0.25">
      <c r="A249" s="74" t="s">
        <v>109</v>
      </c>
      <c r="B249" s="87" t="str">
        <f>VLOOKUP(A249,Participanti!A:B,2,0)</f>
        <v>F</v>
      </c>
      <c r="C249" s="75">
        <v>7</v>
      </c>
      <c r="D249" s="76">
        <v>9.7100000000000009</v>
      </c>
      <c r="E249" s="77">
        <v>4.3645833333333335E-2</v>
      </c>
      <c r="F249" s="77">
        <v>4.5150462962962962E-2</v>
      </c>
      <c r="G249" s="77">
        <f t="shared" ref="G249:G279" si="57">AVERAGE(E249:F249)</f>
        <v>4.4398148148148145E-2</v>
      </c>
      <c r="H249" s="78">
        <v>20</v>
      </c>
      <c r="I249" s="88">
        <f t="shared" ref="I249:I279" si="58">G249/D249</f>
        <v>4.5724148453293659E-3</v>
      </c>
      <c r="J249" s="87">
        <f>IF(B249="F",VLOOKUP(D249,Barem!$B$2:$C$11,2,1),VLOOKUP(D249,Barem!$B$12:$C$21,2,1))</f>
        <v>2.5</v>
      </c>
      <c r="K249" s="87">
        <f>IF(J249=0,0,IF(B249="F",VLOOKUP(I249,Barem!$G$2:$H$11,2,1),VLOOKUP(I249,Barem!$G$12:$H$21,2,1)))</f>
        <v>1</v>
      </c>
      <c r="L249" s="56" t="str">
        <f>VLOOKUP(C249,Barem!$L$1:$Q$16,6,0)</f>
        <v>D</v>
      </c>
      <c r="M249" s="14">
        <f t="shared" ref="M249:M279" si="59">IF(OR(L249="P1",L249="P2",L249="P3"),"",IF(C249=15,0.5,IF(L249="D",0.75,0.25)))</f>
        <v>0.75</v>
      </c>
      <c r="N249" s="14">
        <f t="shared" ref="N249:N279" si="60">IF(OR(L249="P1",L249="P2",L249="P3"),"",IF(C249=15,0.5,IF(L249="V",0.75,0.25)))</f>
        <v>0.25</v>
      </c>
      <c r="O249" s="55">
        <f t="shared" ref="O249:O279" si="61">IF(H249&lt;-49,H249/1500,IF(H249&gt;99,H249/1500,0))</f>
        <v>0</v>
      </c>
      <c r="P249" s="31">
        <f>IF(D249&gt;21,VLOOKUP(D249,Barem!$S$1:$T$141,2,1),0)</f>
        <v>0</v>
      </c>
      <c r="Q249" s="31">
        <f>IF(D249&lt;1.609,0,IF(B249="F",VLOOKUP(I249,Barem!$W$2:$Y$13,2,1),VLOOKUP(I249,Barem!$W$14:$Y$25,2,1)))</f>
        <v>0</v>
      </c>
      <c r="R249" s="31">
        <f>VLOOKUP(A249,Participanti!A:C,3,0)</f>
        <v>0</v>
      </c>
      <c r="S249" s="25">
        <f t="shared" ref="S249:S279" si="62">J249*M249+K249*N249+O249+P249+Q249+R249</f>
        <v>2.125</v>
      </c>
      <c r="T249" s="102">
        <v>44255</v>
      </c>
      <c r="U249" s="13">
        <f>COUNTIFS(A:A,A249,C:C,C249)</f>
        <v>1</v>
      </c>
      <c r="V249" s="87" t="e">
        <f>VLOOKUP(A249,Data_echipe!A:U,21,0)</f>
        <v>#N/A</v>
      </c>
    </row>
    <row r="250" spans="1:22" x14ac:dyDescent="0.25">
      <c r="A250" s="74" t="s">
        <v>197</v>
      </c>
      <c r="B250" s="87" t="str">
        <f>VLOOKUP(A250,Participanti!A:B,2,0)</f>
        <v>F</v>
      </c>
      <c r="C250" s="75">
        <v>7</v>
      </c>
      <c r="D250" s="76">
        <v>120.07</v>
      </c>
      <c r="E250" s="77">
        <v>0.50773148148148151</v>
      </c>
      <c r="F250" s="77">
        <v>0.56084490740740744</v>
      </c>
      <c r="G250" s="77">
        <f t="shared" si="57"/>
        <v>0.53428819444444442</v>
      </c>
      <c r="H250" s="78">
        <v>328</v>
      </c>
      <c r="I250" s="88">
        <f t="shared" si="58"/>
        <v>4.4498059002618844E-3</v>
      </c>
      <c r="J250" s="87">
        <f>IF(B250="F",VLOOKUP(D250,Barem!$B$2:$C$11,2,1),VLOOKUP(D250,Barem!$B$12:$C$21,2,1))</f>
        <v>5</v>
      </c>
      <c r="K250" s="87">
        <f>IF(J250=0,0,IF(B250="F",VLOOKUP(I250,Barem!$G$2:$H$11,2,1),VLOOKUP(I250,Barem!$G$12:$H$21,2,1)))</f>
        <v>1.5</v>
      </c>
      <c r="L250" s="56" t="str">
        <f>VLOOKUP(C250,Barem!$L$1:$Q$16,6,0)</f>
        <v>D</v>
      </c>
      <c r="M250" s="14">
        <f t="shared" si="59"/>
        <v>0.75</v>
      </c>
      <c r="N250" s="14">
        <f t="shared" si="60"/>
        <v>0.25</v>
      </c>
      <c r="O250" s="55">
        <f t="shared" si="61"/>
        <v>0.21866666666666668</v>
      </c>
      <c r="P250" s="31">
        <f>IF(D250&gt;21,VLOOKUP(D250,Barem!$S$1:$T$141,2,1),0)</f>
        <v>4.9000000000000004</v>
      </c>
      <c r="Q250" s="31">
        <f>IF(D250&lt;1.609,0,IF(B250="F",VLOOKUP(I250,Barem!$W$2:$Y$13,2,1),VLOOKUP(I250,Barem!$W$14:$Y$25,2,1)))</f>
        <v>0</v>
      </c>
      <c r="R250" s="31">
        <f>VLOOKUP(A250,Participanti!A:C,3,0)</f>
        <v>0</v>
      </c>
      <c r="S250" s="25">
        <f t="shared" si="62"/>
        <v>9.243666666666666</v>
      </c>
      <c r="T250" s="102">
        <v>44254</v>
      </c>
      <c r="U250" s="13">
        <f>COUNTIFS(A:A,A250,C:C,C250)</f>
        <v>1</v>
      </c>
      <c r="V250" s="87" t="str">
        <f>VLOOKUP(A250,Data_echipe!A:U,21,0)</f>
        <v>Simply the BEST</v>
      </c>
    </row>
    <row r="251" spans="1:22" x14ac:dyDescent="0.25">
      <c r="A251" s="74" t="s">
        <v>50</v>
      </c>
      <c r="B251" s="87" t="str">
        <f>VLOOKUP(A251,Participanti!A:B,2,0)</f>
        <v>M</v>
      </c>
      <c r="C251" s="75">
        <v>7</v>
      </c>
      <c r="D251" s="76">
        <v>5.01</v>
      </c>
      <c r="E251" s="77">
        <v>1.4224537037037037E-2</v>
      </c>
      <c r="F251" s="77">
        <v>1.4224537037037037E-2</v>
      </c>
      <c r="G251" s="77">
        <f t="shared" si="57"/>
        <v>1.4224537037037037E-2</v>
      </c>
      <c r="H251" s="78">
        <v>0</v>
      </c>
      <c r="I251" s="88">
        <f t="shared" si="58"/>
        <v>2.8392289495083908E-3</v>
      </c>
      <c r="J251" s="87">
        <f>IF(B251="F",VLOOKUP(D251,Barem!$B$2:$C$11,2,1),VLOOKUP(D251,Barem!$B$12:$C$21,2,1))</f>
        <v>1.5</v>
      </c>
      <c r="K251" s="87">
        <f>IF(J251=0,0,IF(B251="F",VLOOKUP(I251,Barem!$G$2:$H$11,2,1),VLOOKUP(I251,Barem!$G$12:$H$21,2,1)))</f>
        <v>4.5</v>
      </c>
      <c r="L251" s="75" t="s">
        <v>121</v>
      </c>
      <c r="M251" s="14">
        <f t="shared" si="59"/>
        <v>0.25</v>
      </c>
      <c r="N251" s="14">
        <f t="shared" si="60"/>
        <v>0.75</v>
      </c>
      <c r="O251" s="55">
        <f t="shared" si="61"/>
        <v>0</v>
      </c>
      <c r="P251" s="31">
        <f>IF(D251&gt;21,VLOOKUP(D251,Barem!$S$1:$T$141,2,1),0)</f>
        <v>0</v>
      </c>
      <c r="Q251" s="31">
        <f>IF(D251&lt;1.609,0,IF(B251="F",VLOOKUP(I251,Barem!$W$2:$Y$13,2,1),VLOOKUP(I251,Barem!$W$14:$Y$25,2,1)))</f>
        <v>0</v>
      </c>
      <c r="R251" s="31">
        <f>VLOOKUP(A251,Participanti!A:C,3,0)</f>
        <v>0</v>
      </c>
      <c r="S251" s="25">
        <f t="shared" si="62"/>
        <v>3.75</v>
      </c>
      <c r="T251" s="102">
        <v>44251</v>
      </c>
      <c r="U251" s="13">
        <f>COUNTIFS(A:A,A251,C:C,C251)</f>
        <v>1</v>
      </c>
      <c r="V251" s="87" t="str">
        <f>VLOOKUP(A251,Data_echipe!A:U,21,0)</f>
        <v>Run a lot</v>
      </c>
    </row>
    <row r="252" spans="1:22" x14ac:dyDescent="0.25">
      <c r="A252" s="74" t="s">
        <v>183</v>
      </c>
      <c r="B252" s="87" t="str">
        <f>VLOOKUP(A252,Participanti!A:B,2,0)</f>
        <v>F</v>
      </c>
      <c r="C252" s="75">
        <v>7</v>
      </c>
      <c r="D252" s="76">
        <v>10</v>
      </c>
      <c r="E252" s="77">
        <v>4.2152777777777782E-2</v>
      </c>
      <c r="F252" s="77">
        <v>4.2152777777777782E-2</v>
      </c>
      <c r="G252" s="77">
        <f t="shared" si="57"/>
        <v>4.2152777777777782E-2</v>
      </c>
      <c r="H252" s="78">
        <v>102</v>
      </c>
      <c r="I252" s="88">
        <f t="shared" si="58"/>
        <v>4.2152777777777779E-3</v>
      </c>
      <c r="J252" s="87">
        <f>IF(B252="F",VLOOKUP(D252,Barem!$B$2:$C$11,2,1),VLOOKUP(D252,Barem!$B$12:$C$21,2,1))</f>
        <v>2.5</v>
      </c>
      <c r="K252" s="87">
        <f>IF(J252=0,0,IF(B252="F",VLOOKUP(I252,Barem!$G$2:$H$11,2,1),VLOOKUP(I252,Barem!$G$12:$H$21,2,1)))</f>
        <v>1.5</v>
      </c>
      <c r="L252" s="56" t="str">
        <f>VLOOKUP(C252,Barem!$L$1:$Q$16,6,0)</f>
        <v>D</v>
      </c>
      <c r="M252" s="14">
        <f t="shared" si="59"/>
        <v>0.75</v>
      </c>
      <c r="N252" s="14">
        <f t="shared" si="60"/>
        <v>0.25</v>
      </c>
      <c r="O252" s="55">
        <f t="shared" si="61"/>
        <v>6.8000000000000005E-2</v>
      </c>
      <c r="P252" s="31">
        <f>IF(D252&gt;21,VLOOKUP(D252,Barem!$S$1:$T$141,2,1),0)</f>
        <v>0</v>
      </c>
      <c r="Q252" s="31">
        <f>IF(D252&lt;1.609,0,IF(B252="F",VLOOKUP(I252,Barem!$W$2:$Y$13,2,1),VLOOKUP(I252,Barem!$W$14:$Y$25,2,1)))</f>
        <v>0</v>
      </c>
      <c r="R252" s="31">
        <f>VLOOKUP(A252,Participanti!A:C,3,0)</f>
        <v>0</v>
      </c>
      <c r="S252" s="25">
        <f t="shared" si="62"/>
        <v>2.3180000000000001</v>
      </c>
      <c r="T252" s="102">
        <v>44255</v>
      </c>
      <c r="U252" s="13">
        <f>COUNTIFS(A:A,A252,C:C,C252)</f>
        <v>1</v>
      </c>
      <c r="V252" s="87" t="str">
        <f>VLOOKUP(A252,Data_echipe!A:U,21,0)</f>
        <v>FUGI!</v>
      </c>
    </row>
    <row r="253" spans="1:22" x14ac:dyDescent="0.25">
      <c r="A253" s="74" t="s">
        <v>65</v>
      </c>
      <c r="B253" s="87" t="str">
        <f>VLOOKUP(A253,Participanti!A:B,2,0)</f>
        <v>M</v>
      </c>
      <c r="C253" s="75">
        <v>7</v>
      </c>
      <c r="D253" s="76">
        <v>10</v>
      </c>
      <c r="E253" s="77">
        <v>2.7974537037037034E-2</v>
      </c>
      <c r="F253" s="77">
        <v>2.7974537037037034E-2</v>
      </c>
      <c r="G253" s="77">
        <f t="shared" si="57"/>
        <v>2.7974537037037034E-2</v>
      </c>
      <c r="H253" s="78">
        <v>47</v>
      </c>
      <c r="I253" s="88">
        <f t="shared" si="58"/>
        <v>2.7974537037037035E-3</v>
      </c>
      <c r="J253" s="87">
        <f>IF(B253="F",VLOOKUP(D253,Barem!$B$2:$C$11,2,1),VLOOKUP(D253,Barem!$B$12:$C$21,2,1))</f>
        <v>2.5</v>
      </c>
      <c r="K253" s="87">
        <f>IF(J253=0,0,IF(B253="F",VLOOKUP(I253,Barem!$G$2:$H$11,2,1),VLOOKUP(I253,Barem!$G$12:$H$21,2,1)))</f>
        <v>4.5</v>
      </c>
      <c r="L253" s="75" t="s">
        <v>121</v>
      </c>
      <c r="M253" s="14">
        <f t="shared" si="59"/>
        <v>0.25</v>
      </c>
      <c r="N253" s="14">
        <f t="shared" si="60"/>
        <v>0.75</v>
      </c>
      <c r="O253" s="55">
        <f t="shared" si="61"/>
        <v>0</v>
      </c>
      <c r="P253" s="31">
        <f>IF(D253&gt;21,VLOOKUP(D253,Barem!$S$1:$T$141,2,1),0)</f>
        <v>0</v>
      </c>
      <c r="Q253" s="31">
        <f>IF(D253&lt;1.609,0,IF(B253="F",VLOOKUP(I253,Barem!$W$2:$Y$13,2,1),VLOOKUP(I253,Barem!$W$14:$Y$25,2,1)))</f>
        <v>0</v>
      </c>
      <c r="R253" s="31">
        <f>VLOOKUP(A253,Participanti!A:C,3,0)</f>
        <v>0</v>
      </c>
      <c r="S253" s="25">
        <f t="shared" si="62"/>
        <v>4</v>
      </c>
      <c r="T253" s="102">
        <v>44249</v>
      </c>
      <c r="U253" s="13">
        <f>COUNTIFS(A:A,A253,C:C,C253)</f>
        <v>1</v>
      </c>
      <c r="V253" s="87" t="str">
        <f>VLOOKUP(A253,Data_echipe!A:U,21,0)</f>
        <v>FUGI!</v>
      </c>
    </row>
    <row r="254" spans="1:22" x14ac:dyDescent="0.25">
      <c r="A254" s="74" t="s">
        <v>61</v>
      </c>
      <c r="B254" s="87" t="str">
        <f>VLOOKUP(A254,Participanti!A:B,2,0)</f>
        <v>M</v>
      </c>
      <c r="C254" s="75">
        <v>7</v>
      </c>
      <c r="D254" s="76">
        <v>15.22</v>
      </c>
      <c r="E254" s="77">
        <v>7.0289351851851853E-2</v>
      </c>
      <c r="F254" s="77">
        <v>7.1215277777777766E-2</v>
      </c>
      <c r="G254" s="77">
        <f t="shared" si="57"/>
        <v>7.075231481481481E-2</v>
      </c>
      <c r="H254" s="78">
        <v>0</v>
      </c>
      <c r="I254" s="88">
        <f t="shared" si="58"/>
        <v>4.6486409208156901E-3</v>
      </c>
      <c r="J254" s="87">
        <f>IF(B254="F",VLOOKUP(D254,Barem!$B$2:$C$11,2,1),VLOOKUP(D254,Barem!$B$12:$C$21,2,1))</f>
        <v>3.5</v>
      </c>
      <c r="K254" s="87">
        <f>IF(J254=0,0,IF(B254="F",VLOOKUP(I254,Barem!$G$2:$H$11,2,1),VLOOKUP(I254,Barem!$G$12:$H$21,2,1)))</f>
        <v>1</v>
      </c>
      <c r="L254" s="56" t="str">
        <f>VLOOKUP(C254,Barem!$L$1:$Q$16,6,0)</f>
        <v>D</v>
      </c>
      <c r="M254" s="14">
        <f t="shared" si="59"/>
        <v>0.75</v>
      </c>
      <c r="N254" s="14">
        <f t="shared" si="60"/>
        <v>0.25</v>
      </c>
      <c r="O254" s="55">
        <f t="shared" si="61"/>
        <v>0</v>
      </c>
      <c r="P254" s="31">
        <f>IF(D254&gt;21,VLOOKUP(D254,Barem!$S$1:$T$141,2,1),0)</f>
        <v>0</v>
      </c>
      <c r="Q254" s="31">
        <f>IF(D254&lt;1.609,0,IF(B254="F",VLOOKUP(I254,Barem!$W$2:$Y$13,2,1),VLOOKUP(I254,Barem!$W$14:$Y$25,2,1)))</f>
        <v>0</v>
      </c>
      <c r="R254" s="31">
        <f>VLOOKUP(A254,Participanti!A:C,3,0)</f>
        <v>0</v>
      </c>
      <c r="S254" s="25">
        <f t="shared" si="62"/>
        <v>2.875</v>
      </c>
      <c r="T254" s="102">
        <v>44255</v>
      </c>
      <c r="U254" s="13">
        <f>COUNTIFS(A:A,A254,C:C,C254)</f>
        <v>1</v>
      </c>
      <c r="V254" s="87" t="str">
        <f>VLOOKUP(A254,Data_echipe!A:U,21,0)</f>
        <v>Run for fun</v>
      </c>
    </row>
    <row r="255" spans="1:22" x14ac:dyDescent="0.25">
      <c r="A255" s="74" t="s">
        <v>7</v>
      </c>
      <c r="B255" s="87" t="str">
        <f>VLOOKUP(A255,Participanti!A:B,2,0)</f>
        <v>M</v>
      </c>
      <c r="C255" s="75">
        <v>7</v>
      </c>
      <c r="D255" s="76">
        <v>21.18</v>
      </c>
      <c r="E255" s="77">
        <v>8.3333333333333329E-2</v>
      </c>
      <c r="F255" s="77">
        <v>8.4155092592592587E-2</v>
      </c>
      <c r="G255" s="77">
        <f t="shared" si="57"/>
        <v>8.3744212962962958E-2</v>
      </c>
      <c r="H255" s="78">
        <v>33</v>
      </c>
      <c r="I255" s="88">
        <f t="shared" si="58"/>
        <v>3.9539288462211025E-3</v>
      </c>
      <c r="J255" s="87">
        <f>IF(B255="F",VLOOKUP(D255,Barem!$B$2:$C$11,2,1),VLOOKUP(D255,Barem!$B$12:$C$21,2,1))</f>
        <v>5</v>
      </c>
      <c r="K255" s="87">
        <f>IF(J255=0,0,IF(B255="F",VLOOKUP(I255,Barem!$G$2:$H$11,2,1),VLOOKUP(I255,Barem!$G$12:$H$21,2,1)))</f>
        <v>1.5</v>
      </c>
      <c r="L255" s="56" t="str">
        <f>VLOOKUP(C255,Barem!$L$1:$Q$16,6,0)</f>
        <v>D</v>
      </c>
      <c r="M255" s="14">
        <f t="shared" si="59"/>
        <v>0.75</v>
      </c>
      <c r="N255" s="14">
        <f t="shared" si="60"/>
        <v>0.25</v>
      </c>
      <c r="O255" s="55">
        <f t="shared" si="61"/>
        <v>0</v>
      </c>
      <c r="P255" s="31">
        <f>IF(D255&gt;21,VLOOKUP(D255,Barem!$S$1:$T$141,2,1),0)</f>
        <v>0</v>
      </c>
      <c r="Q255" s="31">
        <f>IF(D255&lt;1.609,0,IF(B255="F",VLOOKUP(I255,Barem!$W$2:$Y$13,2,1),VLOOKUP(I255,Barem!$W$14:$Y$25,2,1)))</f>
        <v>0</v>
      </c>
      <c r="R255" s="31">
        <f>VLOOKUP(A255,Participanti!A:C,3,0)</f>
        <v>0</v>
      </c>
      <c r="S255" s="25">
        <f t="shared" si="62"/>
        <v>4.125</v>
      </c>
      <c r="T255" s="102">
        <v>44249</v>
      </c>
      <c r="U255" s="13">
        <f>COUNTIFS(A:A,A255,C:C,C255)</f>
        <v>1</v>
      </c>
      <c r="V255" s="87" t="str">
        <f>VLOOKUP(A255,Data_echipe!A:U,21,0)</f>
        <v>Run for fun</v>
      </c>
    </row>
    <row r="256" spans="1:22" x14ac:dyDescent="0.25">
      <c r="A256" s="74" t="s">
        <v>68</v>
      </c>
      <c r="B256" s="87" t="str">
        <f>VLOOKUP(A256,Participanti!A:B,2,0)</f>
        <v>M</v>
      </c>
      <c r="C256" s="75">
        <v>7</v>
      </c>
      <c r="D256" s="76">
        <v>21.08</v>
      </c>
      <c r="E256" s="77">
        <v>8.3333333333333329E-2</v>
      </c>
      <c r="F256" s="77">
        <v>8.7881944444444457E-2</v>
      </c>
      <c r="G256" s="77">
        <f t="shared" si="57"/>
        <v>8.5607638888888893E-2</v>
      </c>
      <c r="H256" s="78">
        <v>57</v>
      </c>
      <c r="I256" s="88">
        <f t="shared" si="58"/>
        <v>4.0610834387518457E-3</v>
      </c>
      <c r="J256" s="87">
        <f>IF(B256="F",VLOOKUP(D256,Barem!$B$2:$C$11,2,1),VLOOKUP(D256,Barem!$B$12:$C$21,2,1))</f>
        <v>5</v>
      </c>
      <c r="K256" s="87">
        <f>IF(J256=0,0,IF(B256="F",VLOOKUP(I256,Barem!$G$2:$H$11,2,1),VLOOKUP(I256,Barem!$G$12:$H$21,2,1)))</f>
        <v>1.5</v>
      </c>
      <c r="L256" s="56" t="str">
        <f>VLOOKUP(C256,Barem!$L$1:$Q$16,6,0)</f>
        <v>D</v>
      </c>
      <c r="M256" s="14">
        <f t="shared" si="59"/>
        <v>0.75</v>
      </c>
      <c r="N256" s="14">
        <f t="shared" si="60"/>
        <v>0.25</v>
      </c>
      <c r="O256" s="55">
        <f t="shared" si="61"/>
        <v>0</v>
      </c>
      <c r="P256" s="31">
        <f>IF(D256&gt;21,VLOOKUP(D256,Barem!$S$1:$T$141,2,1),0)</f>
        <v>0</v>
      </c>
      <c r="Q256" s="31">
        <f>IF(D256&lt;1.609,0,IF(B256="F",VLOOKUP(I256,Barem!$W$2:$Y$13,2,1),VLOOKUP(I256,Barem!$W$14:$Y$25,2,1)))</f>
        <v>0</v>
      </c>
      <c r="R256" s="31">
        <f>VLOOKUP(A256,Participanti!A:C,3,0)</f>
        <v>0</v>
      </c>
      <c r="S256" s="25">
        <f t="shared" si="62"/>
        <v>4.125</v>
      </c>
      <c r="T256" s="102">
        <v>44253</v>
      </c>
      <c r="U256" s="13">
        <f>COUNTIFS(A:A,A256,C:C,C256)</f>
        <v>1</v>
      </c>
      <c r="V256" s="87" t="str">
        <f>VLOOKUP(A256,Data_echipe!A:U,21,0)</f>
        <v>Tenchei</v>
      </c>
    </row>
    <row r="257" spans="1:22" x14ac:dyDescent="0.25">
      <c r="A257" s="74" t="s">
        <v>62</v>
      </c>
      <c r="B257" s="87" t="str">
        <f>VLOOKUP(A257,Participanti!A:B,2,0)</f>
        <v>M</v>
      </c>
      <c r="C257" s="75">
        <v>7</v>
      </c>
      <c r="D257" s="76">
        <v>14.25</v>
      </c>
      <c r="E257" s="77">
        <v>4.494212962962963E-2</v>
      </c>
      <c r="F257" s="77">
        <v>4.50462962962963E-2</v>
      </c>
      <c r="G257" s="77">
        <f t="shared" si="57"/>
        <v>4.4994212962962965E-2</v>
      </c>
      <c r="H257" s="78">
        <v>0</v>
      </c>
      <c r="I257" s="88">
        <f t="shared" si="58"/>
        <v>3.1574886289798573E-3</v>
      </c>
      <c r="J257" s="87">
        <f>IF(B257="F",VLOOKUP(D257,Barem!$B$2:$C$11,2,1),VLOOKUP(D257,Barem!$B$12:$C$21,2,1))</f>
        <v>3</v>
      </c>
      <c r="K257" s="87">
        <f>IF(J257=0,0,IF(B257="F",VLOOKUP(I257,Barem!$G$2:$H$11,2,1),VLOOKUP(I257,Barem!$G$12:$H$21,2,1)))</f>
        <v>3.5</v>
      </c>
      <c r="L257" s="56" t="str">
        <f>VLOOKUP(C257,Barem!$L$1:$Q$16,6,0)</f>
        <v>D</v>
      </c>
      <c r="M257" s="14">
        <f t="shared" si="59"/>
        <v>0.75</v>
      </c>
      <c r="N257" s="14">
        <f t="shared" si="60"/>
        <v>0.25</v>
      </c>
      <c r="O257" s="55">
        <f t="shared" si="61"/>
        <v>0</v>
      </c>
      <c r="P257" s="31">
        <f>IF(D257&gt;21,VLOOKUP(D257,Barem!$S$1:$T$141,2,1),0)</f>
        <v>0</v>
      </c>
      <c r="Q257" s="31">
        <f>IF(D257&lt;1.609,0,IF(B257="F",VLOOKUP(I257,Barem!$W$2:$Y$13,2,1),VLOOKUP(I257,Barem!$W$14:$Y$25,2,1)))</f>
        <v>0</v>
      </c>
      <c r="R257" s="31">
        <f>VLOOKUP(A257,Participanti!A:C,3,0)</f>
        <v>0</v>
      </c>
      <c r="S257" s="25">
        <f t="shared" si="62"/>
        <v>3.125</v>
      </c>
      <c r="T257" s="102">
        <v>44255</v>
      </c>
      <c r="U257" s="13">
        <f>COUNTIFS(A:A,A257,C:C,C257)</f>
        <v>1</v>
      </c>
      <c r="V257" s="87" t="str">
        <f>VLOOKUP(A257,Data_echipe!A:U,21,0)</f>
        <v>Tenchei</v>
      </c>
    </row>
    <row r="258" spans="1:22" x14ac:dyDescent="0.25">
      <c r="A258" s="74" t="s">
        <v>67</v>
      </c>
      <c r="B258" s="87" t="str">
        <f>VLOOKUP(A258,Participanti!A:B,2,0)</f>
        <v>F</v>
      </c>
      <c r="C258" s="75">
        <v>7</v>
      </c>
      <c r="D258" s="76">
        <v>8.2100000000000009</v>
      </c>
      <c r="E258" s="77">
        <v>4.0659722222222222E-2</v>
      </c>
      <c r="F258" s="77">
        <v>4.0775462962962965E-2</v>
      </c>
      <c r="G258" s="77">
        <f t="shared" si="57"/>
        <v>4.0717592592592597E-2</v>
      </c>
      <c r="H258" s="78">
        <v>15</v>
      </c>
      <c r="I258" s="88">
        <f t="shared" si="58"/>
        <v>4.9595118870392925E-3</v>
      </c>
      <c r="J258" s="87">
        <f>IF(B258="F",VLOOKUP(D258,Barem!$B$2:$C$11,2,1),VLOOKUP(D258,Barem!$B$12:$C$21,2,1))</f>
        <v>2</v>
      </c>
      <c r="K258" s="87">
        <f>IF(J258=0,0,IF(B258="F",VLOOKUP(I258,Barem!$G$2:$H$11,2,1),VLOOKUP(I258,Barem!$G$12:$H$21,2,1)))</f>
        <v>1</v>
      </c>
      <c r="L258" s="56" t="str">
        <f>VLOOKUP(C258,Barem!$L$1:$Q$16,6,0)</f>
        <v>D</v>
      </c>
      <c r="M258" s="14">
        <f t="shared" si="59"/>
        <v>0.75</v>
      </c>
      <c r="N258" s="14">
        <f t="shared" si="60"/>
        <v>0.25</v>
      </c>
      <c r="O258" s="55">
        <f t="shared" si="61"/>
        <v>0</v>
      </c>
      <c r="P258" s="31">
        <f>IF(D258&gt;21,VLOOKUP(D258,Barem!$S$1:$T$141,2,1),0)</f>
        <v>0</v>
      </c>
      <c r="Q258" s="31">
        <f>IF(D258&lt;1.609,0,IF(B258="F",VLOOKUP(I258,Barem!$W$2:$Y$13,2,1),VLOOKUP(I258,Barem!$W$14:$Y$25,2,1)))</f>
        <v>0</v>
      </c>
      <c r="R258" s="31">
        <f>VLOOKUP(A258,Participanti!A:C,3,0)</f>
        <v>0.7</v>
      </c>
      <c r="S258" s="25">
        <f t="shared" si="62"/>
        <v>2.4500000000000002</v>
      </c>
      <c r="T258" s="102">
        <v>44251</v>
      </c>
      <c r="U258" s="13">
        <f>COUNTIFS(A:A,A258,C:C,C258)</f>
        <v>1</v>
      </c>
      <c r="V258" s="87" t="str">
        <f>VLOOKUP(A258,Data_echipe!A:U,21,0)</f>
        <v>FUGI!</v>
      </c>
    </row>
    <row r="259" spans="1:22" x14ac:dyDescent="0.25">
      <c r="A259" s="74" t="s">
        <v>91</v>
      </c>
      <c r="B259" s="87" t="str">
        <f>VLOOKUP(A259,Participanti!A:B,2,0)</f>
        <v>M</v>
      </c>
      <c r="C259" s="75">
        <v>7</v>
      </c>
      <c r="D259" s="76">
        <v>21.17</v>
      </c>
      <c r="E259" s="77">
        <v>7.8032407407407411E-2</v>
      </c>
      <c r="F259" s="77">
        <v>7.8738425925925934E-2</v>
      </c>
      <c r="G259" s="77">
        <f t="shared" si="57"/>
        <v>7.838541666666668E-2</v>
      </c>
      <c r="H259" s="78">
        <v>13</v>
      </c>
      <c r="I259" s="88">
        <f t="shared" si="58"/>
        <v>3.7026649346559599E-3</v>
      </c>
      <c r="J259" s="87">
        <f>IF(B259="F",VLOOKUP(D259,Barem!$B$2:$C$11,2,1),VLOOKUP(D259,Barem!$B$12:$C$21,2,1))</f>
        <v>5</v>
      </c>
      <c r="K259" s="87">
        <f>IF(J259=0,0,IF(B259="F",VLOOKUP(I259,Barem!$G$2:$H$11,2,1),VLOOKUP(I259,Barem!$G$12:$H$21,2,1)))</f>
        <v>2</v>
      </c>
      <c r="L259" s="56" t="str">
        <f>VLOOKUP(C259,Barem!$L$1:$Q$16,6,0)</f>
        <v>D</v>
      </c>
      <c r="M259" s="14">
        <f t="shared" si="59"/>
        <v>0.75</v>
      </c>
      <c r="N259" s="14">
        <f t="shared" si="60"/>
        <v>0.25</v>
      </c>
      <c r="O259" s="55">
        <f t="shared" si="61"/>
        <v>0</v>
      </c>
      <c r="P259" s="31">
        <f>IF(D259&gt;21,VLOOKUP(D259,Barem!$S$1:$T$141,2,1),0)</f>
        <v>0</v>
      </c>
      <c r="Q259" s="31">
        <f>IF(D259&lt;1.609,0,IF(B259="F",VLOOKUP(I259,Barem!$W$2:$Y$13,2,1),VLOOKUP(I259,Barem!$W$14:$Y$25,2,1)))</f>
        <v>0</v>
      </c>
      <c r="R259" s="31">
        <f>VLOOKUP(A259,Participanti!A:C,3,0)</f>
        <v>0</v>
      </c>
      <c r="S259" s="25">
        <f t="shared" si="62"/>
        <v>4.25</v>
      </c>
      <c r="T259" s="102">
        <v>44255</v>
      </c>
      <c r="U259" s="13">
        <f>COUNTIFS(A:A,A259,C:C,C259)</f>
        <v>1</v>
      </c>
      <c r="V259" s="87" t="str">
        <f>VLOOKUP(A259,Data_echipe!A:U,21,0)</f>
        <v>Run a lot</v>
      </c>
    </row>
    <row r="260" spans="1:22" x14ac:dyDescent="0.25">
      <c r="A260" s="74" t="s">
        <v>122</v>
      </c>
      <c r="B260" s="87" t="str">
        <f>VLOOKUP(A260,Participanti!A:B,2,0)</f>
        <v>M</v>
      </c>
      <c r="C260" s="75">
        <v>7</v>
      </c>
      <c r="D260" s="76">
        <v>26.5</v>
      </c>
      <c r="E260" s="77">
        <v>8.8946759259259267E-2</v>
      </c>
      <c r="F260" s="77">
        <v>8.8946759259259267E-2</v>
      </c>
      <c r="G260" s="77">
        <f t="shared" si="57"/>
        <v>8.8946759259259267E-2</v>
      </c>
      <c r="H260" s="78">
        <v>15</v>
      </c>
      <c r="I260" s="88">
        <f t="shared" si="58"/>
        <v>3.356481481481482E-3</v>
      </c>
      <c r="J260" s="87">
        <f>IF(B260="F",VLOOKUP(D260,Barem!$B$2:$C$11,2,1),VLOOKUP(D260,Barem!$B$12:$C$21,2,1))</f>
        <v>5</v>
      </c>
      <c r="K260" s="87">
        <f>IF(J260=0,0,IF(B260="F",VLOOKUP(I260,Barem!$G$2:$H$11,2,1),VLOOKUP(I260,Barem!$G$12:$H$21,2,1)))</f>
        <v>3</v>
      </c>
      <c r="L260" s="56" t="str">
        <f>VLOOKUP(C260,Barem!$L$1:$Q$16,6,0)</f>
        <v>D</v>
      </c>
      <c r="M260" s="14">
        <f t="shared" si="59"/>
        <v>0.75</v>
      </c>
      <c r="N260" s="14">
        <f t="shared" si="60"/>
        <v>0.25</v>
      </c>
      <c r="O260" s="55">
        <f t="shared" si="61"/>
        <v>0</v>
      </c>
      <c r="P260" s="31">
        <f>IF(D260&gt;21,VLOOKUP(D260,Barem!$S$1:$T$141,2,1),0)</f>
        <v>0.2</v>
      </c>
      <c r="Q260" s="31">
        <f>IF(D260&lt;1.609,0,IF(B260="F",VLOOKUP(I260,Barem!$W$2:$Y$13,2,1),VLOOKUP(I260,Barem!$W$14:$Y$25,2,1)))</f>
        <v>0</v>
      </c>
      <c r="R260" s="31">
        <f>VLOOKUP(A260,Participanti!A:C,3,0)</f>
        <v>0</v>
      </c>
      <c r="S260" s="25">
        <f t="shared" si="62"/>
        <v>4.7</v>
      </c>
      <c r="T260" s="102">
        <v>44255</v>
      </c>
      <c r="U260" s="13">
        <f>COUNTIFS(A:A,A260,C:C,C260)</f>
        <v>1</v>
      </c>
      <c r="V260" s="87" t="str">
        <f>VLOOKUP(A260,Data_echipe!A:U,21,0)</f>
        <v>Run a lot</v>
      </c>
    </row>
    <row r="261" spans="1:22" x14ac:dyDescent="0.25">
      <c r="A261" s="74" t="s">
        <v>49</v>
      </c>
      <c r="B261" s="87" t="str">
        <f>VLOOKUP(A261,Participanti!A:B,2,0)</f>
        <v>M</v>
      </c>
      <c r="C261" s="75">
        <v>7</v>
      </c>
      <c r="D261" s="76">
        <v>20.010000000000002</v>
      </c>
      <c r="E261" s="77">
        <v>6.7384259259259269E-2</v>
      </c>
      <c r="F261" s="77">
        <v>6.7812499999999998E-2</v>
      </c>
      <c r="G261" s="77">
        <f t="shared" si="57"/>
        <v>6.759837962962964E-2</v>
      </c>
      <c r="H261" s="78">
        <v>350</v>
      </c>
      <c r="I261" s="88">
        <f t="shared" si="58"/>
        <v>3.3782298665482077E-3</v>
      </c>
      <c r="J261" s="87">
        <f>IF(B261="F",VLOOKUP(D261,Barem!$B$2:$C$11,2,1),VLOOKUP(D261,Barem!$B$12:$C$21,2,1))</f>
        <v>4.5</v>
      </c>
      <c r="K261" s="87">
        <f>IF(J261=0,0,IF(B261="F",VLOOKUP(I261,Barem!$G$2:$H$11,2,1),VLOOKUP(I261,Barem!$G$12:$H$21,2,1)))</f>
        <v>3</v>
      </c>
      <c r="L261" s="56" t="str">
        <f>VLOOKUP(C261,Barem!$L$1:$Q$16,6,0)</f>
        <v>D</v>
      </c>
      <c r="M261" s="14">
        <f t="shared" si="59"/>
        <v>0.75</v>
      </c>
      <c r="N261" s="14">
        <f t="shared" si="60"/>
        <v>0.25</v>
      </c>
      <c r="O261" s="55">
        <f t="shared" si="61"/>
        <v>0.23333333333333334</v>
      </c>
      <c r="P261" s="31">
        <f>IF(D261&gt;21,VLOOKUP(D261,Barem!$S$1:$T$141,2,1),0)</f>
        <v>0</v>
      </c>
      <c r="Q261" s="31">
        <f>IF(D261&lt;1.609,0,IF(B261="F",VLOOKUP(I261,Barem!$W$2:$Y$13,2,1),VLOOKUP(I261,Barem!$W$14:$Y$25,2,1)))</f>
        <v>0</v>
      </c>
      <c r="R261" s="31">
        <f>VLOOKUP(A261,Participanti!A:C,3,0)</f>
        <v>0</v>
      </c>
      <c r="S261" s="25">
        <f t="shared" si="62"/>
        <v>4.3583333333333334</v>
      </c>
      <c r="T261" s="102">
        <v>44255</v>
      </c>
      <c r="U261" s="13">
        <f>COUNTIFS(A:A,A261,C:C,C261)</f>
        <v>1</v>
      </c>
      <c r="V261" s="87" t="str">
        <f>VLOOKUP(A261,Data_echipe!A:U,21,0)</f>
        <v>Tenchei</v>
      </c>
    </row>
    <row r="262" spans="1:22" x14ac:dyDescent="0.25">
      <c r="A262" s="74" t="s">
        <v>186</v>
      </c>
      <c r="B262" s="87" t="str">
        <f>VLOOKUP(A262,Participanti!A:B,2,0)</f>
        <v>M</v>
      </c>
      <c r="C262" s="75">
        <v>7</v>
      </c>
      <c r="D262" s="76">
        <v>12.03</v>
      </c>
      <c r="E262" s="77">
        <v>4.8935185185185186E-2</v>
      </c>
      <c r="F262" s="77">
        <v>5.5740740740740737E-2</v>
      </c>
      <c r="G262" s="77">
        <f t="shared" si="57"/>
        <v>5.2337962962962961E-2</v>
      </c>
      <c r="H262" s="78">
        <v>10</v>
      </c>
      <c r="I262" s="88">
        <f t="shared" si="58"/>
        <v>4.3506203626735634E-3</v>
      </c>
      <c r="J262" s="87">
        <f>IF(B262="F",VLOOKUP(D262,Barem!$B$2:$C$11,2,1),VLOOKUP(D262,Barem!$B$12:$C$21,2,1))</f>
        <v>3</v>
      </c>
      <c r="K262" s="87">
        <f>IF(J262=0,0,IF(B262="F",VLOOKUP(I262,Barem!$G$2:$H$11,2,1),VLOOKUP(I262,Barem!$G$12:$H$21,2,1)))</f>
        <v>1</v>
      </c>
      <c r="L262" s="56" t="str">
        <f>VLOOKUP(C262,Barem!$L$1:$Q$16,6,0)</f>
        <v>D</v>
      </c>
      <c r="M262" s="14">
        <f t="shared" si="59"/>
        <v>0.75</v>
      </c>
      <c r="N262" s="14">
        <f t="shared" si="60"/>
        <v>0.25</v>
      </c>
      <c r="O262" s="55">
        <f t="shared" si="61"/>
        <v>0</v>
      </c>
      <c r="P262" s="31">
        <f>IF(D262&gt;21,VLOOKUP(D262,Barem!$S$1:$T$141,2,1),0)</f>
        <v>0</v>
      </c>
      <c r="Q262" s="31">
        <f>IF(D262&lt;1.609,0,IF(B262="F",VLOOKUP(I262,Barem!$W$2:$Y$13,2,1),VLOOKUP(I262,Barem!$W$14:$Y$25,2,1)))</f>
        <v>0</v>
      </c>
      <c r="R262" s="31">
        <f>VLOOKUP(A262,Participanti!A:C,3,0)</f>
        <v>0</v>
      </c>
      <c r="S262" s="25">
        <f t="shared" si="62"/>
        <v>2.5</v>
      </c>
      <c r="T262" s="102">
        <v>44250</v>
      </c>
      <c r="U262" s="13">
        <f>COUNTIFS(A:A,A262,C:C,C262)</f>
        <v>1</v>
      </c>
      <c r="V262" s="87" t="str">
        <f>VLOOKUP(A262,Data_echipe!A:U,21,0)</f>
        <v>Run a lot</v>
      </c>
    </row>
    <row r="263" spans="1:22" x14ac:dyDescent="0.25">
      <c r="A263" s="74" t="s">
        <v>188</v>
      </c>
      <c r="B263" s="87" t="str">
        <f>VLOOKUP(A263,Participanti!A:B,2,0)</f>
        <v>F</v>
      </c>
      <c r="C263" s="75">
        <v>7</v>
      </c>
      <c r="D263" s="76">
        <v>12</v>
      </c>
      <c r="E263" s="77">
        <v>4.628472222222222E-2</v>
      </c>
      <c r="F263" s="77">
        <v>4.9351851851851848E-2</v>
      </c>
      <c r="G263" s="77">
        <f t="shared" si="57"/>
        <v>4.7818287037037034E-2</v>
      </c>
      <c r="H263" s="78">
        <v>176</v>
      </c>
      <c r="I263" s="88">
        <f t="shared" si="58"/>
        <v>3.9848572530864195E-3</v>
      </c>
      <c r="J263" s="87">
        <f>IF(B263="F",VLOOKUP(D263,Barem!$B$2:$C$11,2,1),VLOOKUP(D263,Barem!$B$12:$C$21,2,1))</f>
        <v>3</v>
      </c>
      <c r="K263" s="87">
        <f>IF(J263=0,0,IF(B263="F",VLOOKUP(I263,Barem!$G$2:$H$11,2,1),VLOOKUP(I263,Barem!$G$12:$H$21,2,1)))</f>
        <v>2.5</v>
      </c>
      <c r="L263" s="75" t="s">
        <v>121</v>
      </c>
      <c r="M263" s="14">
        <f t="shared" si="59"/>
        <v>0.25</v>
      </c>
      <c r="N263" s="14">
        <f t="shared" si="60"/>
        <v>0.75</v>
      </c>
      <c r="O263" s="55">
        <f t="shared" si="61"/>
        <v>0.11733333333333333</v>
      </c>
      <c r="P263" s="31">
        <f>IF(D263&gt;21,VLOOKUP(D263,Barem!$S$1:$T$141,2,1),0)</f>
        <v>0</v>
      </c>
      <c r="Q263" s="31">
        <f>IF(D263&lt;1.609,0,IF(B263="F",VLOOKUP(I263,Barem!$W$2:$Y$13,2,1),VLOOKUP(I263,Barem!$W$14:$Y$25,2,1)))</f>
        <v>0</v>
      </c>
      <c r="R263" s="31">
        <f>VLOOKUP(A263,Participanti!A:C,3,0)</f>
        <v>0</v>
      </c>
      <c r="S263" s="25">
        <f t="shared" si="62"/>
        <v>2.7423333333333333</v>
      </c>
      <c r="T263" s="102">
        <v>44254</v>
      </c>
      <c r="U263" s="13">
        <f>COUNTIFS(A:A,A263,C:C,C263)</f>
        <v>1</v>
      </c>
      <c r="V263" s="87" t="str">
        <f>VLOOKUP(A263,Data_echipe!A:U,21,0)</f>
        <v>Simply the BEST</v>
      </c>
    </row>
    <row r="264" spans="1:22" x14ac:dyDescent="0.25">
      <c r="A264" s="74" t="s">
        <v>185</v>
      </c>
      <c r="B264" s="87" t="str">
        <f>VLOOKUP(A264,Participanti!A:B,2,0)</f>
        <v>M</v>
      </c>
      <c r="C264" s="75">
        <v>7</v>
      </c>
      <c r="D264" s="76">
        <v>25.07</v>
      </c>
      <c r="E264" s="77">
        <v>8.7094907407407399E-2</v>
      </c>
      <c r="F264" s="77">
        <v>8.7164351851851854E-2</v>
      </c>
      <c r="G264" s="77">
        <f t="shared" si="57"/>
        <v>8.7129629629629626E-2</v>
      </c>
      <c r="H264" s="78">
        <v>55</v>
      </c>
      <c r="I264" s="88">
        <f t="shared" si="58"/>
        <v>3.4754539142253542E-3</v>
      </c>
      <c r="J264" s="87">
        <f>IF(B264="F",VLOOKUP(D264,Barem!$B$2:$C$11,2,1),VLOOKUP(D264,Barem!$B$12:$C$21,2,1))</f>
        <v>5</v>
      </c>
      <c r="K264" s="87">
        <f>IF(J264=0,0,IF(B264="F",VLOOKUP(I264,Barem!$G$2:$H$11,2,1),VLOOKUP(I264,Barem!$G$12:$H$21,2,1)))</f>
        <v>3</v>
      </c>
      <c r="L264" s="56" t="str">
        <f>VLOOKUP(C264,Barem!$L$1:$Q$16,6,0)</f>
        <v>D</v>
      </c>
      <c r="M264" s="14">
        <f t="shared" si="59"/>
        <v>0.75</v>
      </c>
      <c r="N264" s="14">
        <f t="shared" si="60"/>
        <v>0.25</v>
      </c>
      <c r="O264" s="55">
        <f t="shared" si="61"/>
        <v>0</v>
      </c>
      <c r="P264" s="31">
        <f>IF(D264&gt;21,VLOOKUP(D264,Barem!$S$1:$T$141,2,1),0)</f>
        <v>0.2</v>
      </c>
      <c r="Q264" s="31">
        <f>IF(D264&lt;1.609,0,IF(B264="F",VLOOKUP(I264,Barem!$W$2:$Y$13,2,1),VLOOKUP(I264,Barem!$W$14:$Y$25,2,1)))</f>
        <v>0</v>
      </c>
      <c r="R264" s="31">
        <f>VLOOKUP(A264,Participanti!A:C,3,0)</f>
        <v>0.4</v>
      </c>
      <c r="S264" s="25">
        <f t="shared" si="62"/>
        <v>5.1000000000000005</v>
      </c>
      <c r="T264" s="102">
        <v>44251</v>
      </c>
      <c r="U264" s="13">
        <f>COUNTIFS(A:A,A264,C:C,C264)</f>
        <v>1</v>
      </c>
      <c r="V264" s="87" t="str">
        <f>VLOOKUP(A264,Data_echipe!A:U,21,0)</f>
        <v>FUGI!</v>
      </c>
    </row>
    <row r="265" spans="1:22" x14ac:dyDescent="0.25">
      <c r="A265" s="74" t="s">
        <v>114</v>
      </c>
      <c r="B265" s="87" t="str">
        <f>VLOOKUP(A265,Participanti!A:B,2,0)</f>
        <v>F</v>
      </c>
      <c r="C265" s="75">
        <v>7</v>
      </c>
      <c r="D265" s="76">
        <v>3.01</v>
      </c>
      <c r="E265" s="77">
        <v>9.9884259259259266E-3</v>
      </c>
      <c r="F265" s="77">
        <v>1.005787037037037E-2</v>
      </c>
      <c r="G265" s="77">
        <f t="shared" si="57"/>
        <v>1.0023148148148149E-2</v>
      </c>
      <c r="H265" s="78">
        <v>0</v>
      </c>
      <c r="I265" s="88">
        <f t="shared" si="58"/>
        <v>3.3299495508797841E-3</v>
      </c>
      <c r="J265" s="87">
        <f>IF(B265="F",VLOOKUP(D265,Barem!$B$2:$C$11,2,1),VLOOKUP(D265,Barem!$B$12:$C$21,2,1))</f>
        <v>1</v>
      </c>
      <c r="K265" s="87">
        <f>IF(J265=0,0,IF(B265="F",VLOOKUP(I265,Barem!$G$2:$H$11,2,1),VLOOKUP(I265,Barem!$G$12:$H$21,2,1)))</f>
        <v>4</v>
      </c>
      <c r="L265" s="75" t="s">
        <v>121</v>
      </c>
      <c r="M265" s="14">
        <f t="shared" si="59"/>
        <v>0.25</v>
      </c>
      <c r="N265" s="14">
        <f t="shared" si="60"/>
        <v>0.75</v>
      </c>
      <c r="O265" s="55">
        <f t="shared" si="61"/>
        <v>0</v>
      </c>
      <c r="P265" s="31">
        <f>IF(D265&gt;21,VLOOKUP(D265,Barem!$S$1:$T$141,2,1),0)</f>
        <v>0</v>
      </c>
      <c r="Q265" s="31">
        <f>IF(D265&lt;1.609,0,IF(B265="F",VLOOKUP(I265,Barem!$W$2:$Y$13,2,1),VLOOKUP(I265,Barem!$W$14:$Y$25,2,1)))</f>
        <v>0</v>
      </c>
      <c r="R265" s="31">
        <f>VLOOKUP(A265,Participanti!A:C,3,0)</f>
        <v>0</v>
      </c>
      <c r="S265" s="25">
        <f t="shared" si="62"/>
        <v>3.25</v>
      </c>
      <c r="T265" s="102">
        <v>44255</v>
      </c>
      <c r="U265" s="13">
        <f>COUNTIFS(A:A,A265,C:C,C265)</f>
        <v>1</v>
      </c>
      <c r="V265" s="87" t="str">
        <f>VLOOKUP(A265,Data_echipe!A:U,21,0)</f>
        <v>Run for fun</v>
      </c>
    </row>
    <row r="266" spans="1:22" x14ac:dyDescent="0.25">
      <c r="A266" s="74" t="s">
        <v>126</v>
      </c>
      <c r="B266" s="87" t="str">
        <f>VLOOKUP(A266,Participanti!A:B,2,0)</f>
        <v>M</v>
      </c>
      <c r="C266" s="75">
        <v>7</v>
      </c>
      <c r="D266" s="76">
        <v>5.01</v>
      </c>
      <c r="E266" s="77">
        <v>1.2164351851851852E-2</v>
      </c>
      <c r="F266" s="77">
        <v>1.2164351851851852E-2</v>
      </c>
      <c r="G266" s="77">
        <f t="shared" si="57"/>
        <v>1.2164351851851852E-2</v>
      </c>
      <c r="H266" s="78">
        <v>19</v>
      </c>
      <c r="I266" s="88">
        <f t="shared" si="58"/>
        <v>2.4280143416869964E-3</v>
      </c>
      <c r="J266" s="87">
        <f>IF(B266="F",VLOOKUP(D266,Barem!$B$2:$C$11,2,1),VLOOKUP(D266,Barem!$B$12:$C$21,2,1))</f>
        <v>1.5</v>
      </c>
      <c r="K266" s="87">
        <f>IF(J266=0,0,IF(B266="F",VLOOKUP(I266,Barem!$G$2:$H$11,2,1),VLOOKUP(I266,Barem!$G$12:$H$21,2,1)))</f>
        <v>5</v>
      </c>
      <c r="L266" s="75" t="s">
        <v>121</v>
      </c>
      <c r="M266" s="14">
        <f t="shared" si="59"/>
        <v>0.25</v>
      </c>
      <c r="N266" s="14">
        <f t="shared" si="60"/>
        <v>0.75</v>
      </c>
      <c r="O266" s="55">
        <f t="shared" si="61"/>
        <v>0</v>
      </c>
      <c r="P266" s="31">
        <f>IF(D266&gt;21,VLOOKUP(D266,Barem!$S$1:$T$141,2,1),0)</f>
        <v>0</v>
      </c>
      <c r="Q266" s="31">
        <f>IF(D266&lt;1.609,0,IF(B266="F",VLOOKUP(I266,Barem!$W$2:$Y$13,2,1),VLOOKUP(I266,Barem!$W$14:$Y$25,2,1)))</f>
        <v>2.8</v>
      </c>
      <c r="R266" s="31">
        <f>VLOOKUP(A266,Participanti!A:C,3,0)</f>
        <v>0</v>
      </c>
      <c r="S266" s="25">
        <f t="shared" si="62"/>
        <v>6.9249999999999998</v>
      </c>
      <c r="T266" s="102">
        <v>44254</v>
      </c>
      <c r="U266" s="13">
        <f>COUNTIFS(A:A,A266,C:C,C266)</f>
        <v>1</v>
      </c>
      <c r="V266" s="87" t="str">
        <f>VLOOKUP(A266,Data_echipe!A:U,21,0)</f>
        <v>Run a lot</v>
      </c>
    </row>
    <row r="267" spans="1:22" x14ac:dyDescent="0.25">
      <c r="A267" s="74" t="s">
        <v>127</v>
      </c>
      <c r="B267" s="87" t="str">
        <f>VLOOKUP(A267,Participanti!A:B,2,0)</f>
        <v>M</v>
      </c>
      <c r="C267" s="75">
        <v>7</v>
      </c>
      <c r="D267" s="76">
        <v>5.01</v>
      </c>
      <c r="E267" s="77">
        <v>1.2256944444444444E-2</v>
      </c>
      <c r="F267" s="77">
        <v>1.2256944444444444E-2</v>
      </c>
      <c r="G267" s="77">
        <f t="shared" si="57"/>
        <v>1.2256944444444444E-2</v>
      </c>
      <c r="H267" s="78">
        <v>0</v>
      </c>
      <c r="I267" s="88">
        <f t="shared" si="58"/>
        <v>2.4464958970946992E-3</v>
      </c>
      <c r="J267" s="87">
        <f>IF(B267="F",VLOOKUP(D267,Barem!$B$2:$C$11,2,1),VLOOKUP(D267,Barem!$B$12:$C$21,2,1))</f>
        <v>1.5</v>
      </c>
      <c r="K267" s="87">
        <f>IF(J267=0,0,IF(B267="F",VLOOKUP(I267,Barem!$G$2:$H$11,2,1),VLOOKUP(I267,Barem!$G$12:$H$21,2,1)))</f>
        <v>5</v>
      </c>
      <c r="L267" s="75" t="s">
        <v>121</v>
      </c>
      <c r="M267" s="14">
        <f t="shared" si="59"/>
        <v>0.25</v>
      </c>
      <c r="N267" s="14">
        <f t="shared" si="60"/>
        <v>0.75</v>
      </c>
      <c r="O267" s="55">
        <f t="shared" si="61"/>
        <v>0</v>
      </c>
      <c r="P267" s="31">
        <f>IF(D267&gt;21,VLOOKUP(D267,Barem!$S$1:$T$141,2,1),0)</f>
        <v>0</v>
      </c>
      <c r="Q267" s="31">
        <f>IF(D267&lt;1.609,0,IF(B267="F",VLOOKUP(I267,Barem!$W$2:$Y$13,2,1),VLOOKUP(I267,Barem!$W$14:$Y$25,2,1)))</f>
        <v>2.1</v>
      </c>
      <c r="R267" s="31">
        <f>VLOOKUP(A267,Participanti!A:C,3,0)</f>
        <v>0</v>
      </c>
      <c r="S267" s="25">
        <f t="shared" si="62"/>
        <v>6.2249999999999996</v>
      </c>
      <c r="T267" s="102">
        <v>44251</v>
      </c>
      <c r="U267" s="13">
        <f>COUNTIFS(A:A,A267,C:C,C267)</f>
        <v>1</v>
      </c>
      <c r="V267" s="87" t="str">
        <f>VLOOKUP(A267,Data_echipe!A:U,21,0)</f>
        <v>Tenchei</v>
      </c>
    </row>
    <row r="268" spans="1:22" x14ac:dyDescent="0.25">
      <c r="A268" s="74" t="s">
        <v>54</v>
      </c>
      <c r="B268" s="87" t="str">
        <f>VLOOKUP(A268,Participanti!A:B,2,0)</f>
        <v>M</v>
      </c>
      <c r="C268" s="75">
        <v>7</v>
      </c>
      <c r="D268" s="76">
        <v>25.63</v>
      </c>
      <c r="E268" s="77">
        <v>0.10425925925925926</v>
      </c>
      <c r="F268" s="77">
        <v>0.11377314814814815</v>
      </c>
      <c r="G268" s="77">
        <f t="shared" si="57"/>
        <v>0.10901620370370371</v>
      </c>
      <c r="H268" s="78">
        <v>1026</v>
      </c>
      <c r="I268" s="88">
        <f t="shared" si="58"/>
        <v>4.2534609326454823E-3</v>
      </c>
      <c r="J268" s="87">
        <f>IF(B268="F",VLOOKUP(D268,Barem!$B$2:$C$11,2,1),VLOOKUP(D268,Barem!$B$12:$C$21,2,1))</f>
        <v>5</v>
      </c>
      <c r="K268" s="87">
        <f>IF(J268=0,0,IF(B268="F",VLOOKUP(I268,Barem!$G$2:$H$11,2,1),VLOOKUP(I268,Barem!$G$12:$H$21,2,1)))</f>
        <v>1</v>
      </c>
      <c r="L268" s="56" t="str">
        <f>VLOOKUP(C268,Barem!$L$1:$Q$16,6,0)</f>
        <v>D</v>
      </c>
      <c r="M268" s="14">
        <f t="shared" si="59"/>
        <v>0.75</v>
      </c>
      <c r="N268" s="14">
        <f t="shared" si="60"/>
        <v>0.25</v>
      </c>
      <c r="O268" s="55">
        <f t="shared" si="61"/>
        <v>0.68400000000000005</v>
      </c>
      <c r="P268" s="31">
        <f>IF(D268&gt;21,VLOOKUP(D268,Barem!$S$1:$T$141,2,1),0)</f>
        <v>0.2</v>
      </c>
      <c r="Q268" s="31">
        <f>IF(D268&lt;1.609,0,IF(B268="F",VLOOKUP(I268,Barem!$W$2:$Y$13,2,1),VLOOKUP(I268,Barem!$W$14:$Y$25,2,1)))</f>
        <v>0</v>
      </c>
      <c r="R268" s="31">
        <f>VLOOKUP(A268,Participanti!A:C,3,0)</f>
        <v>0</v>
      </c>
      <c r="S268" s="25">
        <f t="shared" si="62"/>
        <v>4.8840000000000003</v>
      </c>
      <c r="T268" s="102">
        <v>44255</v>
      </c>
      <c r="U268" s="13">
        <f>COUNTIFS(A:A,A268,C:C,C268)</f>
        <v>1</v>
      </c>
      <c r="V268" s="87" t="str">
        <f>VLOOKUP(A268,Data_echipe!A:U,21,0)</f>
        <v>Tenchei</v>
      </c>
    </row>
    <row r="269" spans="1:22" x14ac:dyDescent="0.25">
      <c r="A269" s="74" t="s">
        <v>51</v>
      </c>
      <c r="B269" s="87" t="str">
        <f>VLOOKUP(A269,Participanti!A:B,2,0)</f>
        <v>M</v>
      </c>
      <c r="C269" s="75">
        <v>7</v>
      </c>
      <c r="D269" s="76"/>
      <c r="E269" s="77"/>
      <c r="F269" s="77"/>
      <c r="G269" s="77" t="e">
        <f t="shared" si="57"/>
        <v>#DIV/0!</v>
      </c>
      <c r="H269" s="78"/>
      <c r="I269" s="88" t="e">
        <f t="shared" si="58"/>
        <v>#DIV/0!</v>
      </c>
      <c r="J269" s="87"/>
      <c r="K269" s="87"/>
      <c r="L269" s="56" t="str">
        <f>VLOOKUP(C269,Barem!$L$1:$Q$16,6,0)</f>
        <v>D</v>
      </c>
      <c r="M269" s="14"/>
      <c r="N269" s="14"/>
      <c r="O269" s="55"/>
      <c r="S269" s="109">
        <v>1.5</v>
      </c>
      <c r="T269" s="102"/>
      <c r="U269" s="13">
        <f>COUNTIFS(A:A,A269,C:C,C269)</f>
        <v>1</v>
      </c>
      <c r="V269" s="87" t="str">
        <f>VLOOKUP(A269,Data_echipe!A:U,21,0)</f>
        <v>Simply the BEST</v>
      </c>
    </row>
    <row r="270" spans="1:22" x14ac:dyDescent="0.25">
      <c r="A270" s="74" t="s">
        <v>142</v>
      </c>
      <c r="B270" s="87" t="str">
        <f>VLOOKUP(A270,Participanti!A:B,2,0)</f>
        <v>M</v>
      </c>
      <c r="C270" s="75">
        <v>7</v>
      </c>
      <c r="D270" s="76">
        <v>6.04</v>
      </c>
      <c r="E270" s="77">
        <v>1.726851851851852E-2</v>
      </c>
      <c r="F270" s="77">
        <v>1.7280092592592593E-2</v>
      </c>
      <c r="G270" s="77">
        <f t="shared" si="57"/>
        <v>1.7274305555555557E-2</v>
      </c>
      <c r="H270" s="78">
        <v>0</v>
      </c>
      <c r="I270" s="88">
        <f t="shared" si="58"/>
        <v>2.8599843635025756E-3</v>
      </c>
      <c r="J270" s="87">
        <f>IF(B270="F",VLOOKUP(D270,Barem!$B$2:$C$11,2,1),VLOOKUP(D270,Barem!$B$12:$C$21,2,1))</f>
        <v>1.5</v>
      </c>
      <c r="K270" s="87">
        <f>IF(J270=0,0,IF(B270="F",VLOOKUP(I270,Barem!$G$2:$H$11,2,1),VLOOKUP(I270,Barem!$G$12:$H$21,2,1)))</f>
        <v>4.5</v>
      </c>
      <c r="L270" s="75" t="s">
        <v>121</v>
      </c>
      <c r="M270" s="14">
        <f t="shared" si="59"/>
        <v>0.25</v>
      </c>
      <c r="N270" s="14">
        <f t="shared" si="60"/>
        <v>0.75</v>
      </c>
      <c r="O270" s="55">
        <f t="shared" si="61"/>
        <v>0</v>
      </c>
      <c r="P270" s="31">
        <f>IF(D270&gt;21,VLOOKUP(D270,Barem!$S$1:$T$141,2,1),0)</f>
        <v>0</v>
      </c>
      <c r="Q270" s="31">
        <f>IF(D270&lt;1.609,0,IF(B270="F",VLOOKUP(I270,Barem!$W$2:$Y$13,2,1),VLOOKUP(I270,Barem!$W$14:$Y$25,2,1)))</f>
        <v>0</v>
      </c>
      <c r="R270" s="31">
        <f>VLOOKUP(A270,Participanti!A:C,3,0)</f>
        <v>0</v>
      </c>
      <c r="S270" s="25">
        <f t="shared" si="62"/>
        <v>3.75</v>
      </c>
      <c r="T270" s="102">
        <v>44255</v>
      </c>
      <c r="U270" s="13">
        <f>COUNTIFS(A:A,A270,C:C,C270)</f>
        <v>1</v>
      </c>
      <c r="V270" s="87" t="str">
        <f>VLOOKUP(A270,Data_echipe!A:U,21,0)</f>
        <v>Simply the BEST</v>
      </c>
    </row>
    <row r="271" spans="1:22" x14ac:dyDescent="0.25">
      <c r="A271" s="74" t="s">
        <v>187</v>
      </c>
      <c r="B271" s="87" t="str">
        <f>VLOOKUP(A271,Participanti!A:B,2,0)</f>
        <v>F</v>
      </c>
      <c r="C271" s="75">
        <v>7</v>
      </c>
      <c r="D271" s="76">
        <v>24</v>
      </c>
      <c r="E271" s="77">
        <v>9.0694444444444453E-2</v>
      </c>
      <c r="F271" s="77">
        <v>9.0694444444444453E-2</v>
      </c>
      <c r="G271" s="77">
        <f t="shared" si="57"/>
        <v>9.0694444444444453E-2</v>
      </c>
      <c r="H271" s="78">
        <v>46</v>
      </c>
      <c r="I271" s="88">
        <f t="shared" si="58"/>
        <v>3.7789351851851855E-3</v>
      </c>
      <c r="J271" s="87">
        <f>IF(B271="F",VLOOKUP(D271,Barem!$B$2:$C$11,2,1),VLOOKUP(D271,Barem!$B$12:$C$21,2,1))</f>
        <v>5</v>
      </c>
      <c r="K271" s="87">
        <f>IF(J271=0,0,IF(B271="F",VLOOKUP(I271,Barem!$G$2:$H$11,2,1),VLOOKUP(I271,Barem!$G$12:$H$21,2,1)))</f>
        <v>3</v>
      </c>
      <c r="L271" s="56" t="str">
        <f>VLOOKUP(C271,Barem!$L$1:$Q$16,6,0)</f>
        <v>D</v>
      </c>
      <c r="M271" s="14">
        <f t="shared" si="59"/>
        <v>0.75</v>
      </c>
      <c r="N271" s="14">
        <f t="shared" si="60"/>
        <v>0.25</v>
      </c>
      <c r="O271" s="55">
        <f t="shared" si="61"/>
        <v>0</v>
      </c>
      <c r="P271" s="31">
        <f>IF(D271&gt;21,VLOOKUP(D271,Barem!$S$1:$T$141,2,1),0)</f>
        <v>0.1</v>
      </c>
      <c r="Q271" s="31">
        <f>IF(D271&lt;1.609,0,IF(B271="F",VLOOKUP(I271,Barem!$W$2:$Y$13,2,1),VLOOKUP(I271,Barem!$W$14:$Y$25,2,1)))</f>
        <v>0</v>
      </c>
      <c r="R271" s="31">
        <f>VLOOKUP(A271,Participanti!A:C,3,0)</f>
        <v>0</v>
      </c>
      <c r="S271" s="25">
        <f t="shared" si="62"/>
        <v>4.5999999999999996</v>
      </c>
      <c r="T271" s="102">
        <v>44255</v>
      </c>
      <c r="U271" s="13">
        <f>COUNTIFS(A:A,A271,C:C,C271)</f>
        <v>1</v>
      </c>
      <c r="V271" s="87" t="str">
        <f>VLOOKUP(A271,Data_echipe!A:U,21,0)</f>
        <v>Simply the BEST</v>
      </c>
    </row>
    <row r="272" spans="1:22" x14ac:dyDescent="0.25">
      <c r="A272" s="74" t="s">
        <v>190</v>
      </c>
      <c r="B272" s="87" t="str">
        <f>VLOOKUP(A272,Participanti!A:B,2,0)</f>
        <v>F</v>
      </c>
      <c r="C272" s="75">
        <v>7</v>
      </c>
      <c r="D272" s="76">
        <v>21.12</v>
      </c>
      <c r="E272" s="77">
        <v>7.300925925925926E-2</v>
      </c>
      <c r="F272" s="77">
        <v>7.300925925925926E-2</v>
      </c>
      <c r="G272" s="77">
        <f t="shared" si="57"/>
        <v>7.300925925925926E-2</v>
      </c>
      <c r="H272" s="78">
        <v>43</v>
      </c>
      <c r="I272" s="88">
        <f t="shared" si="58"/>
        <v>3.4568778058361388E-3</v>
      </c>
      <c r="J272" s="87">
        <f>IF(B272="F",VLOOKUP(D272,Barem!$B$2:$C$11,2,1),VLOOKUP(D272,Barem!$B$12:$C$21,2,1))</f>
        <v>5</v>
      </c>
      <c r="K272" s="87">
        <f>IF(J272=0,0,IF(B272="F",VLOOKUP(I272,Barem!$G$2:$H$11,2,1),VLOOKUP(I272,Barem!$G$12:$H$21,2,1)))</f>
        <v>4</v>
      </c>
      <c r="L272" s="56" t="str">
        <f>VLOOKUP(C272,Barem!$L$1:$Q$16,6,0)</f>
        <v>D</v>
      </c>
      <c r="M272" s="14">
        <f t="shared" si="59"/>
        <v>0.75</v>
      </c>
      <c r="N272" s="14">
        <f t="shared" si="60"/>
        <v>0.25</v>
      </c>
      <c r="O272" s="55">
        <f t="shared" si="61"/>
        <v>0</v>
      </c>
      <c r="P272" s="31">
        <f>IF(D272&gt;21,VLOOKUP(D272,Barem!$S$1:$T$141,2,1),0)</f>
        <v>0</v>
      </c>
      <c r="Q272" s="31">
        <f>IF(D272&lt;1.609,0,IF(B272="F",VLOOKUP(I272,Barem!$W$2:$Y$13,2,1),VLOOKUP(I272,Barem!$W$14:$Y$25,2,1)))</f>
        <v>0</v>
      </c>
      <c r="R272" s="31">
        <f>VLOOKUP(A272,Participanti!A:C,3,0)</f>
        <v>0</v>
      </c>
      <c r="S272" s="25">
        <f t="shared" si="62"/>
        <v>4.75</v>
      </c>
      <c r="T272" s="102">
        <v>44255</v>
      </c>
      <c r="U272" s="13">
        <f>COUNTIFS(A:A,A272,C:C,C272)</f>
        <v>1</v>
      </c>
      <c r="V272" s="87" t="str">
        <f>VLOOKUP(A272,Data_echipe!A:U,21,0)</f>
        <v>Run for fun</v>
      </c>
    </row>
    <row r="273" spans="1:22" x14ac:dyDescent="0.25">
      <c r="A273" s="74" t="s">
        <v>90</v>
      </c>
      <c r="B273" s="87" t="str">
        <f>VLOOKUP(A273,Participanti!A:B,2,0)</f>
        <v>M</v>
      </c>
      <c r="C273" s="75">
        <v>7</v>
      </c>
      <c r="D273" s="76">
        <v>52</v>
      </c>
      <c r="E273" s="77">
        <v>0.42971064814814813</v>
      </c>
      <c r="F273" s="77">
        <v>0.48151620370370374</v>
      </c>
      <c r="G273" s="77">
        <f t="shared" si="57"/>
        <v>0.45561342592592591</v>
      </c>
      <c r="H273" s="78">
        <v>2262</v>
      </c>
      <c r="I273" s="88">
        <f t="shared" si="58"/>
        <v>8.7617966524216519E-3</v>
      </c>
      <c r="J273" s="87">
        <f>IF(B273="F",VLOOKUP(D273,Barem!$B$2:$C$11,2,1),VLOOKUP(D273,Barem!$B$12:$C$21,2,1))</f>
        <v>5</v>
      </c>
      <c r="K273" s="87">
        <f>IF(J273=0,0,IF(B273="F",VLOOKUP(I273,Barem!$G$2:$H$11,2,1),VLOOKUP(I273,Barem!$G$12:$H$21,2,1)))</f>
        <v>0</v>
      </c>
      <c r="L273" s="56" t="str">
        <f>VLOOKUP(C273,Barem!$L$1:$Q$16,6,0)</f>
        <v>D</v>
      </c>
      <c r="M273" s="14">
        <f t="shared" si="59"/>
        <v>0.75</v>
      </c>
      <c r="N273" s="14">
        <f t="shared" si="60"/>
        <v>0.25</v>
      </c>
      <c r="O273" s="55">
        <f t="shared" si="61"/>
        <v>1.508</v>
      </c>
      <c r="P273" s="31">
        <f>IF(D273&gt;21,VLOOKUP(D273,Barem!$S$1:$T$141,2,1),0)</f>
        <v>1.5</v>
      </c>
      <c r="Q273" s="31">
        <f>IF(D273&lt;1.609,0,IF(B273="F",VLOOKUP(I273,Barem!$W$2:$Y$13,2,1),VLOOKUP(I273,Barem!$W$14:$Y$25,2,1)))</f>
        <v>0</v>
      </c>
      <c r="R273" s="31">
        <f>VLOOKUP(A273,Participanti!A:C,3,0)</f>
        <v>0.4</v>
      </c>
      <c r="S273" s="25">
        <f t="shared" si="62"/>
        <v>7.1580000000000004</v>
      </c>
      <c r="T273" s="102">
        <v>44253</v>
      </c>
      <c r="U273" s="13">
        <f>COUNTIFS(A:A,A273,C:C,C273)</f>
        <v>1</v>
      </c>
      <c r="V273" s="87" t="str">
        <f>VLOOKUP(A273,Data_echipe!A:U,21,0)</f>
        <v>FUGI!</v>
      </c>
    </row>
    <row r="274" spans="1:22" x14ac:dyDescent="0.25">
      <c r="A274" s="74" t="s">
        <v>59</v>
      </c>
      <c r="B274" s="87" t="str">
        <f>VLOOKUP(A274,Participanti!A:B,2,0)</f>
        <v>M</v>
      </c>
      <c r="C274" s="75">
        <v>7</v>
      </c>
      <c r="D274" s="76">
        <v>3.01</v>
      </c>
      <c r="E274" s="77">
        <v>1.0150462962962964E-2</v>
      </c>
      <c r="F274" s="77">
        <v>1.0150462962962964E-2</v>
      </c>
      <c r="G274" s="77">
        <f t="shared" si="57"/>
        <v>1.0150462962962964E-2</v>
      </c>
      <c r="H274" s="78">
        <v>14</v>
      </c>
      <c r="I274" s="88">
        <f t="shared" si="58"/>
        <v>3.3722468315491574E-3</v>
      </c>
      <c r="J274" s="87">
        <f>IF(B274="F",VLOOKUP(D274,Barem!$B$2:$C$11,2,1),VLOOKUP(D274,Barem!$B$12:$C$21,2,1))</f>
        <v>1</v>
      </c>
      <c r="K274" s="87">
        <f>IF(J274=0,0,IF(B274="F",VLOOKUP(I274,Barem!$G$2:$H$11,2,1),VLOOKUP(I274,Barem!$G$12:$H$21,2,1)))</f>
        <v>3</v>
      </c>
      <c r="L274" s="75" t="s">
        <v>121</v>
      </c>
      <c r="M274" s="14">
        <f t="shared" si="59"/>
        <v>0.25</v>
      </c>
      <c r="N274" s="14">
        <f t="shared" si="60"/>
        <v>0.75</v>
      </c>
      <c r="O274" s="55">
        <f t="shared" si="61"/>
        <v>0</v>
      </c>
      <c r="P274" s="31">
        <f>IF(D274&gt;21,VLOOKUP(D274,Barem!$S$1:$T$141,2,1),0)</f>
        <v>0</v>
      </c>
      <c r="Q274" s="31">
        <f>IF(D274&lt;1.609,0,IF(B274="F",VLOOKUP(I274,Barem!$W$2:$Y$13,2,1),VLOOKUP(I274,Barem!$W$14:$Y$25,2,1)))</f>
        <v>0</v>
      </c>
      <c r="R274" s="31">
        <f>VLOOKUP(A274,Participanti!A:C,3,0)</f>
        <v>0</v>
      </c>
      <c r="S274" s="25">
        <f t="shared" si="62"/>
        <v>2.5</v>
      </c>
      <c r="T274" s="102">
        <v>44255</v>
      </c>
      <c r="U274" s="13">
        <f>COUNTIFS(A:A,A274,C:C,C274)</f>
        <v>1</v>
      </c>
      <c r="V274" s="87" t="str">
        <f>VLOOKUP(A274,Data_echipe!A:U,21,0)</f>
        <v>FUGI!</v>
      </c>
    </row>
    <row r="275" spans="1:22" x14ac:dyDescent="0.25">
      <c r="A275" s="74" t="s">
        <v>53</v>
      </c>
      <c r="B275" s="87" t="str">
        <f>VLOOKUP(A275,Participanti!A:B,2,0)</f>
        <v>M</v>
      </c>
      <c r="C275" s="75">
        <v>7</v>
      </c>
      <c r="D275" s="76">
        <v>10.08</v>
      </c>
      <c r="E275" s="77">
        <v>3.7800925925925925E-2</v>
      </c>
      <c r="F275" s="77">
        <v>4.2754629629629635E-2</v>
      </c>
      <c r="G275" s="77">
        <f t="shared" si="57"/>
        <v>4.027777777777778E-2</v>
      </c>
      <c r="H275" s="78">
        <v>8</v>
      </c>
      <c r="I275" s="88">
        <f t="shared" si="58"/>
        <v>3.9958112874779548E-3</v>
      </c>
      <c r="J275" s="87">
        <f>IF(B275="F",VLOOKUP(D275,Barem!$B$2:$C$11,2,1),VLOOKUP(D275,Barem!$B$12:$C$21,2,1))</f>
        <v>2.5</v>
      </c>
      <c r="K275" s="87">
        <f>IF(J275=0,0,IF(B275="F",VLOOKUP(I275,Barem!$G$2:$H$11,2,1),VLOOKUP(I275,Barem!$G$12:$H$21,2,1)))</f>
        <v>1.5</v>
      </c>
      <c r="L275" s="56" t="str">
        <f>VLOOKUP(C275,Barem!$L$1:$Q$16,6,0)</f>
        <v>D</v>
      </c>
      <c r="M275" s="14">
        <f t="shared" si="59"/>
        <v>0.75</v>
      </c>
      <c r="N275" s="14">
        <f t="shared" si="60"/>
        <v>0.25</v>
      </c>
      <c r="O275" s="55">
        <f t="shared" si="61"/>
        <v>0</v>
      </c>
      <c r="P275" s="31">
        <f>IF(D275&gt;21,VLOOKUP(D275,Barem!$S$1:$T$141,2,1),0)</f>
        <v>0</v>
      </c>
      <c r="Q275" s="31">
        <f>IF(D275&lt;1.609,0,IF(B275="F",VLOOKUP(I275,Barem!$W$2:$Y$13,2,1),VLOOKUP(I275,Barem!$W$14:$Y$25,2,1)))</f>
        <v>0</v>
      </c>
      <c r="R275" s="31">
        <f>VLOOKUP(A275,Participanti!A:C,3,0)</f>
        <v>0</v>
      </c>
      <c r="S275" s="25">
        <f t="shared" si="62"/>
        <v>2.25</v>
      </c>
      <c r="T275" s="102">
        <v>44255</v>
      </c>
      <c r="U275" s="13">
        <f>COUNTIFS(A:A,A275,C:C,C275)</f>
        <v>1</v>
      </c>
      <c r="V275" s="87" t="str">
        <f>VLOOKUP(A275,Data_echipe!A:U,21,0)</f>
        <v>Run for fun</v>
      </c>
    </row>
    <row r="276" spans="1:22" x14ac:dyDescent="0.25">
      <c r="A276" s="74" t="s">
        <v>66</v>
      </c>
      <c r="B276" s="87" t="str">
        <f>VLOOKUP(A276,Participanti!A:B,2,0)</f>
        <v>M</v>
      </c>
      <c r="C276" s="75">
        <v>7</v>
      </c>
      <c r="D276" s="76">
        <v>10.06</v>
      </c>
      <c r="E276" s="77">
        <v>3.8321759259259257E-2</v>
      </c>
      <c r="F276" s="77">
        <v>3.8321759259259257E-2</v>
      </c>
      <c r="G276" s="77">
        <f t="shared" si="57"/>
        <v>3.8321759259259257E-2</v>
      </c>
      <c r="H276" s="78">
        <v>12</v>
      </c>
      <c r="I276" s="88">
        <f t="shared" si="58"/>
        <v>3.809320005890582E-3</v>
      </c>
      <c r="J276" s="87">
        <f>IF(B276="F",VLOOKUP(D276,Barem!$B$2:$C$11,2,1),VLOOKUP(D276,Barem!$B$12:$C$21,2,1))</f>
        <v>2.5</v>
      </c>
      <c r="K276" s="87">
        <f>IF(J276=0,0,IF(B276="F",VLOOKUP(I276,Barem!$G$2:$H$11,2,1),VLOOKUP(I276,Barem!$G$12:$H$21,2,1)))</f>
        <v>2</v>
      </c>
      <c r="L276" s="75" t="s">
        <v>121</v>
      </c>
      <c r="M276" s="14">
        <f t="shared" si="59"/>
        <v>0.25</v>
      </c>
      <c r="N276" s="14">
        <f t="shared" si="60"/>
        <v>0.75</v>
      </c>
      <c r="O276" s="55">
        <f t="shared" si="61"/>
        <v>0</v>
      </c>
      <c r="P276" s="31">
        <f>IF(D276&gt;21,VLOOKUP(D276,Barem!$S$1:$T$141,2,1),0)</f>
        <v>0</v>
      </c>
      <c r="Q276" s="31">
        <f>IF(D276&lt;1.609,0,IF(B276="F",VLOOKUP(I276,Barem!$W$2:$Y$13,2,1),VLOOKUP(I276,Barem!$W$14:$Y$25,2,1)))</f>
        <v>0</v>
      </c>
      <c r="R276" s="31">
        <f>VLOOKUP(A276,Participanti!A:C,3,0)</f>
        <v>0</v>
      </c>
      <c r="S276" s="25">
        <f t="shared" si="62"/>
        <v>2.125</v>
      </c>
      <c r="T276" s="102">
        <v>44251</v>
      </c>
      <c r="U276" s="13">
        <f>COUNTIFS(A:A,A276,C:C,C276)</f>
        <v>1</v>
      </c>
      <c r="V276" s="87" t="str">
        <f>VLOOKUP(A276,Data_echipe!A:U,21,0)</f>
        <v>Simply the BEST</v>
      </c>
    </row>
    <row r="277" spans="1:22" x14ac:dyDescent="0.25">
      <c r="A277" s="74" t="s">
        <v>56</v>
      </c>
      <c r="B277" s="87" t="str">
        <f>VLOOKUP(A277,Participanti!A:B,2,0)</f>
        <v>M</v>
      </c>
      <c r="C277" s="75">
        <v>7</v>
      </c>
      <c r="D277" s="76">
        <v>16.510000000000002</v>
      </c>
      <c r="E277" s="77">
        <v>7.0405092592592589E-2</v>
      </c>
      <c r="F277" s="77">
        <v>0.10059027777777778</v>
      </c>
      <c r="G277" s="77">
        <f t="shared" si="57"/>
        <v>8.549768518518519E-2</v>
      </c>
      <c r="H277" s="78">
        <v>0</v>
      </c>
      <c r="I277" s="88">
        <f t="shared" si="58"/>
        <v>5.1785393812952864E-3</v>
      </c>
      <c r="J277" s="87">
        <f>IF(B277="F",VLOOKUP(D277,Barem!$B$2:$C$11,2,1),VLOOKUP(D277,Barem!$B$12:$C$21,2,1))</f>
        <v>3.5</v>
      </c>
      <c r="K277" s="87">
        <f>IF(J277=0,0,IF(B277="F",VLOOKUP(I277,Barem!$G$2:$H$11,2,1),VLOOKUP(I277,Barem!$G$12:$H$21,2,1)))</f>
        <v>1</v>
      </c>
      <c r="L277" s="56" t="str">
        <f>VLOOKUP(C277,Barem!$L$1:$Q$16,6,0)</f>
        <v>D</v>
      </c>
      <c r="M277" s="14">
        <f t="shared" si="59"/>
        <v>0.75</v>
      </c>
      <c r="N277" s="14">
        <f t="shared" si="60"/>
        <v>0.25</v>
      </c>
      <c r="O277" s="55">
        <f t="shared" si="61"/>
        <v>0</v>
      </c>
      <c r="P277" s="31">
        <f>IF(D277&gt;21,VLOOKUP(D277,Barem!$S$1:$T$141,2,1),0)</f>
        <v>0</v>
      </c>
      <c r="Q277" s="31">
        <f>IF(D277&lt;1.609,0,IF(B277="F",VLOOKUP(I277,Barem!$W$2:$Y$13,2,1),VLOOKUP(I277,Barem!$W$14:$Y$25,2,1)))</f>
        <v>0</v>
      </c>
      <c r="R277" s="31">
        <f>VLOOKUP(A277,Participanti!A:C,3,0)</f>
        <v>0</v>
      </c>
      <c r="S277" s="25">
        <f t="shared" si="62"/>
        <v>2.875</v>
      </c>
      <c r="T277" s="102">
        <v>44255</v>
      </c>
      <c r="U277" s="13">
        <f>COUNTIFS(A:A,A277,C:C,C277)</f>
        <v>1</v>
      </c>
      <c r="V277" s="87" t="str">
        <f>VLOOKUP(A277,Data_echipe!A:U,21,0)</f>
        <v>Simply the BEST</v>
      </c>
    </row>
    <row r="278" spans="1:22" x14ac:dyDescent="0.25">
      <c r="A278" s="74" t="s">
        <v>131</v>
      </c>
      <c r="B278" s="87" t="str">
        <f>VLOOKUP(A278,Participanti!A:B,2,0)</f>
        <v>F</v>
      </c>
      <c r="C278" s="75">
        <v>7</v>
      </c>
      <c r="D278" s="76">
        <v>9</v>
      </c>
      <c r="E278" s="77">
        <v>3.8067129629629631E-2</v>
      </c>
      <c r="F278" s="77">
        <v>4.9803240740740738E-2</v>
      </c>
      <c r="G278" s="77">
        <f t="shared" si="57"/>
        <v>4.3935185185185188E-2</v>
      </c>
      <c r="H278" s="78">
        <v>59</v>
      </c>
      <c r="I278" s="88">
        <f t="shared" si="58"/>
        <v>4.8816872427983543E-3</v>
      </c>
      <c r="J278" s="87">
        <f>IF(B278="F",VLOOKUP(D278,Barem!$B$2:$C$11,2,1),VLOOKUP(D278,Barem!$B$12:$C$21,2,1))</f>
        <v>2.5</v>
      </c>
      <c r="K278" s="87">
        <f>IF(J278=0,0,IF(B278="F",VLOOKUP(I278,Barem!$G$2:$H$11,2,1),VLOOKUP(I278,Barem!$G$12:$H$21,2,1)))</f>
        <v>1</v>
      </c>
      <c r="L278" s="56" t="str">
        <f>VLOOKUP(C278,Barem!$L$1:$Q$16,6,0)</f>
        <v>D</v>
      </c>
      <c r="M278" s="14">
        <f t="shared" si="59"/>
        <v>0.75</v>
      </c>
      <c r="N278" s="14">
        <f t="shared" si="60"/>
        <v>0.25</v>
      </c>
      <c r="O278" s="55">
        <f t="shared" si="61"/>
        <v>0</v>
      </c>
      <c r="P278" s="31">
        <f>IF(D278&gt;21,VLOOKUP(D278,Barem!$S$1:$T$141,2,1),0)</f>
        <v>0</v>
      </c>
      <c r="Q278" s="31">
        <f>IF(D278&lt;1.609,0,IF(B278="F",VLOOKUP(I278,Barem!$W$2:$Y$13,2,1),VLOOKUP(I278,Barem!$W$14:$Y$25,2,1)))</f>
        <v>0</v>
      </c>
      <c r="R278" s="31">
        <f>VLOOKUP(A278,Participanti!A:C,3,0)</f>
        <v>0</v>
      </c>
      <c r="S278" s="25">
        <f t="shared" si="62"/>
        <v>2.125</v>
      </c>
      <c r="T278" s="102">
        <v>44255</v>
      </c>
      <c r="U278" s="13">
        <f>COUNTIFS(A:A,A278,C:C,C278)</f>
        <v>1</v>
      </c>
      <c r="V278" s="87" t="str">
        <f>VLOOKUP(A278,Data_echipe!A:U,21,0)</f>
        <v>Run a lot</v>
      </c>
    </row>
    <row r="279" spans="1:22" x14ac:dyDescent="0.25">
      <c r="A279" s="74" t="s">
        <v>44</v>
      </c>
      <c r="B279" s="87" t="str">
        <f>VLOOKUP(A279,Participanti!A:B,2,0)</f>
        <v>M</v>
      </c>
      <c r="C279" s="75">
        <v>7</v>
      </c>
      <c r="D279" s="76">
        <v>21.2</v>
      </c>
      <c r="E279" s="77">
        <v>7.8668981481481479E-2</v>
      </c>
      <c r="F279" s="77">
        <v>8.2500000000000004E-2</v>
      </c>
      <c r="G279" s="77">
        <f t="shared" si="57"/>
        <v>8.0584490740740741E-2</v>
      </c>
      <c r="H279" s="78">
        <v>33</v>
      </c>
      <c r="I279" s="88">
        <f t="shared" si="58"/>
        <v>3.8011552236198462E-3</v>
      </c>
      <c r="J279" s="87">
        <f>IF(B279="F",VLOOKUP(D279,Barem!$B$2:$C$11,2,1),VLOOKUP(D279,Barem!$B$12:$C$21,2,1))</f>
        <v>5</v>
      </c>
      <c r="K279" s="87">
        <f>IF(J279=0,0,IF(B279="F",VLOOKUP(I279,Barem!$G$2:$H$11,2,1),VLOOKUP(I279,Barem!$G$12:$H$21,2,1)))</f>
        <v>2</v>
      </c>
      <c r="L279" s="56" t="str">
        <f>VLOOKUP(C279,Barem!$L$1:$Q$16,6,0)</f>
        <v>D</v>
      </c>
      <c r="M279" s="14">
        <f t="shared" si="59"/>
        <v>0.75</v>
      </c>
      <c r="N279" s="14">
        <f t="shared" si="60"/>
        <v>0.25</v>
      </c>
      <c r="O279" s="55">
        <f t="shared" si="61"/>
        <v>0</v>
      </c>
      <c r="P279" s="31">
        <f>IF(D279&gt;21,VLOOKUP(D279,Barem!$S$1:$T$141,2,1),0)</f>
        <v>0</v>
      </c>
      <c r="Q279" s="31">
        <f>IF(D279&lt;1.609,0,IF(B279="F",VLOOKUP(I279,Barem!$W$2:$Y$13,2,1),VLOOKUP(I279,Barem!$W$14:$Y$25,2,1)))</f>
        <v>0</v>
      </c>
      <c r="R279" s="31">
        <f>VLOOKUP(A279,Participanti!A:C,3,0)</f>
        <v>0</v>
      </c>
      <c r="S279" s="25">
        <f t="shared" si="62"/>
        <v>4.25</v>
      </c>
      <c r="T279" s="102">
        <v>44253</v>
      </c>
      <c r="U279" s="13">
        <f>COUNTIFS(A:A,A279,C:C,C279)</f>
        <v>1</v>
      </c>
      <c r="V279" s="87" t="str">
        <f>VLOOKUP(A279,Data_echipe!A:U,21,0)</f>
        <v>Run a lot</v>
      </c>
    </row>
    <row r="280" spans="1:22" x14ac:dyDescent="0.25">
      <c r="A280" s="74" t="s">
        <v>109</v>
      </c>
      <c r="B280" s="87" t="str">
        <f>VLOOKUP(A280,Participanti!A:B,2,0)</f>
        <v>F</v>
      </c>
      <c r="C280" s="75">
        <v>8</v>
      </c>
      <c r="D280" s="76">
        <v>9.99</v>
      </c>
      <c r="E280" s="77">
        <v>4.4097222222222225E-2</v>
      </c>
      <c r="F280" s="77">
        <v>4.9745370370370377E-2</v>
      </c>
      <c r="G280" s="77">
        <f t="shared" ref="G280:G308" si="63">AVERAGE(E280:F280)</f>
        <v>4.6921296296296301E-2</v>
      </c>
      <c r="H280" s="78">
        <v>15</v>
      </c>
      <c r="I280" s="88">
        <f t="shared" ref="I280:I308" si="64">G280/D280</f>
        <v>4.6968264560857155E-3</v>
      </c>
      <c r="J280" s="87">
        <f>IF(B280="F",VLOOKUP(D280,Barem!$B$2:$C$11,2,1),VLOOKUP(D280,Barem!$B$12:$C$21,2,1))</f>
        <v>2.5</v>
      </c>
      <c r="K280" s="87">
        <f>IF(J280=0,0,IF(B280="F",VLOOKUP(I280,Barem!$G$2:$H$11,2,1),VLOOKUP(I280,Barem!$G$12:$H$21,2,1)))</f>
        <v>1</v>
      </c>
      <c r="L280" s="56" t="str">
        <f>VLOOKUP(C280,Barem!$L$1:$Q$16,6,0)</f>
        <v>V</v>
      </c>
      <c r="M280" s="14">
        <f t="shared" ref="M280:M297" si="65">IF(OR(L280="P1",L280="P2",L280="P3"),"",IF(C280=15,0.5,IF(L280="D",0.75,0.25)))</f>
        <v>0.25</v>
      </c>
      <c r="N280" s="14">
        <f t="shared" ref="N280:N297" si="66">IF(OR(L280="P1",L280="P2",L280="P3"),"",IF(C280=15,0.5,IF(L280="V",0.75,0.25)))</f>
        <v>0.75</v>
      </c>
      <c r="O280" s="55">
        <f t="shared" ref="O280:O297" si="67">IF(H280&lt;-49,H280/1500,IF(H280&gt;99,H280/1500,0))</f>
        <v>0</v>
      </c>
      <c r="P280" s="31">
        <f>IF(D280&gt;21,VLOOKUP(D280,Barem!$S$1:$T$141,2,1),0)</f>
        <v>0</v>
      </c>
      <c r="Q280" s="31">
        <f>IF(D280&lt;1.609,0,IF(B280="F",VLOOKUP(I280,Barem!$W$2:$Y$13,2,1),VLOOKUP(I280,Barem!$W$14:$Y$25,2,1)))</f>
        <v>0</v>
      </c>
      <c r="R280" s="31">
        <f>VLOOKUP(A280,Participanti!A:C,3,0)</f>
        <v>0</v>
      </c>
      <c r="S280" s="25">
        <f t="shared" ref="S280:S297" si="68">J280*M280+K280*N280+O280+P280+Q280+R280</f>
        <v>1.375</v>
      </c>
      <c r="T280" s="102">
        <v>44261</v>
      </c>
      <c r="U280" s="13">
        <f>COUNTIFS(A:A,A280,C:C,C280)</f>
        <v>1</v>
      </c>
      <c r="V280" s="87" t="e">
        <f>VLOOKUP(A280,Data_echipe!A:U,21,0)</f>
        <v>#N/A</v>
      </c>
    </row>
    <row r="281" spans="1:22" x14ac:dyDescent="0.25">
      <c r="A281" s="74" t="s">
        <v>197</v>
      </c>
      <c r="B281" s="87" t="str">
        <f>VLOOKUP(A281,Participanti!A:B,2,0)</f>
        <v>F</v>
      </c>
      <c r="C281" s="75">
        <v>8</v>
      </c>
      <c r="D281" s="76">
        <v>4.13</v>
      </c>
      <c r="E281" s="77">
        <v>1.1562499999999998E-2</v>
      </c>
      <c r="F281" s="77">
        <v>1.1562499999999998E-2</v>
      </c>
      <c r="G281" s="77">
        <f t="shared" si="63"/>
        <v>1.1562499999999998E-2</v>
      </c>
      <c r="H281" s="78">
        <v>0</v>
      </c>
      <c r="I281" s="88">
        <f t="shared" si="64"/>
        <v>2.7996368038740917E-3</v>
      </c>
      <c r="J281" s="87">
        <f>IF(B281="F",VLOOKUP(D281,Barem!$B$2:$C$11,2,1),VLOOKUP(D281,Barem!$B$12:$C$21,2,1))</f>
        <v>1</v>
      </c>
      <c r="K281" s="87">
        <f>IF(J281=0,0,IF(B281="F",VLOOKUP(I281,Barem!$G$2:$H$11,2,1),VLOOKUP(I281,Barem!$G$12:$H$21,2,1)))</f>
        <v>5</v>
      </c>
      <c r="L281" s="56" t="str">
        <f>VLOOKUP(C281,Barem!$L$1:$Q$16,6,0)</f>
        <v>V</v>
      </c>
      <c r="M281" s="14">
        <f t="shared" si="65"/>
        <v>0.25</v>
      </c>
      <c r="N281" s="14">
        <f t="shared" si="66"/>
        <v>0.75</v>
      </c>
      <c r="O281" s="55">
        <f t="shared" si="67"/>
        <v>0</v>
      </c>
      <c r="P281" s="31">
        <f>IF(D281&gt;21,VLOOKUP(D281,Barem!$S$1:$T$141,2,1),0)</f>
        <v>0</v>
      </c>
      <c r="Q281" s="31">
        <f>IF(D281&lt;1.609,0,IF(B281="F",VLOOKUP(I281,Barem!$W$2:$Y$13,2,1),VLOOKUP(I281,Barem!$W$14:$Y$25,2,1)))</f>
        <v>2.1</v>
      </c>
      <c r="R281" s="31">
        <f>VLOOKUP(A281,Participanti!A:C,3,0)</f>
        <v>0</v>
      </c>
      <c r="S281" s="25">
        <f t="shared" si="68"/>
        <v>6.1</v>
      </c>
      <c r="T281" s="102">
        <v>44262</v>
      </c>
      <c r="U281" s="13">
        <f>COUNTIFS(A:A,A281,C:C,C281)</f>
        <v>1</v>
      </c>
      <c r="V281" s="87" t="str">
        <f>VLOOKUP(A281,Data_echipe!A:U,21,0)</f>
        <v>Simply the BEST</v>
      </c>
    </row>
    <row r="282" spans="1:22" x14ac:dyDescent="0.25">
      <c r="A282" s="74" t="s">
        <v>50</v>
      </c>
      <c r="B282" s="87" t="str">
        <f>VLOOKUP(A282,Participanti!A:B,2,0)</f>
        <v>M</v>
      </c>
      <c r="C282" s="75">
        <v>8</v>
      </c>
      <c r="D282" s="76">
        <v>16.010000000000002</v>
      </c>
      <c r="E282" s="77">
        <v>5.4953703703703706E-2</v>
      </c>
      <c r="F282" s="77">
        <v>5.4953703703703706E-2</v>
      </c>
      <c r="G282" s="77">
        <f t="shared" si="63"/>
        <v>5.4953703703703706E-2</v>
      </c>
      <c r="H282" s="78">
        <v>17</v>
      </c>
      <c r="I282" s="88">
        <f t="shared" si="64"/>
        <v>3.4324611932357091E-3</v>
      </c>
      <c r="J282" s="87">
        <f>IF(B282="F",VLOOKUP(D282,Barem!$B$2:$C$11,2,1),VLOOKUP(D282,Barem!$B$12:$C$21,2,1))</f>
        <v>3.5</v>
      </c>
      <c r="K282" s="87">
        <f>IF(J282=0,0,IF(B282="F",VLOOKUP(I282,Barem!$G$2:$H$11,2,1),VLOOKUP(I282,Barem!$G$12:$H$21,2,1)))</f>
        <v>3</v>
      </c>
      <c r="L282" s="75" t="s">
        <v>120</v>
      </c>
      <c r="M282" s="14">
        <f t="shared" si="65"/>
        <v>0.75</v>
      </c>
      <c r="N282" s="14">
        <f t="shared" si="66"/>
        <v>0.25</v>
      </c>
      <c r="O282" s="55">
        <f t="shared" si="67"/>
        <v>0</v>
      </c>
      <c r="P282" s="31">
        <f>IF(D282&gt;21,VLOOKUP(D282,Barem!$S$1:$T$141,2,1),0)</f>
        <v>0</v>
      </c>
      <c r="Q282" s="31">
        <f>IF(D282&lt;1.609,0,IF(B282="F",VLOOKUP(I282,Barem!$W$2:$Y$13,2,1),VLOOKUP(I282,Barem!$W$14:$Y$25,2,1)))</f>
        <v>0</v>
      </c>
      <c r="R282" s="31">
        <f>VLOOKUP(A282,Participanti!A:C,3,0)</f>
        <v>0</v>
      </c>
      <c r="S282" s="25">
        <f t="shared" si="68"/>
        <v>3.375</v>
      </c>
      <c r="T282" s="102">
        <v>44262</v>
      </c>
      <c r="U282" s="13">
        <f>COUNTIFS(A:A,A282,C:C,C282)</f>
        <v>1</v>
      </c>
      <c r="V282" s="87" t="str">
        <f>VLOOKUP(A282,Data_echipe!A:U,21,0)</f>
        <v>Run a lot</v>
      </c>
    </row>
    <row r="283" spans="1:22" x14ac:dyDescent="0.25">
      <c r="A283" s="74" t="s">
        <v>183</v>
      </c>
      <c r="B283" s="87" t="str">
        <f>VLOOKUP(A283,Participanti!A:B,2,0)</f>
        <v>F</v>
      </c>
      <c r="C283" s="75">
        <v>8</v>
      </c>
      <c r="D283" s="76">
        <v>3</v>
      </c>
      <c r="E283" s="77">
        <v>1.0092592592592592E-2</v>
      </c>
      <c r="F283" s="77">
        <v>1.0092592592592592E-2</v>
      </c>
      <c r="G283" s="77">
        <f t="shared" si="63"/>
        <v>1.0092592592592592E-2</v>
      </c>
      <c r="H283" s="78">
        <v>37</v>
      </c>
      <c r="I283" s="88">
        <f t="shared" si="64"/>
        <v>3.3641975308641974E-3</v>
      </c>
      <c r="J283" s="87">
        <f>IF(B283="F",VLOOKUP(D283,Barem!$B$2:$C$11,2,1),VLOOKUP(D283,Barem!$B$12:$C$21,2,1))</f>
        <v>1</v>
      </c>
      <c r="K283" s="87">
        <f>IF(J283=0,0,IF(B283="F",VLOOKUP(I283,Barem!$G$2:$H$11,2,1),VLOOKUP(I283,Barem!$G$12:$H$21,2,1)))</f>
        <v>4</v>
      </c>
      <c r="L283" s="56" t="str">
        <f>VLOOKUP(C283,Barem!$L$1:$Q$16,6,0)</f>
        <v>V</v>
      </c>
      <c r="M283" s="14">
        <f t="shared" si="65"/>
        <v>0.25</v>
      </c>
      <c r="N283" s="14">
        <f t="shared" si="66"/>
        <v>0.75</v>
      </c>
      <c r="O283" s="55">
        <f t="shared" si="67"/>
        <v>0</v>
      </c>
      <c r="P283" s="31">
        <f>IF(D283&gt;21,VLOOKUP(D283,Barem!$S$1:$T$141,2,1),0)</f>
        <v>0</v>
      </c>
      <c r="Q283" s="31">
        <f>IF(D283&lt;1.609,0,IF(B283="F",VLOOKUP(I283,Barem!$W$2:$Y$13,2,1),VLOOKUP(I283,Barem!$W$14:$Y$25,2,1)))</f>
        <v>0</v>
      </c>
      <c r="R283" s="31">
        <f>VLOOKUP(A283,Participanti!A:C,3,0)</f>
        <v>0</v>
      </c>
      <c r="S283" s="25">
        <f t="shared" si="68"/>
        <v>3.25</v>
      </c>
      <c r="T283" s="102">
        <v>44259</v>
      </c>
      <c r="U283" s="13">
        <f>COUNTIFS(A:A,A283,C:C,C283)</f>
        <v>1</v>
      </c>
      <c r="V283" s="87" t="str">
        <f>VLOOKUP(A283,Data_echipe!A:U,21,0)</f>
        <v>FUGI!</v>
      </c>
    </row>
    <row r="284" spans="1:22" x14ac:dyDescent="0.25">
      <c r="A284" s="74" t="s">
        <v>65</v>
      </c>
      <c r="B284" s="87" t="str">
        <f>VLOOKUP(A284,Participanti!A:B,2,0)</f>
        <v>M</v>
      </c>
      <c r="C284" s="75">
        <v>8</v>
      </c>
      <c r="D284" s="76">
        <v>19.02</v>
      </c>
      <c r="E284" s="77">
        <v>6.5231481481481488E-2</v>
      </c>
      <c r="F284" s="77">
        <v>6.5625000000000003E-2</v>
      </c>
      <c r="G284" s="77">
        <f t="shared" si="63"/>
        <v>6.5428240740740745E-2</v>
      </c>
      <c r="H284" s="78">
        <v>40</v>
      </c>
      <c r="I284" s="88">
        <f t="shared" si="64"/>
        <v>3.4399705962534569E-3</v>
      </c>
      <c r="J284" s="87">
        <f>IF(B284="F",VLOOKUP(D284,Barem!$B$2:$C$11,2,1),VLOOKUP(D284,Barem!$B$12:$C$21,2,1))</f>
        <v>4.5</v>
      </c>
      <c r="K284" s="87">
        <f>IF(J284=0,0,IF(B284="F",VLOOKUP(I284,Barem!$G$2:$H$11,2,1),VLOOKUP(I284,Barem!$G$12:$H$21,2,1)))</f>
        <v>3</v>
      </c>
      <c r="L284" s="75" t="s">
        <v>120</v>
      </c>
      <c r="M284" s="14">
        <f t="shared" si="65"/>
        <v>0.75</v>
      </c>
      <c r="N284" s="14">
        <f t="shared" si="66"/>
        <v>0.25</v>
      </c>
      <c r="O284" s="55">
        <f t="shared" si="67"/>
        <v>0</v>
      </c>
      <c r="P284" s="31">
        <f>IF(D284&gt;21,VLOOKUP(D284,Barem!$S$1:$T$141,2,1),0)</f>
        <v>0</v>
      </c>
      <c r="Q284" s="31">
        <f>IF(D284&lt;1.609,0,IF(B284="F",VLOOKUP(I284,Barem!$W$2:$Y$13,2,1),VLOOKUP(I284,Barem!$W$14:$Y$25,2,1)))</f>
        <v>0</v>
      </c>
      <c r="R284" s="31">
        <f>VLOOKUP(A284,Participanti!A:C,3,0)</f>
        <v>0</v>
      </c>
      <c r="S284" s="25">
        <f t="shared" si="68"/>
        <v>4.125</v>
      </c>
      <c r="T284" s="102">
        <v>44260</v>
      </c>
      <c r="U284" s="13">
        <f>COUNTIFS(A:A,A284,C:C,C284)</f>
        <v>1</v>
      </c>
      <c r="V284" s="87" t="str">
        <f>VLOOKUP(A284,Data_echipe!A:U,21,0)</f>
        <v>FUGI!</v>
      </c>
    </row>
    <row r="285" spans="1:22" x14ac:dyDescent="0.25">
      <c r="A285" s="74" t="s">
        <v>61</v>
      </c>
      <c r="B285" s="87" t="str">
        <f>VLOOKUP(A285,Participanti!A:B,2,0)</f>
        <v>M</v>
      </c>
      <c r="C285" s="75">
        <v>8</v>
      </c>
      <c r="D285" s="76">
        <v>15.36</v>
      </c>
      <c r="E285" s="77">
        <v>7.0451388888888897E-2</v>
      </c>
      <c r="F285" s="77">
        <v>7.4513888888888893E-2</v>
      </c>
      <c r="G285" s="77">
        <f t="shared" si="63"/>
        <v>7.2482638888888895E-2</v>
      </c>
      <c r="H285" s="78">
        <v>98</v>
      </c>
      <c r="I285" s="88">
        <f t="shared" si="64"/>
        <v>4.7189218026620376E-3</v>
      </c>
      <c r="J285" s="87">
        <f>IF(B285="F",VLOOKUP(D285,Barem!$B$2:$C$11,2,1),VLOOKUP(D285,Barem!$B$12:$C$21,2,1))</f>
        <v>3.5</v>
      </c>
      <c r="K285" s="87">
        <f>IF(J285=0,0,IF(B285="F",VLOOKUP(I285,Barem!$G$2:$H$11,2,1),VLOOKUP(I285,Barem!$G$12:$H$21,2,1)))</f>
        <v>1</v>
      </c>
      <c r="L285" s="75" t="s">
        <v>120</v>
      </c>
      <c r="M285" s="14">
        <f t="shared" si="65"/>
        <v>0.75</v>
      </c>
      <c r="N285" s="14">
        <f t="shared" si="66"/>
        <v>0.25</v>
      </c>
      <c r="O285" s="55">
        <f t="shared" si="67"/>
        <v>0</v>
      </c>
      <c r="P285" s="31">
        <f>IF(D285&gt;21,VLOOKUP(D285,Barem!$S$1:$T$141,2,1),0)</f>
        <v>0</v>
      </c>
      <c r="Q285" s="31">
        <f>IF(D285&lt;1.609,0,IF(B285="F",VLOOKUP(I285,Barem!$W$2:$Y$13,2,1),VLOOKUP(I285,Barem!$W$14:$Y$25,2,1)))</f>
        <v>0</v>
      </c>
      <c r="R285" s="31">
        <f>VLOOKUP(A285,Participanti!A:C,3,0)</f>
        <v>0</v>
      </c>
      <c r="S285" s="25">
        <f t="shared" si="68"/>
        <v>2.875</v>
      </c>
      <c r="T285" s="102">
        <v>44262</v>
      </c>
      <c r="U285" s="13">
        <f>COUNTIFS(A:A,A285,C:C,C285)</f>
        <v>1</v>
      </c>
      <c r="V285" s="87" t="str">
        <f>VLOOKUP(A285,Data_echipe!A:U,21,0)</f>
        <v>Run for fun</v>
      </c>
    </row>
    <row r="286" spans="1:22" x14ac:dyDescent="0.25">
      <c r="A286" s="74" t="s">
        <v>7</v>
      </c>
      <c r="B286" s="87" t="str">
        <f>VLOOKUP(A286,Participanti!A:B,2,0)</f>
        <v>M</v>
      </c>
      <c r="C286" s="75">
        <v>8</v>
      </c>
      <c r="D286" s="76">
        <v>9.42</v>
      </c>
      <c r="E286" s="77">
        <v>3.1493055555555559E-2</v>
      </c>
      <c r="F286" s="77">
        <v>3.1493055555555559E-2</v>
      </c>
      <c r="G286" s="77">
        <f t="shared" si="63"/>
        <v>3.1493055555555559E-2</v>
      </c>
      <c r="H286" s="78">
        <v>27</v>
      </c>
      <c r="I286" s="88">
        <f t="shared" si="64"/>
        <v>3.3432118424156646E-3</v>
      </c>
      <c r="J286" s="87">
        <f>IF(B286="F",VLOOKUP(D286,Barem!$B$2:$C$11,2,1),VLOOKUP(D286,Barem!$B$12:$C$21,2,1))</f>
        <v>2</v>
      </c>
      <c r="K286" s="87">
        <f>IF(J286=0,0,IF(B286="F",VLOOKUP(I286,Barem!$G$2:$H$11,2,1),VLOOKUP(I286,Barem!$G$12:$H$21,2,1)))</f>
        <v>3</v>
      </c>
      <c r="L286" s="56" t="str">
        <f>VLOOKUP(C286,Barem!$L$1:$Q$16,6,0)</f>
        <v>V</v>
      </c>
      <c r="M286" s="14">
        <f t="shared" si="65"/>
        <v>0.25</v>
      </c>
      <c r="N286" s="14">
        <f t="shared" si="66"/>
        <v>0.75</v>
      </c>
      <c r="O286" s="55">
        <f t="shared" si="67"/>
        <v>0</v>
      </c>
      <c r="P286" s="31">
        <f>IF(D286&gt;21,VLOOKUP(D286,Barem!$S$1:$T$141,2,1),0)</f>
        <v>0</v>
      </c>
      <c r="Q286" s="31">
        <f>IF(D286&lt;1.609,0,IF(B286="F",VLOOKUP(I286,Barem!$W$2:$Y$13,2,1),VLOOKUP(I286,Barem!$W$14:$Y$25,2,1)))</f>
        <v>0</v>
      </c>
      <c r="R286" s="31">
        <f>VLOOKUP(A286,Participanti!A:C,3,0)</f>
        <v>0</v>
      </c>
      <c r="S286" s="25">
        <f t="shared" si="68"/>
        <v>2.75</v>
      </c>
      <c r="T286" s="102">
        <v>44257</v>
      </c>
      <c r="U286" s="13">
        <f>COUNTIFS(A:A,A286,C:C,C286)</f>
        <v>1</v>
      </c>
      <c r="V286" s="87" t="str">
        <f>VLOOKUP(A286,Data_echipe!A:U,21,0)</f>
        <v>Run for fun</v>
      </c>
    </row>
    <row r="287" spans="1:22" x14ac:dyDescent="0.25">
      <c r="A287" s="74" t="s">
        <v>68</v>
      </c>
      <c r="B287" s="87" t="str">
        <f>VLOOKUP(A287,Participanti!A:B,2,0)</f>
        <v>M</v>
      </c>
      <c r="C287" s="75">
        <v>8</v>
      </c>
      <c r="D287" s="76">
        <v>8.31</v>
      </c>
      <c r="E287" s="77">
        <v>2.7627314814814813E-2</v>
      </c>
      <c r="F287" s="77">
        <v>2.7789351851851853E-2</v>
      </c>
      <c r="G287" s="77">
        <f t="shared" si="63"/>
        <v>2.7708333333333335E-2</v>
      </c>
      <c r="H287" s="78">
        <v>28</v>
      </c>
      <c r="I287" s="88">
        <f t="shared" si="64"/>
        <v>3.3343361411953469E-3</v>
      </c>
      <c r="J287" s="87">
        <f>IF(B287="F",VLOOKUP(D287,Barem!$B$2:$C$11,2,1),VLOOKUP(D287,Barem!$B$12:$C$21,2,1))</f>
        <v>2</v>
      </c>
      <c r="K287" s="87">
        <f>IF(J287=0,0,IF(B287="F",VLOOKUP(I287,Barem!$G$2:$H$11,2,1),VLOOKUP(I287,Barem!$G$12:$H$21,2,1)))</f>
        <v>3</v>
      </c>
      <c r="L287" s="56" t="str">
        <f>VLOOKUP(C287,Barem!$L$1:$Q$16,6,0)</f>
        <v>V</v>
      </c>
      <c r="M287" s="14">
        <f t="shared" si="65"/>
        <v>0.25</v>
      </c>
      <c r="N287" s="14">
        <f t="shared" si="66"/>
        <v>0.75</v>
      </c>
      <c r="O287" s="55">
        <f t="shared" si="67"/>
        <v>0</v>
      </c>
      <c r="P287" s="31">
        <f>IF(D287&gt;21,VLOOKUP(D287,Barem!$S$1:$T$141,2,1),0)</f>
        <v>0</v>
      </c>
      <c r="Q287" s="31">
        <f>IF(D287&lt;1.609,0,IF(B287="F",VLOOKUP(I287,Barem!$W$2:$Y$13,2,1),VLOOKUP(I287,Barem!$W$14:$Y$25,2,1)))</f>
        <v>0</v>
      </c>
      <c r="R287" s="31">
        <f>VLOOKUP(A287,Participanti!A:C,3,0)</f>
        <v>0</v>
      </c>
      <c r="S287" s="25">
        <f t="shared" si="68"/>
        <v>2.75</v>
      </c>
      <c r="T287" s="102">
        <v>44261</v>
      </c>
      <c r="U287" s="13">
        <f>COUNTIFS(A:A,A287,C:C,C287)</f>
        <v>1</v>
      </c>
      <c r="V287" s="87" t="str">
        <f>VLOOKUP(A287,Data_echipe!A:U,21,0)</f>
        <v>Tenchei</v>
      </c>
    </row>
    <row r="288" spans="1:22" x14ac:dyDescent="0.25">
      <c r="A288" s="74" t="s">
        <v>91</v>
      </c>
      <c r="B288" s="87" t="str">
        <f>VLOOKUP(A288,Participanti!A:B,2,0)</f>
        <v>M</v>
      </c>
      <c r="C288" s="75">
        <v>8</v>
      </c>
      <c r="D288" s="76">
        <v>7.16</v>
      </c>
      <c r="E288" s="77">
        <v>2.4340277777777777E-2</v>
      </c>
      <c r="F288" s="77">
        <v>2.4340277777777777E-2</v>
      </c>
      <c r="G288" s="77">
        <f t="shared" si="63"/>
        <v>2.4340277777777777E-2</v>
      </c>
      <c r="H288" s="78">
        <v>8</v>
      </c>
      <c r="I288" s="88">
        <f t="shared" si="64"/>
        <v>3.399480136561142E-3</v>
      </c>
      <c r="J288" s="87">
        <f>IF(B288="F",VLOOKUP(D288,Barem!$B$2:$C$11,2,1),VLOOKUP(D288,Barem!$B$12:$C$21,2,1))</f>
        <v>2</v>
      </c>
      <c r="K288" s="87">
        <f>IF(J288=0,0,IF(B288="F",VLOOKUP(I288,Barem!$G$2:$H$11,2,1),VLOOKUP(I288,Barem!$G$12:$H$21,2,1)))</f>
        <v>3</v>
      </c>
      <c r="L288" s="56" t="str">
        <f>VLOOKUP(C288,Barem!$L$1:$Q$16,6,0)</f>
        <v>V</v>
      </c>
      <c r="M288" s="14">
        <f t="shared" si="65"/>
        <v>0.25</v>
      </c>
      <c r="N288" s="14">
        <f t="shared" si="66"/>
        <v>0.75</v>
      </c>
      <c r="O288" s="55">
        <f t="shared" si="67"/>
        <v>0</v>
      </c>
      <c r="P288" s="31">
        <f>IF(D288&gt;21,VLOOKUP(D288,Barem!$S$1:$T$141,2,1),0)</f>
        <v>0</v>
      </c>
      <c r="Q288" s="31">
        <f>IF(D288&lt;1.609,0,IF(B288="F",VLOOKUP(I288,Barem!$W$2:$Y$13,2,1),VLOOKUP(I288,Barem!$W$14:$Y$25,2,1)))</f>
        <v>0</v>
      </c>
      <c r="R288" s="31">
        <f>VLOOKUP(A288,Participanti!A:C,3,0)</f>
        <v>0</v>
      </c>
      <c r="S288" s="25">
        <f t="shared" si="68"/>
        <v>2.75</v>
      </c>
      <c r="T288" s="102">
        <v>44259</v>
      </c>
      <c r="U288" s="13">
        <f>COUNTIFS(A:A,A288,C:C,C288)</f>
        <v>1</v>
      </c>
      <c r="V288" s="87" t="str">
        <f>VLOOKUP(A288,Data_echipe!A:U,21,0)</f>
        <v>Run a lot</v>
      </c>
    </row>
    <row r="289" spans="1:22" x14ac:dyDescent="0.25">
      <c r="A289" s="74" t="s">
        <v>122</v>
      </c>
      <c r="B289" s="87" t="str">
        <f>VLOOKUP(A289,Participanti!A:B,2,0)</f>
        <v>M</v>
      </c>
      <c r="C289" s="75">
        <v>8</v>
      </c>
      <c r="D289" s="76">
        <v>10.5</v>
      </c>
      <c r="E289" s="77">
        <v>3.8287037037037036E-2</v>
      </c>
      <c r="F289" s="77">
        <v>3.8287037037037036E-2</v>
      </c>
      <c r="G289" s="77">
        <f t="shared" si="63"/>
        <v>3.8287037037037036E-2</v>
      </c>
      <c r="H289" s="78">
        <v>10</v>
      </c>
      <c r="I289" s="88">
        <f t="shared" si="64"/>
        <v>3.6463844797178131E-3</v>
      </c>
      <c r="J289" s="87">
        <f>IF(B289="F",VLOOKUP(D289,Barem!$B$2:$C$11,2,1),VLOOKUP(D289,Barem!$B$12:$C$21,2,1))</f>
        <v>2.5</v>
      </c>
      <c r="K289" s="87">
        <f>IF(J289=0,0,IF(B289="F",VLOOKUP(I289,Barem!$G$2:$H$11,2,1),VLOOKUP(I289,Barem!$G$12:$H$21,2,1)))</f>
        <v>2.5</v>
      </c>
      <c r="L289" s="56" t="str">
        <f>VLOOKUP(C289,Barem!$L$1:$Q$16,6,0)</f>
        <v>V</v>
      </c>
      <c r="M289" s="14">
        <f t="shared" si="65"/>
        <v>0.25</v>
      </c>
      <c r="N289" s="14">
        <f t="shared" si="66"/>
        <v>0.75</v>
      </c>
      <c r="O289" s="55">
        <f t="shared" si="67"/>
        <v>0</v>
      </c>
      <c r="P289" s="31">
        <f>IF(D289&gt;21,VLOOKUP(D289,Barem!$S$1:$T$141,2,1),0)</f>
        <v>0</v>
      </c>
      <c r="Q289" s="31">
        <f>IF(D289&lt;1.609,0,IF(B289="F",VLOOKUP(I289,Barem!$W$2:$Y$13,2,1),VLOOKUP(I289,Barem!$W$14:$Y$25,2,1)))</f>
        <v>0</v>
      </c>
      <c r="R289" s="31">
        <f>VLOOKUP(A289,Participanti!A:C,3,0)</f>
        <v>0</v>
      </c>
      <c r="S289" s="25">
        <f t="shared" si="68"/>
        <v>2.5</v>
      </c>
      <c r="T289" s="102">
        <v>44260</v>
      </c>
      <c r="U289" s="13">
        <f>COUNTIFS(A:A,A289,C:C,C289)</f>
        <v>1</v>
      </c>
      <c r="V289" s="87" t="str">
        <f>VLOOKUP(A289,Data_echipe!A:U,21,0)</f>
        <v>Run a lot</v>
      </c>
    </row>
    <row r="290" spans="1:22" x14ac:dyDescent="0.25">
      <c r="A290" s="74" t="s">
        <v>49</v>
      </c>
      <c r="B290" s="87" t="str">
        <f>VLOOKUP(A290,Participanti!A:B,2,0)</f>
        <v>M</v>
      </c>
      <c r="C290" s="75">
        <v>8</v>
      </c>
      <c r="D290" s="76">
        <v>20</v>
      </c>
      <c r="E290" s="77">
        <v>6.9745370370370374E-2</v>
      </c>
      <c r="F290" s="77">
        <v>7.3043981481481488E-2</v>
      </c>
      <c r="G290" s="77">
        <f t="shared" si="63"/>
        <v>7.1394675925925938E-2</v>
      </c>
      <c r="H290" s="78">
        <v>87</v>
      </c>
      <c r="I290" s="88">
        <f t="shared" si="64"/>
        <v>3.569733796296297E-3</v>
      </c>
      <c r="J290" s="87">
        <f>IF(B290="F",VLOOKUP(D290,Barem!$B$2:$C$11,2,1),VLOOKUP(D290,Barem!$B$12:$C$21,2,1))</f>
        <v>4.5</v>
      </c>
      <c r="K290" s="87">
        <f>IF(J290=0,0,IF(B290="F",VLOOKUP(I290,Barem!$G$2:$H$11,2,1),VLOOKUP(I290,Barem!$G$12:$H$21,2,1)))</f>
        <v>2.5</v>
      </c>
      <c r="L290" s="56" t="str">
        <f>VLOOKUP(C290,Barem!$L$1:$Q$16,6,0)</f>
        <v>V</v>
      </c>
      <c r="M290" s="14">
        <f t="shared" si="65"/>
        <v>0.25</v>
      </c>
      <c r="N290" s="14">
        <f t="shared" si="66"/>
        <v>0.75</v>
      </c>
      <c r="O290" s="55">
        <f t="shared" si="67"/>
        <v>0</v>
      </c>
      <c r="P290" s="31">
        <f>IF(D290&gt;21,VLOOKUP(D290,Barem!$S$1:$T$141,2,1),0)</f>
        <v>0</v>
      </c>
      <c r="Q290" s="31">
        <f>IF(D290&lt;1.609,0,IF(B290="F",VLOOKUP(I290,Barem!$W$2:$Y$13,2,1),VLOOKUP(I290,Barem!$W$14:$Y$25,2,1)))</f>
        <v>0</v>
      </c>
      <c r="R290" s="31">
        <f>VLOOKUP(A290,Participanti!A:C,3,0)</f>
        <v>0</v>
      </c>
      <c r="S290" s="25">
        <f t="shared" si="68"/>
        <v>3</v>
      </c>
      <c r="T290" s="102">
        <v>44262</v>
      </c>
      <c r="U290" s="13">
        <f>COUNTIFS(A:A,A290,C:C,C290)</f>
        <v>1</v>
      </c>
      <c r="V290" s="87" t="str">
        <f>VLOOKUP(A290,Data_echipe!A:U,21,0)</f>
        <v>Tenchei</v>
      </c>
    </row>
    <row r="291" spans="1:22" x14ac:dyDescent="0.25">
      <c r="A291" s="74" t="s">
        <v>186</v>
      </c>
      <c r="B291" s="87" t="str">
        <f>VLOOKUP(A291,Participanti!A:B,2,0)</f>
        <v>M</v>
      </c>
      <c r="C291" s="75">
        <v>8</v>
      </c>
      <c r="D291" s="76">
        <v>5.03</v>
      </c>
      <c r="E291" s="77">
        <v>1.9155092592592592E-2</v>
      </c>
      <c r="F291" s="77">
        <v>2.0219907407407409E-2</v>
      </c>
      <c r="G291" s="77">
        <f t="shared" si="63"/>
        <v>1.96875E-2</v>
      </c>
      <c r="H291" s="78">
        <v>2</v>
      </c>
      <c r="I291" s="88">
        <f t="shared" si="64"/>
        <v>3.9140159045725643E-3</v>
      </c>
      <c r="J291" s="87">
        <f>IF(B291="F",VLOOKUP(D291,Barem!$B$2:$C$11,2,1),VLOOKUP(D291,Barem!$B$12:$C$21,2,1))</f>
        <v>1.5</v>
      </c>
      <c r="K291" s="87">
        <f>IF(J291=0,0,IF(B291="F",VLOOKUP(I291,Barem!$G$2:$H$11,2,1),VLOOKUP(I291,Barem!$G$12:$H$21,2,1)))</f>
        <v>1.5</v>
      </c>
      <c r="L291" s="56" t="str">
        <f>VLOOKUP(C291,Barem!$L$1:$Q$16,6,0)</f>
        <v>V</v>
      </c>
      <c r="M291" s="14">
        <f t="shared" si="65"/>
        <v>0.25</v>
      </c>
      <c r="N291" s="14">
        <f t="shared" si="66"/>
        <v>0.75</v>
      </c>
      <c r="O291" s="55">
        <f t="shared" si="67"/>
        <v>0</v>
      </c>
      <c r="P291" s="31">
        <f>IF(D291&gt;21,VLOOKUP(D291,Barem!$S$1:$T$141,2,1),0)</f>
        <v>0</v>
      </c>
      <c r="Q291" s="31">
        <f>IF(D291&lt;1.609,0,IF(B291="F",VLOOKUP(I291,Barem!$W$2:$Y$13,2,1),VLOOKUP(I291,Barem!$W$14:$Y$25,2,1)))</f>
        <v>0</v>
      </c>
      <c r="R291" s="31">
        <f>VLOOKUP(A291,Participanti!A:C,3,0)</f>
        <v>0</v>
      </c>
      <c r="S291" s="25">
        <f t="shared" si="68"/>
        <v>1.5</v>
      </c>
      <c r="T291" s="102">
        <v>44258</v>
      </c>
      <c r="U291" s="13">
        <f>COUNTIFS(A:A,A291,C:C,C291)</f>
        <v>1</v>
      </c>
      <c r="V291" s="87" t="str">
        <f>VLOOKUP(A291,Data_echipe!A:U,21,0)</f>
        <v>Run a lot</v>
      </c>
    </row>
    <row r="292" spans="1:22" x14ac:dyDescent="0.25">
      <c r="A292" s="74" t="s">
        <v>188</v>
      </c>
      <c r="B292" s="87" t="str">
        <f>VLOOKUP(A292,Participanti!A:B,2,0)</f>
        <v>F</v>
      </c>
      <c r="C292" s="75">
        <v>8</v>
      </c>
      <c r="D292" s="76">
        <v>21.01</v>
      </c>
      <c r="E292" s="77">
        <v>8.2071759259259261E-2</v>
      </c>
      <c r="F292" s="77">
        <v>9.3599537037037037E-2</v>
      </c>
      <c r="G292" s="77">
        <f t="shared" si="63"/>
        <v>8.7835648148148149E-2</v>
      </c>
      <c r="H292" s="78">
        <v>99</v>
      </c>
      <c r="I292" s="88">
        <f t="shared" si="64"/>
        <v>4.1806591217585978E-3</v>
      </c>
      <c r="J292" s="87">
        <f>IF(B292="F",VLOOKUP(D292,Barem!$B$2:$C$11,2,1),VLOOKUP(D292,Barem!$B$12:$C$21,2,1))</f>
        <v>5</v>
      </c>
      <c r="K292" s="87">
        <f>IF(J292=0,0,IF(B292="F",VLOOKUP(I292,Barem!$G$2:$H$11,2,1),VLOOKUP(I292,Barem!$G$12:$H$21,2,1)))</f>
        <v>1.5</v>
      </c>
      <c r="L292" s="75" t="s">
        <v>120</v>
      </c>
      <c r="M292" s="14">
        <f t="shared" si="65"/>
        <v>0.75</v>
      </c>
      <c r="N292" s="14">
        <f t="shared" si="66"/>
        <v>0.25</v>
      </c>
      <c r="O292" s="55">
        <f t="shared" si="67"/>
        <v>0</v>
      </c>
      <c r="P292" s="31">
        <f>IF(D292&gt;21,VLOOKUP(D292,Barem!$S$1:$T$141,2,1),0)</f>
        <v>0</v>
      </c>
      <c r="Q292" s="31">
        <f>IF(D292&lt;1.609,0,IF(B292="F",VLOOKUP(I292,Barem!$W$2:$Y$13,2,1),VLOOKUP(I292,Barem!$W$14:$Y$25,2,1)))</f>
        <v>0</v>
      </c>
      <c r="R292" s="31">
        <f>VLOOKUP(A292,Participanti!A:C,3,0)</f>
        <v>0</v>
      </c>
      <c r="S292" s="25">
        <f t="shared" si="68"/>
        <v>4.125</v>
      </c>
      <c r="T292" s="102">
        <v>44259</v>
      </c>
      <c r="U292" s="13">
        <f>COUNTIFS(A:A,A292,C:C,C292)</f>
        <v>1</v>
      </c>
      <c r="V292" s="87" t="str">
        <f>VLOOKUP(A292,Data_echipe!A:U,21,0)</f>
        <v>Simply the BEST</v>
      </c>
    </row>
    <row r="293" spans="1:22" x14ac:dyDescent="0.25">
      <c r="A293" s="74" t="s">
        <v>185</v>
      </c>
      <c r="B293" s="87" t="str">
        <f>VLOOKUP(A293,Participanti!A:B,2,0)</f>
        <v>M</v>
      </c>
      <c r="C293" s="75">
        <v>8</v>
      </c>
      <c r="D293" s="76">
        <v>42.24</v>
      </c>
      <c r="E293" s="77">
        <v>0.15351851851851853</v>
      </c>
      <c r="F293" s="77">
        <v>0.15351851851851853</v>
      </c>
      <c r="G293" s="77">
        <f t="shared" si="63"/>
        <v>0.15351851851851853</v>
      </c>
      <c r="H293" s="78">
        <v>94</v>
      </c>
      <c r="I293" s="88">
        <f t="shared" si="64"/>
        <v>3.6344346240179573E-3</v>
      </c>
      <c r="J293" s="87">
        <f>IF(B293="F",VLOOKUP(D293,Barem!$B$2:$C$11,2,1),VLOOKUP(D293,Barem!$B$12:$C$21,2,1))</f>
        <v>5</v>
      </c>
      <c r="K293" s="87">
        <f>IF(J293=0,0,IF(B293="F",VLOOKUP(I293,Barem!$G$2:$H$11,2,1),VLOOKUP(I293,Barem!$G$12:$H$21,2,1)))</f>
        <v>2.5</v>
      </c>
      <c r="L293" s="75" t="s">
        <v>120</v>
      </c>
      <c r="M293" s="14">
        <f t="shared" si="65"/>
        <v>0.75</v>
      </c>
      <c r="N293" s="14">
        <f t="shared" si="66"/>
        <v>0.25</v>
      </c>
      <c r="O293" s="55">
        <f t="shared" si="67"/>
        <v>0</v>
      </c>
      <c r="P293" s="31">
        <f>IF(D293&gt;21,VLOOKUP(D293,Barem!$S$1:$T$141,2,1),0)</f>
        <v>1</v>
      </c>
      <c r="Q293" s="31">
        <f>IF(D293&lt;1.609,0,IF(B293="F",VLOOKUP(I293,Barem!$W$2:$Y$13,2,1),VLOOKUP(I293,Barem!$W$14:$Y$25,2,1)))</f>
        <v>0</v>
      </c>
      <c r="R293" s="31">
        <f>VLOOKUP(A293,Participanti!A:C,3,0)</f>
        <v>0.4</v>
      </c>
      <c r="S293" s="25">
        <f t="shared" si="68"/>
        <v>5.7750000000000004</v>
      </c>
      <c r="T293" s="102">
        <v>44262</v>
      </c>
      <c r="U293" s="13">
        <f>COUNTIFS(A:A,A293,C:C,C293)</f>
        <v>1</v>
      </c>
      <c r="V293" s="87" t="str">
        <f>VLOOKUP(A293,Data_echipe!A:U,21,0)</f>
        <v>FUGI!</v>
      </c>
    </row>
    <row r="294" spans="1:22" x14ac:dyDescent="0.25">
      <c r="A294" s="74" t="s">
        <v>114</v>
      </c>
      <c r="B294" s="87" t="str">
        <f>VLOOKUP(A294,Participanti!A:B,2,0)</f>
        <v>F</v>
      </c>
      <c r="C294" s="75">
        <v>8</v>
      </c>
      <c r="D294" s="76">
        <v>15.08</v>
      </c>
      <c r="E294" s="77">
        <v>5.7303240740740745E-2</v>
      </c>
      <c r="F294" s="77">
        <v>5.8576388888888886E-2</v>
      </c>
      <c r="G294" s="77">
        <f t="shared" si="63"/>
        <v>5.7939814814814819E-2</v>
      </c>
      <c r="H294" s="78">
        <v>2</v>
      </c>
      <c r="I294" s="88">
        <f t="shared" si="64"/>
        <v>3.8421627861283036E-3</v>
      </c>
      <c r="J294" s="87">
        <f>IF(B294="F",VLOOKUP(D294,Barem!$B$2:$C$11,2,1),VLOOKUP(D294,Barem!$B$12:$C$21,2,1))</f>
        <v>3.5</v>
      </c>
      <c r="K294" s="87">
        <f>IF(J294=0,0,IF(B294="F",VLOOKUP(I294,Barem!$G$2:$H$11,2,1),VLOOKUP(I294,Barem!$G$12:$H$21,2,1)))</f>
        <v>2.5</v>
      </c>
      <c r="L294" s="75" t="s">
        <v>120</v>
      </c>
      <c r="M294" s="14">
        <f t="shared" si="65"/>
        <v>0.75</v>
      </c>
      <c r="N294" s="14">
        <f t="shared" si="66"/>
        <v>0.25</v>
      </c>
      <c r="O294" s="55">
        <f t="shared" si="67"/>
        <v>0</v>
      </c>
      <c r="P294" s="31">
        <f>IF(D294&gt;21,VLOOKUP(D294,Barem!$S$1:$T$141,2,1),0)</f>
        <v>0</v>
      </c>
      <c r="Q294" s="31">
        <f>IF(D294&lt;1.609,0,IF(B294="F",VLOOKUP(I294,Barem!$W$2:$Y$13,2,1),VLOOKUP(I294,Barem!$W$14:$Y$25,2,1)))</f>
        <v>0</v>
      </c>
      <c r="R294" s="31">
        <f>VLOOKUP(A294,Participanti!A:C,3,0)</f>
        <v>0</v>
      </c>
      <c r="S294" s="25">
        <f t="shared" si="68"/>
        <v>3.25</v>
      </c>
      <c r="T294" s="102">
        <v>44261</v>
      </c>
      <c r="U294" s="13">
        <f>COUNTIFS(A:A,A294,C:C,C294)</f>
        <v>1</v>
      </c>
      <c r="V294" s="87" t="str">
        <f>VLOOKUP(A294,Data_echipe!A:U,21,0)</f>
        <v>Run for fun</v>
      </c>
    </row>
    <row r="295" spans="1:22" x14ac:dyDescent="0.25">
      <c r="A295" s="74" t="s">
        <v>126</v>
      </c>
      <c r="B295" s="87" t="str">
        <f>VLOOKUP(A295,Participanti!A:B,2,0)</f>
        <v>M</v>
      </c>
      <c r="C295" s="75">
        <v>8</v>
      </c>
      <c r="D295" s="76">
        <v>26.02</v>
      </c>
      <c r="E295" s="77">
        <v>0.10005787037037038</v>
      </c>
      <c r="F295" s="77">
        <v>0.10976851851851853</v>
      </c>
      <c r="G295" s="77">
        <f t="shared" si="63"/>
        <v>0.10491319444444445</v>
      </c>
      <c r="H295" s="78">
        <v>946</v>
      </c>
      <c r="I295" s="88">
        <f t="shared" si="64"/>
        <v>4.0320213083952523E-3</v>
      </c>
      <c r="J295" s="87">
        <f>IF(B295="F",VLOOKUP(D295,Barem!$B$2:$C$11,2,1),VLOOKUP(D295,Barem!$B$12:$C$21,2,1))</f>
        <v>5</v>
      </c>
      <c r="K295" s="87">
        <f>IF(J295=0,0,IF(B295="F",VLOOKUP(I295,Barem!$G$2:$H$11,2,1),VLOOKUP(I295,Barem!$G$12:$H$21,2,1)))</f>
        <v>1.5</v>
      </c>
      <c r="L295" s="75" t="s">
        <v>120</v>
      </c>
      <c r="M295" s="14">
        <f t="shared" si="65"/>
        <v>0.75</v>
      </c>
      <c r="N295" s="14">
        <f t="shared" si="66"/>
        <v>0.25</v>
      </c>
      <c r="O295" s="55">
        <f t="shared" si="67"/>
        <v>0.63066666666666671</v>
      </c>
      <c r="P295" s="31">
        <f>IF(D295&gt;21,VLOOKUP(D295,Barem!$S$1:$T$141,2,1),0)</f>
        <v>0.2</v>
      </c>
      <c r="Q295" s="31">
        <f>IF(D295&lt;1.609,0,IF(B295="F",VLOOKUP(I295,Barem!$W$2:$Y$13,2,1),VLOOKUP(I295,Barem!$W$14:$Y$25,2,1)))</f>
        <v>0</v>
      </c>
      <c r="R295" s="31">
        <f>VLOOKUP(A295,Participanti!A:C,3,0)</f>
        <v>0</v>
      </c>
      <c r="S295" s="25">
        <f t="shared" si="68"/>
        <v>4.9556666666666667</v>
      </c>
      <c r="T295" s="102">
        <v>44262</v>
      </c>
      <c r="U295" s="13">
        <f>COUNTIFS(A:A,A295,C:C,C295)</f>
        <v>1</v>
      </c>
      <c r="V295" s="87" t="str">
        <f>VLOOKUP(A295,Data_echipe!A:U,21,0)</f>
        <v>Run a lot</v>
      </c>
    </row>
    <row r="296" spans="1:22" x14ac:dyDescent="0.25">
      <c r="A296" s="74" t="s">
        <v>127</v>
      </c>
      <c r="B296" s="87" t="str">
        <f>VLOOKUP(A296,Participanti!A:B,2,0)</f>
        <v>M</v>
      </c>
      <c r="C296" s="75">
        <v>8</v>
      </c>
      <c r="D296" s="76">
        <v>16.02</v>
      </c>
      <c r="E296" s="77">
        <v>4.3182870370370365E-2</v>
      </c>
      <c r="F296" s="77">
        <v>4.3182870370370365E-2</v>
      </c>
      <c r="G296" s="77">
        <f t="shared" si="63"/>
        <v>4.3182870370370365E-2</v>
      </c>
      <c r="H296" s="78">
        <v>28</v>
      </c>
      <c r="I296" s="88">
        <f t="shared" si="64"/>
        <v>2.6955599482128816E-3</v>
      </c>
      <c r="J296" s="87">
        <f>IF(B296="F",VLOOKUP(D296,Barem!$B$2:$C$11,2,1),VLOOKUP(D296,Barem!$B$12:$C$21,2,1))</f>
        <v>3.5</v>
      </c>
      <c r="K296" s="87">
        <f>IF(J296=0,0,IF(B296="F",VLOOKUP(I296,Barem!$G$2:$H$11,2,1),VLOOKUP(I296,Barem!$G$12:$H$21,2,1)))</f>
        <v>5</v>
      </c>
      <c r="L296" s="75" t="s">
        <v>120</v>
      </c>
      <c r="M296" s="14">
        <f t="shared" si="65"/>
        <v>0.75</v>
      </c>
      <c r="N296" s="14">
        <f t="shared" si="66"/>
        <v>0.25</v>
      </c>
      <c r="O296" s="55">
        <f t="shared" si="67"/>
        <v>0</v>
      </c>
      <c r="P296" s="31">
        <f>IF(D296&gt;21,VLOOKUP(D296,Barem!$S$1:$T$141,2,1),0)</f>
        <v>0</v>
      </c>
      <c r="Q296" s="31">
        <f>IF(D296&lt;1.609,0,IF(B296="F",VLOOKUP(I296,Barem!$W$2:$Y$13,2,1),VLOOKUP(I296,Barem!$W$14:$Y$25,2,1)))</f>
        <v>0.30000000000000004</v>
      </c>
      <c r="R296" s="31">
        <f>VLOOKUP(A296,Participanti!A:C,3,0)</f>
        <v>0</v>
      </c>
      <c r="S296" s="25">
        <f t="shared" si="68"/>
        <v>4.1749999999999998</v>
      </c>
      <c r="T296" s="102">
        <v>44262</v>
      </c>
      <c r="U296" s="13">
        <f>COUNTIFS(A:A,A296,C:C,C296)</f>
        <v>1</v>
      </c>
      <c r="V296" s="87" t="str">
        <f>VLOOKUP(A296,Data_echipe!A:U,21,0)</f>
        <v>Tenchei</v>
      </c>
    </row>
    <row r="297" spans="1:22" x14ac:dyDescent="0.25">
      <c r="A297" s="74" t="s">
        <v>54</v>
      </c>
      <c r="B297" s="87" t="str">
        <f>VLOOKUP(A297,Participanti!A:B,2,0)</f>
        <v>M</v>
      </c>
      <c r="C297" s="75">
        <v>8</v>
      </c>
      <c r="D297" s="76">
        <v>10</v>
      </c>
      <c r="E297" s="77">
        <v>2.7210648148148147E-2</v>
      </c>
      <c r="F297" s="77">
        <v>2.7210648148148147E-2</v>
      </c>
      <c r="G297" s="77">
        <f t="shared" si="63"/>
        <v>2.7210648148148147E-2</v>
      </c>
      <c r="H297" s="78">
        <v>23</v>
      </c>
      <c r="I297" s="88">
        <f t="shared" si="64"/>
        <v>2.7210648148148146E-3</v>
      </c>
      <c r="J297" s="87">
        <f>IF(B297="F",VLOOKUP(D297,Barem!$B$2:$C$11,2,1),VLOOKUP(D297,Barem!$B$12:$C$21,2,1))</f>
        <v>2.5</v>
      </c>
      <c r="K297" s="87">
        <f>IF(J297=0,0,IF(B297="F",VLOOKUP(I297,Barem!$G$2:$H$11,2,1),VLOOKUP(I297,Barem!$G$12:$H$21,2,1)))</f>
        <v>5</v>
      </c>
      <c r="L297" s="56" t="str">
        <f>VLOOKUP(C297,Barem!$L$1:$Q$16,6,0)</f>
        <v>V</v>
      </c>
      <c r="M297" s="14">
        <f t="shared" si="65"/>
        <v>0.25</v>
      </c>
      <c r="N297" s="14">
        <f t="shared" si="66"/>
        <v>0.75</v>
      </c>
      <c r="O297" s="55">
        <f t="shared" si="67"/>
        <v>0</v>
      </c>
      <c r="P297" s="31">
        <f>IF(D297&gt;21,VLOOKUP(D297,Barem!$S$1:$T$141,2,1),0)</f>
        <v>0</v>
      </c>
      <c r="Q297" s="31">
        <f>IF(D297&lt;1.609,0,IF(B297="F",VLOOKUP(I297,Barem!$W$2:$Y$13,2,1),VLOOKUP(I297,Barem!$W$14:$Y$25,2,1)))</f>
        <v>0.30000000000000004</v>
      </c>
      <c r="R297" s="31">
        <f>VLOOKUP(A297,Participanti!A:C,3,0)</f>
        <v>0</v>
      </c>
      <c r="S297" s="25">
        <f t="shared" si="68"/>
        <v>4.6749999999999998</v>
      </c>
      <c r="T297" s="102">
        <v>44262</v>
      </c>
      <c r="U297" s="13">
        <f>COUNTIFS(A:A,A297,C:C,C297)</f>
        <v>1</v>
      </c>
      <c r="V297" s="87" t="str">
        <f>VLOOKUP(A297,Data_echipe!A:U,21,0)</f>
        <v>Tenchei</v>
      </c>
    </row>
    <row r="298" spans="1:22" x14ac:dyDescent="0.25">
      <c r="A298" s="74" t="s">
        <v>51</v>
      </c>
      <c r="B298" s="87" t="str">
        <f>VLOOKUP(A298,Participanti!A:B,2,0)</f>
        <v>M</v>
      </c>
      <c r="C298" s="75">
        <v>8</v>
      </c>
      <c r="D298" s="76">
        <v>11.43</v>
      </c>
      <c r="E298" s="77">
        <v>4.5706018518518521E-2</v>
      </c>
      <c r="F298" s="77">
        <v>4.5706018518518521E-2</v>
      </c>
      <c r="G298" s="77">
        <f t="shared" si="63"/>
        <v>4.5706018518518521E-2</v>
      </c>
      <c r="H298" s="78">
        <v>0</v>
      </c>
      <c r="I298" s="88">
        <f t="shared" si="64"/>
        <v>3.9987767732737114E-3</v>
      </c>
      <c r="J298" s="87">
        <f>IF(B298="F",VLOOKUP(D298,Barem!$B$2:$C$11,2,1),VLOOKUP(D298,Barem!$B$12:$C$21,2,1))</f>
        <v>2.5</v>
      </c>
      <c r="K298" s="87">
        <f>IF(J298=0,0,IF(B298="F",VLOOKUP(I298,Barem!$G$2:$H$11,2,1),VLOOKUP(I298,Barem!$G$12:$H$21,2,1)))</f>
        <v>1.5</v>
      </c>
      <c r="L298" s="56" t="str">
        <f>VLOOKUP(C298,Barem!$L$1:$Q$16,6,0)</f>
        <v>V</v>
      </c>
      <c r="M298" s="14">
        <f t="shared" ref="M298" si="69">IF(OR(L298="P1",L298="P2",L298="P3"),"",IF(C298=15,0.5,IF(L298="D",0.75,0.25)))</f>
        <v>0.25</v>
      </c>
      <c r="N298" s="14">
        <f t="shared" ref="N298" si="70">IF(OR(L298="P1",L298="P2",L298="P3"),"",IF(C298=15,0.5,IF(L298="V",0.75,0.25)))</f>
        <v>0.75</v>
      </c>
      <c r="O298" s="55">
        <f t="shared" ref="O298" si="71">IF(H298&lt;-49,H298/1500,IF(H298&gt;99,H298/1500,0))</f>
        <v>0</v>
      </c>
      <c r="P298" s="31">
        <f>IF(D298&gt;21,VLOOKUP(D298,Barem!$S$1:$T$141,2,1),0)</f>
        <v>0</v>
      </c>
      <c r="Q298" s="31">
        <f>IF(D298&lt;1.609,0,IF(B298="F",VLOOKUP(I298,Barem!$W$2:$Y$13,2,1),VLOOKUP(I298,Barem!$W$14:$Y$25,2,1)))</f>
        <v>0</v>
      </c>
      <c r="R298" s="31">
        <f>VLOOKUP(A298,Participanti!A:C,3,0)</f>
        <v>0.4</v>
      </c>
      <c r="S298" s="25">
        <f t="shared" ref="S298" si="72">J298*M298+K298*N298+O298+P298+Q298+R298</f>
        <v>2.15</v>
      </c>
      <c r="T298" s="102">
        <v>44258</v>
      </c>
      <c r="U298" s="13">
        <f>COUNTIFS(A:A,A298,C:C,C298)</f>
        <v>1</v>
      </c>
      <c r="V298" s="87" t="str">
        <f>VLOOKUP(A298,Data_echipe!A:U,21,0)</f>
        <v>Simply the BEST</v>
      </c>
    </row>
    <row r="299" spans="1:22" x14ac:dyDescent="0.25">
      <c r="A299" s="74" t="s">
        <v>142</v>
      </c>
      <c r="B299" s="87" t="str">
        <f>VLOOKUP(A299,Participanti!A:B,2,0)</f>
        <v>M</v>
      </c>
      <c r="C299" s="75">
        <v>8</v>
      </c>
      <c r="D299" s="76">
        <v>21.1</v>
      </c>
      <c r="E299" s="77">
        <v>6.7974537037037042E-2</v>
      </c>
      <c r="F299" s="77">
        <v>6.8275462962962954E-2</v>
      </c>
      <c r="G299" s="77">
        <f t="shared" si="63"/>
        <v>6.8124999999999991E-2</v>
      </c>
      <c r="H299" s="78">
        <v>43</v>
      </c>
      <c r="I299" s="88">
        <f t="shared" si="64"/>
        <v>3.22867298578199E-3</v>
      </c>
      <c r="J299" s="87">
        <f>IF(B299="F",VLOOKUP(D299,Barem!$B$2:$C$11,2,1),VLOOKUP(D299,Barem!$B$12:$C$21,2,1))</f>
        <v>5</v>
      </c>
      <c r="K299" s="87">
        <f>IF(J299=0,0,IF(B299="F",VLOOKUP(I299,Barem!$G$2:$H$11,2,1),VLOOKUP(I299,Barem!$G$12:$H$21,2,1)))</f>
        <v>3.5</v>
      </c>
      <c r="L299" s="56" t="str">
        <f>VLOOKUP(C299,Barem!$L$1:$Q$16,6,0)</f>
        <v>V</v>
      </c>
      <c r="M299" s="14">
        <f t="shared" ref="M299:M328" si="73">IF(OR(L299="P1",L299="P2",L299="P3"),"",IF(C299=15,0.5,IF(L299="D",0.75,0.25)))</f>
        <v>0.25</v>
      </c>
      <c r="N299" s="14">
        <f t="shared" ref="N299:N328" si="74">IF(OR(L299="P1",L299="P2",L299="P3"),"",IF(C299=15,0.5,IF(L299="V",0.75,0.25)))</f>
        <v>0.75</v>
      </c>
      <c r="O299" s="55">
        <f t="shared" ref="O299:O328" si="75">IF(H299&lt;-49,H299/1500,IF(H299&gt;99,H299/1500,0))</f>
        <v>0</v>
      </c>
      <c r="P299" s="31">
        <f>IF(D299&gt;21,VLOOKUP(D299,Barem!$S$1:$T$141,2,1),0)</f>
        <v>0</v>
      </c>
      <c r="Q299" s="31">
        <f>IF(D299&lt;1.609,0,IF(B299="F",VLOOKUP(I299,Barem!$W$2:$Y$13,2,1),VLOOKUP(I299,Barem!$W$14:$Y$25,2,1)))</f>
        <v>0</v>
      </c>
      <c r="R299" s="31">
        <f>VLOOKUP(A299,Participanti!A:C,3,0)</f>
        <v>0</v>
      </c>
      <c r="S299" s="25">
        <f t="shared" ref="S299:S328" si="76">J299*M299+K299*N299+O299+P299+Q299+R299</f>
        <v>3.875</v>
      </c>
      <c r="T299" s="102">
        <v>44262</v>
      </c>
      <c r="U299" s="13">
        <f>COUNTIFS(A:A,A299,C:C,C299)</f>
        <v>1</v>
      </c>
      <c r="V299" s="87" t="str">
        <f>VLOOKUP(A299,Data_echipe!A:U,21,0)</f>
        <v>Simply the BEST</v>
      </c>
    </row>
    <row r="300" spans="1:22" x14ac:dyDescent="0.25">
      <c r="A300" s="74" t="s">
        <v>187</v>
      </c>
      <c r="B300" s="87" t="str">
        <f>VLOOKUP(A300,Participanti!A:B,2,0)</f>
        <v>F</v>
      </c>
      <c r="C300" s="75">
        <v>8</v>
      </c>
      <c r="D300" s="76">
        <v>2.5099999999999998</v>
      </c>
      <c r="E300" s="77">
        <v>7.2337962962962963E-3</v>
      </c>
      <c r="F300" s="77">
        <v>7.2337962962962963E-3</v>
      </c>
      <c r="G300" s="77">
        <f t="shared" si="63"/>
        <v>7.2337962962962963E-3</v>
      </c>
      <c r="H300" s="78">
        <v>0</v>
      </c>
      <c r="I300" s="88">
        <f t="shared" si="64"/>
        <v>2.8819905562933452E-3</v>
      </c>
      <c r="J300" s="87">
        <f>IF(B300="F",VLOOKUP(D300,Barem!$B$2:$C$11,2,1),VLOOKUP(D300,Barem!$B$12:$C$21,2,1))</f>
        <v>1</v>
      </c>
      <c r="K300" s="87">
        <f>IF(J300=0,0,IF(B300="F",VLOOKUP(I300,Barem!$G$2:$H$11,2,1),VLOOKUP(I300,Barem!$G$12:$H$21,2,1)))</f>
        <v>5</v>
      </c>
      <c r="L300" s="56" t="str">
        <f>VLOOKUP(C300,Barem!$L$1:$Q$16,6,0)</f>
        <v>V</v>
      </c>
      <c r="M300" s="14">
        <f t="shared" si="73"/>
        <v>0.25</v>
      </c>
      <c r="N300" s="14">
        <f t="shared" si="74"/>
        <v>0.75</v>
      </c>
      <c r="O300" s="55">
        <f t="shared" si="75"/>
        <v>0</v>
      </c>
      <c r="P300" s="31">
        <f>IF(D300&gt;21,VLOOKUP(D300,Barem!$S$1:$T$141,2,1),0)</f>
        <v>0</v>
      </c>
      <c r="Q300" s="31">
        <f>IF(D300&lt;1.609,0,IF(B300="F",VLOOKUP(I300,Barem!$W$2:$Y$13,2,1),VLOOKUP(I300,Barem!$W$14:$Y$25,2,1)))</f>
        <v>1.5</v>
      </c>
      <c r="R300" s="31">
        <f>VLOOKUP(A300,Participanti!A:C,3,0)</f>
        <v>0</v>
      </c>
      <c r="S300" s="25">
        <f t="shared" si="76"/>
        <v>5.5</v>
      </c>
      <c r="T300" s="102">
        <v>44262</v>
      </c>
      <c r="U300" s="13">
        <f>COUNTIFS(A:A,A300,C:C,C300)</f>
        <v>1</v>
      </c>
      <c r="V300" s="87" t="str">
        <f>VLOOKUP(A300,Data_echipe!A:U,21,0)</f>
        <v>Simply the BEST</v>
      </c>
    </row>
    <row r="301" spans="1:22" x14ac:dyDescent="0.25">
      <c r="A301" s="74" t="s">
        <v>190</v>
      </c>
      <c r="B301" s="87" t="str">
        <f>VLOOKUP(A301,Participanti!A:B,2,0)</f>
        <v>F</v>
      </c>
      <c r="C301" s="75">
        <v>8</v>
      </c>
      <c r="D301" s="76">
        <v>13.05</v>
      </c>
      <c r="E301" s="77">
        <v>4.6990740740740743E-2</v>
      </c>
      <c r="F301" s="77">
        <v>4.6990740740740743E-2</v>
      </c>
      <c r="G301" s="77">
        <f t="shared" si="63"/>
        <v>4.6990740740740743E-2</v>
      </c>
      <c r="H301" s="78">
        <v>0</v>
      </c>
      <c r="I301" s="88">
        <f t="shared" si="64"/>
        <v>3.6008230452674898E-3</v>
      </c>
      <c r="J301" s="87">
        <f>IF(B301="F",VLOOKUP(D301,Barem!$B$2:$C$11,2,1),VLOOKUP(D301,Barem!$B$12:$C$21,2,1))</f>
        <v>3</v>
      </c>
      <c r="K301" s="87">
        <f>IF(J301=0,0,IF(B301="F",VLOOKUP(I301,Barem!$G$2:$H$11,2,1),VLOOKUP(I301,Barem!$G$12:$H$21,2,1)))</f>
        <v>3.5</v>
      </c>
      <c r="L301" s="56" t="str">
        <f>VLOOKUP(C301,Barem!$L$1:$Q$16,6,0)</f>
        <v>V</v>
      </c>
      <c r="M301" s="14">
        <f t="shared" si="73"/>
        <v>0.25</v>
      </c>
      <c r="N301" s="14">
        <f t="shared" si="74"/>
        <v>0.75</v>
      </c>
      <c r="O301" s="55">
        <f t="shared" si="75"/>
        <v>0</v>
      </c>
      <c r="P301" s="31">
        <f>IF(D301&gt;21,VLOOKUP(D301,Barem!$S$1:$T$141,2,1),0)</f>
        <v>0</v>
      </c>
      <c r="Q301" s="31">
        <f>IF(D301&lt;1.609,0,IF(B301="F",VLOOKUP(I301,Barem!$W$2:$Y$13,2,1),VLOOKUP(I301,Barem!$W$14:$Y$25,2,1)))</f>
        <v>0</v>
      </c>
      <c r="R301" s="31">
        <f>VLOOKUP(A301,Participanti!A:C,3,0)</f>
        <v>0</v>
      </c>
      <c r="S301" s="25">
        <f t="shared" si="76"/>
        <v>3.375</v>
      </c>
      <c r="T301" s="102">
        <v>44260</v>
      </c>
      <c r="U301" s="13">
        <f>COUNTIFS(A:A,A301,C:C,C301)</f>
        <v>1</v>
      </c>
      <c r="V301" s="87" t="str">
        <f>VLOOKUP(A301,Data_echipe!A:U,21,0)</f>
        <v>Run for fun</v>
      </c>
    </row>
    <row r="302" spans="1:22" x14ac:dyDescent="0.25">
      <c r="A302" s="74" t="s">
        <v>90</v>
      </c>
      <c r="B302" s="87" t="str">
        <f>VLOOKUP(A302,Participanti!A:B,2,0)</f>
        <v>M</v>
      </c>
      <c r="C302" s="75">
        <v>8</v>
      </c>
      <c r="D302" s="76">
        <v>57.6</v>
      </c>
      <c r="E302" s="77">
        <v>0.4855902777777778</v>
      </c>
      <c r="F302" s="77">
        <v>0.52093749999999994</v>
      </c>
      <c r="G302" s="77">
        <f t="shared" si="63"/>
        <v>0.50326388888888884</v>
      </c>
      <c r="H302" s="78">
        <v>2263</v>
      </c>
      <c r="I302" s="88">
        <f t="shared" si="64"/>
        <v>8.7372202932098752E-3</v>
      </c>
      <c r="J302" s="87">
        <f>IF(B302="F",VLOOKUP(D302,Barem!$B$2:$C$11,2,1),VLOOKUP(D302,Barem!$B$12:$C$21,2,1))</f>
        <v>5</v>
      </c>
      <c r="K302" s="87">
        <f>IF(J302=0,0,IF(B302="F",VLOOKUP(I302,Barem!$G$2:$H$11,2,1),VLOOKUP(I302,Barem!$G$12:$H$21,2,1)))</f>
        <v>0</v>
      </c>
      <c r="L302" s="56" t="str">
        <f>VLOOKUP(C302,Barem!$L$1:$Q$16,6,0)</f>
        <v>V</v>
      </c>
      <c r="M302" s="14">
        <f t="shared" si="73"/>
        <v>0.25</v>
      </c>
      <c r="N302" s="14">
        <f t="shared" si="74"/>
        <v>0.75</v>
      </c>
      <c r="O302" s="55">
        <f t="shared" si="75"/>
        <v>1.5086666666666666</v>
      </c>
      <c r="P302" s="31">
        <f>IF(D302&gt;21,VLOOKUP(D302,Barem!$S$1:$T$141,2,1),0)</f>
        <v>1.8</v>
      </c>
      <c r="Q302" s="31">
        <f>IF(D302&lt;1.609,0,IF(B302="F",VLOOKUP(I302,Barem!$W$2:$Y$13,2,1),VLOOKUP(I302,Barem!$W$14:$Y$25,2,1)))</f>
        <v>0</v>
      </c>
      <c r="R302" s="31">
        <f>VLOOKUP(A302,Participanti!A:C,3,0)</f>
        <v>0.4</v>
      </c>
      <c r="S302" s="25">
        <f t="shared" si="76"/>
        <v>4.9586666666666668</v>
      </c>
      <c r="T302" s="102">
        <v>44260</v>
      </c>
      <c r="U302" s="13">
        <f>COUNTIFS(A:A,A302,C:C,C302)</f>
        <v>1</v>
      </c>
      <c r="V302" s="87" t="str">
        <f>VLOOKUP(A302,Data_echipe!A:U,21,0)</f>
        <v>FUGI!</v>
      </c>
    </row>
    <row r="303" spans="1:22" x14ac:dyDescent="0.25">
      <c r="A303" s="74" t="s">
        <v>59</v>
      </c>
      <c r="B303" s="87" t="str">
        <f>VLOOKUP(A303,Participanti!A:B,2,0)</f>
        <v>M</v>
      </c>
      <c r="C303" s="75">
        <v>8</v>
      </c>
      <c r="D303" s="76">
        <v>11.19</v>
      </c>
      <c r="E303" s="77">
        <v>7.7129629629629631E-2</v>
      </c>
      <c r="F303" s="77">
        <v>7.7430555555555558E-2</v>
      </c>
      <c r="G303" s="77">
        <f t="shared" si="63"/>
        <v>7.7280092592592595E-2</v>
      </c>
      <c r="H303" s="78">
        <v>485</v>
      </c>
      <c r="I303" s="88">
        <f t="shared" si="64"/>
        <v>6.9061744944229307E-3</v>
      </c>
      <c r="J303" s="87">
        <f>IF(B303="F",VLOOKUP(D303,Barem!$B$2:$C$11,2,1),VLOOKUP(D303,Barem!$B$12:$C$21,2,1))</f>
        <v>2.5</v>
      </c>
      <c r="K303" s="87">
        <f>IF(J303=0,0,IF(B303="F",VLOOKUP(I303,Barem!$G$2:$H$11,2,1),VLOOKUP(I303,Barem!$G$12:$H$21,2,1)))</f>
        <v>0</v>
      </c>
      <c r="L303" s="75" t="s">
        <v>120</v>
      </c>
      <c r="M303" s="14">
        <f t="shared" si="73"/>
        <v>0.75</v>
      </c>
      <c r="N303" s="14">
        <f t="shared" si="74"/>
        <v>0.25</v>
      </c>
      <c r="O303" s="55">
        <f t="shared" si="75"/>
        <v>0.32333333333333331</v>
      </c>
      <c r="P303" s="31">
        <f>IF(D303&gt;21,VLOOKUP(D303,Barem!$S$1:$T$141,2,1),0)</f>
        <v>0</v>
      </c>
      <c r="Q303" s="31">
        <f>IF(D303&lt;1.609,0,IF(B303="F",VLOOKUP(I303,Barem!$W$2:$Y$13,2,1),VLOOKUP(I303,Barem!$W$14:$Y$25,2,1)))</f>
        <v>0</v>
      </c>
      <c r="R303" s="31">
        <f>VLOOKUP(A303,Participanti!A:C,3,0)</f>
        <v>0</v>
      </c>
      <c r="S303" s="25">
        <f t="shared" si="76"/>
        <v>2.1983333333333333</v>
      </c>
      <c r="T303" s="102">
        <v>44259</v>
      </c>
      <c r="U303" s="13">
        <f>COUNTIFS(A:A,A303,C:C,C303)</f>
        <v>1</v>
      </c>
      <c r="V303" s="87" t="str">
        <f>VLOOKUP(A303,Data_echipe!A:U,21,0)</f>
        <v>FUGI!</v>
      </c>
    </row>
    <row r="304" spans="1:22" x14ac:dyDescent="0.25">
      <c r="A304" s="74" t="s">
        <v>53</v>
      </c>
      <c r="B304" s="87" t="str">
        <f>VLOOKUP(A304,Participanti!A:B,2,0)</f>
        <v>M</v>
      </c>
      <c r="C304" s="75">
        <v>8</v>
      </c>
      <c r="D304" s="76">
        <v>15.12</v>
      </c>
      <c r="E304" s="77">
        <v>5.9560185185185188E-2</v>
      </c>
      <c r="F304" s="77">
        <v>6.1412037037037036E-2</v>
      </c>
      <c r="G304" s="77">
        <f t="shared" si="63"/>
        <v>6.0486111111111115E-2</v>
      </c>
      <c r="H304" s="78">
        <v>10</v>
      </c>
      <c r="I304" s="88">
        <f t="shared" si="64"/>
        <v>4.0004041740152856E-3</v>
      </c>
      <c r="J304" s="87">
        <f>IF(B304="F",VLOOKUP(D304,Barem!$B$2:$C$11,2,1),VLOOKUP(D304,Barem!$B$12:$C$21,2,1))</f>
        <v>3.5</v>
      </c>
      <c r="K304" s="87">
        <f>IF(J304=0,0,IF(B304="F",VLOOKUP(I304,Barem!$G$2:$H$11,2,1),VLOOKUP(I304,Barem!$G$12:$H$21,2,1)))</f>
        <v>1.5</v>
      </c>
      <c r="L304" s="56" t="str">
        <f>VLOOKUP(C304,Barem!$L$1:$Q$16,6,0)</f>
        <v>V</v>
      </c>
      <c r="M304" s="14">
        <f t="shared" si="73"/>
        <v>0.25</v>
      </c>
      <c r="N304" s="14">
        <f t="shared" si="74"/>
        <v>0.75</v>
      </c>
      <c r="O304" s="55">
        <f t="shared" si="75"/>
        <v>0</v>
      </c>
      <c r="P304" s="31">
        <f>IF(D304&gt;21,VLOOKUP(D304,Barem!$S$1:$T$141,2,1),0)</f>
        <v>0</v>
      </c>
      <c r="Q304" s="31">
        <f>IF(D304&lt;1.609,0,IF(B304="F",VLOOKUP(I304,Barem!$W$2:$Y$13,2,1),VLOOKUP(I304,Barem!$W$14:$Y$25,2,1)))</f>
        <v>0</v>
      </c>
      <c r="R304" s="31">
        <f>VLOOKUP(A304,Participanti!A:C,3,0)</f>
        <v>0</v>
      </c>
      <c r="S304" s="25">
        <f t="shared" si="76"/>
        <v>2</v>
      </c>
      <c r="T304" s="102">
        <v>44262</v>
      </c>
      <c r="U304" s="13">
        <f>COUNTIFS(A:A,A304,C:C,C304)</f>
        <v>1</v>
      </c>
      <c r="V304" s="87" t="str">
        <f>VLOOKUP(A304,Data_echipe!A:U,21,0)</f>
        <v>Run for fun</v>
      </c>
    </row>
    <row r="305" spans="1:22" x14ac:dyDescent="0.25">
      <c r="A305" s="74" t="s">
        <v>66</v>
      </c>
      <c r="B305" s="87" t="str">
        <f>VLOOKUP(A305,Participanti!A:B,2,0)</f>
        <v>M</v>
      </c>
      <c r="C305" s="75">
        <v>8</v>
      </c>
      <c r="D305" s="76">
        <v>16.989999999999998</v>
      </c>
      <c r="E305" s="77">
        <v>0.11255787037037036</v>
      </c>
      <c r="F305" s="77">
        <v>0.1203125</v>
      </c>
      <c r="G305" s="77">
        <f t="shared" si="63"/>
        <v>0.11643518518518518</v>
      </c>
      <c r="H305" s="78">
        <v>1081</v>
      </c>
      <c r="I305" s="88">
        <f t="shared" si="64"/>
        <v>6.8531598107819417E-3</v>
      </c>
      <c r="J305" s="87">
        <f>IF(B305="F",VLOOKUP(D305,Barem!$B$2:$C$11,2,1),VLOOKUP(D305,Barem!$B$12:$C$21,2,1))</f>
        <v>3.5</v>
      </c>
      <c r="K305" s="87">
        <f>IF(J305=0,0,IF(B305="F",VLOOKUP(I305,Barem!$G$2:$H$11,2,1),VLOOKUP(I305,Barem!$G$12:$H$21,2,1)))</f>
        <v>0</v>
      </c>
      <c r="L305" s="75" t="s">
        <v>120</v>
      </c>
      <c r="M305" s="14">
        <f t="shared" si="73"/>
        <v>0.75</v>
      </c>
      <c r="N305" s="14">
        <f t="shared" si="74"/>
        <v>0.25</v>
      </c>
      <c r="O305" s="55">
        <f t="shared" si="75"/>
        <v>0.72066666666666668</v>
      </c>
      <c r="P305" s="31">
        <f>IF(D305&gt;21,VLOOKUP(D305,Barem!$S$1:$T$141,2,1),0)</f>
        <v>0</v>
      </c>
      <c r="Q305" s="31">
        <f>IF(D305&lt;1.609,0,IF(B305="F",VLOOKUP(I305,Barem!$W$2:$Y$13,2,1),VLOOKUP(I305,Barem!$W$14:$Y$25,2,1)))</f>
        <v>0</v>
      </c>
      <c r="R305" s="31">
        <f>VLOOKUP(A305,Participanti!A:C,3,0)</f>
        <v>0</v>
      </c>
      <c r="S305" s="25">
        <f t="shared" si="76"/>
        <v>3.3456666666666668</v>
      </c>
      <c r="T305" s="102">
        <v>44261</v>
      </c>
      <c r="U305" s="13">
        <f>COUNTIFS(A:A,A305,C:C,C305)</f>
        <v>1</v>
      </c>
      <c r="V305" s="87" t="str">
        <f>VLOOKUP(A305,Data_echipe!A:U,21,0)</f>
        <v>Simply the BEST</v>
      </c>
    </row>
    <row r="306" spans="1:22" x14ac:dyDescent="0.25">
      <c r="A306" s="74" t="s">
        <v>56</v>
      </c>
      <c r="B306" s="87" t="str">
        <f>VLOOKUP(A306,Participanti!A:B,2,0)</f>
        <v>M</v>
      </c>
      <c r="C306" s="75">
        <v>8</v>
      </c>
      <c r="D306" s="76">
        <v>26.46</v>
      </c>
      <c r="E306" s="77">
        <v>0.12414351851851851</v>
      </c>
      <c r="F306" s="77">
        <v>0.16195601851851851</v>
      </c>
      <c r="G306" s="77">
        <f t="shared" si="63"/>
        <v>0.14304976851851853</v>
      </c>
      <c r="H306" s="78">
        <v>0</v>
      </c>
      <c r="I306" s="88">
        <f t="shared" si="64"/>
        <v>5.4062648722040261E-3</v>
      </c>
      <c r="J306" s="87">
        <f>IF(B306="F",VLOOKUP(D306,Barem!$B$2:$C$11,2,1),VLOOKUP(D306,Barem!$B$12:$C$21,2,1))</f>
        <v>5</v>
      </c>
      <c r="K306" s="87">
        <f>IF(J306=0,0,IF(B306="F",VLOOKUP(I306,Barem!$G$2:$H$11,2,1),VLOOKUP(I306,Barem!$G$12:$H$21,2,1)))</f>
        <v>1</v>
      </c>
      <c r="L306" s="56" t="str">
        <f>VLOOKUP(C306,Barem!$L$1:$Q$16,6,0)</f>
        <v>V</v>
      </c>
      <c r="M306" s="14">
        <f t="shared" si="73"/>
        <v>0.25</v>
      </c>
      <c r="N306" s="14">
        <f t="shared" si="74"/>
        <v>0.75</v>
      </c>
      <c r="O306" s="55">
        <f t="shared" si="75"/>
        <v>0</v>
      </c>
      <c r="P306" s="31">
        <f>IF(D306&gt;21,VLOOKUP(D306,Barem!$S$1:$T$141,2,1),0)</f>
        <v>0.2</v>
      </c>
      <c r="Q306" s="31">
        <f>IF(D306&lt;1.609,0,IF(B306="F",VLOOKUP(I306,Barem!$W$2:$Y$13,2,1),VLOOKUP(I306,Barem!$W$14:$Y$25,2,1)))</f>
        <v>0</v>
      </c>
      <c r="R306" s="31">
        <f>VLOOKUP(A306,Participanti!A:C,3,0)</f>
        <v>0</v>
      </c>
      <c r="S306" s="25">
        <f t="shared" si="76"/>
        <v>2.2000000000000002</v>
      </c>
      <c r="T306" s="102">
        <v>44262</v>
      </c>
      <c r="U306" s="13">
        <f>COUNTIFS(A:A,A306,C:C,C306)</f>
        <v>1</v>
      </c>
      <c r="V306" s="87" t="str">
        <f>VLOOKUP(A306,Data_echipe!A:U,21,0)</f>
        <v>Simply the BEST</v>
      </c>
    </row>
    <row r="307" spans="1:22" x14ac:dyDescent="0.25">
      <c r="A307" s="74" t="s">
        <v>131</v>
      </c>
      <c r="B307" s="87" t="str">
        <f>VLOOKUP(A307,Participanti!A:B,2,0)</f>
        <v>F</v>
      </c>
      <c r="C307" s="75">
        <v>8</v>
      </c>
      <c r="D307" s="76">
        <v>5.3</v>
      </c>
      <c r="E307" s="77">
        <v>2.0937499999999998E-2</v>
      </c>
      <c r="F307" s="77">
        <v>2.2789351851851852E-2</v>
      </c>
      <c r="G307" s="77">
        <f t="shared" si="63"/>
        <v>2.1863425925925925E-2</v>
      </c>
      <c r="H307" s="78">
        <v>21</v>
      </c>
      <c r="I307" s="88">
        <f t="shared" si="64"/>
        <v>4.1251747030048918E-3</v>
      </c>
      <c r="J307" s="87">
        <f>IF(B307="F",VLOOKUP(D307,Barem!$B$2:$C$11,2,1),VLOOKUP(D307,Barem!$B$12:$C$21,2,1))</f>
        <v>1.5</v>
      </c>
      <c r="K307" s="87">
        <f>IF(J307=0,0,IF(B307="F",VLOOKUP(I307,Barem!$G$2:$H$11,2,1),VLOOKUP(I307,Barem!$G$12:$H$21,2,1)))</f>
        <v>2</v>
      </c>
      <c r="L307" s="56" t="str">
        <f>VLOOKUP(C307,Barem!$L$1:$Q$16,6,0)</f>
        <v>V</v>
      </c>
      <c r="M307" s="14">
        <f t="shared" si="73"/>
        <v>0.25</v>
      </c>
      <c r="N307" s="14">
        <f t="shared" si="74"/>
        <v>0.75</v>
      </c>
      <c r="O307" s="55">
        <f t="shared" si="75"/>
        <v>0</v>
      </c>
      <c r="P307" s="31">
        <f>IF(D307&gt;21,VLOOKUP(D307,Barem!$S$1:$T$141,2,1),0)</f>
        <v>0</v>
      </c>
      <c r="Q307" s="31">
        <f>IF(D307&lt;1.609,0,IF(B307="F",VLOOKUP(I307,Barem!$W$2:$Y$13,2,1),VLOOKUP(I307,Barem!$W$14:$Y$25,2,1)))</f>
        <v>0</v>
      </c>
      <c r="R307" s="31">
        <f>VLOOKUP(A307,Participanti!A:C,3,0)</f>
        <v>0</v>
      </c>
      <c r="S307" s="25">
        <f t="shared" si="76"/>
        <v>1.875</v>
      </c>
      <c r="T307" s="102">
        <v>44261</v>
      </c>
      <c r="U307" s="13">
        <f>COUNTIFS(A:A,A307,C:C,C307)</f>
        <v>1</v>
      </c>
      <c r="V307" s="87" t="str">
        <f>VLOOKUP(A307,Data_echipe!A:U,21,0)</f>
        <v>Run a lot</v>
      </c>
    </row>
    <row r="308" spans="1:22" s="130" customFormat="1" x14ac:dyDescent="0.25">
      <c r="A308" s="118" t="s">
        <v>44</v>
      </c>
      <c r="B308" s="119" t="str">
        <f>VLOOKUP(A308,Participanti!A:B,2,0)</f>
        <v>M</v>
      </c>
      <c r="C308" s="120">
        <v>8</v>
      </c>
      <c r="D308" s="121">
        <v>21.26</v>
      </c>
      <c r="E308" s="122">
        <v>7.885416666666667E-2</v>
      </c>
      <c r="F308" s="122">
        <v>8.7523148148148155E-2</v>
      </c>
      <c r="G308" s="122">
        <f t="shared" si="63"/>
        <v>8.3188657407407413E-2</v>
      </c>
      <c r="H308" s="123">
        <v>31</v>
      </c>
      <c r="I308" s="124">
        <f t="shared" si="64"/>
        <v>3.9129189749486084E-3</v>
      </c>
      <c r="J308" s="119">
        <f>IF(B308="F",VLOOKUP(D308,Barem!$B$2:$C$11,2,1),VLOOKUP(D308,Barem!$B$12:$C$21,2,1))</f>
        <v>5</v>
      </c>
      <c r="K308" s="119">
        <f>IF(J308=0,0,IF(B308="F",VLOOKUP(I308,Barem!$G$2:$H$11,2,1),VLOOKUP(I308,Barem!$G$12:$H$21,2,1)))</f>
        <v>1.5</v>
      </c>
      <c r="L308" s="120" t="s">
        <v>120</v>
      </c>
      <c r="M308" s="125">
        <f t="shared" si="73"/>
        <v>0.75</v>
      </c>
      <c r="N308" s="125">
        <f t="shared" si="74"/>
        <v>0.25</v>
      </c>
      <c r="O308" s="126">
        <f t="shared" si="75"/>
        <v>0</v>
      </c>
      <c r="P308" s="127">
        <f>IF(D308&gt;21,VLOOKUP(D308,Barem!$S$1:$T$141,2,1),0)</f>
        <v>0</v>
      </c>
      <c r="Q308" s="127">
        <f>IF(D308&lt;1.609,0,IF(B308="F",VLOOKUP(I308,Barem!$W$2:$Y$13,2,1),VLOOKUP(I308,Barem!$W$14:$Y$25,2,1)))</f>
        <v>0</v>
      </c>
      <c r="R308" s="127">
        <f>VLOOKUP(A308,Participanti!A:C,3,0)</f>
        <v>0</v>
      </c>
      <c r="S308" s="128">
        <f t="shared" si="76"/>
        <v>4.125</v>
      </c>
      <c r="T308" s="131">
        <v>44259</v>
      </c>
      <c r="U308" s="129">
        <f>COUNTIFS(A:A,A308,C:C,C308)</f>
        <v>1</v>
      </c>
      <c r="V308" s="119" t="str">
        <f>VLOOKUP(A308,Data_echipe!A:U,21,0)</f>
        <v>Run a lot</v>
      </c>
    </row>
    <row r="309" spans="1:22" x14ac:dyDescent="0.25">
      <c r="A309" s="74" t="s">
        <v>109</v>
      </c>
      <c r="B309" s="87" t="str">
        <f>VLOOKUP(A309,Participanti!A:B,2,0)</f>
        <v>F</v>
      </c>
      <c r="C309" s="75">
        <v>9</v>
      </c>
      <c r="D309" s="76">
        <v>4.97</v>
      </c>
      <c r="E309" s="77">
        <v>2.2175925925925929E-2</v>
      </c>
      <c r="F309" s="77">
        <v>2.568287037037037E-2</v>
      </c>
      <c r="G309" s="77">
        <f t="shared" ref="G309:G339" si="77">AVERAGE(E309:F309)</f>
        <v>2.3929398148148151E-2</v>
      </c>
      <c r="H309" s="78">
        <v>7</v>
      </c>
      <c r="I309" s="88">
        <f t="shared" ref="I309:I339" si="78">G309/D309</f>
        <v>4.8147682390640148E-3</v>
      </c>
      <c r="J309" s="87">
        <f>IF(B309="F",VLOOKUP(D309,Barem!$B$2:$C$11,2,1),VLOOKUP(D309,Barem!$B$12:$C$21,2,1))</f>
        <v>1.5</v>
      </c>
      <c r="K309" s="87">
        <f>IF(J309=0,0,IF(B309="F",VLOOKUP(I309,Barem!$G$2:$H$11,2,1),VLOOKUP(I309,Barem!$G$12:$H$21,2,1)))</f>
        <v>1</v>
      </c>
      <c r="L309" s="56" t="str">
        <f>VLOOKUP(C309,Barem!$L$1:$Q$16,6,0)</f>
        <v>D</v>
      </c>
      <c r="M309" s="14">
        <f t="shared" si="73"/>
        <v>0.75</v>
      </c>
      <c r="N309" s="14">
        <f t="shared" si="74"/>
        <v>0.25</v>
      </c>
      <c r="O309" s="55">
        <f t="shared" si="75"/>
        <v>0</v>
      </c>
      <c r="P309" s="31">
        <f>IF(D309&gt;21,VLOOKUP(D309,Barem!$S$1:$T$141,2,1),0)</f>
        <v>0</v>
      </c>
      <c r="Q309" s="31">
        <f>IF(D309&lt;1.609,0,IF(B309="F",VLOOKUP(I309,Barem!$W$2:$Y$13,2,1),VLOOKUP(I309,Barem!$W$14:$Y$25,2,1)))</f>
        <v>0</v>
      </c>
      <c r="R309" s="31">
        <f>VLOOKUP(A309,Participanti!A:C,3,0)</f>
        <v>0</v>
      </c>
      <c r="S309" s="25">
        <f t="shared" si="76"/>
        <v>1.375</v>
      </c>
      <c r="T309" s="102">
        <v>44241</v>
      </c>
      <c r="U309" s="13">
        <f>COUNTIFS(A:A,A309,C:C,C309)</f>
        <v>1</v>
      </c>
      <c r="V309" s="87" t="e">
        <f>VLOOKUP(A309,Data_echipe!A:U,21,0)</f>
        <v>#N/A</v>
      </c>
    </row>
    <row r="310" spans="1:22" x14ac:dyDescent="0.25">
      <c r="A310" s="74" t="s">
        <v>197</v>
      </c>
      <c r="B310" s="87" t="str">
        <f>VLOOKUP(A310,Participanti!A:B,2,0)</f>
        <v>F</v>
      </c>
      <c r="C310" s="75">
        <v>9</v>
      </c>
      <c r="D310" s="76">
        <v>62.87</v>
      </c>
      <c r="E310" s="77">
        <v>0.25350694444444444</v>
      </c>
      <c r="F310" s="77">
        <v>0.28436342592592595</v>
      </c>
      <c r="G310" s="77">
        <f t="shared" si="77"/>
        <v>0.26893518518518522</v>
      </c>
      <c r="H310" s="78">
        <v>107</v>
      </c>
      <c r="I310" s="88">
        <f t="shared" si="78"/>
        <v>4.2776393380815209E-3</v>
      </c>
      <c r="J310" s="87">
        <f>IF(B310="F",VLOOKUP(D310,Barem!$B$2:$C$11,2,1),VLOOKUP(D310,Barem!$B$12:$C$21,2,1))</f>
        <v>5</v>
      </c>
      <c r="K310" s="87">
        <f>IF(J310=0,0,IF(B310="F",VLOOKUP(I310,Barem!$G$2:$H$11,2,1),VLOOKUP(I310,Barem!$G$12:$H$21,2,1)))</f>
        <v>1.5</v>
      </c>
      <c r="L310" s="56" t="str">
        <f>VLOOKUP(C310,Barem!$L$1:$Q$16,6,0)</f>
        <v>D</v>
      </c>
      <c r="M310" s="14">
        <f t="shared" si="73"/>
        <v>0.75</v>
      </c>
      <c r="N310" s="14">
        <f t="shared" si="74"/>
        <v>0.25</v>
      </c>
      <c r="O310" s="55">
        <f t="shared" si="75"/>
        <v>7.1333333333333332E-2</v>
      </c>
      <c r="P310" s="31">
        <f>IF(D310&gt;21,VLOOKUP(D310,Barem!$S$1:$T$141,2,1),0)</f>
        <v>2</v>
      </c>
      <c r="Q310" s="31">
        <f>IF(D310&lt;1.609,0,IF(B310="F",VLOOKUP(I310,Barem!$W$2:$Y$13,2,1),VLOOKUP(I310,Barem!$W$14:$Y$25,2,1)))</f>
        <v>0</v>
      </c>
      <c r="R310" s="31">
        <f>VLOOKUP(A310,Participanti!A:C,3,0)</f>
        <v>0</v>
      </c>
      <c r="S310" s="25">
        <f t="shared" si="76"/>
        <v>6.1963333333333335</v>
      </c>
      <c r="T310" s="102">
        <v>44241</v>
      </c>
      <c r="U310" s="13">
        <f>COUNTIFS(A:A,A310,C:C,C310)</f>
        <v>1</v>
      </c>
      <c r="V310" s="87" t="str">
        <f>VLOOKUP(A310,Data_echipe!A:U,21,0)</f>
        <v>Simply the BEST</v>
      </c>
    </row>
    <row r="311" spans="1:22" x14ac:dyDescent="0.25">
      <c r="A311" s="74" t="s">
        <v>50</v>
      </c>
      <c r="B311" s="87" t="str">
        <f>VLOOKUP(A311,Participanti!A:B,2,0)</f>
        <v>M</v>
      </c>
      <c r="C311" s="75">
        <v>9</v>
      </c>
      <c r="D311" s="76">
        <v>10.36</v>
      </c>
      <c r="E311" s="77">
        <v>4.0486111111111105E-2</v>
      </c>
      <c r="F311" s="77">
        <v>4.071759259259259E-2</v>
      </c>
      <c r="G311" s="77">
        <f t="shared" si="77"/>
        <v>4.0601851851851847E-2</v>
      </c>
      <c r="H311" s="78">
        <v>45</v>
      </c>
      <c r="I311" s="88">
        <f t="shared" si="78"/>
        <v>3.9190976690976686E-3</v>
      </c>
      <c r="J311" s="87">
        <f>IF(B311="F",VLOOKUP(D311,Barem!$B$2:$C$11,2,1),VLOOKUP(D311,Barem!$B$12:$C$21,2,1))</f>
        <v>2.5</v>
      </c>
      <c r="K311" s="87">
        <f>IF(J311=0,0,IF(B311="F",VLOOKUP(I311,Barem!$G$2:$H$11,2,1),VLOOKUP(I311,Barem!$G$12:$H$21,2,1)))</f>
        <v>1.5</v>
      </c>
      <c r="L311" s="56" t="str">
        <f>VLOOKUP(C311,Barem!$L$1:$Q$16,6,0)</f>
        <v>D</v>
      </c>
      <c r="M311" s="14">
        <f t="shared" si="73"/>
        <v>0.75</v>
      </c>
      <c r="N311" s="14">
        <f t="shared" si="74"/>
        <v>0.25</v>
      </c>
      <c r="O311" s="55">
        <f t="shared" si="75"/>
        <v>0</v>
      </c>
      <c r="P311" s="31">
        <f>IF(D311&gt;21,VLOOKUP(D311,Barem!$S$1:$T$141,2,1),0)</f>
        <v>0</v>
      </c>
      <c r="Q311" s="31">
        <f>IF(D311&lt;1.609,0,IF(B311="F",VLOOKUP(I311,Barem!$W$2:$Y$13,2,1),VLOOKUP(I311,Barem!$W$14:$Y$25,2,1)))</f>
        <v>0</v>
      </c>
      <c r="R311" s="31">
        <f>VLOOKUP(A311,Participanti!A:C,3,0)</f>
        <v>0</v>
      </c>
      <c r="S311" s="25">
        <f t="shared" si="76"/>
        <v>2.25</v>
      </c>
      <c r="T311" s="102">
        <v>44264</v>
      </c>
      <c r="U311" s="13">
        <f>COUNTIFS(A:A,A311,C:C,C311)</f>
        <v>1</v>
      </c>
      <c r="V311" s="87" t="str">
        <f>VLOOKUP(A311,Data_echipe!A:U,21,0)</f>
        <v>Run a lot</v>
      </c>
    </row>
    <row r="312" spans="1:22" x14ac:dyDescent="0.25">
      <c r="A312" s="74" t="s">
        <v>130</v>
      </c>
      <c r="B312" s="87" t="str">
        <f>VLOOKUP(A312,Participanti!A:B,2,0)</f>
        <v>M</v>
      </c>
      <c r="C312" s="75">
        <v>9</v>
      </c>
      <c r="D312" s="76">
        <v>17.73</v>
      </c>
      <c r="E312" s="77">
        <v>5.8831018518518519E-2</v>
      </c>
      <c r="F312" s="77">
        <v>6.0011574074074071E-2</v>
      </c>
      <c r="G312" s="77">
        <f t="shared" ref="G312" si="79">AVERAGE(E312:F312)</f>
        <v>5.9421296296296292E-2</v>
      </c>
      <c r="H312" s="78">
        <v>32</v>
      </c>
      <c r="I312" s="88">
        <f t="shared" ref="I312" si="80">G312/D312</f>
        <v>3.3514549518497624E-3</v>
      </c>
      <c r="J312" s="87">
        <f>IF(B312="F",VLOOKUP(D312,Barem!$B$2:$C$11,2,1),VLOOKUP(D312,Barem!$B$12:$C$21,2,1))</f>
        <v>4</v>
      </c>
      <c r="K312" s="87">
        <f>IF(J312=0,0,IF(B312="F",VLOOKUP(I312,Barem!$G$2:$H$11,2,1),VLOOKUP(I312,Barem!$G$12:$H$21,2,1)))</f>
        <v>3</v>
      </c>
      <c r="L312" s="56" t="str">
        <f>VLOOKUP(C312,Barem!$L$1:$Q$16,6,0)</f>
        <v>D</v>
      </c>
      <c r="M312" s="14">
        <f t="shared" ref="M312" si="81">IF(OR(L312="P1",L312="P2",L312="P3"),"",IF(C312=15,0.5,IF(L312="D",0.75,0.25)))</f>
        <v>0.75</v>
      </c>
      <c r="N312" s="14">
        <f t="shared" ref="N312" si="82">IF(OR(L312="P1",L312="P2",L312="P3"),"",IF(C312=15,0.5,IF(L312="V",0.75,0.25)))</f>
        <v>0.25</v>
      </c>
      <c r="O312" s="55">
        <f t="shared" ref="O312" si="83">IF(H312&lt;-49,H312/1500,IF(H312&gt;99,H312/1500,0))</f>
        <v>0</v>
      </c>
      <c r="P312" s="31">
        <f>IF(D312&gt;21,VLOOKUP(D312,Barem!$S$1:$T$141,2,1),0)</f>
        <v>0</v>
      </c>
      <c r="Q312" s="31">
        <f>IF(D312&lt;1.609,0,IF(B312="F",VLOOKUP(I312,Barem!$W$2:$Y$13,2,1),VLOOKUP(I312,Barem!$W$14:$Y$25,2,1)))</f>
        <v>0</v>
      </c>
      <c r="R312" s="31">
        <f>VLOOKUP(A312,Participanti!A:C,3,0)</f>
        <v>0</v>
      </c>
      <c r="S312" s="25">
        <f t="shared" ref="S312" si="84">J312*M312+K312*N312+O312+P312+Q312+R312</f>
        <v>3.75</v>
      </c>
      <c r="T312" s="102">
        <v>44269</v>
      </c>
      <c r="U312" s="13">
        <f>COUNTIFS(A:A,A312,C:C,C312)</f>
        <v>1</v>
      </c>
      <c r="V312" s="87" t="str">
        <f>VLOOKUP(A312,Data_echipe!A:U,21,0)</f>
        <v>Run for fun</v>
      </c>
    </row>
    <row r="313" spans="1:22" x14ac:dyDescent="0.25">
      <c r="A313" s="74" t="s">
        <v>183</v>
      </c>
      <c r="B313" s="87" t="str">
        <f>VLOOKUP(A313,Participanti!A:B,2,0)</f>
        <v>F</v>
      </c>
      <c r="C313" s="75">
        <v>9</v>
      </c>
      <c r="D313" s="76">
        <v>21.13</v>
      </c>
      <c r="E313" s="77">
        <v>9.554398148148148E-2</v>
      </c>
      <c r="F313" s="77">
        <v>9.736111111111112E-2</v>
      </c>
      <c r="G313" s="77">
        <f t="shared" si="77"/>
        <v>9.6452546296296293E-2</v>
      </c>
      <c r="H313" s="78">
        <v>220</v>
      </c>
      <c r="I313" s="88">
        <f t="shared" si="78"/>
        <v>4.5647206008658922E-3</v>
      </c>
      <c r="J313" s="87">
        <f>IF(B313="F",VLOOKUP(D313,Barem!$B$2:$C$11,2,1),VLOOKUP(D313,Barem!$B$12:$C$21,2,1))</f>
        <v>5</v>
      </c>
      <c r="K313" s="87">
        <f>IF(J313=0,0,IF(B313="F",VLOOKUP(I313,Barem!$G$2:$H$11,2,1),VLOOKUP(I313,Barem!$G$12:$H$21,2,1)))</f>
        <v>1</v>
      </c>
      <c r="L313" s="56" t="str">
        <f>VLOOKUP(C313,Barem!$L$1:$Q$16,6,0)</f>
        <v>D</v>
      </c>
      <c r="M313" s="14">
        <f t="shared" si="73"/>
        <v>0.75</v>
      </c>
      <c r="N313" s="14">
        <f t="shared" si="74"/>
        <v>0.25</v>
      </c>
      <c r="O313" s="55">
        <f t="shared" si="75"/>
        <v>0.14666666666666667</v>
      </c>
      <c r="P313" s="31">
        <f>IF(D313&gt;21,VLOOKUP(D313,Barem!$S$1:$T$141,2,1),0)</f>
        <v>0</v>
      </c>
      <c r="Q313" s="31">
        <f>IF(D313&lt;1.609,0,IF(B313="F",VLOOKUP(I313,Barem!$W$2:$Y$13,2,1),VLOOKUP(I313,Barem!$W$14:$Y$25,2,1)))</f>
        <v>0</v>
      </c>
      <c r="R313" s="31">
        <f>VLOOKUP(A313,Participanti!A:C,3,0)</f>
        <v>0</v>
      </c>
      <c r="S313" s="25">
        <f t="shared" si="76"/>
        <v>4.1466666666666665</v>
      </c>
      <c r="T313" s="102">
        <v>44264</v>
      </c>
      <c r="U313" s="13">
        <f>COUNTIFS(A:A,A313,C:C,C313)</f>
        <v>1</v>
      </c>
      <c r="V313" s="87" t="str">
        <f>VLOOKUP(A313,Data_echipe!A:U,21,0)</f>
        <v>FUGI!</v>
      </c>
    </row>
    <row r="314" spans="1:22" x14ac:dyDescent="0.25">
      <c r="A314" s="74" t="s">
        <v>65</v>
      </c>
      <c r="B314" s="87" t="str">
        <f>VLOOKUP(A314,Participanti!A:B,2,0)</f>
        <v>M</v>
      </c>
      <c r="C314" s="75">
        <v>9</v>
      </c>
      <c r="D314" s="76">
        <v>3.87</v>
      </c>
      <c r="E314" s="77">
        <v>1.1099537037037038E-2</v>
      </c>
      <c r="F314" s="77">
        <v>1.1099537037037038E-2</v>
      </c>
      <c r="G314" s="77">
        <f t="shared" si="77"/>
        <v>1.1099537037037038E-2</v>
      </c>
      <c r="H314" s="78">
        <v>9</v>
      </c>
      <c r="I314" s="88">
        <f t="shared" si="78"/>
        <v>2.8680974255909657E-3</v>
      </c>
      <c r="J314" s="87">
        <f>IF(B314="F",VLOOKUP(D314,Barem!$B$2:$C$11,2,1),VLOOKUP(D314,Barem!$B$12:$C$21,2,1))</f>
        <v>1</v>
      </c>
      <c r="K314" s="87">
        <f>IF(J314=0,0,IF(B314="F",VLOOKUP(I314,Barem!$G$2:$H$11,2,1),VLOOKUP(I314,Barem!$G$12:$H$21,2,1)))</f>
        <v>4.5</v>
      </c>
      <c r="L314" s="75" t="s">
        <v>121</v>
      </c>
      <c r="M314" s="14">
        <f t="shared" si="73"/>
        <v>0.25</v>
      </c>
      <c r="N314" s="14">
        <f t="shared" si="74"/>
        <v>0.75</v>
      </c>
      <c r="O314" s="55">
        <f t="shared" si="75"/>
        <v>0</v>
      </c>
      <c r="P314" s="31">
        <f>IF(D314&gt;21,VLOOKUP(D314,Barem!$S$1:$T$141,2,1),0)</f>
        <v>0</v>
      </c>
      <c r="Q314" s="31">
        <f>IF(D314&lt;1.609,0,IF(B314="F",VLOOKUP(I314,Barem!$W$2:$Y$13,2,1),VLOOKUP(I314,Barem!$W$14:$Y$25,2,1)))</f>
        <v>0</v>
      </c>
      <c r="R314" s="31">
        <f>VLOOKUP(A314,Participanti!A:C,3,0)</f>
        <v>0</v>
      </c>
      <c r="S314" s="25">
        <f t="shared" si="76"/>
        <v>3.625</v>
      </c>
      <c r="T314" s="102">
        <v>44266</v>
      </c>
      <c r="U314" s="13">
        <f>COUNTIFS(A:A,A314,C:C,C314)</f>
        <v>1</v>
      </c>
      <c r="V314" s="87" t="str">
        <f>VLOOKUP(A314,Data_echipe!A:U,21,0)</f>
        <v>FUGI!</v>
      </c>
    </row>
    <row r="315" spans="1:22" x14ac:dyDescent="0.25">
      <c r="A315" s="74" t="s">
        <v>61</v>
      </c>
      <c r="B315" s="87" t="str">
        <f>VLOOKUP(A315,Participanti!A:B,2,0)</f>
        <v>M</v>
      </c>
      <c r="C315" s="75">
        <v>9</v>
      </c>
      <c r="D315" s="76">
        <v>15.05</v>
      </c>
      <c r="E315" s="77">
        <v>6.8703703703703697E-2</v>
      </c>
      <c r="F315" s="77">
        <v>6.8784722222222219E-2</v>
      </c>
      <c r="G315" s="77">
        <f t="shared" si="77"/>
        <v>6.8744212962962958E-2</v>
      </c>
      <c r="H315" s="78">
        <v>15</v>
      </c>
      <c r="I315" s="88">
        <f t="shared" si="78"/>
        <v>4.5677217915590001E-3</v>
      </c>
      <c r="J315" s="87">
        <f>IF(B315="F",VLOOKUP(D315,Barem!$B$2:$C$11,2,1),VLOOKUP(D315,Barem!$B$12:$C$21,2,1))</f>
        <v>3.5</v>
      </c>
      <c r="K315" s="87">
        <f>IF(J315=0,0,IF(B315="F",VLOOKUP(I315,Barem!$G$2:$H$11,2,1),VLOOKUP(I315,Barem!$G$12:$H$21,2,1)))</f>
        <v>1</v>
      </c>
      <c r="L315" s="56" t="str">
        <f>VLOOKUP(C315,Barem!$L$1:$Q$16,6,0)</f>
        <v>D</v>
      </c>
      <c r="M315" s="14">
        <f t="shared" si="73"/>
        <v>0.75</v>
      </c>
      <c r="N315" s="14">
        <f t="shared" si="74"/>
        <v>0.25</v>
      </c>
      <c r="O315" s="55">
        <f t="shared" si="75"/>
        <v>0</v>
      </c>
      <c r="P315" s="31">
        <f>IF(D315&gt;21,VLOOKUP(D315,Barem!$S$1:$T$141,2,1),0)</f>
        <v>0</v>
      </c>
      <c r="Q315" s="31">
        <f>IF(D315&lt;1.609,0,IF(B315="F",VLOOKUP(I315,Barem!$W$2:$Y$13,2,1),VLOOKUP(I315,Barem!$W$14:$Y$25,2,1)))</f>
        <v>0</v>
      </c>
      <c r="R315" s="31">
        <f>VLOOKUP(A315,Participanti!A:C,3,0)</f>
        <v>0</v>
      </c>
      <c r="S315" s="25">
        <f t="shared" si="76"/>
        <v>2.875</v>
      </c>
      <c r="T315" s="102">
        <v>44265</v>
      </c>
      <c r="U315" s="13">
        <f>COUNTIFS(A:A,A315,C:C,C315)</f>
        <v>1</v>
      </c>
      <c r="V315" s="87" t="str">
        <f>VLOOKUP(A315,Data_echipe!A:U,21,0)</f>
        <v>Run for fun</v>
      </c>
    </row>
    <row r="316" spans="1:22" x14ac:dyDescent="0.25">
      <c r="A316" s="74" t="s">
        <v>7</v>
      </c>
      <c r="B316" s="87" t="str">
        <f>VLOOKUP(A316,Participanti!A:B,2,0)</f>
        <v>M</v>
      </c>
      <c r="C316" s="75">
        <v>9</v>
      </c>
      <c r="D316" s="76">
        <v>22.48</v>
      </c>
      <c r="E316" s="77">
        <v>8.1944444444444445E-2</v>
      </c>
      <c r="F316" s="77">
        <v>8.4050925925925932E-2</v>
      </c>
      <c r="G316" s="77">
        <f t="shared" si="77"/>
        <v>8.2997685185185188E-2</v>
      </c>
      <c r="H316" s="78">
        <v>114</v>
      </c>
      <c r="I316" s="88">
        <f t="shared" si="78"/>
        <v>3.692067846316067E-3</v>
      </c>
      <c r="J316" s="87">
        <f>IF(B316="F",VLOOKUP(D316,Barem!$B$2:$C$11,2,1),VLOOKUP(D316,Barem!$B$12:$C$21,2,1))</f>
        <v>5</v>
      </c>
      <c r="K316" s="87">
        <f>IF(J316=0,0,IF(B316="F",VLOOKUP(I316,Barem!$G$2:$H$11,2,1),VLOOKUP(I316,Barem!$G$12:$H$21,2,1)))</f>
        <v>2</v>
      </c>
      <c r="L316" s="56" t="str">
        <f>VLOOKUP(C316,Barem!$L$1:$Q$16,6,0)</f>
        <v>D</v>
      </c>
      <c r="M316" s="14">
        <f t="shared" si="73"/>
        <v>0.75</v>
      </c>
      <c r="N316" s="14">
        <f t="shared" si="74"/>
        <v>0.25</v>
      </c>
      <c r="O316" s="55">
        <f t="shared" si="75"/>
        <v>7.5999999999999998E-2</v>
      </c>
      <c r="P316" s="31">
        <f>IF(D316&gt;21,VLOOKUP(D316,Barem!$S$1:$T$141,2,1),0)</f>
        <v>0</v>
      </c>
      <c r="Q316" s="31">
        <f>IF(D316&lt;1.609,0,IF(B316="F",VLOOKUP(I316,Barem!$W$2:$Y$13,2,1),VLOOKUP(I316,Barem!$W$14:$Y$25,2,1)))</f>
        <v>0</v>
      </c>
      <c r="R316" s="31">
        <f>VLOOKUP(A316,Participanti!A:C,3,0)</f>
        <v>0</v>
      </c>
      <c r="S316" s="25">
        <f t="shared" si="76"/>
        <v>4.3259999999999996</v>
      </c>
      <c r="T316" s="102">
        <v>44266</v>
      </c>
      <c r="U316" s="13">
        <f>COUNTIFS(A:A,A316,C:C,C316)</f>
        <v>1</v>
      </c>
      <c r="V316" s="87" t="str">
        <f>VLOOKUP(A316,Data_echipe!A:U,21,0)</f>
        <v>Run for fun</v>
      </c>
    </row>
    <row r="317" spans="1:22" x14ac:dyDescent="0.25">
      <c r="A317" s="74" t="s">
        <v>68</v>
      </c>
      <c r="B317" s="87" t="str">
        <f>VLOOKUP(A317,Participanti!A:B,2,0)</f>
        <v>M</v>
      </c>
      <c r="C317" s="75">
        <v>9</v>
      </c>
      <c r="D317" s="76">
        <v>70.010000000000005</v>
      </c>
      <c r="E317" s="77">
        <v>0.30214120370370373</v>
      </c>
      <c r="F317" s="77">
        <v>0.30936342592592592</v>
      </c>
      <c r="G317" s="77">
        <f t="shared" si="77"/>
        <v>0.3057523148148148</v>
      </c>
      <c r="H317" s="78">
        <v>118</v>
      </c>
      <c r="I317" s="88">
        <f t="shared" si="78"/>
        <v>4.3672663164521465E-3</v>
      </c>
      <c r="J317" s="87">
        <f>IF(B317="F",VLOOKUP(D317,Barem!$B$2:$C$11,2,1),VLOOKUP(D317,Barem!$B$12:$C$21,2,1))</f>
        <v>5</v>
      </c>
      <c r="K317" s="87">
        <f>IF(J317=0,0,IF(B317="F",VLOOKUP(I317,Barem!$G$2:$H$11,2,1),VLOOKUP(I317,Barem!$G$12:$H$21,2,1)))</f>
        <v>1</v>
      </c>
      <c r="L317" s="56" t="str">
        <f>VLOOKUP(C317,Barem!$L$1:$Q$16,6,0)</f>
        <v>D</v>
      </c>
      <c r="M317" s="14">
        <f t="shared" si="73"/>
        <v>0.75</v>
      </c>
      <c r="N317" s="14">
        <f t="shared" si="74"/>
        <v>0.25</v>
      </c>
      <c r="O317" s="55">
        <f t="shared" si="75"/>
        <v>7.8666666666666663E-2</v>
      </c>
      <c r="P317" s="31">
        <f>IF(D317&gt;21,VLOOKUP(D317,Barem!$S$1:$T$141,2,1),0)</f>
        <v>2.4</v>
      </c>
      <c r="Q317" s="31">
        <f>IF(D317&lt;1.609,0,IF(B317="F",VLOOKUP(I317,Barem!$W$2:$Y$13,2,1),VLOOKUP(I317,Barem!$W$14:$Y$25,2,1)))</f>
        <v>0</v>
      </c>
      <c r="R317" s="31">
        <f>VLOOKUP(A317,Participanti!A:C,3,0)</f>
        <v>0</v>
      </c>
      <c r="S317" s="25">
        <f t="shared" si="76"/>
        <v>6.4786666666666672</v>
      </c>
      <c r="T317" s="102">
        <v>44269</v>
      </c>
      <c r="U317" s="13">
        <f>COUNTIFS(A:A,A317,C:C,C317)</f>
        <v>1</v>
      </c>
      <c r="V317" s="87" t="str">
        <f>VLOOKUP(A317,Data_echipe!A:U,21,0)</f>
        <v>Tenchei</v>
      </c>
    </row>
    <row r="318" spans="1:22" x14ac:dyDescent="0.25">
      <c r="A318" s="74" t="s">
        <v>91</v>
      </c>
      <c r="B318" s="87" t="str">
        <f>VLOOKUP(A318,Participanti!A:B,2,0)</f>
        <v>M</v>
      </c>
      <c r="C318" s="75">
        <v>9</v>
      </c>
      <c r="D318" s="76">
        <v>21.14</v>
      </c>
      <c r="E318" s="77">
        <v>8.2997685185185188E-2</v>
      </c>
      <c r="F318" s="77">
        <v>8.2997685185185188E-2</v>
      </c>
      <c r="G318" s="77">
        <f t="shared" si="77"/>
        <v>8.2997685185185188E-2</v>
      </c>
      <c r="H318" s="78">
        <v>10</v>
      </c>
      <c r="I318" s="88">
        <f t="shared" si="78"/>
        <v>3.9260967448053541E-3</v>
      </c>
      <c r="J318" s="87">
        <f>IF(B318="F",VLOOKUP(D318,Barem!$B$2:$C$11,2,1),VLOOKUP(D318,Barem!$B$12:$C$21,2,1))</f>
        <v>5</v>
      </c>
      <c r="K318" s="87">
        <f>IF(J318=0,0,IF(B318="F",VLOOKUP(I318,Barem!$G$2:$H$11,2,1),VLOOKUP(I318,Barem!$G$12:$H$21,2,1)))</f>
        <v>1.5</v>
      </c>
      <c r="L318" s="56" t="str">
        <f>VLOOKUP(C318,Barem!$L$1:$Q$16,6,0)</f>
        <v>D</v>
      </c>
      <c r="M318" s="14">
        <f t="shared" si="73"/>
        <v>0.75</v>
      </c>
      <c r="N318" s="14">
        <f t="shared" si="74"/>
        <v>0.25</v>
      </c>
      <c r="O318" s="55">
        <f t="shared" si="75"/>
        <v>0</v>
      </c>
      <c r="P318" s="31">
        <f>IF(D318&gt;21,VLOOKUP(D318,Barem!$S$1:$T$141,2,1),0)</f>
        <v>0</v>
      </c>
      <c r="Q318" s="31">
        <f>IF(D318&lt;1.609,0,IF(B318="F",VLOOKUP(I318,Barem!$W$2:$Y$13,2,1),VLOOKUP(I318,Barem!$W$14:$Y$25,2,1)))</f>
        <v>0</v>
      </c>
      <c r="R318" s="31">
        <f>VLOOKUP(A318,Participanti!A:C,3,0)</f>
        <v>0</v>
      </c>
      <c r="S318" s="25">
        <f t="shared" si="76"/>
        <v>4.125</v>
      </c>
      <c r="T318" s="102">
        <v>44269</v>
      </c>
      <c r="U318" s="13">
        <f>COUNTIFS(A:A,A318,C:C,C318)</f>
        <v>1</v>
      </c>
      <c r="V318" s="87" t="str">
        <f>VLOOKUP(A318,Data_echipe!A:U,21,0)</f>
        <v>Run a lot</v>
      </c>
    </row>
    <row r="319" spans="1:22" x14ac:dyDescent="0.25">
      <c r="A319" s="74" t="s">
        <v>122</v>
      </c>
      <c r="B319" s="87" t="str">
        <f>VLOOKUP(A319,Participanti!A:B,2,0)</f>
        <v>M</v>
      </c>
      <c r="C319" s="75">
        <v>9</v>
      </c>
      <c r="D319" s="76">
        <v>12.01</v>
      </c>
      <c r="E319" s="77">
        <v>5.5115740740740743E-2</v>
      </c>
      <c r="F319" s="77">
        <v>5.5925925925925928E-2</v>
      </c>
      <c r="G319" s="77">
        <f t="shared" si="77"/>
        <v>5.5520833333333339E-2</v>
      </c>
      <c r="H319" s="78">
        <v>83</v>
      </c>
      <c r="I319" s="88">
        <f t="shared" si="78"/>
        <v>4.6228837080210944E-3</v>
      </c>
      <c r="J319" s="87">
        <f>IF(B319="F",VLOOKUP(D319,Barem!$B$2:$C$11,2,1),VLOOKUP(D319,Barem!$B$12:$C$21,2,1))</f>
        <v>3</v>
      </c>
      <c r="K319" s="87">
        <f>IF(J319=0,0,IF(B319="F",VLOOKUP(I319,Barem!$G$2:$H$11,2,1),VLOOKUP(I319,Barem!$G$12:$H$21,2,1)))</f>
        <v>1</v>
      </c>
      <c r="L319" s="56" t="str">
        <f>VLOOKUP(C319,Barem!$L$1:$Q$16,6,0)</f>
        <v>D</v>
      </c>
      <c r="M319" s="14">
        <f t="shared" si="73"/>
        <v>0.75</v>
      </c>
      <c r="N319" s="14">
        <f t="shared" si="74"/>
        <v>0.25</v>
      </c>
      <c r="O319" s="55">
        <f t="shared" si="75"/>
        <v>0</v>
      </c>
      <c r="P319" s="31">
        <f>IF(D319&gt;21,VLOOKUP(D319,Barem!$S$1:$T$141,2,1),0)</f>
        <v>0</v>
      </c>
      <c r="Q319" s="31">
        <f>IF(D319&lt;1.609,0,IF(B319="F",VLOOKUP(I319,Barem!$W$2:$Y$13,2,1),VLOOKUP(I319,Barem!$W$14:$Y$25,2,1)))</f>
        <v>0</v>
      </c>
      <c r="R319" s="31">
        <f>VLOOKUP(A319,Participanti!A:C,3,0)</f>
        <v>0</v>
      </c>
      <c r="S319" s="25">
        <f t="shared" si="76"/>
        <v>2.5</v>
      </c>
      <c r="T319" s="102">
        <v>44269</v>
      </c>
      <c r="U319" s="13">
        <f>COUNTIFS(A:A,A319,C:C,C319)</f>
        <v>1</v>
      </c>
      <c r="V319" s="87" t="str">
        <f>VLOOKUP(A319,Data_echipe!A:U,21,0)</f>
        <v>Run a lot</v>
      </c>
    </row>
    <row r="320" spans="1:22" x14ac:dyDescent="0.25">
      <c r="A320" s="74" t="s">
        <v>49</v>
      </c>
      <c r="B320" s="87" t="str">
        <f>VLOOKUP(A320,Participanti!A:B,2,0)</f>
        <v>M</v>
      </c>
      <c r="C320" s="75">
        <v>9</v>
      </c>
      <c r="D320" s="76">
        <v>24</v>
      </c>
      <c r="E320" s="77">
        <v>8.4490740740740741E-2</v>
      </c>
      <c r="F320" s="77">
        <v>8.925925925925926E-2</v>
      </c>
      <c r="G320" s="77">
        <f t="shared" si="77"/>
        <v>8.6875000000000008E-2</v>
      </c>
      <c r="H320" s="78">
        <v>388</v>
      </c>
      <c r="I320" s="88">
        <f t="shared" si="78"/>
        <v>3.619791666666667E-3</v>
      </c>
      <c r="J320" s="87">
        <f>IF(B320="F",VLOOKUP(D320,Barem!$B$2:$C$11,2,1),VLOOKUP(D320,Barem!$B$12:$C$21,2,1))</f>
        <v>5</v>
      </c>
      <c r="K320" s="87">
        <f>IF(J320=0,0,IF(B320="F",VLOOKUP(I320,Barem!$G$2:$H$11,2,1),VLOOKUP(I320,Barem!$G$12:$H$21,2,1)))</f>
        <v>2.5</v>
      </c>
      <c r="L320" s="56" t="str">
        <f>VLOOKUP(C320,Barem!$L$1:$Q$16,6,0)</f>
        <v>D</v>
      </c>
      <c r="M320" s="14">
        <f t="shared" si="73"/>
        <v>0.75</v>
      </c>
      <c r="N320" s="14">
        <f t="shared" si="74"/>
        <v>0.25</v>
      </c>
      <c r="O320" s="55">
        <f t="shared" si="75"/>
        <v>0.25866666666666666</v>
      </c>
      <c r="P320" s="31">
        <f>IF(D320&gt;21,VLOOKUP(D320,Barem!$S$1:$T$141,2,1),0)</f>
        <v>0.1</v>
      </c>
      <c r="Q320" s="31">
        <f>IF(D320&lt;1.609,0,IF(B320="F",VLOOKUP(I320,Barem!$W$2:$Y$13,2,1),VLOOKUP(I320,Barem!$W$14:$Y$25,2,1)))</f>
        <v>0</v>
      </c>
      <c r="R320" s="31">
        <f>VLOOKUP(A320,Participanti!A:C,3,0)</f>
        <v>0</v>
      </c>
      <c r="S320" s="25">
        <f t="shared" si="76"/>
        <v>4.7336666666666662</v>
      </c>
      <c r="T320" s="102">
        <v>44269</v>
      </c>
      <c r="U320" s="13">
        <f>COUNTIFS(A:A,A320,C:C,C320)</f>
        <v>1</v>
      </c>
      <c r="V320" s="87" t="str">
        <f>VLOOKUP(A320,Data_echipe!A:U,21,0)</f>
        <v>Tenchei</v>
      </c>
    </row>
    <row r="321" spans="1:22" x14ac:dyDescent="0.25">
      <c r="A321" s="74" t="s">
        <v>186</v>
      </c>
      <c r="B321" s="87" t="str">
        <f>VLOOKUP(A321,Participanti!A:B,2,0)</f>
        <v>M</v>
      </c>
      <c r="C321" s="75">
        <v>9</v>
      </c>
      <c r="D321" s="76">
        <v>5.03</v>
      </c>
      <c r="E321" s="77">
        <v>1.9178240740740742E-2</v>
      </c>
      <c r="F321" s="77">
        <v>2.0196759259259258E-2</v>
      </c>
      <c r="G321" s="77">
        <f t="shared" si="77"/>
        <v>1.96875E-2</v>
      </c>
      <c r="H321" s="78">
        <v>2</v>
      </c>
      <c r="I321" s="88">
        <f t="shared" si="78"/>
        <v>3.9140159045725643E-3</v>
      </c>
      <c r="J321" s="87">
        <f>IF(B321="F",VLOOKUP(D321,Barem!$B$2:$C$11,2,1),VLOOKUP(D321,Barem!$B$12:$C$21,2,1))</f>
        <v>1.5</v>
      </c>
      <c r="K321" s="87">
        <f>IF(J321=0,0,IF(B321="F",VLOOKUP(I321,Barem!$G$2:$H$11,2,1),VLOOKUP(I321,Barem!$G$12:$H$21,2,1)))</f>
        <v>1.5</v>
      </c>
      <c r="L321" s="56" t="str">
        <f>VLOOKUP(C321,Barem!$L$1:$Q$16,6,0)</f>
        <v>D</v>
      </c>
      <c r="M321" s="14">
        <f t="shared" si="73"/>
        <v>0.75</v>
      </c>
      <c r="N321" s="14">
        <f t="shared" si="74"/>
        <v>0.25</v>
      </c>
      <c r="O321" s="55">
        <f t="shared" si="75"/>
        <v>0</v>
      </c>
      <c r="P321" s="31">
        <f>IF(D321&gt;21,VLOOKUP(D321,Barem!$S$1:$T$141,2,1),0)</f>
        <v>0</v>
      </c>
      <c r="Q321" s="31">
        <f>IF(D321&lt;1.609,0,IF(B321="F",VLOOKUP(I321,Barem!$W$2:$Y$13,2,1),VLOOKUP(I321,Barem!$W$14:$Y$25,2,1)))</f>
        <v>0</v>
      </c>
      <c r="R321" s="31">
        <f>VLOOKUP(A321,Participanti!A:C,3,0)</f>
        <v>0</v>
      </c>
      <c r="S321" s="25">
        <f t="shared" si="76"/>
        <v>1.5</v>
      </c>
      <c r="T321" s="102">
        <v>44269</v>
      </c>
      <c r="U321" s="13">
        <f>COUNTIFS(A:A,A321,C:C,C321)</f>
        <v>1</v>
      </c>
      <c r="V321" s="87" t="str">
        <f>VLOOKUP(A321,Data_echipe!A:U,21,0)</f>
        <v>Run a lot</v>
      </c>
    </row>
    <row r="322" spans="1:22" x14ac:dyDescent="0.25">
      <c r="A322" s="74" t="s">
        <v>188</v>
      </c>
      <c r="B322" s="87" t="str">
        <f>VLOOKUP(A322,Participanti!A:B,2,0)</f>
        <v>F</v>
      </c>
      <c r="C322" s="75">
        <v>9</v>
      </c>
      <c r="D322" s="76">
        <v>3.72</v>
      </c>
      <c r="E322" s="77">
        <v>1.638888888888889E-2</v>
      </c>
      <c r="F322" s="77">
        <v>1.6701388888888887E-2</v>
      </c>
      <c r="G322" s="77">
        <f t="shared" si="77"/>
        <v>1.6545138888888887E-2</v>
      </c>
      <c r="H322" s="78">
        <v>2</v>
      </c>
      <c r="I322" s="88">
        <f t="shared" si="78"/>
        <v>4.4476179808841092E-3</v>
      </c>
      <c r="J322" s="87">
        <f>IF(B322="F",VLOOKUP(D322,Barem!$B$2:$C$11,2,1),VLOOKUP(D322,Barem!$B$12:$C$21,2,1))</f>
        <v>1</v>
      </c>
      <c r="K322" s="87">
        <f>IF(J322=0,0,IF(B322="F",VLOOKUP(I322,Barem!$G$2:$H$11,2,1),VLOOKUP(I322,Barem!$G$12:$H$21,2,1)))</f>
        <v>1.5</v>
      </c>
      <c r="L322" s="75" t="s">
        <v>121</v>
      </c>
      <c r="M322" s="14">
        <f t="shared" si="73"/>
        <v>0.25</v>
      </c>
      <c r="N322" s="14">
        <f t="shared" si="74"/>
        <v>0.75</v>
      </c>
      <c r="O322" s="55">
        <f t="shared" si="75"/>
        <v>0</v>
      </c>
      <c r="P322" s="31">
        <f>IF(D322&gt;21,VLOOKUP(D322,Barem!$S$1:$T$141,2,1),0)</f>
        <v>0</v>
      </c>
      <c r="Q322" s="31">
        <f>IF(D322&lt;1.609,0,IF(B322="F",VLOOKUP(I322,Barem!$W$2:$Y$13,2,1),VLOOKUP(I322,Barem!$W$14:$Y$25,2,1)))</f>
        <v>0</v>
      </c>
      <c r="R322" s="31">
        <f>VLOOKUP(A322,Participanti!A:C,3,0)</f>
        <v>0</v>
      </c>
      <c r="S322" s="25">
        <f t="shared" si="76"/>
        <v>1.375</v>
      </c>
      <c r="T322" s="102">
        <v>44266</v>
      </c>
      <c r="U322" s="13">
        <f>COUNTIFS(A:A,A322,C:C,C322)</f>
        <v>1</v>
      </c>
      <c r="V322" s="87" t="str">
        <f>VLOOKUP(A322,Data_echipe!A:U,21,0)</f>
        <v>Simply the BEST</v>
      </c>
    </row>
    <row r="323" spans="1:22" x14ac:dyDescent="0.25">
      <c r="A323" s="74" t="s">
        <v>185</v>
      </c>
      <c r="B323" s="87" t="str">
        <f>VLOOKUP(A323,Participanti!A:B,2,0)</f>
        <v>M</v>
      </c>
      <c r="C323" s="75">
        <v>9</v>
      </c>
      <c r="D323" s="76">
        <v>25</v>
      </c>
      <c r="E323" s="77">
        <v>8.6898148148148155E-2</v>
      </c>
      <c r="F323" s="77">
        <v>8.6898148148148155E-2</v>
      </c>
      <c r="G323" s="77">
        <f t="shared" si="77"/>
        <v>8.6898148148148155E-2</v>
      </c>
      <c r="H323" s="78">
        <v>52</v>
      </c>
      <c r="I323" s="88">
        <f t="shared" si="78"/>
        <v>3.4759259259259261E-3</v>
      </c>
      <c r="J323" s="87">
        <f>IF(B323="F",VLOOKUP(D323,Barem!$B$2:$C$11,2,1),VLOOKUP(D323,Barem!$B$12:$C$21,2,1))</f>
        <v>5</v>
      </c>
      <c r="K323" s="87">
        <f>IF(J323=0,0,IF(B323="F",VLOOKUP(I323,Barem!$G$2:$H$11,2,1),VLOOKUP(I323,Barem!$G$12:$H$21,2,1)))</f>
        <v>3</v>
      </c>
      <c r="L323" s="75" t="s">
        <v>121</v>
      </c>
      <c r="M323" s="14">
        <f t="shared" si="73"/>
        <v>0.25</v>
      </c>
      <c r="N323" s="14">
        <f t="shared" si="74"/>
        <v>0.75</v>
      </c>
      <c r="O323" s="55">
        <f t="shared" si="75"/>
        <v>0</v>
      </c>
      <c r="P323" s="31">
        <f>IF(D323&gt;21,VLOOKUP(D323,Barem!$S$1:$T$141,2,1),0)</f>
        <v>0.2</v>
      </c>
      <c r="Q323" s="31">
        <f>IF(D323&lt;1.609,0,IF(B323="F",VLOOKUP(I323,Barem!$W$2:$Y$13,2,1),VLOOKUP(I323,Barem!$W$14:$Y$25,2,1)))</f>
        <v>0</v>
      </c>
      <c r="R323" s="31">
        <f>VLOOKUP(A323,Participanti!A:C,3,0)</f>
        <v>0.4</v>
      </c>
      <c r="S323" s="25">
        <f t="shared" si="76"/>
        <v>4.1000000000000005</v>
      </c>
      <c r="T323" s="102">
        <v>44269</v>
      </c>
      <c r="U323" s="13">
        <f>COUNTIFS(A:A,A323,C:C,C323)</f>
        <v>1</v>
      </c>
      <c r="V323" s="87" t="str">
        <f>VLOOKUP(A323,Data_echipe!A:U,21,0)</f>
        <v>FUGI!</v>
      </c>
    </row>
    <row r="324" spans="1:22" x14ac:dyDescent="0.25">
      <c r="A324" s="74" t="s">
        <v>114</v>
      </c>
      <c r="B324" s="87" t="str">
        <f>VLOOKUP(A324,Participanti!A:B,2,0)</f>
        <v>F</v>
      </c>
      <c r="C324" s="75">
        <v>9</v>
      </c>
      <c r="D324" s="76">
        <v>3.01</v>
      </c>
      <c r="E324" s="77">
        <v>9.9652777777777778E-3</v>
      </c>
      <c r="F324" s="77">
        <v>1.0069444444444445E-2</v>
      </c>
      <c r="G324" s="77">
        <f t="shared" si="77"/>
        <v>1.0017361111111112E-2</v>
      </c>
      <c r="H324" s="78">
        <v>0</v>
      </c>
      <c r="I324" s="88">
        <f t="shared" si="78"/>
        <v>3.3280269472129942E-3</v>
      </c>
      <c r="J324" s="87">
        <f>IF(B324="F",VLOOKUP(D324,Barem!$B$2:$C$11,2,1),VLOOKUP(D324,Barem!$B$12:$C$21,2,1))</f>
        <v>1</v>
      </c>
      <c r="K324" s="87">
        <f>IF(J324=0,0,IF(B324="F",VLOOKUP(I324,Barem!$G$2:$H$11,2,1),VLOOKUP(I324,Barem!$G$12:$H$21,2,1)))</f>
        <v>4</v>
      </c>
      <c r="L324" s="75" t="s">
        <v>121</v>
      </c>
      <c r="M324" s="14">
        <f t="shared" si="73"/>
        <v>0.25</v>
      </c>
      <c r="N324" s="14">
        <f t="shared" si="74"/>
        <v>0.75</v>
      </c>
      <c r="O324" s="55">
        <f t="shared" si="75"/>
        <v>0</v>
      </c>
      <c r="P324" s="31">
        <f>IF(D324&gt;21,VLOOKUP(D324,Barem!$S$1:$T$141,2,1),0)</f>
        <v>0</v>
      </c>
      <c r="Q324" s="31">
        <f>IF(D324&lt;1.609,0,IF(B324="F",VLOOKUP(I324,Barem!$W$2:$Y$13,2,1),VLOOKUP(I324,Barem!$W$14:$Y$25,2,1)))</f>
        <v>0</v>
      </c>
      <c r="R324" s="31">
        <f>VLOOKUP(A324,Participanti!A:C,3,0)</f>
        <v>0</v>
      </c>
      <c r="S324" s="25">
        <f t="shared" si="76"/>
        <v>3.25</v>
      </c>
      <c r="T324" s="102">
        <v>44268</v>
      </c>
      <c r="U324" s="13">
        <f>COUNTIFS(A:A,A324,C:C,C324)</f>
        <v>1</v>
      </c>
      <c r="V324" s="87" t="str">
        <f>VLOOKUP(A324,Data_echipe!A:U,21,0)</f>
        <v>Run for fun</v>
      </c>
    </row>
    <row r="325" spans="1:22" x14ac:dyDescent="0.25">
      <c r="A325" s="74" t="s">
        <v>126</v>
      </c>
      <c r="B325" s="87" t="str">
        <f>VLOOKUP(A325,Participanti!A:B,2,0)</f>
        <v>M</v>
      </c>
      <c r="C325" s="75">
        <v>9</v>
      </c>
      <c r="D325" s="76">
        <v>3.85</v>
      </c>
      <c r="E325" s="77">
        <v>1.3946759259259258E-2</v>
      </c>
      <c r="F325" s="77">
        <v>1.3946759259259258E-2</v>
      </c>
      <c r="G325" s="77">
        <f t="shared" si="77"/>
        <v>1.3946759259259258E-2</v>
      </c>
      <c r="H325" s="78">
        <v>132</v>
      </c>
      <c r="I325" s="88">
        <f t="shared" si="78"/>
        <v>3.6225348725348722E-3</v>
      </c>
      <c r="J325" s="87">
        <f>IF(B325="F",VLOOKUP(D325,Barem!$B$2:$C$11,2,1),VLOOKUP(D325,Barem!$B$12:$C$21,2,1))</f>
        <v>1</v>
      </c>
      <c r="K325" s="87">
        <f>IF(J325=0,0,IF(B325="F",VLOOKUP(I325,Barem!$G$2:$H$11,2,1),VLOOKUP(I325,Barem!$G$12:$H$21,2,1)))</f>
        <v>2.5</v>
      </c>
      <c r="L325" s="56" t="str">
        <f>VLOOKUP(C325,Barem!$L$1:$Q$16,6,0)</f>
        <v>D</v>
      </c>
      <c r="M325" s="14">
        <f t="shared" si="73"/>
        <v>0.75</v>
      </c>
      <c r="N325" s="14">
        <f t="shared" si="74"/>
        <v>0.25</v>
      </c>
      <c r="O325" s="55">
        <f t="shared" si="75"/>
        <v>8.7999999999999995E-2</v>
      </c>
      <c r="P325" s="31">
        <f>IF(D325&gt;21,VLOOKUP(D325,Barem!$S$1:$T$141,2,1),0)</f>
        <v>0</v>
      </c>
      <c r="Q325" s="31">
        <f>IF(D325&lt;1.609,0,IF(B325="F",VLOOKUP(I325,Barem!$W$2:$Y$13,2,1),VLOOKUP(I325,Barem!$W$14:$Y$25,2,1)))</f>
        <v>0</v>
      </c>
      <c r="R325" s="31">
        <f>VLOOKUP(A325,Participanti!A:C,3,0)</f>
        <v>0</v>
      </c>
      <c r="S325" s="25">
        <f t="shared" si="76"/>
        <v>1.4630000000000001</v>
      </c>
      <c r="T325" s="102">
        <v>44268</v>
      </c>
      <c r="U325" s="13">
        <f>COUNTIFS(A:A,A325,C:C,C325)</f>
        <v>1</v>
      </c>
      <c r="V325" s="87" t="str">
        <f>VLOOKUP(A325,Data_echipe!A:U,21,0)</f>
        <v>Run a lot</v>
      </c>
    </row>
    <row r="326" spans="1:22" x14ac:dyDescent="0.25">
      <c r="A326" s="74" t="s">
        <v>127</v>
      </c>
      <c r="B326" s="87" t="str">
        <f>VLOOKUP(A326,Participanti!A:B,2,0)</f>
        <v>M</v>
      </c>
      <c r="C326" s="75">
        <v>9</v>
      </c>
      <c r="D326" s="76">
        <v>12.01</v>
      </c>
      <c r="E326" s="77">
        <v>4.5590277777777778E-2</v>
      </c>
      <c r="F326" s="77">
        <v>4.5590277777777778E-2</v>
      </c>
      <c r="G326" s="77">
        <f t="shared" si="77"/>
        <v>4.5590277777777778E-2</v>
      </c>
      <c r="H326" s="78">
        <v>344</v>
      </c>
      <c r="I326" s="88">
        <f t="shared" si="78"/>
        <v>3.7960264594319548E-3</v>
      </c>
      <c r="J326" s="87">
        <f>IF(B326="F",VLOOKUP(D326,Barem!$B$2:$C$11,2,1),VLOOKUP(D326,Barem!$B$12:$C$21,2,1))</f>
        <v>3</v>
      </c>
      <c r="K326" s="87">
        <f>IF(J326=0,0,IF(B326="F",VLOOKUP(I326,Barem!$G$2:$H$11,2,1),VLOOKUP(I326,Barem!$G$12:$H$21,2,1)))</f>
        <v>2</v>
      </c>
      <c r="L326" s="56" t="str">
        <f>VLOOKUP(C326,Barem!$L$1:$Q$16,6,0)</f>
        <v>D</v>
      </c>
      <c r="M326" s="14">
        <f t="shared" si="73"/>
        <v>0.75</v>
      </c>
      <c r="N326" s="14">
        <f t="shared" si="74"/>
        <v>0.25</v>
      </c>
      <c r="O326" s="55">
        <f t="shared" si="75"/>
        <v>0.22933333333333333</v>
      </c>
      <c r="P326" s="31">
        <f>IF(D326&gt;21,VLOOKUP(D326,Barem!$S$1:$T$141,2,1),0)</f>
        <v>0</v>
      </c>
      <c r="Q326" s="31">
        <f>IF(D326&lt;1.609,0,IF(B326="F",VLOOKUP(I326,Barem!$W$2:$Y$13,2,1),VLOOKUP(I326,Barem!$W$14:$Y$25,2,1)))</f>
        <v>0</v>
      </c>
      <c r="R326" s="31">
        <f>VLOOKUP(A326,Participanti!A:C,3,0)</f>
        <v>0</v>
      </c>
      <c r="S326" s="25">
        <f t="shared" si="76"/>
        <v>2.9793333333333334</v>
      </c>
      <c r="T326" s="102">
        <v>44268</v>
      </c>
      <c r="U326" s="13">
        <f>COUNTIFS(A:A,A326,C:C,C326)</f>
        <v>1</v>
      </c>
      <c r="V326" s="87" t="str">
        <f>VLOOKUP(A326,Data_echipe!A:U,21,0)</f>
        <v>Tenchei</v>
      </c>
    </row>
    <row r="327" spans="1:22" x14ac:dyDescent="0.25">
      <c r="A327" s="74" t="s">
        <v>54</v>
      </c>
      <c r="B327" s="87" t="str">
        <f>VLOOKUP(A327,Participanti!A:B,2,0)</f>
        <v>M</v>
      </c>
      <c r="C327" s="75">
        <v>9</v>
      </c>
      <c r="D327" s="76">
        <v>25.27</v>
      </c>
      <c r="E327" s="77">
        <v>9.0104166666666666E-2</v>
      </c>
      <c r="F327" s="77">
        <v>9.4282407407407412E-2</v>
      </c>
      <c r="G327" s="77">
        <f t="shared" si="77"/>
        <v>9.2193287037037039E-2</v>
      </c>
      <c r="H327" s="78">
        <v>486</v>
      </c>
      <c r="I327" s="88">
        <f t="shared" si="78"/>
        <v>3.6483295226370019E-3</v>
      </c>
      <c r="J327" s="87">
        <f>IF(B327="F",VLOOKUP(D327,Barem!$B$2:$C$11,2,1),VLOOKUP(D327,Barem!$B$12:$C$21,2,1))</f>
        <v>5</v>
      </c>
      <c r="K327" s="87">
        <f>IF(J327=0,0,IF(B327="F",VLOOKUP(I327,Barem!$G$2:$H$11,2,1),VLOOKUP(I327,Barem!$G$12:$H$21,2,1)))</f>
        <v>2.5</v>
      </c>
      <c r="L327" s="56" t="str">
        <f>VLOOKUP(C327,Barem!$L$1:$Q$16,6,0)</f>
        <v>D</v>
      </c>
      <c r="M327" s="14">
        <f t="shared" si="73"/>
        <v>0.75</v>
      </c>
      <c r="N327" s="14">
        <f t="shared" si="74"/>
        <v>0.25</v>
      </c>
      <c r="O327" s="55">
        <f t="shared" si="75"/>
        <v>0.32400000000000001</v>
      </c>
      <c r="P327" s="31">
        <f>IF(D327&gt;21,VLOOKUP(D327,Barem!$S$1:$T$141,2,1),0)</f>
        <v>0.2</v>
      </c>
      <c r="Q327" s="31">
        <f>IF(D327&lt;1.609,0,IF(B327="F",VLOOKUP(I327,Barem!$W$2:$Y$13,2,1),VLOOKUP(I327,Barem!$W$14:$Y$25,2,1)))</f>
        <v>0</v>
      </c>
      <c r="R327" s="31">
        <f>VLOOKUP(A327,Participanti!A:C,3,0)</f>
        <v>0</v>
      </c>
      <c r="S327" s="25">
        <f t="shared" si="76"/>
        <v>4.899</v>
      </c>
      <c r="T327" s="102">
        <v>44269</v>
      </c>
      <c r="U327" s="13">
        <f>COUNTIFS(A:A,A327,C:C,C327)</f>
        <v>1</v>
      </c>
      <c r="V327" s="87" t="str">
        <f>VLOOKUP(A327,Data_echipe!A:U,21,0)</f>
        <v>Tenchei</v>
      </c>
    </row>
    <row r="328" spans="1:22" x14ac:dyDescent="0.25">
      <c r="A328" s="74" t="s">
        <v>51</v>
      </c>
      <c r="B328" s="87" t="str">
        <f>VLOOKUP(A328,Participanti!A:B,2,0)</f>
        <v>M</v>
      </c>
      <c r="C328" s="75">
        <v>9</v>
      </c>
      <c r="D328" s="76">
        <v>11.58</v>
      </c>
      <c r="E328" s="77">
        <v>4.5428240740740734E-2</v>
      </c>
      <c r="F328" s="77">
        <v>4.5601851851851859E-2</v>
      </c>
      <c r="G328" s="77">
        <f t="shared" si="77"/>
        <v>4.5515046296296297E-2</v>
      </c>
      <c r="H328" s="78">
        <v>182</v>
      </c>
      <c r="I328" s="88">
        <f t="shared" si="78"/>
        <v>3.9304875903537389E-3</v>
      </c>
      <c r="J328" s="87">
        <f>IF(B328="F",VLOOKUP(D328,Barem!$B$2:$C$11,2,1),VLOOKUP(D328,Barem!$B$12:$C$21,2,1))</f>
        <v>2.5</v>
      </c>
      <c r="K328" s="87">
        <f>IF(J328=0,0,IF(B328="F",VLOOKUP(I328,Barem!$G$2:$H$11,2,1),VLOOKUP(I328,Barem!$G$12:$H$21,2,1)))</f>
        <v>1.5</v>
      </c>
      <c r="L328" s="56" t="str">
        <f>VLOOKUP(C328,Barem!$L$1:$Q$16,6,0)</f>
        <v>D</v>
      </c>
      <c r="M328" s="14">
        <f t="shared" si="73"/>
        <v>0.75</v>
      </c>
      <c r="N328" s="14">
        <f t="shared" si="74"/>
        <v>0.25</v>
      </c>
      <c r="O328" s="55">
        <f t="shared" si="75"/>
        <v>0.12133333333333333</v>
      </c>
      <c r="P328" s="31">
        <f>IF(D328&gt;21,VLOOKUP(D328,Barem!$S$1:$T$141,2,1),0)</f>
        <v>0</v>
      </c>
      <c r="Q328" s="31">
        <f>IF(D328&lt;1.609,0,IF(B328="F",VLOOKUP(I328,Barem!$W$2:$Y$13,2,1),VLOOKUP(I328,Barem!$W$14:$Y$25,2,1)))</f>
        <v>0</v>
      </c>
      <c r="R328" s="31">
        <f>VLOOKUP(A328,Participanti!A:C,3,0)</f>
        <v>0.4</v>
      </c>
      <c r="S328" s="25">
        <f t="shared" si="76"/>
        <v>2.7713333333333332</v>
      </c>
      <c r="T328" s="102">
        <v>44265</v>
      </c>
      <c r="U328" s="13">
        <f>COUNTIFS(A:A,A328,C:C,C328)</f>
        <v>1</v>
      </c>
      <c r="V328" s="87" t="str">
        <f>VLOOKUP(A328,Data_echipe!A:U,21,0)</f>
        <v>Simply the BEST</v>
      </c>
    </row>
    <row r="329" spans="1:22" x14ac:dyDescent="0.25">
      <c r="A329" s="74" t="s">
        <v>142</v>
      </c>
      <c r="B329" s="87" t="str">
        <f>VLOOKUP(A329,Participanti!A:B,2,0)</f>
        <v>M</v>
      </c>
      <c r="C329" s="75">
        <v>9</v>
      </c>
      <c r="D329" s="76">
        <v>20.010000000000002</v>
      </c>
      <c r="E329" s="77">
        <v>6.2013888888888889E-2</v>
      </c>
      <c r="F329" s="77">
        <v>6.2245370370370368E-2</v>
      </c>
      <c r="G329" s="77">
        <f t="shared" si="77"/>
        <v>6.2129629629629632E-2</v>
      </c>
      <c r="H329" s="78">
        <v>32</v>
      </c>
      <c r="I329" s="88">
        <f t="shared" si="78"/>
        <v>3.1049290169729948E-3</v>
      </c>
      <c r="J329" s="87">
        <f>IF(B329="F",VLOOKUP(D329,Barem!$B$2:$C$11,2,1),VLOOKUP(D329,Barem!$B$12:$C$21,2,1))</f>
        <v>4.5</v>
      </c>
      <c r="K329" s="87">
        <f>IF(J329=0,0,IF(B329="F",VLOOKUP(I329,Barem!$G$2:$H$11,2,1),VLOOKUP(I329,Barem!$G$12:$H$21,2,1)))</f>
        <v>4</v>
      </c>
      <c r="L329" s="56" t="str">
        <f>VLOOKUP(C329,Barem!$L$1:$Q$16,6,0)</f>
        <v>D</v>
      </c>
      <c r="M329" s="14">
        <f t="shared" ref="M329:M356" si="85">IF(OR(L329="P1",L329="P2",L329="P3"),"",IF(C329=15,0.5,IF(L329="D",0.75,0.25)))</f>
        <v>0.75</v>
      </c>
      <c r="N329" s="14">
        <f t="shared" ref="N329:N356" si="86">IF(OR(L329="P1",L329="P2",L329="P3"),"",IF(C329=15,0.5,IF(L329="V",0.75,0.25)))</f>
        <v>0.25</v>
      </c>
      <c r="O329" s="55">
        <f t="shared" ref="O329:O356" si="87">IF(H329&lt;-49,H329/1500,IF(H329&gt;99,H329/1500,0))</f>
        <v>0</v>
      </c>
      <c r="P329" s="31">
        <f>IF(D329&gt;21,VLOOKUP(D329,Barem!$S$1:$T$141,2,1),0)</f>
        <v>0</v>
      </c>
      <c r="Q329" s="31">
        <f>IF(D329&lt;1.609,0,IF(B329="F",VLOOKUP(I329,Barem!$W$2:$Y$13,2,1),VLOOKUP(I329,Barem!$W$14:$Y$25,2,1)))</f>
        <v>0</v>
      </c>
      <c r="R329" s="31">
        <f>VLOOKUP(A329,Participanti!A:C,3,0)</f>
        <v>0</v>
      </c>
      <c r="S329" s="25">
        <f t="shared" ref="S329:S356" si="88">J329*M329+K329*N329+O329+P329+Q329+R329</f>
        <v>4.375</v>
      </c>
      <c r="T329" s="102">
        <v>44269</v>
      </c>
      <c r="U329" s="13">
        <f>COUNTIFS(A:A,A329,C:C,C329)</f>
        <v>1</v>
      </c>
      <c r="V329" s="87" t="str">
        <f>VLOOKUP(A329,Data_echipe!A:U,21,0)</f>
        <v>Simply the BEST</v>
      </c>
    </row>
    <row r="330" spans="1:22" x14ac:dyDescent="0.25">
      <c r="A330" s="74" t="s">
        <v>187</v>
      </c>
      <c r="B330" s="87" t="str">
        <f>VLOOKUP(A330,Participanti!A:B,2,0)</f>
        <v>F</v>
      </c>
      <c r="C330" s="75">
        <v>9</v>
      </c>
      <c r="D330" s="76">
        <v>20.27</v>
      </c>
      <c r="E330" s="77">
        <v>7.2199074074074068E-2</v>
      </c>
      <c r="F330" s="77">
        <v>7.2199074074074068E-2</v>
      </c>
      <c r="G330" s="77">
        <f t="shared" si="77"/>
        <v>7.2199074074074068E-2</v>
      </c>
      <c r="H330" s="78">
        <v>311</v>
      </c>
      <c r="I330" s="88">
        <f t="shared" si="78"/>
        <v>3.5618684792340441E-3</v>
      </c>
      <c r="J330" s="87">
        <f>IF(B330="F",VLOOKUP(D330,Barem!$B$2:$C$11,2,1),VLOOKUP(D330,Barem!$B$12:$C$21,2,1))</f>
        <v>5</v>
      </c>
      <c r="K330" s="87">
        <f>IF(J330=0,0,IF(B330="F",VLOOKUP(I330,Barem!$G$2:$H$11,2,1),VLOOKUP(I330,Barem!$G$12:$H$21,2,1)))</f>
        <v>3.5</v>
      </c>
      <c r="L330" s="56" t="str">
        <f>VLOOKUP(C330,Barem!$L$1:$Q$16,6,0)</f>
        <v>D</v>
      </c>
      <c r="M330" s="14">
        <f t="shared" si="85"/>
        <v>0.75</v>
      </c>
      <c r="N330" s="14">
        <f t="shared" si="86"/>
        <v>0.25</v>
      </c>
      <c r="O330" s="55">
        <f t="shared" si="87"/>
        <v>0.20733333333333334</v>
      </c>
      <c r="P330" s="31">
        <f>IF(D330&gt;21,VLOOKUP(D330,Barem!$S$1:$T$141,2,1),0)</f>
        <v>0</v>
      </c>
      <c r="Q330" s="31">
        <f>IF(D330&lt;1.609,0,IF(B330="F",VLOOKUP(I330,Barem!$W$2:$Y$13,2,1),VLOOKUP(I330,Barem!$W$14:$Y$25,2,1)))</f>
        <v>0</v>
      </c>
      <c r="R330" s="31">
        <f>VLOOKUP(A330,Participanti!A:C,3,0)</f>
        <v>0</v>
      </c>
      <c r="S330" s="25">
        <f t="shared" si="88"/>
        <v>4.8323333333333336</v>
      </c>
      <c r="T330" s="102">
        <v>44268</v>
      </c>
      <c r="U330" s="13">
        <f>COUNTIFS(A:A,A330,C:C,C330)</f>
        <v>1</v>
      </c>
      <c r="V330" s="87" t="str">
        <f>VLOOKUP(A330,Data_echipe!A:U,21,0)</f>
        <v>Simply the BEST</v>
      </c>
    </row>
    <row r="331" spans="1:22" x14ac:dyDescent="0.25">
      <c r="A331" s="74" t="s">
        <v>190</v>
      </c>
      <c r="B331" s="87" t="str">
        <f>VLOOKUP(A331,Participanti!A:B,2,0)</f>
        <v>F</v>
      </c>
      <c r="C331" s="75">
        <v>9</v>
      </c>
      <c r="D331" s="76">
        <v>30.01</v>
      </c>
      <c r="E331" s="77">
        <v>0.11023148148148149</v>
      </c>
      <c r="F331" s="77">
        <v>0.11027777777777777</v>
      </c>
      <c r="G331" s="77">
        <f t="shared" si="77"/>
        <v>0.11025462962962962</v>
      </c>
      <c r="H331" s="78">
        <v>52</v>
      </c>
      <c r="I331" s="88">
        <f t="shared" si="78"/>
        <v>3.6739296777617333E-3</v>
      </c>
      <c r="J331" s="87">
        <f>IF(B331="F",VLOOKUP(D331,Barem!$B$2:$C$11,2,1),VLOOKUP(D331,Barem!$B$12:$C$21,2,1))</f>
        <v>5</v>
      </c>
      <c r="K331" s="87">
        <f>IF(J331=0,0,IF(B331="F",VLOOKUP(I331,Barem!$G$2:$H$11,2,1),VLOOKUP(I331,Barem!$G$12:$H$21,2,1)))</f>
        <v>3</v>
      </c>
      <c r="L331" s="56" t="str">
        <f>VLOOKUP(C331,Barem!$L$1:$Q$16,6,0)</f>
        <v>D</v>
      </c>
      <c r="M331" s="14">
        <f t="shared" si="85"/>
        <v>0.75</v>
      </c>
      <c r="N331" s="14">
        <f t="shared" si="86"/>
        <v>0.25</v>
      </c>
      <c r="O331" s="55">
        <f t="shared" si="87"/>
        <v>0</v>
      </c>
      <c r="P331" s="31">
        <f>IF(D331&gt;21,VLOOKUP(D331,Barem!$S$1:$T$141,2,1),0)</f>
        <v>0.4</v>
      </c>
      <c r="Q331" s="31">
        <f>IF(D331&lt;1.609,0,IF(B331="F",VLOOKUP(I331,Barem!$W$2:$Y$13,2,1),VLOOKUP(I331,Barem!$W$14:$Y$25,2,1)))</f>
        <v>0</v>
      </c>
      <c r="R331" s="31">
        <f>VLOOKUP(A331,Participanti!A:C,3,0)</f>
        <v>0</v>
      </c>
      <c r="S331" s="25">
        <f t="shared" si="88"/>
        <v>4.9000000000000004</v>
      </c>
      <c r="T331" s="102">
        <v>44269</v>
      </c>
      <c r="U331" s="13">
        <f>COUNTIFS(A:A,A331,C:C,C331)</f>
        <v>1</v>
      </c>
      <c r="V331" s="87" t="str">
        <f>VLOOKUP(A331,Data_echipe!A:U,21,0)</f>
        <v>Run for fun</v>
      </c>
    </row>
    <row r="332" spans="1:22" x14ac:dyDescent="0.25">
      <c r="A332" s="74" t="s">
        <v>90</v>
      </c>
      <c r="B332" s="87" t="str">
        <f>VLOOKUP(A332,Participanti!A:B,2,0)</f>
        <v>M</v>
      </c>
      <c r="C332" s="75">
        <v>9</v>
      </c>
      <c r="D332" s="76">
        <v>61.41</v>
      </c>
      <c r="E332" s="77">
        <v>0.49660879629629634</v>
      </c>
      <c r="F332" s="77">
        <v>0.53229166666666672</v>
      </c>
      <c r="G332" s="77">
        <f t="shared" si="77"/>
        <v>0.5144502314814815</v>
      </c>
      <c r="H332" s="78">
        <v>2027</v>
      </c>
      <c r="I332" s="88">
        <f t="shared" si="78"/>
        <v>8.3773038834307357E-3</v>
      </c>
      <c r="J332" s="87">
        <f>IF(B332="F",VLOOKUP(D332,Barem!$B$2:$C$11,2,1),VLOOKUP(D332,Barem!$B$12:$C$21,2,1))</f>
        <v>5</v>
      </c>
      <c r="K332" s="87">
        <f>IF(J332=0,0,IF(B332="F",VLOOKUP(I332,Barem!$G$2:$H$11,2,1),VLOOKUP(I332,Barem!$G$12:$H$21,2,1)))</f>
        <v>0</v>
      </c>
      <c r="L332" s="56" t="str">
        <f>VLOOKUP(C332,Barem!$L$1:$Q$16,6,0)</f>
        <v>D</v>
      </c>
      <c r="M332" s="14">
        <f t="shared" si="85"/>
        <v>0.75</v>
      </c>
      <c r="N332" s="14">
        <f t="shared" si="86"/>
        <v>0.25</v>
      </c>
      <c r="O332" s="55">
        <f t="shared" si="87"/>
        <v>1.3513333333333333</v>
      </c>
      <c r="P332" s="31">
        <f>IF(D332&gt;21,VLOOKUP(D332,Barem!$S$1:$T$141,2,1),0)</f>
        <v>2</v>
      </c>
      <c r="Q332" s="31">
        <f>IF(D332&lt;1.609,0,IF(B332="F",VLOOKUP(I332,Barem!$W$2:$Y$13,2,1),VLOOKUP(I332,Barem!$W$14:$Y$25,2,1)))</f>
        <v>0</v>
      </c>
      <c r="R332" s="31">
        <f>VLOOKUP(A332,Participanti!A:C,3,0)</f>
        <v>0.4</v>
      </c>
      <c r="S332" s="25">
        <f t="shared" si="88"/>
        <v>7.5013333333333332</v>
      </c>
      <c r="T332" s="102">
        <v>44269</v>
      </c>
      <c r="U332" s="13">
        <f>COUNTIFS(A:A,A332,C:C,C332)</f>
        <v>1</v>
      </c>
      <c r="V332" s="87" t="str">
        <f>VLOOKUP(A332,Data_echipe!A:U,21,0)</f>
        <v>FUGI!</v>
      </c>
    </row>
    <row r="333" spans="1:22" x14ac:dyDescent="0.25">
      <c r="A333" s="74" t="s">
        <v>59</v>
      </c>
      <c r="B333" s="87" t="str">
        <f>VLOOKUP(A333,Participanti!A:B,2,0)</f>
        <v>M</v>
      </c>
      <c r="C333" s="75">
        <v>9</v>
      </c>
      <c r="D333" s="76">
        <v>21.14</v>
      </c>
      <c r="E333" s="77">
        <v>0.10043981481481483</v>
      </c>
      <c r="F333" s="77">
        <v>0.10414351851851851</v>
      </c>
      <c r="G333" s="77">
        <f t="shared" si="77"/>
        <v>0.10229166666666667</v>
      </c>
      <c r="H333" s="78">
        <v>138</v>
      </c>
      <c r="I333" s="88">
        <f t="shared" si="78"/>
        <v>4.8387732576474296E-3</v>
      </c>
      <c r="J333" s="87">
        <f>IF(B333="F",VLOOKUP(D333,Barem!$B$2:$C$11,2,1),VLOOKUP(D333,Barem!$B$12:$C$21,2,1))</f>
        <v>5</v>
      </c>
      <c r="K333" s="87">
        <f>IF(J333=0,0,IF(B333="F",VLOOKUP(I333,Barem!$G$2:$H$11,2,1),VLOOKUP(I333,Barem!$G$12:$H$21,2,1)))</f>
        <v>1</v>
      </c>
      <c r="L333" s="56" t="str">
        <f>VLOOKUP(C333,Barem!$L$1:$Q$16,6,0)</f>
        <v>D</v>
      </c>
      <c r="M333" s="14">
        <f t="shared" si="85"/>
        <v>0.75</v>
      </c>
      <c r="N333" s="14">
        <f t="shared" si="86"/>
        <v>0.25</v>
      </c>
      <c r="O333" s="55">
        <f t="shared" si="87"/>
        <v>9.1999999999999998E-2</v>
      </c>
      <c r="P333" s="31">
        <f>IF(D333&gt;21,VLOOKUP(D333,Barem!$S$1:$T$141,2,1),0)</f>
        <v>0</v>
      </c>
      <c r="Q333" s="31">
        <f>IF(D333&lt;1.609,0,IF(B333="F",VLOOKUP(I333,Barem!$W$2:$Y$13,2,1),VLOOKUP(I333,Barem!$W$14:$Y$25,2,1)))</f>
        <v>0</v>
      </c>
      <c r="R333" s="31">
        <f>VLOOKUP(A333,Participanti!A:C,3,0)</f>
        <v>0</v>
      </c>
      <c r="S333" s="25">
        <f t="shared" si="88"/>
        <v>4.0919999999999996</v>
      </c>
      <c r="T333" s="102">
        <v>44269</v>
      </c>
      <c r="U333" s="13">
        <f>COUNTIFS(A:A,A333,C:C,C333)</f>
        <v>1</v>
      </c>
      <c r="V333" s="87" t="str">
        <f>VLOOKUP(A333,Data_echipe!A:U,21,0)</f>
        <v>FUGI!</v>
      </c>
    </row>
    <row r="334" spans="1:22" x14ac:dyDescent="0.25">
      <c r="A334" s="74" t="s">
        <v>53</v>
      </c>
      <c r="B334" s="87" t="str">
        <f>VLOOKUP(A334,Participanti!A:B,2,0)</f>
        <v>M</v>
      </c>
      <c r="C334" s="75">
        <v>9</v>
      </c>
      <c r="D334" s="76">
        <v>10.02</v>
      </c>
      <c r="E334" s="77">
        <v>3.8773148148148147E-2</v>
      </c>
      <c r="F334" s="77">
        <v>4.1180555555555554E-2</v>
      </c>
      <c r="G334" s="77">
        <f t="shared" si="77"/>
        <v>3.9976851851851847E-2</v>
      </c>
      <c r="H334" s="78">
        <v>12</v>
      </c>
      <c r="I334" s="88">
        <f t="shared" si="78"/>
        <v>3.9897057736379095E-3</v>
      </c>
      <c r="J334" s="87">
        <f>IF(B334="F",VLOOKUP(D334,Barem!$B$2:$C$11,2,1),VLOOKUP(D334,Barem!$B$12:$C$21,2,1))</f>
        <v>2.5</v>
      </c>
      <c r="K334" s="87">
        <f>IF(J334=0,0,IF(B334="F",VLOOKUP(I334,Barem!$G$2:$H$11,2,1),VLOOKUP(I334,Barem!$G$12:$H$21,2,1)))</f>
        <v>1.5</v>
      </c>
      <c r="L334" s="56" t="str">
        <f>VLOOKUP(C334,Barem!$L$1:$Q$16,6,0)</f>
        <v>D</v>
      </c>
      <c r="M334" s="14">
        <f t="shared" si="85"/>
        <v>0.75</v>
      </c>
      <c r="N334" s="14">
        <f t="shared" si="86"/>
        <v>0.25</v>
      </c>
      <c r="O334" s="55">
        <f t="shared" si="87"/>
        <v>0</v>
      </c>
      <c r="P334" s="31">
        <f>IF(D334&gt;21,VLOOKUP(D334,Barem!$S$1:$T$141,2,1),0)</f>
        <v>0</v>
      </c>
      <c r="Q334" s="31">
        <f>IF(D334&lt;1.609,0,IF(B334="F",VLOOKUP(I334,Barem!$W$2:$Y$13,2,1),VLOOKUP(I334,Barem!$W$14:$Y$25,2,1)))</f>
        <v>0</v>
      </c>
      <c r="R334" s="31">
        <f>VLOOKUP(A334,Participanti!A:C,3,0)</f>
        <v>0</v>
      </c>
      <c r="S334" s="25">
        <f t="shared" si="88"/>
        <v>2.25</v>
      </c>
      <c r="T334" s="102">
        <v>44269</v>
      </c>
      <c r="U334" s="13">
        <f>COUNTIFS(A:A,A334,C:C,C334)</f>
        <v>1</v>
      </c>
      <c r="V334" s="87" t="str">
        <f>VLOOKUP(A334,Data_echipe!A:U,21,0)</f>
        <v>Run for fun</v>
      </c>
    </row>
    <row r="335" spans="1:22" x14ac:dyDescent="0.25">
      <c r="A335" s="74" t="s">
        <v>66</v>
      </c>
      <c r="B335" s="87" t="str">
        <f>VLOOKUP(A335,Participanti!A:B,2,0)</f>
        <v>M</v>
      </c>
      <c r="C335" s="75">
        <v>9</v>
      </c>
      <c r="D335" s="76">
        <v>25.03</v>
      </c>
      <c r="E335" s="77">
        <v>9.1284722222222225E-2</v>
      </c>
      <c r="F335" s="77">
        <v>9.1284722222222225E-2</v>
      </c>
      <c r="G335" s="77">
        <f t="shared" si="77"/>
        <v>9.1284722222222225E-2</v>
      </c>
      <c r="H335" s="78">
        <v>86</v>
      </c>
      <c r="I335" s="88">
        <f t="shared" si="78"/>
        <v>3.6470124739201846E-3</v>
      </c>
      <c r="J335" s="87">
        <f>IF(B335="F",VLOOKUP(D335,Barem!$B$2:$C$11,2,1),VLOOKUP(D335,Barem!$B$12:$C$21,2,1))</f>
        <v>5</v>
      </c>
      <c r="K335" s="87">
        <f>IF(J335=0,0,IF(B335="F",VLOOKUP(I335,Barem!$G$2:$H$11,2,1),VLOOKUP(I335,Barem!$G$12:$H$21,2,1)))</f>
        <v>2.5</v>
      </c>
      <c r="L335" s="56" t="str">
        <f>VLOOKUP(C335,Barem!$L$1:$Q$16,6,0)</f>
        <v>D</v>
      </c>
      <c r="M335" s="14">
        <f t="shared" si="85"/>
        <v>0.75</v>
      </c>
      <c r="N335" s="14">
        <f t="shared" si="86"/>
        <v>0.25</v>
      </c>
      <c r="O335" s="55">
        <f t="shared" si="87"/>
        <v>0</v>
      </c>
      <c r="P335" s="31">
        <f>IF(D335&gt;21,VLOOKUP(D335,Barem!$S$1:$T$141,2,1),0)</f>
        <v>0.2</v>
      </c>
      <c r="Q335" s="31">
        <f>IF(D335&lt;1.609,0,IF(B335="F",VLOOKUP(I335,Barem!$W$2:$Y$13,2,1),VLOOKUP(I335,Barem!$W$14:$Y$25,2,1)))</f>
        <v>0</v>
      </c>
      <c r="R335" s="31">
        <f>VLOOKUP(A335,Participanti!A:C,3,0)</f>
        <v>0</v>
      </c>
      <c r="S335" s="25">
        <f t="shared" si="88"/>
        <v>4.5750000000000002</v>
      </c>
      <c r="T335" s="102">
        <v>44269</v>
      </c>
      <c r="U335" s="13">
        <f>COUNTIFS(A:A,A335,C:C,C335)</f>
        <v>1</v>
      </c>
      <c r="V335" s="87" t="str">
        <f>VLOOKUP(A335,Data_echipe!A:U,21,0)</f>
        <v>Simply the BEST</v>
      </c>
    </row>
    <row r="336" spans="1:22" x14ac:dyDescent="0.25">
      <c r="A336" s="74" t="s">
        <v>56</v>
      </c>
      <c r="B336" s="87" t="str">
        <f>VLOOKUP(A336,Participanti!A:B,2,0)</f>
        <v>M</v>
      </c>
      <c r="C336" s="75">
        <v>9</v>
      </c>
      <c r="D336" s="76">
        <v>20.82</v>
      </c>
      <c r="E336" s="77">
        <v>0.1208101851851852</v>
      </c>
      <c r="F336" s="77">
        <v>0.14990740740740741</v>
      </c>
      <c r="G336" s="77">
        <f t="shared" si="77"/>
        <v>0.1353587962962963</v>
      </c>
      <c r="H336" s="78">
        <v>0</v>
      </c>
      <c r="I336" s="88">
        <f t="shared" si="78"/>
        <v>6.501383107410965E-3</v>
      </c>
      <c r="J336" s="87">
        <f>IF(B336="F",VLOOKUP(D336,Barem!$B$2:$C$11,2,1),VLOOKUP(D336,Barem!$B$12:$C$21,2,1))</f>
        <v>4.5</v>
      </c>
      <c r="K336" s="87">
        <f>IF(J336=0,0,IF(B336="F",VLOOKUP(I336,Barem!$G$2:$H$11,2,1),VLOOKUP(I336,Barem!$G$12:$H$21,2,1)))</f>
        <v>0</v>
      </c>
      <c r="L336" s="56" t="str">
        <f>VLOOKUP(C336,Barem!$L$1:$Q$16,6,0)</f>
        <v>D</v>
      </c>
      <c r="M336" s="14">
        <f t="shared" si="85"/>
        <v>0.75</v>
      </c>
      <c r="N336" s="14">
        <f t="shared" si="86"/>
        <v>0.25</v>
      </c>
      <c r="O336" s="55">
        <f t="shared" si="87"/>
        <v>0</v>
      </c>
      <c r="P336" s="31">
        <f>IF(D336&gt;21,VLOOKUP(D336,Barem!$S$1:$T$141,2,1),0)</f>
        <v>0</v>
      </c>
      <c r="Q336" s="31">
        <f>IF(D336&lt;1.609,0,IF(B336="F",VLOOKUP(I336,Barem!$W$2:$Y$13,2,1),VLOOKUP(I336,Barem!$W$14:$Y$25,2,1)))</f>
        <v>0</v>
      </c>
      <c r="R336" s="31">
        <f>VLOOKUP(A336,Participanti!A:C,3,0)</f>
        <v>0</v>
      </c>
      <c r="S336" s="25">
        <f t="shared" si="88"/>
        <v>3.375</v>
      </c>
      <c r="T336" s="102">
        <v>44269</v>
      </c>
      <c r="U336" s="13">
        <f>COUNTIFS(A:A,A336,C:C,C336)</f>
        <v>1</v>
      </c>
      <c r="V336" s="87" t="str">
        <f>VLOOKUP(A336,Data_echipe!A:U,21,0)</f>
        <v>Simply the BEST</v>
      </c>
    </row>
    <row r="337" spans="1:24" x14ac:dyDescent="0.25">
      <c r="A337" s="74" t="s">
        <v>62</v>
      </c>
      <c r="B337" s="87" t="str">
        <f>VLOOKUP(A337,Participanti!A:B,2,0)</f>
        <v>M</v>
      </c>
      <c r="C337" s="75">
        <v>9</v>
      </c>
      <c r="D337" s="76">
        <v>29.01</v>
      </c>
      <c r="E337" s="77">
        <v>9.4583333333333339E-2</v>
      </c>
      <c r="F337" s="77">
        <v>9.6215277777777775E-2</v>
      </c>
      <c r="G337" s="77">
        <f t="shared" ref="G337" si="89">AVERAGE(E337:F337)</f>
        <v>9.5399305555555564E-2</v>
      </c>
      <c r="H337" s="78">
        <v>3</v>
      </c>
      <c r="I337" s="88">
        <f t="shared" ref="I337" si="90">G337/D337</f>
        <v>3.2884972614807156E-3</v>
      </c>
      <c r="J337" s="87">
        <f>IF(B337="F",VLOOKUP(D337,Barem!$B$2:$C$11,2,1),VLOOKUP(D337,Barem!$B$12:$C$21,2,1))</f>
        <v>5</v>
      </c>
      <c r="K337" s="87">
        <f>IF(J337=0,0,IF(B337="F",VLOOKUP(I337,Barem!$G$2:$H$11,2,1),VLOOKUP(I337,Barem!$G$12:$H$21,2,1)))</f>
        <v>3.5</v>
      </c>
      <c r="L337" s="56" t="str">
        <f>VLOOKUP(C337,Barem!$L$1:$Q$16,6,0)</f>
        <v>D</v>
      </c>
      <c r="M337" s="14">
        <f t="shared" ref="M337" si="91">IF(OR(L337="P1",L337="P2",L337="P3"),"",IF(C337=15,0.5,IF(L337="D",0.75,0.25)))</f>
        <v>0.75</v>
      </c>
      <c r="N337" s="14">
        <f t="shared" ref="N337" si="92">IF(OR(L337="P1",L337="P2",L337="P3"),"",IF(C337=15,0.5,IF(L337="V",0.75,0.25)))</f>
        <v>0.25</v>
      </c>
      <c r="O337" s="55">
        <f t="shared" ref="O337" si="93">IF(H337&lt;-49,H337/1500,IF(H337&gt;99,H337/1500,0))</f>
        <v>0</v>
      </c>
      <c r="P337" s="31">
        <f>IF(D337&gt;21,VLOOKUP(D337,Barem!$S$1:$T$141,2,1),0)</f>
        <v>0.4</v>
      </c>
      <c r="Q337" s="31">
        <f>IF(D337&lt;1.609,0,IF(B337="F",VLOOKUP(I337,Barem!$W$2:$Y$13,2,1),VLOOKUP(I337,Barem!$W$14:$Y$25,2,1)))</f>
        <v>0</v>
      </c>
      <c r="R337" s="31">
        <f>VLOOKUP(A337,Participanti!A:C,3,0)</f>
        <v>0</v>
      </c>
      <c r="S337" s="25">
        <f t="shared" ref="S337" si="94">J337*M337+K337*N337+O337+P337+Q337+R337</f>
        <v>5.0250000000000004</v>
      </c>
      <c r="T337" s="102">
        <v>44269</v>
      </c>
      <c r="U337" s="13">
        <f>COUNTIFS(A:A,A337,C:C,C337)</f>
        <v>1</v>
      </c>
      <c r="V337" s="87" t="str">
        <f>VLOOKUP(A337,Data_echipe!A:U,21,0)</f>
        <v>Tenchei</v>
      </c>
    </row>
    <row r="338" spans="1:24" x14ac:dyDescent="0.25">
      <c r="A338" s="74" t="s">
        <v>67</v>
      </c>
      <c r="B338" s="87" t="str">
        <f>VLOOKUP(A338,Participanti!A:B,2,0)</f>
        <v>F</v>
      </c>
      <c r="C338" s="75">
        <v>9</v>
      </c>
      <c r="D338" s="76">
        <v>10.01</v>
      </c>
      <c r="E338" s="77">
        <v>5.1030092592592592E-2</v>
      </c>
      <c r="F338" s="77">
        <v>5.1134259259259261E-2</v>
      </c>
      <c r="G338" s="77">
        <f t="shared" ref="G338" si="95">AVERAGE(E338:F338)</f>
        <v>5.1082175925925927E-2</v>
      </c>
      <c r="H338" s="78">
        <v>76</v>
      </c>
      <c r="I338" s="88">
        <f t="shared" ref="I338" si="96">G338/D338</f>
        <v>5.1031144781144783E-3</v>
      </c>
      <c r="J338" s="87">
        <f>IF(B338="F",VLOOKUP(D338,Barem!$B$2:$C$11,2,1),VLOOKUP(D338,Barem!$B$12:$C$21,2,1))</f>
        <v>2.5</v>
      </c>
      <c r="K338" s="87">
        <f>IF(J338=0,0,IF(B338="F",VLOOKUP(I338,Barem!$G$2:$H$11,2,1),VLOOKUP(I338,Barem!$G$12:$H$21,2,1)))</f>
        <v>1</v>
      </c>
      <c r="L338" s="56" t="str">
        <f>VLOOKUP(C338,Barem!$L$1:$Q$16,6,0)</f>
        <v>D</v>
      </c>
      <c r="M338" s="14">
        <f t="shared" ref="M338" si="97">IF(OR(L338="P1",L338="P2",L338="P3"),"",IF(C338=15,0.5,IF(L338="D",0.75,0.25)))</f>
        <v>0.75</v>
      </c>
      <c r="N338" s="14">
        <f t="shared" ref="N338" si="98">IF(OR(L338="P1",L338="P2",L338="P3"),"",IF(C338=15,0.5,IF(L338="V",0.75,0.25)))</f>
        <v>0.25</v>
      </c>
      <c r="O338" s="55">
        <f t="shared" ref="O338" si="99">IF(H338&lt;-49,H338/1500,IF(H338&gt;99,H338/1500,0))</f>
        <v>0</v>
      </c>
      <c r="P338" s="31">
        <f>IF(D338&gt;21,VLOOKUP(D338,Barem!$S$1:$T$141,2,1),0)</f>
        <v>0</v>
      </c>
      <c r="Q338" s="31">
        <f>IF(D338&lt;1.609,0,IF(B338="F",VLOOKUP(I338,Barem!$W$2:$Y$13,2,1),VLOOKUP(I338,Barem!$W$14:$Y$25,2,1)))</f>
        <v>0</v>
      </c>
      <c r="R338" s="31">
        <f>VLOOKUP(A338,Participanti!A:C,3,0)</f>
        <v>0.7</v>
      </c>
      <c r="S338" s="25">
        <f t="shared" ref="S338" si="100">J338*M338+K338*N338+O338+P338+Q338+R338</f>
        <v>2.8250000000000002</v>
      </c>
      <c r="T338" s="102">
        <v>44265</v>
      </c>
      <c r="U338" s="13">
        <f>COUNTIFS(A:A,A338,C:C,C338)</f>
        <v>1</v>
      </c>
      <c r="V338" s="87" t="str">
        <f>VLOOKUP(A338,Data_echipe!A:U,21,0)</f>
        <v>FUGI!</v>
      </c>
    </row>
    <row r="339" spans="1:24" s="130" customFormat="1" x14ac:dyDescent="0.25">
      <c r="A339" s="118" t="s">
        <v>44</v>
      </c>
      <c r="B339" s="119" t="str">
        <f>VLOOKUP(A339,Participanti!A:B,2,0)</f>
        <v>M</v>
      </c>
      <c r="C339" s="120">
        <v>9</v>
      </c>
      <c r="D339" s="121">
        <v>14.1</v>
      </c>
      <c r="E339" s="122">
        <v>4.8472222222222222E-2</v>
      </c>
      <c r="F339" s="122">
        <v>5.4791666666666662E-2</v>
      </c>
      <c r="G339" s="122">
        <f t="shared" si="77"/>
        <v>5.1631944444444439E-2</v>
      </c>
      <c r="H339" s="123">
        <v>22</v>
      </c>
      <c r="I339" s="124">
        <f t="shared" si="78"/>
        <v>3.6618400315208822E-3</v>
      </c>
      <c r="J339" s="119">
        <f>IF(B339="F",VLOOKUP(D339,Barem!$B$2:$C$11,2,1),VLOOKUP(D339,Barem!$B$12:$C$21,2,1))</f>
        <v>3</v>
      </c>
      <c r="K339" s="119">
        <f>IF(J339=0,0,IF(B339="F",VLOOKUP(I339,Barem!$G$2:$H$11,2,1),VLOOKUP(I339,Barem!$G$12:$H$21,2,1)))</f>
        <v>2</v>
      </c>
      <c r="L339" s="134" t="s">
        <v>121</v>
      </c>
      <c r="M339" s="125">
        <f t="shared" si="85"/>
        <v>0.25</v>
      </c>
      <c r="N339" s="125">
        <f t="shared" si="86"/>
        <v>0.75</v>
      </c>
      <c r="O339" s="126">
        <f t="shared" si="87"/>
        <v>0</v>
      </c>
      <c r="P339" s="127">
        <f>IF(D339&gt;21,VLOOKUP(D339,Barem!$S$1:$T$141,2,1),0)</f>
        <v>0</v>
      </c>
      <c r="Q339" s="127">
        <f>IF(D339&lt;1.609,0,IF(B339="F",VLOOKUP(I339,Barem!$W$2:$Y$13,2,1),VLOOKUP(I339,Barem!$W$14:$Y$25,2,1)))</f>
        <v>0</v>
      </c>
      <c r="R339" s="127">
        <f>VLOOKUP(A339,Participanti!A:C,3,0)</f>
        <v>0</v>
      </c>
      <c r="S339" s="128">
        <f t="shared" si="88"/>
        <v>2.25</v>
      </c>
      <c r="T339" s="131">
        <v>44264</v>
      </c>
      <c r="U339" s="129">
        <f>COUNTIFS(A:A,A339,C:C,C339)</f>
        <v>1</v>
      </c>
      <c r="V339" s="119" t="str">
        <f>VLOOKUP(A339,Data_echipe!A:U,21,0)</f>
        <v>Run a lot</v>
      </c>
    </row>
    <row r="340" spans="1:24" x14ac:dyDescent="0.25">
      <c r="A340" s="74" t="s">
        <v>109</v>
      </c>
      <c r="B340" s="87" t="str">
        <f>VLOOKUP(A340,Participanti!A:B,2,0)</f>
        <v>F</v>
      </c>
      <c r="C340" s="75">
        <v>10</v>
      </c>
      <c r="D340" s="76">
        <v>6.49</v>
      </c>
      <c r="E340" s="77">
        <v>2.989583333333333E-2</v>
      </c>
      <c r="F340" s="77">
        <v>3.2685185185185185E-2</v>
      </c>
      <c r="G340" s="77">
        <f t="shared" ref="G340:G368" si="101">AVERAGE(E340:F340)</f>
        <v>3.1290509259259261E-2</v>
      </c>
      <c r="H340" s="78">
        <v>13</v>
      </c>
      <c r="I340" s="88">
        <f t="shared" ref="I340:I368" si="102">G340/D340</f>
        <v>4.8213419505792384E-3</v>
      </c>
      <c r="J340" s="87">
        <f>IF(B340="F",VLOOKUP(D340,Barem!$B$2:$C$11,2,1),VLOOKUP(D340,Barem!$B$12:$C$21,2,1))</f>
        <v>1.5</v>
      </c>
      <c r="K340" s="87">
        <f>IF(J340=0,0,IF(B340="F",VLOOKUP(I340,Barem!$G$2:$H$11,2,1),VLOOKUP(I340,Barem!$G$12:$H$21,2,1)))</f>
        <v>1</v>
      </c>
      <c r="L340" s="56" t="str">
        <f>VLOOKUP(C340,Barem!$L$1:$Q$16,6,0)</f>
        <v>V</v>
      </c>
      <c r="M340" s="14">
        <f t="shared" si="85"/>
        <v>0.25</v>
      </c>
      <c r="N340" s="14">
        <f t="shared" si="86"/>
        <v>0.75</v>
      </c>
      <c r="O340" s="55">
        <f t="shared" si="87"/>
        <v>0</v>
      </c>
      <c r="P340" s="31">
        <f>IF(D340&gt;21,VLOOKUP(D340,Barem!$S$1:$T$141,2,1),0)</f>
        <v>0</v>
      </c>
      <c r="Q340" s="31">
        <f>IF(D340&lt;1.609,0,IF(B340="F",VLOOKUP(I340,Barem!$W$2:$Y$13,2,1),VLOOKUP(I340,Barem!$W$14:$Y$25,2,1)))</f>
        <v>0</v>
      </c>
      <c r="R340" s="31">
        <f>VLOOKUP(A340,Participanti!A:C,3,0)</f>
        <v>0</v>
      </c>
      <c r="S340" s="25">
        <f t="shared" si="88"/>
        <v>1.125</v>
      </c>
      <c r="T340" s="102">
        <v>44275</v>
      </c>
      <c r="U340" s="13">
        <f>COUNTIFS(A:A,A340,C:C,C340)</f>
        <v>1</v>
      </c>
      <c r="V340" s="87" t="e">
        <f>VLOOKUP(A340,Data_echipe!A:U,21,0)</f>
        <v>#N/A</v>
      </c>
      <c r="X340" s="27" t="s">
        <v>261</v>
      </c>
    </row>
    <row r="341" spans="1:24" x14ac:dyDescent="0.25">
      <c r="A341" s="74" t="s">
        <v>197</v>
      </c>
      <c r="B341" s="87" t="str">
        <f>VLOOKUP(A341,Participanti!A:B,2,0)</f>
        <v>F</v>
      </c>
      <c r="C341" s="75">
        <v>10</v>
      </c>
      <c r="D341" s="76">
        <v>69.78</v>
      </c>
      <c r="E341" s="77">
        <v>0.25003472222222223</v>
      </c>
      <c r="F341" s="77">
        <v>0.25003472222222223</v>
      </c>
      <c r="G341" s="77">
        <f t="shared" si="101"/>
        <v>0.25003472222222223</v>
      </c>
      <c r="H341" s="78">
        <v>65</v>
      </c>
      <c r="I341" s="88">
        <f t="shared" si="102"/>
        <v>3.5831860450304129E-3</v>
      </c>
      <c r="J341" s="87">
        <f>IF(B341="F",VLOOKUP(D341,Barem!$B$2:$C$11,2,1),VLOOKUP(D341,Barem!$B$12:$C$21,2,1))</f>
        <v>5</v>
      </c>
      <c r="K341" s="87">
        <f>IF(J341=0,0,IF(B341="F",VLOOKUP(I341,Barem!$G$2:$H$11,2,1),VLOOKUP(I341,Barem!$G$12:$H$21,2,1)))</f>
        <v>3.5</v>
      </c>
      <c r="L341" s="56" t="str">
        <f>VLOOKUP(C341,Barem!$L$1:$Q$16,6,0)</f>
        <v>V</v>
      </c>
      <c r="M341" s="14">
        <f t="shared" si="85"/>
        <v>0.25</v>
      </c>
      <c r="N341" s="14">
        <f t="shared" si="86"/>
        <v>0.75</v>
      </c>
      <c r="O341" s="55">
        <f t="shared" si="87"/>
        <v>0</v>
      </c>
      <c r="P341" s="31">
        <f>IF(D341&gt;21,VLOOKUP(D341,Barem!$S$1:$T$141,2,1),0)</f>
        <v>2.4</v>
      </c>
      <c r="Q341" s="31">
        <f>IF(D341&lt;1.609,0,IF(B341="F",VLOOKUP(I341,Barem!$W$2:$Y$13,2,1),VLOOKUP(I341,Barem!$W$14:$Y$25,2,1)))</f>
        <v>0</v>
      </c>
      <c r="R341" s="31">
        <f>VLOOKUP(A341,Participanti!A:C,3,0)</f>
        <v>0</v>
      </c>
      <c r="S341" s="25">
        <f t="shared" si="88"/>
        <v>6.2750000000000004</v>
      </c>
      <c r="T341" s="102">
        <v>44275</v>
      </c>
      <c r="U341" s="13">
        <f>COUNTIFS(A:A,A341,C:C,C341)</f>
        <v>1</v>
      </c>
      <c r="V341" s="87" t="str">
        <f>VLOOKUP(A341,Data_echipe!A:U,21,0)</f>
        <v>Simply the BEST</v>
      </c>
    </row>
    <row r="342" spans="1:24" x14ac:dyDescent="0.25">
      <c r="A342" s="74" t="s">
        <v>50</v>
      </c>
      <c r="B342" s="87" t="str">
        <f>VLOOKUP(A342,Participanti!A:B,2,0)</f>
        <v>M</v>
      </c>
      <c r="C342" s="75">
        <v>10</v>
      </c>
      <c r="D342" s="76">
        <v>15.03</v>
      </c>
      <c r="E342" s="77">
        <v>5.8240740740740739E-2</v>
      </c>
      <c r="F342" s="77">
        <v>5.9131944444444445E-2</v>
      </c>
      <c r="G342" s="77">
        <f t="shared" si="101"/>
        <v>5.8686342592592589E-2</v>
      </c>
      <c r="H342" s="78">
        <v>29</v>
      </c>
      <c r="I342" s="88">
        <f t="shared" si="102"/>
        <v>3.9046136122816094E-3</v>
      </c>
      <c r="J342" s="87">
        <f>IF(B342="F",VLOOKUP(D342,Barem!$B$2:$C$11,2,1),VLOOKUP(D342,Barem!$B$12:$C$21,2,1))</f>
        <v>3.5</v>
      </c>
      <c r="K342" s="87">
        <f>IF(J342=0,0,IF(B342="F",VLOOKUP(I342,Barem!$G$2:$H$11,2,1),VLOOKUP(I342,Barem!$G$12:$H$21,2,1)))</f>
        <v>1.5</v>
      </c>
      <c r="L342" s="75" t="s">
        <v>120</v>
      </c>
      <c r="M342" s="14">
        <f t="shared" si="85"/>
        <v>0.75</v>
      </c>
      <c r="N342" s="14">
        <f t="shared" si="86"/>
        <v>0.25</v>
      </c>
      <c r="O342" s="55">
        <f t="shared" si="87"/>
        <v>0</v>
      </c>
      <c r="P342" s="31">
        <f>IF(D342&gt;21,VLOOKUP(D342,Barem!$S$1:$T$141,2,1),0)</f>
        <v>0</v>
      </c>
      <c r="Q342" s="31">
        <f>IF(D342&lt;1.609,0,IF(B342="F",VLOOKUP(I342,Barem!$W$2:$Y$13,2,1),VLOOKUP(I342,Barem!$W$14:$Y$25,2,1)))</f>
        <v>0</v>
      </c>
      <c r="R342" s="31">
        <f>VLOOKUP(A342,Participanti!A:C,3,0)</f>
        <v>0</v>
      </c>
      <c r="S342" s="25">
        <f t="shared" si="88"/>
        <v>3</v>
      </c>
      <c r="T342" s="102">
        <v>44272</v>
      </c>
      <c r="U342" s="13">
        <f>COUNTIFS(A:A,A342,C:C,C342)</f>
        <v>1</v>
      </c>
      <c r="V342" s="87" t="str">
        <f>VLOOKUP(A342,Data_echipe!A:U,21,0)</f>
        <v>Run a lot</v>
      </c>
    </row>
    <row r="343" spans="1:24" x14ac:dyDescent="0.25">
      <c r="A343" s="74" t="s">
        <v>130</v>
      </c>
      <c r="B343" s="87" t="str">
        <f>VLOOKUP(A343,Participanti!A:B,2,0)</f>
        <v>M</v>
      </c>
      <c r="C343" s="75">
        <v>10</v>
      </c>
      <c r="D343" s="76">
        <v>21.21</v>
      </c>
      <c r="E343" s="77">
        <v>6.3055555555555545E-2</v>
      </c>
      <c r="F343" s="77">
        <v>6.3055555555555545E-2</v>
      </c>
      <c r="G343" s="77">
        <f t="shared" si="101"/>
        <v>6.3055555555555545E-2</v>
      </c>
      <c r="H343" s="78">
        <v>15</v>
      </c>
      <c r="I343" s="88">
        <f t="shared" si="102"/>
        <v>2.9729163392529724E-3</v>
      </c>
      <c r="J343" s="87">
        <f>IF(B343="F",VLOOKUP(D343,Barem!$B$2:$C$11,2,1),VLOOKUP(D343,Barem!$B$12:$C$21,2,1))</f>
        <v>5</v>
      </c>
      <c r="K343" s="87">
        <f>IF(J343=0,0,IF(B343="F",VLOOKUP(I343,Barem!$G$2:$H$11,2,1),VLOOKUP(I343,Barem!$G$12:$H$21,2,1)))</f>
        <v>4</v>
      </c>
      <c r="L343" s="56" t="str">
        <f>VLOOKUP(C343,Barem!$L$1:$Q$16,6,0)</f>
        <v>V</v>
      </c>
      <c r="M343" s="14">
        <f t="shared" si="85"/>
        <v>0.25</v>
      </c>
      <c r="N343" s="14">
        <f t="shared" si="86"/>
        <v>0.75</v>
      </c>
      <c r="O343" s="55">
        <f t="shared" si="87"/>
        <v>0</v>
      </c>
      <c r="P343" s="31">
        <f>IF(D343&gt;21,VLOOKUP(D343,Barem!$S$1:$T$141,2,1),0)</f>
        <v>0</v>
      </c>
      <c r="Q343" s="31">
        <f>IF(D343&lt;1.609,0,IF(B343="F",VLOOKUP(I343,Barem!$W$2:$Y$13,2,1),VLOOKUP(I343,Barem!$W$14:$Y$25,2,1)))</f>
        <v>0</v>
      </c>
      <c r="R343" s="31">
        <f>VLOOKUP(A343,Participanti!A:C,3,0)</f>
        <v>0</v>
      </c>
      <c r="S343" s="25">
        <f t="shared" si="88"/>
        <v>4.25</v>
      </c>
      <c r="T343" s="102">
        <v>44276</v>
      </c>
      <c r="U343" s="13">
        <f>COUNTIFS(A:A,A343,C:C,C343)</f>
        <v>1</v>
      </c>
      <c r="V343" s="87" t="str">
        <f>VLOOKUP(A343,Data_echipe!A:U,21,0)</f>
        <v>Run for fun</v>
      </c>
    </row>
    <row r="344" spans="1:24" x14ac:dyDescent="0.25">
      <c r="A344" s="74" t="s">
        <v>183</v>
      </c>
      <c r="B344" s="87" t="str">
        <f>VLOOKUP(A344,Participanti!A:B,2,0)</f>
        <v>F</v>
      </c>
      <c r="C344" s="75">
        <v>10</v>
      </c>
      <c r="D344" s="76">
        <v>7.01</v>
      </c>
      <c r="E344" s="77">
        <v>2.6446759259259264E-2</v>
      </c>
      <c r="F344" s="77">
        <v>2.6446759259259264E-2</v>
      </c>
      <c r="G344" s="77">
        <f t="shared" si="101"/>
        <v>2.6446759259259264E-2</v>
      </c>
      <c r="H344" s="78">
        <v>71</v>
      </c>
      <c r="I344" s="88">
        <f t="shared" si="102"/>
        <v>3.772718867226714E-3</v>
      </c>
      <c r="J344" s="87">
        <f>IF(B344="F",VLOOKUP(D344,Barem!$B$2:$C$11,2,1),VLOOKUP(D344,Barem!$B$12:$C$21,2,1))</f>
        <v>2</v>
      </c>
      <c r="K344" s="87">
        <f>IF(J344=0,0,IF(B344="F",VLOOKUP(I344,Barem!$G$2:$H$11,2,1),VLOOKUP(I344,Barem!$G$12:$H$21,2,1)))</f>
        <v>3</v>
      </c>
      <c r="L344" s="56" t="str">
        <f>VLOOKUP(C344,Barem!$L$1:$Q$16,6,0)</f>
        <v>V</v>
      </c>
      <c r="M344" s="14">
        <f t="shared" si="85"/>
        <v>0.25</v>
      </c>
      <c r="N344" s="14">
        <f t="shared" si="86"/>
        <v>0.75</v>
      </c>
      <c r="O344" s="55">
        <f t="shared" si="87"/>
        <v>0</v>
      </c>
      <c r="P344" s="31">
        <f>IF(D344&gt;21,VLOOKUP(D344,Barem!$S$1:$T$141,2,1),0)</f>
        <v>0</v>
      </c>
      <c r="Q344" s="31">
        <f>IF(D344&lt;1.609,0,IF(B344="F",VLOOKUP(I344,Barem!$W$2:$Y$13,2,1),VLOOKUP(I344,Barem!$W$14:$Y$25,2,1)))</f>
        <v>0</v>
      </c>
      <c r="R344" s="31">
        <f>VLOOKUP(A344,Participanti!A:C,3,0)</f>
        <v>0</v>
      </c>
      <c r="S344" s="25">
        <f t="shared" si="88"/>
        <v>2.75</v>
      </c>
      <c r="T344" s="102">
        <v>44274</v>
      </c>
      <c r="U344" s="13">
        <f>COUNTIFS(A:A,A344,C:C,C344)</f>
        <v>1</v>
      </c>
      <c r="V344" s="87" t="str">
        <f>VLOOKUP(A344,Data_echipe!A:U,21,0)</f>
        <v>FUGI!</v>
      </c>
    </row>
    <row r="345" spans="1:24" x14ac:dyDescent="0.25">
      <c r="A345" s="74" t="s">
        <v>65</v>
      </c>
      <c r="B345" s="87" t="str">
        <f>VLOOKUP(A345,Participanti!A:B,2,0)</f>
        <v>M</v>
      </c>
      <c r="C345" s="75">
        <v>10</v>
      </c>
      <c r="D345" s="76">
        <v>11.26</v>
      </c>
      <c r="E345" s="77">
        <v>3.8993055555555552E-2</v>
      </c>
      <c r="F345" s="77">
        <v>3.9155092592592596E-2</v>
      </c>
      <c r="G345" s="77">
        <f t="shared" si="101"/>
        <v>3.9074074074074074E-2</v>
      </c>
      <c r="H345" s="78">
        <v>54</v>
      </c>
      <c r="I345" s="88">
        <f t="shared" si="102"/>
        <v>3.4701664364186566E-3</v>
      </c>
      <c r="J345" s="87">
        <f>IF(B345="F",VLOOKUP(D345,Barem!$B$2:$C$11,2,1),VLOOKUP(D345,Barem!$B$12:$C$21,2,1))</f>
        <v>2.5</v>
      </c>
      <c r="K345" s="87">
        <f>IF(J345=0,0,IF(B345="F",VLOOKUP(I345,Barem!$G$2:$H$11,2,1),VLOOKUP(I345,Barem!$G$12:$H$21,2,1)))</f>
        <v>3</v>
      </c>
      <c r="L345" s="56" t="str">
        <f>VLOOKUP(C345,Barem!$L$1:$Q$16,6,0)</f>
        <v>V</v>
      </c>
      <c r="M345" s="14">
        <f t="shared" si="85"/>
        <v>0.25</v>
      </c>
      <c r="N345" s="14">
        <f t="shared" si="86"/>
        <v>0.75</v>
      </c>
      <c r="O345" s="55">
        <f t="shared" si="87"/>
        <v>0</v>
      </c>
      <c r="P345" s="31">
        <f>IF(D345&gt;21,VLOOKUP(D345,Barem!$S$1:$T$141,2,1),0)</f>
        <v>0</v>
      </c>
      <c r="Q345" s="31">
        <f>IF(D345&lt;1.609,0,IF(B345="F",VLOOKUP(I345,Barem!$W$2:$Y$13,2,1),VLOOKUP(I345,Barem!$W$14:$Y$25,2,1)))</f>
        <v>0</v>
      </c>
      <c r="R345" s="31">
        <f>VLOOKUP(A345,Participanti!A:C,3,0)</f>
        <v>0</v>
      </c>
      <c r="S345" s="25">
        <f t="shared" si="88"/>
        <v>2.875</v>
      </c>
      <c r="T345" s="102">
        <v>44271</v>
      </c>
      <c r="U345" s="13">
        <f>COUNTIFS(A:A,A345,C:C,C345)</f>
        <v>1</v>
      </c>
      <c r="V345" s="87" t="str">
        <f>VLOOKUP(A345,Data_echipe!A:U,21,0)</f>
        <v>FUGI!</v>
      </c>
    </row>
    <row r="346" spans="1:24" x14ac:dyDescent="0.25">
      <c r="A346" s="74" t="s">
        <v>68</v>
      </c>
      <c r="B346" s="87" t="str">
        <f>VLOOKUP(A346,Participanti!A:B,2,0)</f>
        <v>M</v>
      </c>
      <c r="C346" s="75">
        <v>10</v>
      </c>
      <c r="D346" s="76">
        <v>50.01</v>
      </c>
      <c r="E346" s="77">
        <v>0.18740740740740738</v>
      </c>
      <c r="F346" s="77">
        <v>0.18936342592592592</v>
      </c>
      <c r="G346" s="77">
        <f t="shared" si="101"/>
        <v>0.18838541666666664</v>
      </c>
      <c r="H346" s="78">
        <v>81</v>
      </c>
      <c r="I346" s="88">
        <f t="shared" si="102"/>
        <v>3.7669549423448639E-3</v>
      </c>
      <c r="J346" s="87">
        <f>IF(B346="F",VLOOKUP(D346,Barem!$B$2:$C$11,2,1),VLOOKUP(D346,Barem!$B$12:$C$21,2,1))</f>
        <v>5</v>
      </c>
      <c r="K346" s="87">
        <f>IF(J346=0,0,IF(B346="F",VLOOKUP(I346,Barem!$G$2:$H$11,2,1),VLOOKUP(I346,Barem!$G$12:$H$21,2,1)))</f>
        <v>2</v>
      </c>
      <c r="L346" s="75" t="s">
        <v>120</v>
      </c>
      <c r="M346" s="14">
        <f t="shared" si="85"/>
        <v>0.75</v>
      </c>
      <c r="N346" s="14">
        <f t="shared" si="86"/>
        <v>0.25</v>
      </c>
      <c r="O346" s="55">
        <f t="shared" si="87"/>
        <v>0</v>
      </c>
      <c r="P346" s="31">
        <f>IF(D346&gt;21,VLOOKUP(D346,Barem!$S$1:$T$141,2,1),0)</f>
        <v>1.4</v>
      </c>
      <c r="Q346" s="31">
        <f>IF(D346&lt;1.609,0,IF(B346="F",VLOOKUP(I346,Barem!$W$2:$Y$13,2,1),VLOOKUP(I346,Barem!$W$14:$Y$25,2,1)))</f>
        <v>0</v>
      </c>
      <c r="R346" s="31">
        <f>VLOOKUP(A346,Participanti!A:C,3,0)</f>
        <v>0</v>
      </c>
      <c r="S346" s="25">
        <f t="shared" si="88"/>
        <v>5.65</v>
      </c>
      <c r="T346" s="102">
        <v>44276</v>
      </c>
      <c r="U346" s="13">
        <f>COUNTIFS(A:A,A346,C:C,C346)</f>
        <v>1</v>
      </c>
      <c r="V346" s="87" t="str">
        <f>VLOOKUP(A346,Data_echipe!A:U,21,0)</f>
        <v>Tenchei</v>
      </c>
    </row>
    <row r="347" spans="1:24" x14ac:dyDescent="0.25">
      <c r="A347" s="74" t="s">
        <v>91</v>
      </c>
      <c r="B347" s="87" t="str">
        <f>VLOOKUP(A347,Participanti!A:B,2,0)</f>
        <v>M</v>
      </c>
      <c r="C347" s="75">
        <v>10</v>
      </c>
      <c r="D347" s="76">
        <v>21.11</v>
      </c>
      <c r="E347" s="77">
        <v>7.9421296296296295E-2</v>
      </c>
      <c r="F347" s="77">
        <v>0.08</v>
      </c>
      <c r="G347" s="77">
        <f t="shared" si="101"/>
        <v>7.9710648148148155E-2</v>
      </c>
      <c r="H347" s="78">
        <v>11</v>
      </c>
      <c r="I347" s="88">
        <f t="shared" si="102"/>
        <v>3.7759662789269613E-3</v>
      </c>
      <c r="J347" s="87">
        <f>IF(B347="F",VLOOKUP(D347,Barem!$B$2:$C$11,2,1),VLOOKUP(D347,Barem!$B$12:$C$21,2,1))</f>
        <v>5</v>
      </c>
      <c r="K347" s="87">
        <f>IF(J347=0,0,IF(B347="F",VLOOKUP(I347,Barem!$G$2:$H$11,2,1),VLOOKUP(I347,Barem!$G$12:$H$21,2,1)))</f>
        <v>2</v>
      </c>
      <c r="L347" s="56" t="str">
        <f>VLOOKUP(C347,Barem!$L$1:$Q$16,6,0)</f>
        <v>V</v>
      </c>
      <c r="M347" s="14">
        <f t="shared" si="85"/>
        <v>0.25</v>
      </c>
      <c r="N347" s="14">
        <f t="shared" si="86"/>
        <v>0.75</v>
      </c>
      <c r="O347" s="55">
        <f t="shared" si="87"/>
        <v>0</v>
      </c>
      <c r="P347" s="31">
        <f>IF(D347&gt;21,VLOOKUP(D347,Barem!$S$1:$T$141,2,1),0)</f>
        <v>0</v>
      </c>
      <c r="Q347" s="31">
        <f>IF(D347&lt;1.609,0,IF(B347="F",VLOOKUP(I347,Barem!$W$2:$Y$13,2,1),VLOOKUP(I347,Barem!$W$14:$Y$25,2,1)))</f>
        <v>0</v>
      </c>
      <c r="R347" s="31">
        <f>VLOOKUP(A347,Participanti!A:C,3,0)</f>
        <v>0</v>
      </c>
      <c r="S347" s="25">
        <f t="shared" si="88"/>
        <v>2.75</v>
      </c>
      <c r="T347" s="102">
        <v>44276</v>
      </c>
      <c r="U347" s="13">
        <f>COUNTIFS(A:A,A347,C:C,C347)</f>
        <v>1</v>
      </c>
      <c r="V347" s="87" t="str">
        <f>VLOOKUP(A347,Data_echipe!A:U,21,0)</f>
        <v>Run a lot</v>
      </c>
    </row>
    <row r="348" spans="1:24" x14ac:dyDescent="0.25">
      <c r="A348" s="74" t="s">
        <v>122</v>
      </c>
      <c r="B348" s="87" t="str">
        <f>VLOOKUP(A348,Participanti!A:B,2,0)</f>
        <v>M</v>
      </c>
      <c r="C348" s="75">
        <v>10</v>
      </c>
      <c r="D348" s="76">
        <v>10.31</v>
      </c>
      <c r="E348" s="77">
        <v>4.0312499999999994E-2</v>
      </c>
      <c r="F348" s="77">
        <v>4.0972222222222222E-2</v>
      </c>
      <c r="G348" s="77">
        <f t="shared" si="101"/>
        <v>4.0642361111111108E-2</v>
      </c>
      <c r="H348" s="78">
        <v>12</v>
      </c>
      <c r="I348" s="88">
        <f t="shared" si="102"/>
        <v>3.9420330854617949E-3</v>
      </c>
      <c r="J348" s="87">
        <f>IF(B348="F",VLOOKUP(D348,Barem!$B$2:$C$11,2,1),VLOOKUP(D348,Barem!$B$12:$C$21,2,1))</f>
        <v>2.5</v>
      </c>
      <c r="K348" s="87">
        <f>IF(J348=0,0,IF(B348="F",VLOOKUP(I348,Barem!$G$2:$H$11,2,1),VLOOKUP(I348,Barem!$G$12:$H$21,2,1)))</f>
        <v>1.5</v>
      </c>
      <c r="L348" s="75" t="s">
        <v>120</v>
      </c>
      <c r="M348" s="14">
        <f t="shared" si="85"/>
        <v>0.75</v>
      </c>
      <c r="N348" s="14">
        <f t="shared" si="86"/>
        <v>0.25</v>
      </c>
      <c r="O348" s="55">
        <f t="shared" si="87"/>
        <v>0</v>
      </c>
      <c r="P348" s="31">
        <f>IF(D348&gt;21,VLOOKUP(D348,Barem!$S$1:$T$141,2,1),0)</f>
        <v>0</v>
      </c>
      <c r="Q348" s="31">
        <f>IF(D348&lt;1.609,0,IF(B348="F",VLOOKUP(I348,Barem!$W$2:$Y$13,2,1),VLOOKUP(I348,Barem!$W$14:$Y$25,2,1)))</f>
        <v>0</v>
      </c>
      <c r="R348" s="31">
        <f>VLOOKUP(A348,Participanti!A:C,3,0)</f>
        <v>0</v>
      </c>
      <c r="S348" s="25">
        <f t="shared" si="88"/>
        <v>2.25</v>
      </c>
      <c r="T348" s="102">
        <v>44273</v>
      </c>
      <c r="U348" s="13">
        <f>COUNTIFS(A:A,A348,C:C,C348)</f>
        <v>1</v>
      </c>
      <c r="V348" s="87" t="str">
        <f>VLOOKUP(A348,Data_echipe!A:U,21,0)</f>
        <v>Run a lot</v>
      </c>
    </row>
    <row r="349" spans="1:24" x14ac:dyDescent="0.25">
      <c r="A349" s="74" t="s">
        <v>49</v>
      </c>
      <c r="B349" s="87" t="str">
        <f>VLOOKUP(A349,Participanti!A:B,2,0)</f>
        <v>M</v>
      </c>
      <c r="C349" s="75">
        <v>10</v>
      </c>
      <c r="D349" s="76">
        <v>24</v>
      </c>
      <c r="E349" s="77">
        <v>7.6087962962962954E-2</v>
      </c>
      <c r="F349" s="77">
        <v>7.8078703703703692E-2</v>
      </c>
      <c r="G349" s="77">
        <f t="shared" si="101"/>
        <v>7.7083333333333323E-2</v>
      </c>
      <c r="H349" s="78">
        <v>75</v>
      </c>
      <c r="I349" s="88">
        <f t="shared" si="102"/>
        <v>3.211805555555555E-3</v>
      </c>
      <c r="J349" s="87">
        <f>IF(B349="F",VLOOKUP(D349,Barem!$B$2:$C$11,2,1),VLOOKUP(D349,Barem!$B$12:$C$21,2,1))</f>
        <v>5</v>
      </c>
      <c r="K349" s="87">
        <f>IF(J349=0,0,IF(B349="F",VLOOKUP(I349,Barem!$G$2:$H$11,2,1),VLOOKUP(I349,Barem!$G$12:$H$21,2,1)))</f>
        <v>3.5</v>
      </c>
      <c r="L349" s="56" t="str">
        <f>VLOOKUP(C349,Barem!$L$1:$Q$16,6,0)</f>
        <v>V</v>
      </c>
      <c r="M349" s="14">
        <f t="shared" si="85"/>
        <v>0.25</v>
      </c>
      <c r="N349" s="14">
        <f t="shared" si="86"/>
        <v>0.75</v>
      </c>
      <c r="O349" s="55">
        <f t="shared" si="87"/>
        <v>0</v>
      </c>
      <c r="P349" s="31">
        <f>IF(D349&gt;21,VLOOKUP(D349,Barem!$S$1:$T$141,2,1),0)</f>
        <v>0.1</v>
      </c>
      <c r="Q349" s="31">
        <f>IF(D349&lt;1.609,0,IF(B349="F",VLOOKUP(I349,Barem!$W$2:$Y$13,2,1),VLOOKUP(I349,Barem!$W$14:$Y$25,2,1)))</f>
        <v>0</v>
      </c>
      <c r="R349" s="31">
        <f>VLOOKUP(A349,Participanti!A:C,3,0)</f>
        <v>0</v>
      </c>
      <c r="S349" s="25">
        <f t="shared" si="88"/>
        <v>3.9750000000000001</v>
      </c>
      <c r="T349" s="102">
        <v>44276</v>
      </c>
      <c r="U349" s="13">
        <f>COUNTIFS(A:A,A349,C:C,C349)</f>
        <v>1</v>
      </c>
      <c r="V349" s="87" t="str">
        <f>VLOOKUP(A349,Data_echipe!A:U,21,0)</f>
        <v>Tenchei</v>
      </c>
    </row>
    <row r="350" spans="1:24" x14ac:dyDescent="0.25">
      <c r="A350" s="74" t="s">
        <v>186</v>
      </c>
      <c r="B350" s="87" t="str">
        <f>VLOOKUP(A350,Participanti!A:B,2,0)</f>
        <v>M</v>
      </c>
      <c r="C350" s="75">
        <v>10</v>
      </c>
      <c r="D350" s="76">
        <v>10.029999999999999</v>
      </c>
      <c r="E350" s="77">
        <v>4.0439814814814817E-2</v>
      </c>
      <c r="F350" s="77">
        <v>4.0486111111111105E-2</v>
      </c>
      <c r="G350" s="77">
        <f t="shared" si="101"/>
        <v>4.0462962962962964E-2</v>
      </c>
      <c r="H350" s="78">
        <v>12</v>
      </c>
      <c r="I350" s="88">
        <f t="shared" si="102"/>
        <v>4.0341937151508441E-3</v>
      </c>
      <c r="J350" s="87">
        <f>IF(B350="F",VLOOKUP(D350,Barem!$B$2:$C$11,2,1),VLOOKUP(D350,Barem!$B$12:$C$21,2,1))</f>
        <v>2.5</v>
      </c>
      <c r="K350" s="87">
        <f>IF(J350=0,0,IF(B350="F",VLOOKUP(I350,Barem!$G$2:$H$11,2,1),VLOOKUP(I350,Barem!$G$12:$H$21,2,1)))</f>
        <v>1.5</v>
      </c>
      <c r="L350" s="75" t="s">
        <v>120</v>
      </c>
      <c r="M350" s="14">
        <f t="shared" si="85"/>
        <v>0.75</v>
      </c>
      <c r="N350" s="14">
        <f t="shared" si="86"/>
        <v>0.25</v>
      </c>
      <c r="O350" s="55">
        <f t="shared" si="87"/>
        <v>0</v>
      </c>
      <c r="P350" s="31">
        <f>IF(D350&gt;21,VLOOKUP(D350,Barem!$S$1:$T$141,2,1),0)</f>
        <v>0</v>
      </c>
      <c r="Q350" s="31">
        <f>IF(D350&lt;1.609,0,IF(B350="F",VLOOKUP(I350,Barem!$W$2:$Y$13,2,1),VLOOKUP(I350,Barem!$W$14:$Y$25,2,1)))</f>
        <v>0</v>
      </c>
      <c r="R350" s="31">
        <f>VLOOKUP(A350,Participanti!A:C,3,0)</f>
        <v>0</v>
      </c>
      <c r="S350" s="25">
        <f t="shared" si="88"/>
        <v>2.25</v>
      </c>
      <c r="T350" s="102">
        <v>44273</v>
      </c>
      <c r="U350" s="13">
        <f>COUNTIFS(A:A,A350,C:C,C350)</f>
        <v>1</v>
      </c>
      <c r="V350" s="87" t="str">
        <f>VLOOKUP(A350,Data_echipe!A:U,21,0)</f>
        <v>Run a lot</v>
      </c>
    </row>
    <row r="351" spans="1:24" x14ac:dyDescent="0.25">
      <c r="A351" s="74" t="s">
        <v>188</v>
      </c>
      <c r="B351" s="87" t="str">
        <f>VLOOKUP(A351,Participanti!A:B,2,0)</f>
        <v>F</v>
      </c>
      <c r="C351" s="75">
        <v>10</v>
      </c>
      <c r="D351" s="76">
        <v>15.01</v>
      </c>
      <c r="E351" s="77">
        <v>6.0729166666666667E-2</v>
      </c>
      <c r="F351" s="77">
        <v>6.1504629629629631E-2</v>
      </c>
      <c r="G351" s="77">
        <f t="shared" si="101"/>
        <v>6.1116898148148149E-2</v>
      </c>
      <c r="H351" s="78">
        <v>110</v>
      </c>
      <c r="I351" s="88">
        <f t="shared" si="102"/>
        <v>4.071745379623461E-3</v>
      </c>
      <c r="J351" s="87">
        <f>IF(B351="F",VLOOKUP(D351,Barem!$B$2:$C$11,2,1),VLOOKUP(D351,Barem!$B$12:$C$21,2,1))</f>
        <v>3.5</v>
      </c>
      <c r="K351" s="87">
        <f>IF(J351=0,0,IF(B351="F",VLOOKUP(I351,Barem!$G$2:$H$11,2,1),VLOOKUP(I351,Barem!$G$12:$H$21,2,1)))</f>
        <v>2</v>
      </c>
      <c r="L351" s="75" t="s">
        <v>120</v>
      </c>
      <c r="M351" s="14">
        <f t="shared" si="85"/>
        <v>0.75</v>
      </c>
      <c r="N351" s="14">
        <f t="shared" si="86"/>
        <v>0.25</v>
      </c>
      <c r="O351" s="55">
        <f t="shared" si="87"/>
        <v>7.3333333333333334E-2</v>
      </c>
      <c r="P351" s="31">
        <f>IF(D351&gt;21,VLOOKUP(D351,Barem!$S$1:$T$141,2,1),0)</f>
        <v>0</v>
      </c>
      <c r="Q351" s="31">
        <f>IF(D351&lt;1.609,0,IF(B351="F",VLOOKUP(I351,Barem!$W$2:$Y$13,2,1),VLOOKUP(I351,Barem!$W$14:$Y$25,2,1)))</f>
        <v>0</v>
      </c>
      <c r="R351" s="31">
        <f>VLOOKUP(A351,Participanti!A:C,3,0)</f>
        <v>0</v>
      </c>
      <c r="S351" s="25">
        <f t="shared" si="88"/>
        <v>3.1983333333333333</v>
      </c>
      <c r="T351" s="102">
        <v>44275</v>
      </c>
      <c r="U351" s="13">
        <f>COUNTIFS(A:A,A351,C:C,C351)</f>
        <v>1</v>
      </c>
      <c r="V351" s="87" t="str">
        <f>VLOOKUP(A351,Data_echipe!A:U,21,0)</f>
        <v>Simply the BEST</v>
      </c>
    </row>
    <row r="352" spans="1:24" x14ac:dyDescent="0.25">
      <c r="A352" s="74" t="s">
        <v>185</v>
      </c>
      <c r="B352" s="87" t="str">
        <f>VLOOKUP(A352,Participanti!A:B,2,0)</f>
        <v>M</v>
      </c>
      <c r="C352" s="75">
        <v>10</v>
      </c>
      <c r="D352" s="76">
        <v>30</v>
      </c>
      <c r="E352" s="77">
        <v>0.10804398148148148</v>
      </c>
      <c r="F352" s="77">
        <v>0.10804398148148148</v>
      </c>
      <c r="G352" s="77">
        <f t="shared" si="101"/>
        <v>0.10804398148148148</v>
      </c>
      <c r="H352" s="78">
        <v>65</v>
      </c>
      <c r="I352" s="88">
        <f t="shared" si="102"/>
        <v>3.601466049382716E-3</v>
      </c>
      <c r="J352" s="87">
        <f>IF(B352="F",VLOOKUP(D352,Barem!$B$2:$C$11,2,1),VLOOKUP(D352,Barem!$B$12:$C$21,2,1))</f>
        <v>5</v>
      </c>
      <c r="K352" s="87">
        <f>IF(J352=0,0,IF(B352="F",VLOOKUP(I352,Barem!$G$2:$H$11,2,1),VLOOKUP(I352,Barem!$G$12:$H$21,2,1)))</f>
        <v>2.5</v>
      </c>
      <c r="L352" s="56" t="str">
        <f>VLOOKUP(C352,Barem!$L$1:$Q$16,6,0)</f>
        <v>V</v>
      </c>
      <c r="M352" s="14">
        <f t="shared" si="85"/>
        <v>0.25</v>
      </c>
      <c r="N352" s="14">
        <f t="shared" si="86"/>
        <v>0.75</v>
      </c>
      <c r="O352" s="55">
        <f t="shared" si="87"/>
        <v>0</v>
      </c>
      <c r="P352" s="31">
        <f>IF(D352&gt;21,VLOOKUP(D352,Barem!$S$1:$T$141,2,1),0)</f>
        <v>0.4</v>
      </c>
      <c r="Q352" s="31">
        <f>IF(D352&lt;1.609,0,IF(B352="F",VLOOKUP(I352,Barem!$W$2:$Y$13,2,1),VLOOKUP(I352,Barem!$W$14:$Y$25,2,1)))</f>
        <v>0</v>
      </c>
      <c r="R352" s="31">
        <f>VLOOKUP(A352,Participanti!A:C,3,0)</f>
        <v>0.4</v>
      </c>
      <c r="S352" s="25">
        <f t="shared" si="88"/>
        <v>3.9249999999999998</v>
      </c>
      <c r="T352" s="102">
        <v>44276</v>
      </c>
      <c r="U352" s="13">
        <f>COUNTIFS(A:A,A352,C:C,C352)</f>
        <v>1</v>
      </c>
      <c r="V352" s="87" t="str">
        <f>VLOOKUP(A352,Data_echipe!A:U,21,0)</f>
        <v>FUGI!</v>
      </c>
    </row>
    <row r="353" spans="1:22" x14ac:dyDescent="0.25">
      <c r="A353" s="74" t="s">
        <v>114</v>
      </c>
      <c r="B353" s="87" t="str">
        <f>VLOOKUP(A353,Participanti!A:B,2,0)</f>
        <v>F</v>
      </c>
      <c r="C353" s="75">
        <v>10</v>
      </c>
      <c r="D353" s="76">
        <v>15</v>
      </c>
      <c r="E353" s="77">
        <v>6.0289351851851851E-2</v>
      </c>
      <c r="F353" s="77">
        <v>6.7500000000000004E-2</v>
      </c>
      <c r="G353" s="77">
        <f t="shared" si="101"/>
        <v>6.3894675925925931E-2</v>
      </c>
      <c r="H353" s="78">
        <v>0</v>
      </c>
      <c r="I353" s="88">
        <f t="shared" si="102"/>
        <v>4.2596450617283952E-3</v>
      </c>
      <c r="J353" s="87">
        <f>IF(B353="F",VLOOKUP(D353,Barem!$B$2:$C$11,2,1),VLOOKUP(D353,Barem!$B$12:$C$21,2,1))</f>
        <v>3.5</v>
      </c>
      <c r="K353" s="87">
        <f>IF(J353=0,0,IF(B353="F",VLOOKUP(I353,Barem!$G$2:$H$11,2,1),VLOOKUP(I353,Barem!$G$12:$H$21,2,1)))</f>
        <v>1.5</v>
      </c>
      <c r="L353" s="75" t="s">
        <v>120</v>
      </c>
      <c r="M353" s="14">
        <f t="shared" si="85"/>
        <v>0.75</v>
      </c>
      <c r="N353" s="14">
        <f t="shared" si="86"/>
        <v>0.25</v>
      </c>
      <c r="O353" s="55">
        <f t="shared" si="87"/>
        <v>0</v>
      </c>
      <c r="P353" s="31">
        <f>IF(D353&gt;21,VLOOKUP(D353,Barem!$S$1:$T$141,2,1),0)</f>
        <v>0</v>
      </c>
      <c r="Q353" s="31">
        <f>IF(D353&lt;1.609,0,IF(B353="F",VLOOKUP(I353,Barem!$W$2:$Y$13,2,1),VLOOKUP(I353,Barem!$W$14:$Y$25,2,1)))</f>
        <v>0</v>
      </c>
      <c r="R353" s="31">
        <f>VLOOKUP(A353,Participanti!A:C,3,0)</f>
        <v>0</v>
      </c>
      <c r="S353" s="25">
        <f t="shared" si="88"/>
        <v>3</v>
      </c>
      <c r="T353" s="102">
        <v>44276</v>
      </c>
      <c r="U353" s="13">
        <f>COUNTIFS(A:A,A353,C:C,C353)</f>
        <v>1</v>
      </c>
      <c r="V353" s="87" t="str">
        <f>VLOOKUP(A353,Data_echipe!A:U,21,0)</f>
        <v>Run for fun</v>
      </c>
    </row>
    <row r="354" spans="1:22" x14ac:dyDescent="0.25">
      <c r="A354" s="74" t="s">
        <v>127</v>
      </c>
      <c r="B354" s="87" t="str">
        <f>VLOOKUP(A354,Participanti!A:B,2,0)</f>
        <v>M</v>
      </c>
      <c r="C354" s="75">
        <v>10</v>
      </c>
      <c r="D354" s="76">
        <v>21.24</v>
      </c>
      <c r="E354" s="77">
        <v>7.5023148148148144E-2</v>
      </c>
      <c r="F354" s="77">
        <v>7.6087962962962954E-2</v>
      </c>
      <c r="G354" s="77">
        <f t="shared" si="101"/>
        <v>7.5555555555555542E-2</v>
      </c>
      <c r="H354" s="78">
        <v>427</v>
      </c>
      <c r="I354" s="88">
        <f t="shared" si="102"/>
        <v>3.5572295459301104E-3</v>
      </c>
      <c r="J354" s="87">
        <f>IF(B354="F",VLOOKUP(D354,Barem!$B$2:$C$11,2,1),VLOOKUP(D354,Barem!$B$12:$C$21,2,1))</f>
        <v>5</v>
      </c>
      <c r="K354" s="87">
        <f>IF(J354=0,0,IF(B354="F",VLOOKUP(I354,Barem!$G$2:$H$11,2,1),VLOOKUP(I354,Barem!$G$12:$H$21,2,1)))</f>
        <v>2.5</v>
      </c>
      <c r="L354" s="75" t="s">
        <v>120</v>
      </c>
      <c r="M354" s="14">
        <f t="shared" si="85"/>
        <v>0.75</v>
      </c>
      <c r="N354" s="14">
        <f t="shared" si="86"/>
        <v>0.25</v>
      </c>
      <c r="O354" s="55">
        <f t="shared" si="87"/>
        <v>0.28466666666666668</v>
      </c>
      <c r="P354" s="31">
        <f>IF(D354&gt;21,VLOOKUP(D354,Barem!$S$1:$T$141,2,1),0)</f>
        <v>0</v>
      </c>
      <c r="Q354" s="31">
        <f>IF(D354&lt;1.609,0,IF(B354="F",VLOOKUP(I354,Barem!$W$2:$Y$13,2,1),VLOOKUP(I354,Barem!$W$14:$Y$25,2,1)))</f>
        <v>0</v>
      </c>
      <c r="R354" s="31">
        <f>VLOOKUP(A354,Participanti!A:C,3,0)</f>
        <v>0</v>
      </c>
      <c r="S354" s="25">
        <f t="shared" si="88"/>
        <v>4.6596666666666664</v>
      </c>
      <c r="T354" s="102">
        <v>44276</v>
      </c>
      <c r="U354" s="13">
        <f>COUNTIFS(A:A,A354,C:C,C354)</f>
        <v>1</v>
      </c>
      <c r="V354" s="87" t="str">
        <f>VLOOKUP(A354,Data_echipe!A:U,21,0)</f>
        <v>Tenchei</v>
      </c>
    </row>
    <row r="355" spans="1:22" x14ac:dyDescent="0.25">
      <c r="A355" s="74" t="s">
        <v>54</v>
      </c>
      <c r="B355" s="87" t="str">
        <f>VLOOKUP(A355,Participanti!A:B,2,0)</f>
        <v>M</v>
      </c>
      <c r="C355" s="75">
        <v>10</v>
      </c>
      <c r="D355" s="76">
        <v>30.01</v>
      </c>
      <c r="E355" s="77">
        <v>0.10689814814814814</v>
      </c>
      <c r="F355" s="77">
        <v>0.10989583333333335</v>
      </c>
      <c r="G355" s="77">
        <f t="shared" si="101"/>
        <v>0.10839699074074075</v>
      </c>
      <c r="H355" s="78">
        <v>586</v>
      </c>
      <c r="I355" s="88">
        <f t="shared" si="102"/>
        <v>3.6120290150196848E-3</v>
      </c>
      <c r="J355" s="87">
        <f>IF(B355="F",VLOOKUP(D355,Barem!$B$2:$C$11,2,1),VLOOKUP(D355,Barem!$B$12:$C$21,2,1))</f>
        <v>5</v>
      </c>
      <c r="K355" s="87">
        <f>IF(J355=0,0,IF(B355="F",VLOOKUP(I355,Barem!$G$2:$H$11,2,1),VLOOKUP(I355,Barem!$G$12:$H$21,2,1)))</f>
        <v>2.5</v>
      </c>
      <c r="L355" s="56" t="str">
        <f>VLOOKUP(C355,Barem!$L$1:$Q$16,6,0)</f>
        <v>V</v>
      </c>
      <c r="M355" s="14">
        <f t="shared" si="85"/>
        <v>0.25</v>
      </c>
      <c r="N355" s="14">
        <f t="shared" si="86"/>
        <v>0.75</v>
      </c>
      <c r="O355" s="55">
        <f t="shared" si="87"/>
        <v>0.39066666666666666</v>
      </c>
      <c r="P355" s="31">
        <f>IF(D355&gt;21,VLOOKUP(D355,Barem!$S$1:$T$141,2,1),0)</f>
        <v>0.4</v>
      </c>
      <c r="Q355" s="31">
        <f>IF(D355&lt;1.609,0,IF(B355="F",VLOOKUP(I355,Barem!$W$2:$Y$13,2,1),VLOOKUP(I355,Barem!$W$14:$Y$25,2,1)))</f>
        <v>0</v>
      </c>
      <c r="R355" s="31">
        <f>VLOOKUP(A355,Participanti!A:C,3,0)</f>
        <v>0</v>
      </c>
      <c r="S355" s="25">
        <f t="shared" si="88"/>
        <v>3.9156666666666666</v>
      </c>
      <c r="T355" s="102">
        <v>44276</v>
      </c>
      <c r="U355" s="13">
        <f>COUNTIFS(A:A,A355,C:C,C355)</f>
        <v>1</v>
      </c>
      <c r="V355" s="87" t="str">
        <f>VLOOKUP(A355,Data_echipe!A:U,21,0)</f>
        <v>Tenchei</v>
      </c>
    </row>
    <row r="356" spans="1:22" x14ac:dyDescent="0.25">
      <c r="A356" s="74" t="s">
        <v>51</v>
      </c>
      <c r="B356" s="87" t="str">
        <f>VLOOKUP(A356,Participanti!A:B,2,0)</f>
        <v>M</v>
      </c>
      <c r="C356" s="75">
        <v>10</v>
      </c>
      <c r="D356" s="76">
        <v>11.75</v>
      </c>
      <c r="E356" s="77">
        <v>4.5694444444444447E-2</v>
      </c>
      <c r="F356" s="77">
        <v>4.6250000000000006E-2</v>
      </c>
      <c r="G356" s="77">
        <f t="shared" si="101"/>
        <v>4.5972222222222227E-2</v>
      </c>
      <c r="H356" s="78">
        <v>186</v>
      </c>
      <c r="I356" s="88">
        <f t="shared" si="102"/>
        <v>3.9125295508274233E-3</v>
      </c>
      <c r="J356" s="87">
        <f>IF(B356="F",VLOOKUP(D356,Barem!$B$2:$C$11,2,1),VLOOKUP(D356,Barem!$B$12:$C$21,2,1))</f>
        <v>2.5</v>
      </c>
      <c r="K356" s="87">
        <f>IF(J356=0,0,IF(B356="F",VLOOKUP(I356,Barem!$G$2:$H$11,2,1),VLOOKUP(I356,Barem!$G$12:$H$21,2,1)))</f>
        <v>1.5</v>
      </c>
      <c r="L356" s="56" t="str">
        <f>VLOOKUP(C356,Barem!$L$1:$Q$16,6,0)</f>
        <v>V</v>
      </c>
      <c r="M356" s="14">
        <f t="shared" si="85"/>
        <v>0.25</v>
      </c>
      <c r="N356" s="14">
        <f t="shared" si="86"/>
        <v>0.75</v>
      </c>
      <c r="O356" s="55">
        <f t="shared" si="87"/>
        <v>0.124</v>
      </c>
      <c r="P356" s="31">
        <f>IF(D356&gt;21,VLOOKUP(D356,Barem!$S$1:$T$141,2,1),0)</f>
        <v>0</v>
      </c>
      <c r="Q356" s="31">
        <f>IF(D356&lt;1.609,0,IF(B356="F",VLOOKUP(I356,Barem!$W$2:$Y$13,2,1),VLOOKUP(I356,Barem!$W$14:$Y$25,2,1)))</f>
        <v>0</v>
      </c>
      <c r="R356" s="31">
        <f>VLOOKUP(A356,Participanti!A:C,3,0)</f>
        <v>0.4</v>
      </c>
      <c r="S356" s="25">
        <f t="shared" si="88"/>
        <v>2.274</v>
      </c>
      <c r="T356" s="102">
        <v>44272</v>
      </c>
      <c r="U356" s="13">
        <f>COUNTIFS(A:A,A356,C:C,C356)</f>
        <v>1</v>
      </c>
      <c r="V356" s="87" t="str">
        <f>VLOOKUP(A356,Data_echipe!A:U,21,0)</f>
        <v>Simply the BEST</v>
      </c>
    </row>
    <row r="357" spans="1:22" x14ac:dyDescent="0.25">
      <c r="A357" s="74" t="s">
        <v>142</v>
      </c>
      <c r="B357" s="87" t="str">
        <f>VLOOKUP(A357,Participanti!A:B,2,0)</f>
        <v>M</v>
      </c>
      <c r="C357" s="75">
        <v>10</v>
      </c>
      <c r="D357" s="76">
        <v>24.01</v>
      </c>
      <c r="E357" s="77">
        <v>7.6030092592592594E-2</v>
      </c>
      <c r="F357" s="77">
        <v>7.633101851851852E-2</v>
      </c>
      <c r="G357" s="77">
        <f t="shared" si="101"/>
        <v>7.6180555555555557E-2</v>
      </c>
      <c r="H357" s="78">
        <v>42</v>
      </c>
      <c r="I357" s="88">
        <f t="shared" si="102"/>
        <v>3.1728677865704102E-3</v>
      </c>
      <c r="J357" s="87">
        <f>IF(B357="F",VLOOKUP(D357,Barem!$B$2:$C$11,2,1),VLOOKUP(D357,Barem!$B$12:$C$21,2,1))</f>
        <v>5</v>
      </c>
      <c r="K357" s="87">
        <f>IF(J357=0,0,IF(B357="F",VLOOKUP(I357,Barem!$G$2:$H$11,2,1),VLOOKUP(I357,Barem!$G$12:$H$21,2,1)))</f>
        <v>3.5</v>
      </c>
      <c r="L357" s="56" t="str">
        <f>VLOOKUP(C357,Barem!$L$1:$Q$16,6,0)</f>
        <v>V</v>
      </c>
      <c r="M357" s="14">
        <f t="shared" ref="M357:M368" si="103">IF(OR(L357="P1",L357="P2",L357="P3"),"",IF(C357=15,0.5,IF(L357="D",0.75,0.25)))</f>
        <v>0.25</v>
      </c>
      <c r="N357" s="14">
        <f t="shared" ref="N357:N368" si="104">IF(OR(L357="P1",L357="P2",L357="P3"),"",IF(C357=15,0.5,IF(L357="V",0.75,0.25)))</f>
        <v>0.75</v>
      </c>
      <c r="O357" s="55">
        <f t="shared" ref="O357:O368" si="105">IF(H357&lt;-49,H357/1500,IF(H357&gt;99,H357/1500,0))</f>
        <v>0</v>
      </c>
      <c r="P357" s="31">
        <f>IF(D357&gt;21,VLOOKUP(D357,Barem!$S$1:$T$141,2,1),0)</f>
        <v>0.1</v>
      </c>
      <c r="Q357" s="31">
        <f>IF(D357&lt;1.609,0,IF(B357="F",VLOOKUP(I357,Barem!$W$2:$Y$13,2,1),VLOOKUP(I357,Barem!$W$14:$Y$25,2,1)))</f>
        <v>0</v>
      </c>
      <c r="R357" s="31">
        <f>VLOOKUP(A357,Participanti!A:C,3,0)</f>
        <v>0</v>
      </c>
      <c r="S357" s="25">
        <f t="shared" ref="S357:S368" si="106">J357*M357+K357*N357+O357+P357+Q357+R357</f>
        <v>3.9750000000000001</v>
      </c>
      <c r="T357" s="102">
        <v>44276</v>
      </c>
      <c r="U357" s="13">
        <f>COUNTIFS(A:A,A357,C:C,C357)</f>
        <v>1</v>
      </c>
      <c r="V357" s="87" t="str">
        <f>VLOOKUP(A357,Data_echipe!A:U,21,0)</f>
        <v>Simply the BEST</v>
      </c>
    </row>
    <row r="358" spans="1:22" x14ac:dyDescent="0.25">
      <c r="A358" s="74" t="s">
        <v>187</v>
      </c>
      <c r="B358" s="87" t="str">
        <f>VLOOKUP(A358,Participanti!A:B,2,0)</f>
        <v>F</v>
      </c>
      <c r="C358" s="75">
        <v>10</v>
      </c>
      <c r="D358" s="76">
        <v>9.86</v>
      </c>
      <c r="E358" s="77">
        <v>3.2361111111111111E-2</v>
      </c>
      <c r="F358" s="77">
        <v>3.2581018518518516E-2</v>
      </c>
      <c r="G358" s="77">
        <f t="shared" si="101"/>
        <v>3.2471064814814814E-2</v>
      </c>
      <c r="H358" s="78">
        <v>48</v>
      </c>
      <c r="I358" s="88">
        <f t="shared" si="102"/>
        <v>3.2932114416647884E-3</v>
      </c>
      <c r="J358" s="87">
        <f>IF(B358="F",VLOOKUP(D358,Barem!$B$2:$C$11,2,1),VLOOKUP(D358,Barem!$B$12:$C$21,2,1))</f>
        <v>2.5</v>
      </c>
      <c r="K358" s="87">
        <f>IF(J358=0,0,IF(B358="F",VLOOKUP(I358,Barem!$G$2:$H$11,2,1),VLOOKUP(I358,Barem!$G$12:$H$21,2,1)))</f>
        <v>4.5</v>
      </c>
      <c r="L358" s="56" t="str">
        <f>VLOOKUP(C358,Barem!$L$1:$Q$16,6,0)</f>
        <v>V</v>
      </c>
      <c r="M358" s="14">
        <f t="shared" si="103"/>
        <v>0.25</v>
      </c>
      <c r="N358" s="14">
        <f t="shared" si="104"/>
        <v>0.75</v>
      </c>
      <c r="O358" s="55">
        <f t="shared" si="105"/>
        <v>0</v>
      </c>
      <c r="P358" s="31">
        <f>IF(D358&gt;21,VLOOKUP(D358,Barem!$S$1:$T$141,2,1),0)</f>
        <v>0</v>
      </c>
      <c r="Q358" s="31">
        <f>IF(D358&lt;1.609,0,IF(B358="F",VLOOKUP(I358,Barem!$W$2:$Y$13,2,1),VLOOKUP(I358,Barem!$W$14:$Y$25,2,1)))</f>
        <v>0</v>
      </c>
      <c r="R358" s="31">
        <f>VLOOKUP(A358,Participanti!A:C,3,0)</f>
        <v>0</v>
      </c>
      <c r="S358" s="25">
        <f t="shared" si="106"/>
        <v>4</v>
      </c>
      <c r="T358" s="102">
        <v>44276</v>
      </c>
      <c r="U358" s="13">
        <f>COUNTIFS(A:A,A358,C:C,C358)</f>
        <v>1</v>
      </c>
      <c r="V358" s="87" t="str">
        <f>VLOOKUP(A358,Data_echipe!A:U,21,0)</f>
        <v>Simply the BEST</v>
      </c>
    </row>
    <row r="359" spans="1:22" x14ac:dyDescent="0.25">
      <c r="A359" s="74" t="s">
        <v>190</v>
      </c>
      <c r="B359" s="87" t="str">
        <f>VLOOKUP(A359,Participanti!A:B,2,0)</f>
        <v>F</v>
      </c>
      <c r="C359" s="75">
        <v>10</v>
      </c>
      <c r="D359" s="76">
        <v>7.02</v>
      </c>
      <c r="E359" s="77">
        <v>2.3553240740740739E-2</v>
      </c>
      <c r="F359" s="77">
        <v>2.3553240740740739E-2</v>
      </c>
      <c r="G359" s="77">
        <f t="shared" si="101"/>
        <v>2.3553240740740739E-2</v>
      </c>
      <c r="H359" s="78">
        <v>70</v>
      </c>
      <c r="I359" s="88">
        <f t="shared" si="102"/>
        <v>3.3551624986810171E-3</v>
      </c>
      <c r="J359" s="87">
        <f>IF(B359="F",VLOOKUP(D359,Barem!$B$2:$C$11,2,1),VLOOKUP(D359,Barem!$B$12:$C$21,2,1))</f>
        <v>2</v>
      </c>
      <c r="K359" s="87">
        <f>IF(J359=0,0,IF(B359="F",VLOOKUP(I359,Barem!$G$2:$H$11,2,1),VLOOKUP(I359,Barem!$G$12:$H$21,2,1)))</f>
        <v>4</v>
      </c>
      <c r="L359" s="56" t="str">
        <f>VLOOKUP(C359,Barem!$L$1:$Q$16,6,0)</f>
        <v>V</v>
      </c>
      <c r="M359" s="14">
        <f t="shared" si="103"/>
        <v>0.25</v>
      </c>
      <c r="N359" s="14">
        <f t="shared" si="104"/>
        <v>0.75</v>
      </c>
      <c r="O359" s="55">
        <f t="shared" si="105"/>
        <v>0</v>
      </c>
      <c r="P359" s="31">
        <f>IF(D359&gt;21,VLOOKUP(D359,Barem!$S$1:$T$141,2,1),0)</f>
        <v>0</v>
      </c>
      <c r="Q359" s="31">
        <f>IF(D359&lt;1.609,0,IF(B359="F",VLOOKUP(I359,Barem!$W$2:$Y$13,2,1),VLOOKUP(I359,Barem!$W$14:$Y$25,2,1)))</f>
        <v>0</v>
      </c>
      <c r="R359" s="31">
        <f>VLOOKUP(A359,Participanti!A:C,3,0)</f>
        <v>0</v>
      </c>
      <c r="S359" s="25">
        <f t="shared" si="106"/>
        <v>3.5</v>
      </c>
      <c r="T359" s="102">
        <v>44275</v>
      </c>
      <c r="U359" s="13">
        <f>COUNTIFS(A:A,A359,C:C,C359)</f>
        <v>1</v>
      </c>
      <c r="V359" s="87" t="str">
        <f>VLOOKUP(A359,Data_echipe!A:U,21,0)</f>
        <v>Run for fun</v>
      </c>
    </row>
    <row r="360" spans="1:22" x14ac:dyDescent="0.25">
      <c r="A360" s="74" t="s">
        <v>90</v>
      </c>
      <c r="B360" s="87" t="str">
        <f>VLOOKUP(A360,Participanti!A:B,2,0)</f>
        <v>M</v>
      </c>
      <c r="C360" s="75">
        <v>10</v>
      </c>
      <c r="D360" s="76">
        <v>67.95</v>
      </c>
      <c r="E360" s="77">
        <v>0.46780092592592593</v>
      </c>
      <c r="F360" s="77">
        <v>0.48601851851851857</v>
      </c>
      <c r="G360" s="77">
        <f t="shared" si="101"/>
        <v>0.47690972222222228</v>
      </c>
      <c r="H360" s="78">
        <v>158</v>
      </c>
      <c r="I360" s="88">
        <f t="shared" si="102"/>
        <v>7.0185389583844338E-3</v>
      </c>
      <c r="J360" s="87">
        <f>IF(B360="F",VLOOKUP(D360,Barem!$B$2:$C$11,2,1),VLOOKUP(D360,Barem!$B$12:$C$21,2,1))</f>
        <v>5</v>
      </c>
      <c r="K360" s="87">
        <f>IF(J360=0,0,IF(B360="F",VLOOKUP(I360,Barem!$G$2:$H$11,2,1),VLOOKUP(I360,Barem!$G$12:$H$21,2,1)))</f>
        <v>0</v>
      </c>
      <c r="L360" s="56" t="str">
        <f>VLOOKUP(C360,Barem!$L$1:$Q$16,6,0)</f>
        <v>V</v>
      </c>
      <c r="M360" s="14">
        <f t="shared" si="103"/>
        <v>0.25</v>
      </c>
      <c r="N360" s="14">
        <f t="shared" si="104"/>
        <v>0.75</v>
      </c>
      <c r="O360" s="55">
        <f t="shared" si="105"/>
        <v>0.10533333333333333</v>
      </c>
      <c r="P360" s="31">
        <f>IF(D360&gt;21,VLOOKUP(D360,Barem!$S$1:$T$141,2,1),0)</f>
        <v>2.2999999999999998</v>
      </c>
      <c r="Q360" s="31">
        <f>IF(D360&lt;1.609,0,IF(B360="F",VLOOKUP(I360,Barem!$W$2:$Y$13,2,1),VLOOKUP(I360,Barem!$W$14:$Y$25,2,1)))</f>
        <v>0</v>
      </c>
      <c r="R360" s="31">
        <f>VLOOKUP(A360,Participanti!A:C,3,0)</f>
        <v>0.4</v>
      </c>
      <c r="S360" s="25">
        <f t="shared" si="106"/>
        <v>4.0553333333333335</v>
      </c>
      <c r="T360" s="102">
        <v>44276</v>
      </c>
      <c r="U360" s="13">
        <f>COUNTIFS(A:A,A360,C:C,C360)</f>
        <v>1</v>
      </c>
      <c r="V360" s="87" t="str">
        <f>VLOOKUP(A360,Data_echipe!A:U,21,0)</f>
        <v>FUGI!</v>
      </c>
    </row>
    <row r="361" spans="1:22" x14ac:dyDescent="0.25">
      <c r="A361" s="74" t="s">
        <v>59</v>
      </c>
      <c r="B361" s="87" t="str">
        <f>VLOOKUP(A361,Participanti!A:B,2,0)</f>
        <v>M</v>
      </c>
      <c r="C361" s="75">
        <v>10</v>
      </c>
      <c r="D361" s="76">
        <v>3.31</v>
      </c>
      <c r="E361" s="77">
        <v>9.8032407407407408E-3</v>
      </c>
      <c r="F361" s="77">
        <v>1.005787037037037E-2</v>
      </c>
      <c r="G361" s="77">
        <f t="shared" si="101"/>
        <v>9.9305555555555553E-3</v>
      </c>
      <c r="H361" s="78">
        <v>14</v>
      </c>
      <c r="I361" s="88">
        <f t="shared" si="102"/>
        <v>3.0001678415575695E-3</v>
      </c>
      <c r="J361" s="87">
        <f>IF(B361="F",VLOOKUP(D361,Barem!$B$2:$C$11,2,1),VLOOKUP(D361,Barem!$B$12:$C$21,2,1))</f>
        <v>1</v>
      </c>
      <c r="K361" s="87">
        <f>IF(J361=0,0,IF(B361="F",VLOOKUP(I361,Barem!$G$2:$H$11,2,1),VLOOKUP(I361,Barem!$G$12:$H$21,2,1)))</f>
        <v>4</v>
      </c>
      <c r="L361" s="56" t="str">
        <f>VLOOKUP(C361,Barem!$L$1:$Q$16,6,0)</f>
        <v>V</v>
      </c>
      <c r="M361" s="14">
        <f t="shared" si="103"/>
        <v>0.25</v>
      </c>
      <c r="N361" s="14">
        <f t="shared" si="104"/>
        <v>0.75</v>
      </c>
      <c r="O361" s="55">
        <f t="shared" si="105"/>
        <v>0</v>
      </c>
      <c r="P361" s="31">
        <f>IF(D361&gt;21,VLOOKUP(D361,Barem!$S$1:$T$141,2,1),0)</f>
        <v>0</v>
      </c>
      <c r="Q361" s="31">
        <f>IF(D361&lt;1.609,0,IF(B361="F",VLOOKUP(I361,Barem!$W$2:$Y$13,2,1),VLOOKUP(I361,Barem!$W$14:$Y$25,2,1)))</f>
        <v>0</v>
      </c>
      <c r="R361" s="31">
        <f>VLOOKUP(A361,Participanti!A:C,3,0)</f>
        <v>0</v>
      </c>
      <c r="S361" s="25">
        <f t="shared" si="106"/>
        <v>3.25</v>
      </c>
      <c r="T361" s="102">
        <v>44276</v>
      </c>
      <c r="U361" s="13">
        <f>COUNTIFS(A:A,A361,C:C,C361)</f>
        <v>1</v>
      </c>
      <c r="V361" s="87" t="str">
        <f>VLOOKUP(A361,Data_echipe!A:U,21,0)</f>
        <v>FUGI!</v>
      </c>
    </row>
    <row r="362" spans="1:22" x14ac:dyDescent="0.25">
      <c r="A362" s="74" t="s">
        <v>53</v>
      </c>
      <c r="B362" s="87" t="str">
        <f>VLOOKUP(A362,Participanti!A:B,2,0)</f>
        <v>M</v>
      </c>
      <c r="C362" s="75">
        <v>10</v>
      </c>
      <c r="D362" s="76">
        <v>12.08</v>
      </c>
      <c r="E362" s="77">
        <v>4.6250000000000006E-2</v>
      </c>
      <c r="F362" s="77">
        <v>4.8993055555555554E-2</v>
      </c>
      <c r="G362" s="77">
        <f t="shared" si="101"/>
        <v>4.7621527777777783E-2</v>
      </c>
      <c r="H362" s="78">
        <v>6</v>
      </c>
      <c r="I362" s="88">
        <f t="shared" si="102"/>
        <v>3.9421794518027962E-3</v>
      </c>
      <c r="J362" s="87">
        <f>IF(B362="F",VLOOKUP(D362,Barem!$B$2:$C$11,2,1),VLOOKUP(D362,Barem!$B$12:$C$21,2,1))</f>
        <v>3</v>
      </c>
      <c r="K362" s="87">
        <f>IF(J362=0,0,IF(B362="F",VLOOKUP(I362,Barem!$G$2:$H$11,2,1),VLOOKUP(I362,Barem!$G$12:$H$21,2,1)))</f>
        <v>1.5</v>
      </c>
      <c r="L362" s="56" t="str">
        <f>VLOOKUP(C362,Barem!$L$1:$Q$16,6,0)</f>
        <v>V</v>
      </c>
      <c r="M362" s="14">
        <f t="shared" si="103"/>
        <v>0.25</v>
      </c>
      <c r="N362" s="14">
        <f t="shared" si="104"/>
        <v>0.75</v>
      </c>
      <c r="O362" s="55">
        <f t="shared" si="105"/>
        <v>0</v>
      </c>
      <c r="P362" s="31">
        <f>IF(D362&gt;21,VLOOKUP(D362,Barem!$S$1:$T$141,2,1),0)</f>
        <v>0</v>
      </c>
      <c r="Q362" s="31">
        <f>IF(D362&lt;1.609,0,IF(B362="F",VLOOKUP(I362,Barem!$W$2:$Y$13,2,1),VLOOKUP(I362,Barem!$W$14:$Y$25,2,1)))</f>
        <v>0</v>
      </c>
      <c r="R362" s="31">
        <f>VLOOKUP(A362,Participanti!A:C,3,0)</f>
        <v>0</v>
      </c>
      <c r="S362" s="25">
        <f t="shared" si="106"/>
        <v>1.875</v>
      </c>
      <c r="T362" s="102">
        <v>44276</v>
      </c>
      <c r="U362" s="13">
        <f>COUNTIFS(A:A,A362,C:C,C362)</f>
        <v>1</v>
      </c>
      <c r="V362" s="87" t="str">
        <f>VLOOKUP(A362,Data_echipe!A:U,21,0)</f>
        <v>Run for fun</v>
      </c>
    </row>
    <row r="363" spans="1:22" x14ac:dyDescent="0.25">
      <c r="A363" s="74" t="s">
        <v>66</v>
      </c>
      <c r="B363" s="87" t="str">
        <f>VLOOKUP(A363,Participanti!A:B,2,0)</f>
        <v>M</v>
      </c>
      <c r="C363" s="75">
        <v>10</v>
      </c>
      <c r="D363" s="76">
        <v>15.03</v>
      </c>
      <c r="E363" s="77">
        <v>5.1574074074074078E-2</v>
      </c>
      <c r="F363" s="77">
        <v>5.1574074074074078E-2</v>
      </c>
      <c r="G363" s="77">
        <f t="shared" si="101"/>
        <v>5.1574074074074078E-2</v>
      </c>
      <c r="H363" s="78">
        <v>60</v>
      </c>
      <c r="I363" s="88">
        <f t="shared" si="102"/>
        <v>3.431408787363545E-3</v>
      </c>
      <c r="J363" s="87">
        <f>IF(B363="F",VLOOKUP(D363,Barem!$B$2:$C$11,2,1),VLOOKUP(D363,Barem!$B$12:$C$21,2,1))</f>
        <v>3.5</v>
      </c>
      <c r="K363" s="87">
        <f>IF(J363=0,0,IF(B363="F",VLOOKUP(I363,Barem!$G$2:$H$11,2,1),VLOOKUP(I363,Barem!$G$12:$H$21,2,1)))</f>
        <v>3</v>
      </c>
      <c r="L363" s="56" t="str">
        <f>VLOOKUP(C363,Barem!$L$1:$Q$16,6,0)</f>
        <v>V</v>
      </c>
      <c r="M363" s="14">
        <f t="shared" si="103"/>
        <v>0.25</v>
      </c>
      <c r="N363" s="14">
        <f t="shared" si="104"/>
        <v>0.75</v>
      </c>
      <c r="O363" s="55">
        <f t="shared" si="105"/>
        <v>0</v>
      </c>
      <c r="P363" s="31">
        <f>IF(D363&gt;21,VLOOKUP(D363,Barem!$S$1:$T$141,2,1),0)</f>
        <v>0</v>
      </c>
      <c r="Q363" s="31">
        <f>IF(D363&lt;1.609,0,IF(B363="F",VLOOKUP(I363,Barem!$W$2:$Y$13,2,1),VLOOKUP(I363,Barem!$W$14:$Y$25,2,1)))</f>
        <v>0</v>
      </c>
      <c r="R363" s="31">
        <f>VLOOKUP(A363,Participanti!A:C,3,0)</f>
        <v>0</v>
      </c>
      <c r="S363" s="25">
        <f t="shared" si="106"/>
        <v>3.125</v>
      </c>
      <c r="T363" s="102">
        <v>44276</v>
      </c>
      <c r="U363" s="13">
        <f>COUNTIFS(A:A,A363,C:C,C363)</f>
        <v>1</v>
      </c>
      <c r="V363" s="87" t="str">
        <f>VLOOKUP(A363,Data_echipe!A:U,21,0)</f>
        <v>Simply the BEST</v>
      </c>
    </row>
    <row r="364" spans="1:22" x14ac:dyDescent="0.25">
      <c r="A364" s="74" t="s">
        <v>56</v>
      </c>
      <c r="B364" s="87" t="str">
        <f>VLOOKUP(A364,Participanti!A:B,2,0)</f>
        <v>M</v>
      </c>
      <c r="C364" s="75">
        <v>10</v>
      </c>
      <c r="D364" s="76">
        <v>24.44</v>
      </c>
      <c r="E364" s="77">
        <v>9.9652777777777771E-2</v>
      </c>
      <c r="F364" s="77">
        <v>0.11465277777777778</v>
      </c>
      <c r="G364" s="77">
        <f t="shared" si="101"/>
        <v>0.10715277777777778</v>
      </c>
      <c r="H364" s="78">
        <v>0</v>
      </c>
      <c r="I364" s="88">
        <f t="shared" si="102"/>
        <v>4.3843198763411527E-3</v>
      </c>
      <c r="J364" s="87">
        <f>IF(B364="F",VLOOKUP(D364,Barem!$B$2:$C$11,2,1),VLOOKUP(D364,Barem!$B$12:$C$21,2,1))</f>
        <v>5</v>
      </c>
      <c r="K364" s="87">
        <f>IF(J364=0,0,IF(B364="F",VLOOKUP(I364,Barem!$G$2:$H$11,2,1),VLOOKUP(I364,Barem!$G$12:$H$21,2,1)))</f>
        <v>1</v>
      </c>
      <c r="L364" s="56" t="str">
        <f>VLOOKUP(C364,Barem!$L$1:$Q$16,6,0)</f>
        <v>V</v>
      </c>
      <c r="M364" s="14">
        <f t="shared" si="103"/>
        <v>0.25</v>
      </c>
      <c r="N364" s="14">
        <f t="shared" si="104"/>
        <v>0.75</v>
      </c>
      <c r="O364" s="55">
        <f t="shared" si="105"/>
        <v>0</v>
      </c>
      <c r="P364" s="31">
        <f>IF(D364&gt;21,VLOOKUP(D364,Barem!$S$1:$T$141,2,1),0)</f>
        <v>0.1</v>
      </c>
      <c r="Q364" s="31">
        <f>IF(D364&lt;1.609,0,IF(B364="F",VLOOKUP(I364,Barem!$W$2:$Y$13,2,1),VLOOKUP(I364,Barem!$W$14:$Y$25,2,1)))</f>
        <v>0</v>
      </c>
      <c r="R364" s="31">
        <f>VLOOKUP(A364,Participanti!A:C,3,0)</f>
        <v>0</v>
      </c>
      <c r="S364" s="25">
        <f t="shared" si="106"/>
        <v>2.1</v>
      </c>
      <c r="T364" s="102">
        <v>44276</v>
      </c>
      <c r="U364" s="13">
        <f>COUNTIFS(A:A,A364,C:C,C364)</f>
        <v>1</v>
      </c>
      <c r="V364" s="87" t="str">
        <f>VLOOKUP(A364,Data_echipe!A:U,21,0)</f>
        <v>Simply the BEST</v>
      </c>
    </row>
    <row r="365" spans="1:22" x14ac:dyDescent="0.25">
      <c r="A365" s="74" t="s">
        <v>62</v>
      </c>
      <c r="B365" s="87" t="str">
        <f>VLOOKUP(A365,Participanti!A:B,2,0)</f>
        <v>M</v>
      </c>
      <c r="C365" s="75">
        <v>10</v>
      </c>
      <c r="D365" s="76">
        <v>7.52</v>
      </c>
      <c r="E365" s="77">
        <v>2.494212962962963E-2</v>
      </c>
      <c r="F365" s="77">
        <v>2.6400462962962962E-2</v>
      </c>
      <c r="G365" s="77">
        <f t="shared" si="101"/>
        <v>2.5671296296296296E-2</v>
      </c>
      <c r="H365" s="78">
        <v>3</v>
      </c>
      <c r="I365" s="88">
        <f t="shared" si="102"/>
        <v>3.4137362096138693E-3</v>
      </c>
      <c r="J365" s="87">
        <f>IF(B365="F",VLOOKUP(D365,Barem!$B$2:$C$11,2,1),VLOOKUP(D365,Barem!$B$12:$C$21,2,1))</f>
        <v>2</v>
      </c>
      <c r="K365" s="87">
        <f>IF(J365=0,0,IF(B365="F",VLOOKUP(I365,Barem!$G$2:$H$11,2,1),VLOOKUP(I365,Barem!$G$12:$H$21,2,1)))</f>
        <v>3</v>
      </c>
      <c r="L365" s="56" t="str">
        <f>VLOOKUP(C365,Barem!$L$1:$Q$16,6,0)</f>
        <v>V</v>
      </c>
      <c r="M365" s="14">
        <f t="shared" si="103"/>
        <v>0.25</v>
      </c>
      <c r="N365" s="14">
        <f t="shared" si="104"/>
        <v>0.75</v>
      </c>
      <c r="O365" s="55">
        <f t="shared" si="105"/>
        <v>0</v>
      </c>
      <c r="P365" s="31">
        <f>IF(D365&gt;21,VLOOKUP(D365,Barem!$S$1:$T$141,2,1),0)</f>
        <v>0</v>
      </c>
      <c r="Q365" s="31">
        <f>IF(D365&lt;1.609,0,IF(B365="F",VLOOKUP(I365,Barem!$W$2:$Y$13,2,1),VLOOKUP(I365,Barem!$W$14:$Y$25,2,1)))</f>
        <v>0</v>
      </c>
      <c r="R365" s="31">
        <f>VLOOKUP(A365,Participanti!A:C,3,0)</f>
        <v>0</v>
      </c>
      <c r="S365" s="25">
        <f t="shared" si="106"/>
        <v>2.75</v>
      </c>
      <c r="T365" s="102">
        <v>44274</v>
      </c>
      <c r="U365" s="13">
        <f>COUNTIFS(A:A,A365,C:C,C365)</f>
        <v>1</v>
      </c>
      <c r="V365" s="87" t="str">
        <f>VLOOKUP(A365,Data_echipe!A:U,21,0)</f>
        <v>Tenchei</v>
      </c>
    </row>
    <row r="366" spans="1:22" x14ac:dyDescent="0.25">
      <c r="A366" s="74" t="s">
        <v>67</v>
      </c>
      <c r="B366" s="87" t="str">
        <f>VLOOKUP(A366,Participanti!A:B,2,0)</f>
        <v>F</v>
      </c>
      <c r="C366" s="75">
        <v>10</v>
      </c>
      <c r="D366" s="76">
        <v>8.0299999999999994</v>
      </c>
      <c r="E366" s="77">
        <v>4.0208333333333332E-2</v>
      </c>
      <c r="F366" s="77">
        <v>4.0312499999999994E-2</v>
      </c>
      <c r="G366" s="77">
        <f t="shared" si="101"/>
        <v>4.026041666666666E-2</v>
      </c>
      <c r="H366" s="78">
        <v>63</v>
      </c>
      <c r="I366" s="88">
        <f t="shared" si="102"/>
        <v>5.013750518887505E-3</v>
      </c>
      <c r="J366" s="87">
        <f>IF(B366="F",VLOOKUP(D366,Barem!$B$2:$C$11,2,1),VLOOKUP(D366,Barem!$B$12:$C$21,2,1))</f>
        <v>2</v>
      </c>
      <c r="K366" s="87">
        <f>IF(J366=0,0,IF(B366="F",VLOOKUP(I366,Barem!$G$2:$H$11,2,1),VLOOKUP(I366,Barem!$G$12:$H$21,2,1)))</f>
        <v>1</v>
      </c>
      <c r="L366" s="56" t="str">
        <f>VLOOKUP(C366,Barem!$L$1:$Q$16,6,0)</f>
        <v>V</v>
      </c>
      <c r="M366" s="14">
        <f t="shared" si="103"/>
        <v>0.25</v>
      </c>
      <c r="N366" s="14">
        <f t="shared" si="104"/>
        <v>0.75</v>
      </c>
      <c r="O366" s="55">
        <f t="shared" si="105"/>
        <v>0</v>
      </c>
      <c r="P366" s="31">
        <f>IF(D366&gt;21,VLOOKUP(D366,Barem!$S$1:$T$141,2,1),0)</f>
        <v>0</v>
      </c>
      <c r="Q366" s="31">
        <f>IF(D366&lt;1.609,0,IF(B366="F",VLOOKUP(I366,Barem!$W$2:$Y$13,2,1),VLOOKUP(I366,Barem!$W$14:$Y$25,2,1)))</f>
        <v>0</v>
      </c>
      <c r="R366" s="31">
        <f>VLOOKUP(A366,Participanti!A:C,3,0)</f>
        <v>0.7</v>
      </c>
      <c r="S366" s="25">
        <f t="shared" si="106"/>
        <v>1.95</v>
      </c>
      <c r="T366" s="102">
        <v>44272</v>
      </c>
      <c r="U366" s="13">
        <f>COUNTIFS(A:A,A366,C:C,C366)</f>
        <v>1</v>
      </c>
      <c r="V366" s="87" t="str">
        <f>VLOOKUP(A366,Data_echipe!A:U,21,0)</f>
        <v>FUGI!</v>
      </c>
    </row>
    <row r="367" spans="1:22" x14ac:dyDescent="0.25">
      <c r="A367" s="74" t="s">
        <v>44</v>
      </c>
      <c r="B367" s="87" t="str">
        <f>VLOOKUP(A367,Participanti!A:B,2,0)</f>
        <v>M</v>
      </c>
      <c r="C367" s="75">
        <v>10</v>
      </c>
      <c r="D367" s="76">
        <v>21.2</v>
      </c>
      <c r="E367" s="77">
        <v>7.962962962962962E-2</v>
      </c>
      <c r="F367" s="77">
        <v>8.8379629629629627E-2</v>
      </c>
      <c r="G367" s="77">
        <f t="shared" ref="G367" si="107">AVERAGE(E367:F367)</f>
        <v>8.4004629629629624E-2</v>
      </c>
      <c r="H367" s="78">
        <v>56</v>
      </c>
      <c r="I367" s="88">
        <f t="shared" ref="I367" si="108">G367/D367</f>
        <v>3.9624825296995106E-3</v>
      </c>
      <c r="J367" s="87">
        <f>IF(B367="F",VLOOKUP(D367,Barem!$B$2:$C$11,2,1),VLOOKUP(D367,Barem!$B$12:$C$21,2,1))</f>
        <v>5</v>
      </c>
      <c r="K367" s="87">
        <f>IF(J367=0,0,IF(B367="F",VLOOKUP(I367,Barem!$G$2:$H$11,2,1),VLOOKUP(I367,Barem!$G$12:$H$21,2,1)))</f>
        <v>1.5</v>
      </c>
      <c r="L367" s="134" t="str">
        <f>VLOOKUP(C367,Barem!$L$1:$Q$16,6,0)</f>
        <v>V</v>
      </c>
      <c r="M367" s="14">
        <f t="shared" ref="M367" si="109">IF(OR(L367="P1",L367="P2",L367="P3"),"",IF(C367=15,0.5,IF(L367="D",0.75,0.25)))</f>
        <v>0.25</v>
      </c>
      <c r="N367" s="14">
        <f t="shared" ref="N367" si="110">IF(OR(L367="P1",L367="P2",L367="P3"),"",IF(C367=15,0.5,IF(L367="V",0.75,0.25)))</f>
        <v>0.75</v>
      </c>
      <c r="O367" s="55">
        <f t="shared" ref="O367" si="111">IF(H367&lt;-49,H367/1500,IF(H367&gt;99,H367/1500,0))</f>
        <v>0</v>
      </c>
      <c r="P367" s="31">
        <f>IF(D367&gt;21,VLOOKUP(D367,Barem!$S$1:$T$141,2,1),0)</f>
        <v>0</v>
      </c>
      <c r="Q367" s="31">
        <f>IF(D367&lt;1.609,0,IF(B367="F",VLOOKUP(I367,Barem!$W$2:$Y$13,2,1),VLOOKUP(I367,Barem!$W$14:$Y$25,2,1)))</f>
        <v>0</v>
      </c>
      <c r="R367" s="31">
        <f>VLOOKUP(A367,Participanti!A:C,3,0)</f>
        <v>0</v>
      </c>
      <c r="S367" s="25">
        <f t="shared" ref="S367" si="112">J367*M367+K367*N367+O367+P367+Q367+R367</f>
        <v>2.375</v>
      </c>
      <c r="T367" s="102">
        <v>44273</v>
      </c>
      <c r="U367" s="13">
        <f>COUNTIFS(A:A,A367,C:C,C367)</f>
        <v>1</v>
      </c>
      <c r="V367" s="87" t="str">
        <f>VLOOKUP(A367,Data_echipe!A:U,21,0)</f>
        <v>Run a lot</v>
      </c>
    </row>
    <row r="368" spans="1:22" x14ac:dyDescent="0.25">
      <c r="A368" s="74" t="s">
        <v>131</v>
      </c>
      <c r="B368" s="87" t="str">
        <f>VLOOKUP(A368,Participanti!A:B,2,0)</f>
        <v>F</v>
      </c>
      <c r="C368" s="75">
        <v>10</v>
      </c>
      <c r="D368" s="76">
        <v>12.21</v>
      </c>
      <c r="E368" s="77">
        <v>5.2986111111111116E-2</v>
      </c>
      <c r="F368" s="77">
        <v>5.5405092592592596E-2</v>
      </c>
      <c r="G368" s="77">
        <f t="shared" si="101"/>
        <v>5.4195601851851856E-2</v>
      </c>
      <c r="H368" s="78">
        <v>23</v>
      </c>
      <c r="I368" s="88">
        <f t="shared" si="102"/>
        <v>4.438624230290897E-3</v>
      </c>
      <c r="J368" s="87">
        <f>IF(B368="F",VLOOKUP(D368,Barem!$B$2:$C$11,2,1),VLOOKUP(D368,Barem!$B$12:$C$21,2,1))</f>
        <v>3</v>
      </c>
      <c r="K368" s="87">
        <f>IF(J368=0,0,IF(B368="F",VLOOKUP(I368,Barem!$G$2:$H$11,2,1),VLOOKUP(I368,Barem!$G$12:$H$21,2,1)))</f>
        <v>1.5</v>
      </c>
      <c r="L368" s="75" t="s">
        <v>120</v>
      </c>
      <c r="M368" s="14">
        <f t="shared" si="103"/>
        <v>0.75</v>
      </c>
      <c r="N368" s="14">
        <f t="shared" si="104"/>
        <v>0.25</v>
      </c>
      <c r="O368" s="55">
        <f t="shared" si="105"/>
        <v>0</v>
      </c>
      <c r="P368" s="31">
        <f>IF(D368&gt;21,VLOOKUP(D368,Barem!$S$1:$T$141,2,1),0)</f>
        <v>0</v>
      </c>
      <c r="Q368" s="31">
        <f>IF(D368&lt;1.609,0,IF(B368="F",VLOOKUP(I368,Barem!$W$2:$Y$13,2,1),VLOOKUP(I368,Barem!$W$14:$Y$25,2,1)))</f>
        <v>0</v>
      </c>
      <c r="R368" s="31">
        <f>VLOOKUP(A368,Participanti!A:C,3,0)</f>
        <v>0</v>
      </c>
      <c r="S368" s="25">
        <f t="shared" si="106"/>
        <v>2.625</v>
      </c>
      <c r="T368" s="102">
        <v>44276</v>
      </c>
      <c r="U368" s="13">
        <f>COUNTIFS(A:A,A368,C:C,C368)</f>
        <v>1</v>
      </c>
      <c r="V368" s="87" t="str">
        <f>VLOOKUP(A368,Data_echipe!A:U,21,0)</f>
        <v>Run a lot</v>
      </c>
    </row>
    <row r="369" spans="1:22" x14ac:dyDescent="0.25">
      <c r="A369" s="114" t="s">
        <v>54</v>
      </c>
      <c r="B369" s="114" t="str">
        <f>VLOOKUP(A369,Participanti!A:B,2,0)</f>
        <v>M</v>
      </c>
      <c r="C369" s="114" t="s">
        <v>179</v>
      </c>
      <c r="D369" s="114"/>
      <c r="E369" s="114"/>
      <c r="F369" s="114"/>
      <c r="G369" s="114"/>
      <c r="H369" s="115"/>
      <c r="I369" s="114"/>
      <c r="J369" s="114"/>
      <c r="K369" s="114"/>
      <c r="L369" s="114" t="s">
        <v>252</v>
      </c>
      <c r="M369" s="114"/>
      <c r="N369" s="114"/>
      <c r="O369" s="116"/>
      <c r="P369" s="116"/>
      <c r="Q369" s="116"/>
      <c r="R369" s="116"/>
      <c r="S369" s="117">
        <v>4.75</v>
      </c>
      <c r="T369" s="114"/>
      <c r="U369" s="114"/>
      <c r="V369" s="114" t="str">
        <f>VLOOKUP(A369,Data_echipe!A:U,21,0)</f>
        <v>Tenchei</v>
      </c>
    </row>
    <row r="370" spans="1:22" x14ac:dyDescent="0.25">
      <c r="A370" s="114" t="s">
        <v>90</v>
      </c>
      <c r="B370" s="114" t="str">
        <f>VLOOKUP(A370,Participanti!A:B,2,0)</f>
        <v>M</v>
      </c>
      <c r="C370" s="114" t="s">
        <v>179</v>
      </c>
      <c r="D370" s="114"/>
      <c r="E370" s="114"/>
      <c r="F370" s="114"/>
      <c r="G370" s="114"/>
      <c r="H370" s="115"/>
      <c r="I370" s="114"/>
      <c r="J370" s="114"/>
      <c r="K370" s="114"/>
      <c r="L370" s="114" t="s">
        <v>252</v>
      </c>
      <c r="M370" s="114"/>
      <c r="N370" s="114"/>
      <c r="O370" s="116"/>
      <c r="P370" s="116"/>
      <c r="Q370" s="116"/>
      <c r="R370" s="116"/>
      <c r="S370" s="117">
        <v>4.625</v>
      </c>
      <c r="T370" s="114"/>
      <c r="U370" s="114"/>
      <c r="V370" s="114" t="str">
        <f>VLOOKUP(A370,Data_echipe!A:U,21,0)</f>
        <v>FUGI!</v>
      </c>
    </row>
    <row r="371" spans="1:22" x14ac:dyDescent="0.25">
      <c r="A371" s="114" t="s">
        <v>66</v>
      </c>
      <c r="B371" s="114" t="str">
        <f>VLOOKUP(A371,Participanti!A:B,2,0)</f>
        <v>M</v>
      </c>
      <c r="C371" s="114" t="s">
        <v>179</v>
      </c>
      <c r="D371" s="114"/>
      <c r="E371" s="114"/>
      <c r="F371" s="114"/>
      <c r="G371" s="114"/>
      <c r="H371" s="115"/>
      <c r="I371" s="114"/>
      <c r="J371" s="114"/>
      <c r="K371" s="114"/>
      <c r="L371" s="114" t="s">
        <v>252</v>
      </c>
      <c r="M371" s="114"/>
      <c r="N371" s="114"/>
      <c r="O371" s="116"/>
      <c r="P371" s="116"/>
      <c r="Q371" s="116"/>
      <c r="R371" s="116"/>
      <c r="S371" s="117">
        <v>5.25</v>
      </c>
      <c r="T371" s="114"/>
      <c r="U371" s="114"/>
      <c r="V371" s="114" t="str">
        <f>VLOOKUP(A371,Data_echipe!A:U,21,0)</f>
        <v>Simply the BEST</v>
      </c>
    </row>
    <row r="372" spans="1:22" x14ac:dyDescent="0.25">
      <c r="A372" s="114" t="s">
        <v>68</v>
      </c>
      <c r="B372" s="114" t="str">
        <f>VLOOKUP(A372,Participanti!A:B,2,0)</f>
        <v>M</v>
      </c>
      <c r="C372" s="114" t="s">
        <v>179</v>
      </c>
      <c r="D372" s="114"/>
      <c r="E372" s="114"/>
      <c r="F372" s="114"/>
      <c r="G372" s="114"/>
      <c r="H372" s="115"/>
      <c r="I372" s="114"/>
      <c r="J372" s="114"/>
      <c r="K372" s="114"/>
      <c r="L372" s="114" t="s">
        <v>252</v>
      </c>
      <c r="M372" s="114"/>
      <c r="N372" s="114"/>
      <c r="O372" s="116"/>
      <c r="P372" s="116"/>
      <c r="Q372" s="116"/>
      <c r="R372" s="116"/>
      <c r="S372" s="117">
        <v>4.25</v>
      </c>
      <c r="T372" s="114"/>
      <c r="U372" s="114"/>
      <c r="V372" s="114" t="str">
        <f>VLOOKUP(A372,Data_echipe!A:U,21,0)</f>
        <v>Tenchei</v>
      </c>
    </row>
    <row r="373" spans="1:22" x14ac:dyDescent="0.25">
      <c r="A373" s="114" t="s">
        <v>65</v>
      </c>
      <c r="B373" s="114" t="str">
        <f>VLOOKUP(A373,Participanti!A:B,2,0)</f>
        <v>M</v>
      </c>
      <c r="C373" s="114" t="s">
        <v>179</v>
      </c>
      <c r="D373" s="114"/>
      <c r="E373" s="114"/>
      <c r="F373" s="114"/>
      <c r="G373" s="114"/>
      <c r="H373" s="115"/>
      <c r="I373" s="114"/>
      <c r="J373" s="114"/>
      <c r="K373" s="114"/>
      <c r="L373" s="114" t="s">
        <v>252</v>
      </c>
      <c r="M373" s="114"/>
      <c r="N373" s="114"/>
      <c r="O373" s="116"/>
      <c r="P373" s="116"/>
      <c r="Q373" s="116"/>
      <c r="R373" s="116"/>
      <c r="S373" s="117">
        <v>4.625</v>
      </c>
      <c r="T373" s="114"/>
      <c r="U373" s="114"/>
      <c r="V373" s="114" t="str">
        <f>VLOOKUP(A373,Data_echipe!A:U,21,0)</f>
        <v>FUGI!</v>
      </c>
    </row>
    <row r="374" spans="1:22" x14ac:dyDescent="0.25">
      <c r="A374" s="114" t="s">
        <v>44</v>
      </c>
      <c r="B374" s="114" t="str">
        <f>VLOOKUP(A374,Participanti!A:B,2,0)</f>
        <v>M</v>
      </c>
      <c r="C374" s="114" t="s">
        <v>179</v>
      </c>
      <c r="D374" s="114"/>
      <c r="E374" s="114"/>
      <c r="F374" s="114"/>
      <c r="G374" s="114"/>
      <c r="H374" s="115"/>
      <c r="I374" s="114"/>
      <c r="J374" s="114"/>
      <c r="K374" s="114"/>
      <c r="L374" s="114" t="s">
        <v>252</v>
      </c>
      <c r="M374" s="114"/>
      <c r="N374" s="114"/>
      <c r="O374" s="116"/>
      <c r="P374" s="116"/>
      <c r="Q374" s="116"/>
      <c r="R374" s="116"/>
      <c r="S374" s="117">
        <v>5</v>
      </c>
      <c r="T374" s="114"/>
      <c r="U374" s="114"/>
      <c r="V374" s="114" t="str">
        <f>VLOOKUP(A374,Data_echipe!A:U,21,0)</f>
        <v>Run a lot</v>
      </c>
    </row>
    <row r="375" spans="1:22" x14ac:dyDescent="0.25">
      <c r="A375" s="114" t="s">
        <v>67</v>
      </c>
      <c r="B375" s="114" t="str">
        <f>VLOOKUP(A375,Participanti!A:B,2,0)</f>
        <v>F</v>
      </c>
      <c r="C375" s="114" t="s">
        <v>179</v>
      </c>
      <c r="D375" s="114"/>
      <c r="E375" s="114"/>
      <c r="F375" s="114"/>
      <c r="G375" s="114"/>
      <c r="H375" s="115"/>
      <c r="I375" s="114"/>
      <c r="J375" s="114"/>
      <c r="K375" s="114"/>
      <c r="L375" s="114" t="s">
        <v>252</v>
      </c>
      <c r="M375" s="114"/>
      <c r="N375" s="114"/>
      <c r="O375" s="116"/>
      <c r="P375" s="116"/>
      <c r="Q375" s="116"/>
      <c r="R375" s="116"/>
      <c r="S375" s="117">
        <v>4</v>
      </c>
      <c r="T375" s="114"/>
      <c r="U375" s="114"/>
      <c r="V375" s="114" t="str">
        <f>VLOOKUP(A375,Data_echipe!A:U,21,0)</f>
        <v>FUGI!</v>
      </c>
    </row>
    <row r="376" spans="1:22" x14ac:dyDescent="0.25">
      <c r="A376" s="114" t="s">
        <v>59</v>
      </c>
      <c r="B376" s="114" t="str">
        <f>VLOOKUP(A376,Participanti!A:B,2,0)</f>
        <v>M</v>
      </c>
      <c r="C376" s="114" t="s">
        <v>179</v>
      </c>
      <c r="D376" s="114"/>
      <c r="E376" s="114"/>
      <c r="F376" s="114"/>
      <c r="G376" s="114"/>
      <c r="H376" s="115"/>
      <c r="I376" s="114"/>
      <c r="J376" s="114"/>
      <c r="K376" s="114"/>
      <c r="L376" s="114" t="s">
        <v>252</v>
      </c>
      <c r="M376" s="114"/>
      <c r="N376" s="114"/>
      <c r="O376" s="116"/>
      <c r="P376" s="116"/>
      <c r="Q376" s="116"/>
      <c r="R376" s="116"/>
      <c r="S376" s="117">
        <v>4.25</v>
      </c>
      <c r="T376" s="114"/>
      <c r="U376" s="114"/>
      <c r="V376" s="114" t="str">
        <f>VLOOKUP(A376,Data_echipe!A:U,21,0)</f>
        <v>FUGI!</v>
      </c>
    </row>
    <row r="377" spans="1:22" x14ac:dyDescent="0.25">
      <c r="A377" s="114" t="s">
        <v>56</v>
      </c>
      <c r="B377" s="114" t="str">
        <f>VLOOKUP(A377,Participanti!A:B,2,0)</f>
        <v>M</v>
      </c>
      <c r="C377" s="114" t="s">
        <v>179</v>
      </c>
      <c r="D377" s="114"/>
      <c r="E377" s="114"/>
      <c r="F377" s="114"/>
      <c r="G377" s="114"/>
      <c r="H377" s="115"/>
      <c r="I377" s="114"/>
      <c r="J377" s="114"/>
      <c r="K377" s="114"/>
      <c r="L377" s="114" t="s">
        <v>252</v>
      </c>
      <c r="M377" s="114"/>
      <c r="N377" s="114"/>
      <c r="O377" s="116"/>
      <c r="P377" s="116"/>
      <c r="Q377" s="116"/>
      <c r="R377" s="116"/>
      <c r="S377" s="117">
        <v>3.75</v>
      </c>
      <c r="T377" s="114"/>
      <c r="U377" s="114"/>
      <c r="V377" s="114" t="str">
        <f>VLOOKUP(A377,Data_echipe!A:U,21,0)</f>
        <v>Simply the BEST</v>
      </c>
    </row>
    <row r="378" spans="1:22" x14ac:dyDescent="0.25">
      <c r="A378" s="114" t="s">
        <v>51</v>
      </c>
      <c r="B378" s="114" t="str">
        <f>VLOOKUP(A378,Participanti!A:B,2,0)</f>
        <v>M</v>
      </c>
      <c r="C378" s="114" t="s">
        <v>179</v>
      </c>
      <c r="D378" s="114"/>
      <c r="E378" s="114"/>
      <c r="F378" s="114"/>
      <c r="G378" s="114"/>
      <c r="H378" s="115"/>
      <c r="I378" s="114"/>
      <c r="J378" s="114"/>
      <c r="K378" s="114"/>
      <c r="L378" s="114" t="s">
        <v>252</v>
      </c>
      <c r="M378" s="114"/>
      <c r="N378" s="114"/>
      <c r="O378" s="116"/>
      <c r="P378" s="116"/>
      <c r="Q378" s="116"/>
      <c r="R378" s="116"/>
      <c r="S378" s="117">
        <v>3.625</v>
      </c>
      <c r="T378" s="114"/>
      <c r="U378" s="114"/>
      <c r="V378" s="114" t="str">
        <f>VLOOKUP(A378,Data_echipe!A:U,21,0)</f>
        <v>Simply the BEST</v>
      </c>
    </row>
    <row r="379" spans="1:22" x14ac:dyDescent="0.25">
      <c r="A379" s="114" t="s">
        <v>53</v>
      </c>
      <c r="B379" s="114" t="str">
        <f>VLOOKUP(A379,Participanti!A:B,2,0)</f>
        <v>M</v>
      </c>
      <c r="C379" s="114" t="s">
        <v>179</v>
      </c>
      <c r="D379" s="114"/>
      <c r="E379" s="114"/>
      <c r="F379" s="114"/>
      <c r="G379" s="114"/>
      <c r="H379" s="115"/>
      <c r="I379" s="114"/>
      <c r="J379" s="114"/>
      <c r="K379" s="114"/>
      <c r="L379" s="114" t="s">
        <v>252</v>
      </c>
      <c r="M379" s="114"/>
      <c r="N379" s="114"/>
      <c r="O379" s="116"/>
      <c r="P379" s="116"/>
      <c r="Q379" s="116"/>
      <c r="R379" s="116"/>
      <c r="S379" s="117">
        <v>3.625</v>
      </c>
      <c r="T379" s="114"/>
      <c r="U379" s="114"/>
      <c r="V379" s="114" t="str">
        <f>VLOOKUP(A379,Data_echipe!A:U,21,0)</f>
        <v>Run for fun</v>
      </c>
    </row>
    <row r="380" spans="1:22" x14ac:dyDescent="0.25">
      <c r="A380" s="114" t="s">
        <v>50</v>
      </c>
      <c r="B380" s="114" t="str">
        <f>VLOOKUP(A380,Participanti!A:B,2,0)</f>
        <v>M</v>
      </c>
      <c r="C380" s="114" t="s">
        <v>179</v>
      </c>
      <c r="D380" s="114"/>
      <c r="E380" s="114"/>
      <c r="F380" s="114"/>
      <c r="G380" s="114"/>
      <c r="H380" s="115"/>
      <c r="I380" s="114"/>
      <c r="J380" s="114"/>
      <c r="K380" s="114"/>
      <c r="L380" s="114" t="s">
        <v>252</v>
      </c>
      <c r="M380" s="114"/>
      <c r="N380" s="114"/>
      <c r="O380" s="116"/>
      <c r="P380" s="116"/>
      <c r="Q380" s="116"/>
      <c r="R380" s="116"/>
      <c r="S380" s="117">
        <v>4</v>
      </c>
      <c r="T380" s="114"/>
      <c r="U380" s="114"/>
      <c r="V380" s="114" t="str">
        <f>VLOOKUP(A380,Data_echipe!A:U,21,0)</f>
        <v>Run a lot</v>
      </c>
    </row>
    <row r="381" spans="1:22" x14ac:dyDescent="0.25">
      <c r="A381" s="114" t="s">
        <v>114</v>
      </c>
      <c r="B381" s="114" t="str">
        <f>VLOOKUP(A381,Participanti!A:B,2,0)</f>
        <v>F</v>
      </c>
      <c r="C381" s="114" t="s">
        <v>179</v>
      </c>
      <c r="D381" s="114"/>
      <c r="E381" s="114"/>
      <c r="F381" s="114"/>
      <c r="G381" s="114"/>
      <c r="H381" s="115"/>
      <c r="I381" s="114"/>
      <c r="J381" s="114"/>
      <c r="K381" s="114"/>
      <c r="L381" s="114" t="s">
        <v>252</v>
      </c>
      <c r="M381" s="114"/>
      <c r="N381" s="114"/>
      <c r="O381" s="116"/>
      <c r="P381" s="116"/>
      <c r="Q381" s="116"/>
      <c r="R381" s="116"/>
      <c r="S381" s="117">
        <v>4.25</v>
      </c>
      <c r="T381" s="114"/>
      <c r="U381" s="114"/>
      <c r="V381" s="114" t="str">
        <f>VLOOKUP(A381,Data_echipe!A:U,21,0)</f>
        <v>Run for fun</v>
      </c>
    </row>
    <row r="382" spans="1:22" x14ac:dyDescent="0.25">
      <c r="A382" s="114" t="s">
        <v>122</v>
      </c>
      <c r="B382" s="114" t="str">
        <f>VLOOKUP(A382,Participanti!A:B,2,0)</f>
        <v>M</v>
      </c>
      <c r="C382" s="114" t="s">
        <v>179</v>
      </c>
      <c r="D382" s="114"/>
      <c r="E382" s="114"/>
      <c r="F382" s="114"/>
      <c r="G382" s="114"/>
      <c r="H382" s="115"/>
      <c r="I382" s="114"/>
      <c r="J382" s="114"/>
      <c r="K382" s="114"/>
      <c r="L382" s="114" t="s">
        <v>252</v>
      </c>
      <c r="M382" s="114"/>
      <c r="N382" s="114"/>
      <c r="O382" s="116"/>
      <c r="P382" s="116"/>
      <c r="Q382" s="116"/>
      <c r="R382" s="116"/>
      <c r="S382" s="117">
        <v>3.75</v>
      </c>
      <c r="T382" s="114"/>
      <c r="U382" s="114"/>
      <c r="V382" s="114" t="str">
        <f>VLOOKUP(A382,Data_echipe!A:U,21,0)</f>
        <v>Run a lot</v>
      </c>
    </row>
    <row r="383" spans="1:22" x14ac:dyDescent="0.25">
      <c r="A383" s="114" t="s">
        <v>126</v>
      </c>
      <c r="B383" s="114" t="str">
        <f>VLOOKUP(A383,Participanti!A:B,2,0)</f>
        <v>M</v>
      </c>
      <c r="C383" s="114" t="s">
        <v>179</v>
      </c>
      <c r="D383" s="114"/>
      <c r="E383" s="114"/>
      <c r="F383" s="114"/>
      <c r="G383" s="114"/>
      <c r="H383" s="115"/>
      <c r="I383" s="114"/>
      <c r="J383" s="114"/>
      <c r="K383" s="114"/>
      <c r="L383" s="114" t="s">
        <v>252</v>
      </c>
      <c r="M383" s="114"/>
      <c r="N383" s="114"/>
      <c r="O383" s="116"/>
      <c r="P383" s="116"/>
      <c r="Q383" s="116"/>
      <c r="R383" s="116"/>
      <c r="S383" s="117">
        <v>4.125</v>
      </c>
      <c r="T383" s="114"/>
      <c r="U383" s="114"/>
      <c r="V383" s="114" t="str">
        <f>VLOOKUP(A383,Data_echipe!A:U,21,0)</f>
        <v>Run a lot</v>
      </c>
    </row>
    <row r="384" spans="1:22" x14ac:dyDescent="0.25">
      <c r="A384" s="114" t="s">
        <v>131</v>
      </c>
      <c r="B384" s="114" t="str">
        <f>VLOOKUP(A384,Participanti!A:B,2,0)</f>
        <v>F</v>
      </c>
      <c r="C384" s="114" t="s">
        <v>179</v>
      </c>
      <c r="D384" s="114"/>
      <c r="E384" s="114"/>
      <c r="F384" s="114"/>
      <c r="G384" s="114"/>
      <c r="H384" s="115"/>
      <c r="I384" s="114"/>
      <c r="J384" s="114"/>
      <c r="K384" s="114"/>
      <c r="L384" s="114" t="s">
        <v>252</v>
      </c>
      <c r="M384" s="114"/>
      <c r="N384" s="114"/>
      <c r="O384" s="116"/>
      <c r="P384" s="116"/>
      <c r="Q384" s="116"/>
      <c r="R384" s="116"/>
      <c r="S384" s="117">
        <v>4.125</v>
      </c>
      <c r="T384" s="114"/>
      <c r="U384" s="114"/>
      <c r="V384" s="114" t="str">
        <f>VLOOKUP(A384,Data_echipe!A:U,21,0)</f>
        <v>Run a lot</v>
      </c>
    </row>
    <row r="385" spans="1:24" x14ac:dyDescent="0.25">
      <c r="A385" s="114" t="s">
        <v>183</v>
      </c>
      <c r="B385" s="114" t="str">
        <f>VLOOKUP(A385,Participanti!A:B,2,0)</f>
        <v>F</v>
      </c>
      <c r="C385" s="114" t="s">
        <v>179</v>
      </c>
      <c r="D385" s="114"/>
      <c r="E385" s="114"/>
      <c r="F385" s="114"/>
      <c r="G385" s="114"/>
      <c r="H385" s="115"/>
      <c r="I385" s="114"/>
      <c r="J385" s="114"/>
      <c r="K385" s="114"/>
      <c r="L385" s="114" t="s">
        <v>252</v>
      </c>
      <c r="M385" s="114"/>
      <c r="N385" s="114"/>
      <c r="O385" s="116"/>
      <c r="P385" s="116"/>
      <c r="Q385" s="116"/>
      <c r="R385" s="116"/>
      <c r="S385" s="117">
        <v>3.25</v>
      </c>
      <c r="T385" s="114"/>
      <c r="U385" s="114"/>
      <c r="V385" s="114" t="str">
        <f>VLOOKUP(A385,Data_echipe!A:U,21,0)</f>
        <v>FUGI!</v>
      </c>
    </row>
    <row r="386" spans="1:24" x14ac:dyDescent="0.25">
      <c r="A386" s="114" t="s">
        <v>185</v>
      </c>
      <c r="B386" s="114" t="str">
        <f>VLOOKUP(A386,Participanti!A:B,2,0)</f>
        <v>M</v>
      </c>
      <c r="C386" s="114" t="s">
        <v>179</v>
      </c>
      <c r="D386" s="114"/>
      <c r="E386" s="114"/>
      <c r="F386" s="114"/>
      <c r="G386" s="114"/>
      <c r="H386" s="115"/>
      <c r="I386" s="114"/>
      <c r="J386" s="114"/>
      <c r="K386" s="114"/>
      <c r="L386" s="114" t="s">
        <v>252</v>
      </c>
      <c r="M386" s="114"/>
      <c r="N386" s="114"/>
      <c r="O386" s="116"/>
      <c r="P386" s="116"/>
      <c r="Q386" s="116"/>
      <c r="R386" s="116"/>
      <c r="S386" s="117">
        <v>5.375</v>
      </c>
      <c r="T386" s="114"/>
      <c r="U386" s="114"/>
      <c r="V386" s="114" t="str">
        <f>VLOOKUP(A386,Data_echipe!A:U,21,0)</f>
        <v>FUGI!</v>
      </c>
    </row>
    <row r="387" spans="1:24" x14ac:dyDescent="0.25">
      <c r="A387" s="114" t="s">
        <v>187</v>
      </c>
      <c r="B387" s="114" t="str">
        <f>VLOOKUP(A387,Participanti!A:B,2,0)</f>
        <v>F</v>
      </c>
      <c r="C387" s="114" t="s">
        <v>179</v>
      </c>
      <c r="D387" s="114"/>
      <c r="E387" s="114"/>
      <c r="F387" s="114"/>
      <c r="G387" s="114"/>
      <c r="H387" s="115"/>
      <c r="I387" s="114"/>
      <c r="J387" s="114"/>
      <c r="K387" s="114"/>
      <c r="L387" s="114" t="s">
        <v>252</v>
      </c>
      <c r="M387" s="114"/>
      <c r="N387" s="114"/>
      <c r="O387" s="116"/>
      <c r="P387" s="116"/>
      <c r="Q387" s="116"/>
      <c r="R387" s="116"/>
      <c r="S387" s="117">
        <v>4.375</v>
      </c>
      <c r="T387" s="114"/>
      <c r="U387" s="114"/>
      <c r="V387" s="114" t="str">
        <f>VLOOKUP(A387,Data_echipe!A:U,21,0)</f>
        <v>Simply the BEST</v>
      </c>
    </row>
    <row r="388" spans="1:24" x14ac:dyDescent="0.25">
      <c r="A388" s="114" t="s">
        <v>188</v>
      </c>
      <c r="B388" s="114" t="str">
        <f>VLOOKUP(A388,Participanti!A:B,2,0)</f>
        <v>F</v>
      </c>
      <c r="C388" s="114" t="s">
        <v>179</v>
      </c>
      <c r="D388" s="114"/>
      <c r="E388" s="114"/>
      <c r="F388" s="114"/>
      <c r="G388" s="114"/>
      <c r="H388" s="115"/>
      <c r="I388" s="114"/>
      <c r="J388" s="114"/>
      <c r="K388" s="114"/>
      <c r="L388" s="114" t="s">
        <v>252</v>
      </c>
      <c r="M388" s="114"/>
      <c r="N388" s="114"/>
      <c r="O388" s="116"/>
      <c r="P388" s="116"/>
      <c r="Q388" s="116"/>
      <c r="R388" s="116"/>
      <c r="S388" s="117">
        <v>4.75</v>
      </c>
      <c r="T388" s="114"/>
      <c r="U388" s="114"/>
      <c r="V388" s="114" t="str">
        <f>VLOOKUP(A388,Data_echipe!A:U,21,0)</f>
        <v>Simply the BEST</v>
      </c>
    </row>
    <row r="389" spans="1:24" x14ac:dyDescent="0.25">
      <c r="A389" s="114" t="s">
        <v>190</v>
      </c>
      <c r="B389" s="114" t="str">
        <f>VLOOKUP(A389,Participanti!A:B,2,0)</f>
        <v>F</v>
      </c>
      <c r="C389" s="114" t="s">
        <v>179</v>
      </c>
      <c r="D389" s="114"/>
      <c r="E389" s="114"/>
      <c r="F389" s="114"/>
      <c r="G389" s="114"/>
      <c r="H389" s="115"/>
      <c r="I389" s="114"/>
      <c r="J389" s="114"/>
      <c r="K389" s="114"/>
      <c r="L389" s="114" t="s">
        <v>252</v>
      </c>
      <c r="M389" s="114"/>
      <c r="N389" s="114"/>
      <c r="O389" s="116"/>
      <c r="P389" s="116"/>
      <c r="Q389" s="116"/>
      <c r="R389" s="116"/>
      <c r="S389" s="117">
        <v>5.125</v>
      </c>
      <c r="T389" s="114"/>
      <c r="U389" s="114"/>
      <c r="V389" s="114" t="str">
        <f>VLOOKUP(A389,Data_echipe!A:U,21,0)</f>
        <v>Run for fun</v>
      </c>
    </row>
    <row r="390" spans="1:24" x14ac:dyDescent="0.25">
      <c r="A390" s="114" t="s">
        <v>197</v>
      </c>
      <c r="B390" s="114" t="str">
        <f>VLOOKUP(A390,Participanti!A:B,2,0)</f>
        <v>F</v>
      </c>
      <c r="C390" s="114" t="s">
        <v>179</v>
      </c>
      <c r="D390" s="114"/>
      <c r="E390" s="114"/>
      <c r="F390" s="114"/>
      <c r="G390" s="114"/>
      <c r="H390" s="115"/>
      <c r="I390" s="114"/>
      <c r="J390" s="114"/>
      <c r="K390" s="114"/>
      <c r="L390" s="114" t="s">
        <v>252</v>
      </c>
      <c r="M390" s="114"/>
      <c r="N390" s="114"/>
      <c r="O390" s="116"/>
      <c r="P390" s="116"/>
      <c r="Q390" s="116"/>
      <c r="R390" s="116"/>
      <c r="S390" s="117">
        <v>3.875</v>
      </c>
      <c r="T390" s="114"/>
      <c r="U390" s="114"/>
      <c r="V390" s="114" t="str">
        <f>VLOOKUP(A390,Data_echipe!A:U,21,0)</f>
        <v>Simply the BEST</v>
      </c>
    </row>
    <row r="391" spans="1:24" x14ac:dyDescent="0.25">
      <c r="A391" s="74" t="s">
        <v>50</v>
      </c>
      <c r="B391" s="87" t="str">
        <f>VLOOKUP(A391,Participanti!A:B,2,0)</f>
        <v>M</v>
      </c>
      <c r="C391" s="75">
        <v>11</v>
      </c>
      <c r="D391" s="76">
        <v>10.02</v>
      </c>
      <c r="E391" s="77">
        <v>3.1597222222222221E-2</v>
      </c>
      <c r="F391" s="77">
        <v>3.1597222222222221E-2</v>
      </c>
      <c r="G391" s="77">
        <f t="shared" ref="G391:G417" si="113">AVERAGE(E391:F391)</f>
        <v>3.1597222222222221E-2</v>
      </c>
      <c r="H391" s="78">
        <v>7</v>
      </c>
      <c r="I391" s="88">
        <f t="shared" ref="I391:I417" si="114">G391/D391</f>
        <v>3.1534153914393437E-3</v>
      </c>
      <c r="J391" s="87">
        <f>IF(B391="F",VLOOKUP(D391,Barem!$B$2:$C$11,2,1),VLOOKUP(D391,Barem!$B$12:$C$21,2,1))</f>
        <v>2.5</v>
      </c>
      <c r="K391" s="87">
        <f>IF(J391=0,0,IF(B391="F",VLOOKUP(I391,Barem!$G$2:$H$11,2,1),VLOOKUP(I391,Barem!$G$12:$H$21,2,1)))</f>
        <v>3.5</v>
      </c>
      <c r="L391" s="75" t="s">
        <v>121</v>
      </c>
      <c r="M391" s="14">
        <f t="shared" ref="M391:M417" si="115">IF(OR(L391="P1",L391="P2",L391="P3"),"",IF(C391=15,0.5,IF(L391="D",0.75,0.25)))</f>
        <v>0.25</v>
      </c>
      <c r="N391" s="14">
        <f t="shared" ref="N391:N417" si="116">IF(OR(L391="P1",L391="P2",L391="P3"),"",IF(C391=15,0.5,IF(L391="V",0.75,0.25)))</f>
        <v>0.75</v>
      </c>
      <c r="O391" s="55">
        <f t="shared" ref="O391:O417" si="117">IF(H391&lt;-49,H391/1500,IF(H391&gt;99,H391/1500,0))</f>
        <v>0</v>
      </c>
      <c r="P391" s="31">
        <f>IF(D391&gt;21,VLOOKUP(D391,Barem!$S$1:$T$141,2,1),0)</f>
        <v>0</v>
      </c>
      <c r="Q391" s="31">
        <f>IF(D391&lt;1.609,0,IF(B391="F",VLOOKUP(I391,Barem!$W$2:$Y$13,2,1),VLOOKUP(I391,Barem!$W$14:$Y$25,2,1)))</f>
        <v>0</v>
      </c>
      <c r="R391" s="31">
        <f>VLOOKUP(A391,Participanti!A:C,3,0)</f>
        <v>0</v>
      </c>
      <c r="S391" s="25">
        <f t="shared" ref="S391:S417" si="118">J391*M391+K391*N391+O391+P391+Q391+R391</f>
        <v>3.25</v>
      </c>
      <c r="T391" s="102">
        <v>44281</v>
      </c>
      <c r="U391" s="13">
        <f>COUNTIFS(A:A,A391,C:C,C391)</f>
        <v>1</v>
      </c>
      <c r="V391" s="87" t="str">
        <f>VLOOKUP(A391,Data_echipe!A:U,21,0)</f>
        <v>Run a lot</v>
      </c>
      <c r="X391" s="27" t="s">
        <v>263</v>
      </c>
    </row>
    <row r="392" spans="1:24" x14ac:dyDescent="0.25">
      <c r="A392" s="74" t="s">
        <v>130</v>
      </c>
      <c r="B392" s="87" t="str">
        <f>VLOOKUP(A392,Participanti!A:B,2,0)</f>
        <v>M</v>
      </c>
      <c r="C392" s="75">
        <v>11</v>
      </c>
      <c r="D392" s="76">
        <v>20.010000000000002</v>
      </c>
      <c r="E392" s="77">
        <v>6.340277777777778E-2</v>
      </c>
      <c r="F392" s="77">
        <v>6.5219907407407407E-2</v>
      </c>
      <c r="G392" s="77">
        <f t="shared" si="113"/>
        <v>6.4311342592592594E-2</v>
      </c>
      <c r="H392" s="78">
        <v>30</v>
      </c>
      <c r="I392" s="88">
        <f t="shared" si="114"/>
        <v>3.2139601495548521E-3</v>
      </c>
      <c r="J392" s="87">
        <f>IF(B392="F",VLOOKUP(D392,Barem!$B$2:$C$11,2,1),VLOOKUP(D392,Barem!$B$12:$C$21,2,1))</f>
        <v>4.5</v>
      </c>
      <c r="K392" s="87">
        <f>IF(J392=0,0,IF(B392="F",VLOOKUP(I392,Barem!$G$2:$H$11,2,1),VLOOKUP(I392,Barem!$G$12:$H$21,2,1)))</f>
        <v>3.5</v>
      </c>
      <c r="L392" s="56" t="str">
        <f>VLOOKUP(C392,Barem!$L$1:$Q$16,6,0)</f>
        <v>D</v>
      </c>
      <c r="M392" s="14">
        <f t="shared" si="115"/>
        <v>0.75</v>
      </c>
      <c r="N392" s="14">
        <f t="shared" si="116"/>
        <v>0.25</v>
      </c>
      <c r="O392" s="55">
        <f t="shared" si="117"/>
        <v>0</v>
      </c>
      <c r="P392" s="31">
        <f>IF(D392&gt;21,VLOOKUP(D392,Barem!$S$1:$T$141,2,1),0)</f>
        <v>0</v>
      </c>
      <c r="Q392" s="31">
        <f>IF(D392&lt;1.609,0,IF(B392="F",VLOOKUP(I392,Barem!$W$2:$Y$13,2,1),VLOOKUP(I392,Barem!$W$14:$Y$25,2,1)))</f>
        <v>0</v>
      </c>
      <c r="R392" s="31">
        <f>VLOOKUP(A392,Participanti!A:C,3,0)</f>
        <v>0</v>
      </c>
      <c r="S392" s="25">
        <f t="shared" si="118"/>
        <v>4.25</v>
      </c>
      <c r="T392" s="102">
        <v>44283</v>
      </c>
      <c r="U392" s="13">
        <f>COUNTIFS(A:A,A392,C:C,C392)</f>
        <v>1</v>
      </c>
      <c r="V392" s="87" t="str">
        <f>VLOOKUP(A392,Data_echipe!A:U,21,0)</f>
        <v>Run for fun</v>
      </c>
    </row>
    <row r="393" spans="1:24" x14ac:dyDescent="0.25">
      <c r="A393" s="74" t="s">
        <v>183</v>
      </c>
      <c r="B393" s="87" t="str">
        <f>VLOOKUP(A393,Participanti!A:B,2,0)</f>
        <v>F</v>
      </c>
      <c r="C393" s="75">
        <v>11</v>
      </c>
      <c r="D393" s="76">
        <v>10.01</v>
      </c>
      <c r="E393" s="77">
        <v>4.2743055555555555E-2</v>
      </c>
      <c r="F393" s="77">
        <v>4.296296296296296E-2</v>
      </c>
      <c r="G393" s="77">
        <f t="shared" si="113"/>
        <v>4.2853009259259257E-2</v>
      </c>
      <c r="H393" s="78">
        <v>113</v>
      </c>
      <c r="I393" s="88">
        <f t="shared" si="114"/>
        <v>4.2810199060199063E-3</v>
      </c>
      <c r="J393" s="87">
        <f>IF(B393="F",VLOOKUP(D393,Barem!$B$2:$C$11,2,1),VLOOKUP(D393,Barem!$B$12:$C$21,2,1))</f>
        <v>2.5</v>
      </c>
      <c r="K393" s="87">
        <f>IF(J393=0,0,IF(B393="F",VLOOKUP(I393,Barem!$G$2:$H$11,2,1),VLOOKUP(I393,Barem!$G$12:$H$21,2,1)))</f>
        <v>1.5</v>
      </c>
      <c r="L393" s="56" t="str">
        <f>VLOOKUP(C393,Barem!$L$1:$Q$16,6,0)</f>
        <v>D</v>
      </c>
      <c r="M393" s="14">
        <f t="shared" si="115"/>
        <v>0.75</v>
      </c>
      <c r="N393" s="14">
        <f t="shared" si="116"/>
        <v>0.25</v>
      </c>
      <c r="O393" s="55">
        <f t="shared" si="117"/>
        <v>7.5333333333333335E-2</v>
      </c>
      <c r="P393" s="31">
        <f>IF(D393&gt;21,VLOOKUP(D393,Barem!$S$1:$T$141,2,1),0)</f>
        <v>0</v>
      </c>
      <c r="Q393" s="31">
        <f>IF(D393&lt;1.609,0,IF(B393="F",VLOOKUP(I393,Barem!$W$2:$Y$13,2,1),VLOOKUP(I393,Barem!$W$14:$Y$25,2,1)))</f>
        <v>0</v>
      </c>
      <c r="R393" s="31">
        <f>VLOOKUP(A393,Participanti!A:C,3,0)</f>
        <v>0</v>
      </c>
      <c r="S393" s="25">
        <f t="shared" si="118"/>
        <v>2.3253333333333335</v>
      </c>
      <c r="T393" s="102">
        <v>44282</v>
      </c>
      <c r="U393" s="13">
        <f>COUNTIFS(A:A,A393,C:C,C393)</f>
        <v>1</v>
      </c>
      <c r="V393" s="87" t="str">
        <f>VLOOKUP(A393,Data_echipe!A:U,21,0)</f>
        <v>FUGI!</v>
      </c>
    </row>
    <row r="394" spans="1:24" x14ac:dyDescent="0.25">
      <c r="A394" s="74" t="s">
        <v>65</v>
      </c>
      <c r="B394" s="87" t="str">
        <f>VLOOKUP(A394,Participanti!A:B,2,0)</f>
        <v>M</v>
      </c>
      <c r="C394" s="75">
        <v>11</v>
      </c>
      <c r="D394" s="76">
        <v>4.08</v>
      </c>
      <c r="E394" s="77">
        <v>1.1284722222222222E-2</v>
      </c>
      <c r="F394" s="77">
        <v>1.1284722222222222E-2</v>
      </c>
      <c r="G394" s="77">
        <f t="shared" si="113"/>
        <v>1.1284722222222222E-2</v>
      </c>
      <c r="H394" s="78">
        <v>7</v>
      </c>
      <c r="I394" s="88">
        <f t="shared" si="114"/>
        <v>2.7658632897603484E-3</v>
      </c>
      <c r="J394" s="87">
        <f>IF(B394="F",VLOOKUP(D394,Barem!$B$2:$C$11,2,1),VLOOKUP(D394,Barem!$B$12:$C$21,2,1))</f>
        <v>1</v>
      </c>
      <c r="K394" s="87">
        <f>IF(J394=0,0,IF(B394="F",VLOOKUP(I394,Barem!$G$2:$H$11,2,1),VLOOKUP(I394,Barem!$G$12:$H$21,2,1)))</f>
        <v>5</v>
      </c>
      <c r="L394" s="75" t="s">
        <v>121</v>
      </c>
      <c r="M394" s="14">
        <f t="shared" si="115"/>
        <v>0.25</v>
      </c>
      <c r="N394" s="14">
        <f t="shared" si="116"/>
        <v>0.75</v>
      </c>
      <c r="O394" s="55">
        <f t="shared" si="117"/>
        <v>0</v>
      </c>
      <c r="P394" s="31">
        <f>IF(D394&gt;21,VLOOKUP(D394,Barem!$S$1:$T$141,2,1),0)</f>
        <v>0</v>
      </c>
      <c r="Q394" s="31">
        <f>IF(D394&lt;1.609,0,IF(B394="F",VLOOKUP(I394,Barem!$W$2:$Y$13,2,1),VLOOKUP(I394,Barem!$W$14:$Y$25,2,1)))</f>
        <v>0.1</v>
      </c>
      <c r="R394" s="31">
        <f>VLOOKUP(A394,Participanti!A:C,3,0)</f>
        <v>0</v>
      </c>
      <c r="S394" s="25">
        <f t="shared" si="118"/>
        <v>4.0999999999999996</v>
      </c>
      <c r="T394" s="102">
        <v>44281</v>
      </c>
      <c r="U394" s="13">
        <f>COUNTIFS(A:A,A394,C:C,C394)</f>
        <v>1</v>
      </c>
      <c r="V394" s="87" t="str">
        <f>VLOOKUP(A394,Data_echipe!A:U,21,0)</f>
        <v>FUGI!</v>
      </c>
    </row>
    <row r="395" spans="1:24" x14ac:dyDescent="0.25">
      <c r="A395" s="74" t="s">
        <v>68</v>
      </c>
      <c r="B395" s="87" t="str">
        <f>VLOOKUP(A395,Participanti!A:B,2,0)</f>
        <v>M</v>
      </c>
      <c r="C395" s="75">
        <v>11</v>
      </c>
      <c r="D395" s="76">
        <v>3</v>
      </c>
      <c r="E395" s="77">
        <v>7.9976851851851858E-3</v>
      </c>
      <c r="F395" s="77">
        <v>7.9976851851851858E-3</v>
      </c>
      <c r="G395" s="77">
        <f t="shared" si="113"/>
        <v>7.9976851851851858E-3</v>
      </c>
      <c r="H395" s="78">
        <v>10</v>
      </c>
      <c r="I395" s="88">
        <f t="shared" si="114"/>
        <v>2.6658950617283951E-3</v>
      </c>
      <c r="J395" s="87">
        <f>IF(B395="F",VLOOKUP(D395,Barem!$B$2:$C$11,2,1),VLOOKUP(D395,Barem!$B$12:$C$21,2,1))</f>
        <v>1</v>
      </c>
      <c r="K395" s="87">
        <f>IF(J395=0,0,IF(B395="F",VLOOKUP(I395,Barem!$G$2:$H$11,2,1),VLOOKUP(I395,Barem!$G$12:$H$21,2,1)))</f>
        <v>5</v>
      </c>
      <c r="L395" s="75" t="s">
        <v>121</v>
      </c>
      <c r="M395" s="14">
        <f t="shared" si="115"/>
        <v>0.25</v>
      </c>
      <c r="N395" s="14">
        <f t="shared" si="116"/>
        <v>0.75</v>
      </c>
      <c r="O395" s="55">
        <f t="shared" si="117"/>
        <v>0</v>
      </c>
      <c r="P395" s="31">
        <f>IF(D395&gt;21,VLOOKUP(D395,Barem!$S$1:$T$141,2,1),0)</f>
        <v>0</v>
      </c>
      <c r="Q395" s="31">
        <f>IF(D395&lt;1.609,0,IF(B395="F",VLOOKUP(I395,Barem!$W$2:$Y$13,2,1),VLOOKUP(I395,Barem!$W$14:$Y$25,2,1)))</f>
        <v>0.6</v>
      </c>
      <c r="R395" s="31">
        <f>VLOOKUP(A395,Participanti!A:C,3,0)</f>
        <v>0</v>
      </c>
      <c r="S395" s="25">
        <f t="shared" si="118"/>
        <v>4.5999999999999996</v>
      </c>
      <c r="T395" s="102">
        <v>44282</v>
      </c>
      <c r="U395" s="13">
        <f>COUNTIFS(A:A,A395,C:C,C395)</f>
        <v>1</v>
      </c>
      <c r="V395" s="87" t="str">
        <f>VLOOKUP(A395,Data_echipe!A:U,21,0)</f>
        <v>Tenchei</v>
      </c>
    </row>
    <row r="396" spans="1:24" x14ac:dyDescent="0.25">
      <c r="A396" s="74" t="s">
        <v>91</v>
      </c>
      <c r="B396" s="87" t="str">
        <f>VLOOKUP(A396,Participanti!A:B,2,0)</f>
        <v>M</v>
      </c>
      <c r="C396" s="75">
        <v>11</v>
      </c>
      <c r="D396" s="76">
        <v>17.23</v>
      </c>
      <c r="E396" s="77">
        <v>6.7245370370370372E-2</v>
      </c>
      <c r="F396" s="77">
        <v>6.732638888888888E-2</v>
      </c>
      <c r="G396" s="77">
        <f t="shared" si="113"/>
        <v>6.7285879629629619E-2</v>
      </c>
      <c r="H396" s="78">
        <v>9</v>
      </c>
      <c r="I396" s="88">
        <f t="shared" si="114"/>
        <v>3.9051584230777492E-3</v>
      </c>
      <c r="J396" s="87">
        <f>IF(B396="F",VLOOKUP(D396,Barem!$B$2:$C$11,2,1),VLOOKUP(D396,Barem!$B$12:$C$21,2,1))</f>
        <v>4</v>
      </c>
      <c r="K396" s="87">
        <f>IF(J396=0,0,IF(B396="F",VLOOKUP(I396,Barem!$G$2:$H$11,2,1),VLOOKUP(I396,Barem!$G$12:$H$21,2,1)))</f>
        <v>1.5</v>
      </c>
      <c r="L396" s="56" t="str">
        <f>VLOOKUP(C396,Barem!$L$1:$Q$16,6,0)</f>
        <v>D</v>
      </c>
      <c r="M396" s="14">
        <f t="shared" si="115"/>
        <v>0.75</v>
      </c>
      <c r="N396" s="14">
        <f t="shared" si="116"/>
        <v>0.25</v>
      </c>
      <c r="O396" s="55">
        <f t="shared" si="117"/>
        <v>0</v>
      </c>
      <c r="P396" s="31">
        <f>IF(D396&gt;21,VLOOKUP(D396,Barem!$S$1:$T$141,2,1),0)</f>
        <v>0</v>
      </c>
      <c r="Q396" s="31">
        <f>IF(D396&lt;1.609,0,IF(B396="F",VLOOKUP(I396,Barem!$W$2:$Y$13,2,1),VLOOKUP(I396,Barem!$W$14:$Y$25,2,1)))</f>
        <v>0</v>
      </c>
      <c r="R396" s="31">
        <f>VLOOKUP(A396,Participanti!A:C,3,0)</f>
        <v>0</v>
      </c>
      <c r="S396" s="25">
        <f t="shared" si="118"/>
        <v>3.375</v>
      </c>
      <c r="T396" s="102">
        <v>44283</v>
      </c>
      <c r="U396" s="13">
        <f>COUNTIFS(A:A,A396,C:C,C396)</f>
        <v>1</v>
      </c>
      <c r="V396" s="87" t="str">
        <f>VLOOKUP(A396,Data_echipe!A:U,21,0)</f>
        <v>Run a lot</v>
      </c>
    </row>
    <row r="397" spans="1:24" x14ac:dyDescent="0.25">
      <c r="A397" s="74" t="s">
        <v>49</v>
      </c>
      <c r="B397" s="87" t="str">
        <f>VLOOKUP(A397,Participanti!A:B,2,0)</f>
        <v>M</v>
      </c>
      <c r="C397" s="75">
        <v>11</v>
      </c>
      <c r="D397" s="76">
        <v>25</v>
      </c>
      <c r="E397" s="77">
        <v>8.44212962962963E-2</v>
      </c>
      <c r="F397" s="77">
        <v>8.9664351851851856E-2</v>
      </c>
      <c r="G397" s="77">
        <f t="shared" si="113"/>
        <v>8.7042824074074071E-2</v>
      </c>
      <c r="H397" s="78">
        <v>79</v>
      </c>
      <c r="I397" s="88">
        <f t="shared" si="114"/>
        <v>3.4817129629629629E-3</v>
      </c>
      <c r="J397" s="87">
        <f>IF(B397="F",VLOOKUP(D397,Barem!$B$2:$C$11,2,1),VLOOKUP(D397,Barem!$B$12:$C$21,2,1))</f>
        <v>5</v>
      </c>
      <c r="K397" s="87">
        <f>IF(J397=0,0,IF(B397="F",VLOOKUP(I397,Barem!$G$2:$H$11,2,1),VLOOKUP(I397,Barem!$G$12:$H$21,2,1)))</f>
        <v>3</v>
      </c>
      <c r="L397" s="135" t="s">
        <v>121</v>
      </c>
      <c r="M397" s="14">
        <f t="shared" si="115"/>
        <v>0.25</v>
      </c>
      <c r="N397" s="14">
        <f t="shared" si="116"/>
        <v>0.75</v>
      </c>
      <c r="O397" s="55">
        <f t="shared" si="117"/>
        <v>0</v>
      </c>
      <c r="P397" s="31">
        <f>IF(D397&gt;21,VLOOKUP(D397,Barem!$S$1:$T$141,2,1),0)</f>
        <v>0.2</v>
      </c>
      <c r="Q397" s="31">
        <f>IF(D397&lt;1.609,0,IF(B397="F",VLOOKUP(I397,Barem!$W$2:$Y$13,2,1),VLOOKUP(I397,Barem!$W$14:$Y$25,2,1)))</f>
        <v>0</v>
      </c>
      <c r="R397" s="31">
        <f>VLOOKUP(A397,Participanti!A:C,3,0)</f>
        <v>0</v>
      </c>
      <c r="S397" s="25">
        <f t="shared" si="118"/>
        <v>3.7</v>
      </c>
      <c r="T397" s="102">
        <v>44283</v>
      </c>
      <c r="U397" s="13">
        <f>COUNTIFS(A:A,A397,C:C,C397)</f>
        <v>1</v>
      </c>
      <c r="V397" s="87" t="str">
        <f>VLOOKUP(A397,Data_echipe!A:U,21,0)</f>
        <v>Tenchei</v>
      </c>
    </row>
    <row r="398" spans="1:24" x14ac:dyDescent="0.25">
      <c r="A398" s="74" t="s">
        <v>186</v>
      </c>
      <c r="B398" s="87" t="str">
        <f>VLOOKUP(A398,Participanti!A:B,2,0)</f>
        <v>M</v>
      </c>
      <c r="C398" s="75">
        <v>11</v>
      </c>
      <c r="D398" s="76">
        <v>8.01</v>
      </c>
      <c r="E398" s="77">
        <v>3.1712962962962964E-2</v>
      </c>
      <c r="F398" s="77">
        <v>3.2233796296296295E-2</v>
      </c>
      <c r="G398" s="77">
        <f t="shared" si="113"/>
        <v>3.1973379629629629E-2</v>
      </c>
      <c r="H398" s="78">
        <v>4</v>
      </c>
      <c r="I398" s="88">
        <f t="shared" si="114"/>
        <v>3.9916828501410278E-3</v>
      </c>
      <c r="J398" s="87">
        <f>IF(B398="F",VLOOKUP(D398,Barem!$B$2:$C$11,2,1),VLOOKUP(D398,Barem!$B$12:$C$21,2,1))</f>
        <v>2</v>
      </c>
      <c r="K398" s="87">
        <f>IF(J398=0,0,IF(B398="F",VLOOKUP(I398,Barem!$G$2:$H$11,2,1),VLOOKUP(I398,Barem!$G$12:$H$21,2,1)))</f>
        <v>1.5</v>
      </c>
      <c r="L398" s="56" t="str">
        <f>VLOOKUP(C398,Barem!$L$1:$Q$16,6,0)</f>
        <v>D</v>
      </c>
      <c r="M398" s="14">
        <f t="shared" si="115"/>
        <v>0.75</v>
      </c>
      <c r="N398" s="14">
        <f t="shared" si="116"/>
        <v>0.25</v>
      </c>
      <c r="O398" s="55">
        <f t="shared" si="117"/>
        <v>0</v>
      </c>
      <c r="P398" s="31">
        <f>IF(D398&gt;21,VLOOKUP(D398,Barem!$S$1:$T$141,2,1),0)</f>
        <v>0</v>
      </c>
      <c r="Q398" s="31">
        <f>IF(D398&lt;1.609,0,IF(B398="F",VLOOKUP(I398,Barem!$W$2:$Y$13,2,1),VLOOKUP(I398,Barem!$W$14:$Y$25,2,1)))</f>
        <v>0</v>
      </c>
      <c r="R398" s="31">
        <f>VLOOKUP(A398,Participanti!A:C,3,0)</f>
        <v>0</v>
      </c>
      <c r="S398" s="25">
        <f t="shared" si="118"/>
        <v>1.875</v>
      </c>
      <c r="T398" s="102">
        <v>44278</v>
      </c>
      <c r="U398" s="13">
        <f>COUNTIFS(A:A,A398,C:C,C398)</f>
        <v>1</v>
      </c>
      <c r="V398" s="87" t="str">
        <f>VLOOKUP(A398,Data_echipe!A:U,21,0)</f>
        <v>Run a lot</v>
      </c>
    </row>
    <row r="399" spans="1:24" x14ac:dyDescent="0.25">
      <c r="A399" s="74" t="s">
        <v>188</v>
      </c>
      <c r="B399" s="87" t="str">
        <f>VLOOKUP(A399,Participanti!A:B,2,0)</f>
        <v>F</v>
      </c>
      <c r="C399" s="75">
        <v>11</v>
      </c>
      <c r="D399" s="76">
        <v>12.62</v>
      </c>
      <c r="E399" s="77">
        <v>8.188657407407407E-2</v>
      </c>
      <c r="F399" s="77">
        <v>9.2523148148148146E-2</v>
      </c>
      <c r="G399" s="77">
        <f t="shared" si="113"/>
        <v>8.7204861111111115E-2</v>
      </c>
      <c r="H399" s="78">
        <v>536</v>
      </c>
      <c r="I399" s="88">
        <f t="shared" si="114"/>
        <v>6.9100523859834482E-3</v>
      </c>
      <c r="J399" s="87">
        <f>IF(B399="F",VLOOKUP(D399,Barem!$B$2:$C$11,2,1),VLOOKUP(D399,Barem!$B$12:$C$21,2,1))</f>
        <v>3</v>
      </c>
      <c r="K399" s="87">
        <f>IF(J399=0,0,IF(B399="F",VLOOKUP(I399,Barem!$G$2:$H$11,2,1),VLOOKUP(I399,Barem!$G$12:$H$21,2,1)))</f>
        <v>0</v>
      </c>
      <c r="L399" s="56" t="str">
        <f>VLOOKUP(C399,Barem!$L$1:$Q$16,6,0)</f>
        <v>D</v>
      </c>
      <c r="M399" s="14">
        <f t="shared" si="115"/>
        <v>0.75</v>
      </c>
      <c r="N399" s="14">
        <f t="shared" si="116"/>
        <v>0.25</v>
      </c>
      <c r="O399" s="55">
        <f t="shared" si="117"/>
        <v>0.35733333333333334</v>
      </c>
      <c r="P399" s="31">
        <f>IF(D399&gt;21,VLOOKUP(D399,Barem!$S$1:$T$141,2,1),0)</f>
        <v>0</v>
      </c>
      <c r="Q399" s="31">
        <f>IF(D399&lt;1.609,0,IF(B399="F",VLOOKUP(I399,Barem!$W$2:$Y$13,2,1),VLOOKUP(I399,Barem!$W$14:$Y$25,2,1)))</f>
        <v>0</v>
      </c>
      <c r="R399" s="31">
        <f>VLOOKUP(A399,Participanti!A:C,3,0)</f>
        <v>0</v>
      </c>
      <c r="S399" s="25">
        <f t="shared" si="118"/>
        <v>2.6073333333333335</v>
      </c>
      <c r="T399" s="102">
        <v>44283</v>
      </c>
      <c r="U399" s="13">
        <f>COUNTIFS(A:A,A399,C:C,C399)</f>
        <v>1</v>
      </c>
      <c r="V399" s="87" t="str">
        <f>VLOOKUP(A399,Data_echipe!A:U,21,0)</f>
        <v>Simply the BEST</v>
      </c>
    </row>
    <row r="400" spans="1:24" x14ac:dyDescent="0.25">
      <c r="A400" s="74" t="s">
        <v>185</v>
      </c>
      <c r="B400" s="87" t="str">
        <f>VLOOKUP(A400,Participanti!A:B,2,0)</f>
        <v>M</v>
      </c>
      <c r="C400" s="75">
        <v>11</v>
      </c>
      <c r="D400" s="76">
        <v>21.12</v>
      </c>
      <c r="E400" s="77">
        <v>6.9270833333333337E-2</v>
      </c>
      <c r="F400" s="77">
        <v>6.9305555555555551E-2</v>
      </c>
      <c r="G400" s="77">
        <f t="shared" si="113"/>
        <v>6.9288194444444451E-2</v>
      </c>
      <c r="H400" s="78">
        <v>26</v>
      </c>
      <c r="I400" s="88">
        <f t="shared" si="114"/>
        <v>3.2806910248316498E-3</v>
      </c>
      <c r="J400" s="87">
        <f>IF(B400="F",VLOOKUP(D400,Barem!$B$2:$C$11,2,1),VLOOKUP(D400,Barem!$B$12:$C$21,2,1))</f>
        <v>5</v>
      </c>
      <c r="K400" s="87">
        <f>IF(J400=0,0,IF(B400="F",VLOOKUP(I400,Barem!$G$2:$H$11,2,1),VLOOKUP(I400,Barem!$G$12:$H$21,2,1)))</f>
        <v>3.5</v>
      </c>
      <c r="L400" s="75" t="s">
        <v>121</v>
      </c>
      <c r="M400" s="14">
        <f t="shared" si="115"/>
        <v>0.25</v>
      </c>
      <c r="N400" s="14">
        <f t="shared" si="116"/>
        <v>0.75</v>
      </c>
      <c r="O400" s="55">
        <f t="shared" si="117"/>
        <v>0</v>
      </c>
      <c r="P400" s="31">
        <f>IF(D400&gt;21,VLOOKUP(D400,Barem!$S$1:$T$141,2,1),0)</f>
        <v>0</v>
      </c>
      <c r="Q400" s="31">
        <f>IF(D400&lt;1.609,0,IF(B400="F",VLOOKUP(I400,Barem!$W$2:$Y$13,2,1),VLOOKUP(I400,Barem!$W$14:$Y$25,2,1)))</f>
        <v>0</v>
      </c>
      <c r="R400" s="31">
        <f>VLOOKUP(A400,Participanti!A:C,3,0)</f>
        <v>0.4</v>
      </c>
      <c r="S400" s="25">
        <f t="shared" si="118"/>
        <v>4.2750000000000004</v>
      </c>
      <c r="T400" s="102">
        <v>44280</v>
      </c>
      <c r="U400" s="13">
        <f>COUNTIFS(A:A,A400,C:C,C400)</f>
        <v>1</v>
      </c>
      <c r="V400" s="87" t="str">
        <f>VLOOKUP(A400,Data_echipe!A:U,21,0)</f>
        <v>FUGI!</v>
      </c>
    </row>
    <row r="401" spans="1:22" x14ac:dyDescent="0.25">
      <c r="A401" s="74" t="s">
        <v>114</v>
      </c>
      <c r="B401" s="87" t="str">
        <f>VLOOKUP(A401,Participanti!A:B,2,0)</f>
        <v>F</v>
      </c>
      <c r="C401" s="75">
        <v>11</v>
      </c>
      <c r="D401" s="76">
        <v>10.01</v>
      </c>
      <c r="E401" s="77">
        <v>3.695601851851852E-2</v>
      </c>
      <c r="F401" s="77">
        <v>4.7986111111111111E-2</v>
      </c>
      <c r="G401" s="77">
        <f t="shared" si="113"/>
        <v>4.2471064814814816E-2</v>
      </c>
      <c r="H401" s="78">
        <v>0</v>
      </c>
      <c r="I401" s="88">
        <f t="shared" si="114"/>
        <v>4.2428636178636183E-3</v>
      </c>
      <c r="J401" s="87">
        <f>IF(B401="F",VLOOKUP(D401,Barem!$B$2:$C$11,2,1),VLOOKUP(D401,Barem!$B$12:$C$21,2,1))</f>
        <v>2.5</v>
      </c>
      <c r="K401" s="87">
        <f>IF(J401=0,0,IF(B401="F",VLOOKUP(I401,Barem!$G$2:$H$11,2,1),VLOOKUP(I401,Barem!$G$12:$H$21,2,1)))</f>
        <v>1.5</v>
      </c>
      <c r="L401" s="75" t="s">
        <v>121</v>
      </c>
      <c r="M401" s="14">
        <f t="shared" si="115"/>
        <v>0.25</v>
      </c>
      <c r="N401" s="14">
        <f t="shared" si="116"/>
        <v>0.75</v>
      </c>
      <c r="O401" s="55">
        <f t="shared" si="117"/>
        <v>0</v>
      </c>
      <c r="P401" s="31">
        <f>IF(D401&gt;21,VLOOKUP(D401,Barem!$S$1:$T$141,2,1),0)</f>
        <v>0</v>
      </c>
      <c r="Q401" s="31">
        <f>IF(D401&lt;1.609,0,IF(B401="F",VLOOKUP(I401,Barem!$W$2:$Y$13,2,1),VLOOKUP(I401,Barem!$W$14:$Y$25,2,1)))</f>
        <v>0</v>
      </c>
      <c r="R401" s="31">
        <f>VLOOKUP(A401,Participanti!A:C,3,0)</f>
        <v>0</v>
      </c>
      <c r="S401" s="25">
        <f t="shared" si="118"/>
        <v>1.75</v>
      </c>
      <c r="T401" s="102">
        <v>44283</v>
      </c>
      <c r="U401" s="13">
        <f>COUNTIFS(A:A,A401,C:C,C401)</f>
        <v>1</v>
      </c>
      <c r="V401" s="87" t="str">
        <f>VLOOKUP(A401,Data_echipe!A:U,21,0)</f>
        <v>Run for fun</v>
      </c>
    </row>
    <row r="402" spans="1:22" x14ac:dyDescent="0.25">
      <c r="A402" s="74" t="s">
        <v>127</v>
      </c>
      <c r="B402" s="87" t="str">
        <f>VLOOKUP(A402,Participanti!A:B,2,0)</f>
        <v>M</v>
      </c>
      <c r="C402" s="75">
        <v>11</v>
      </c>
      <c r="D402" s="76">
        <v>17.05</v>
      </c>
      <c r="E402" s="77">
        <v>6.9409722222222234E-2</v>
      </c>
      <c r="F402" s="77">
        <v>7.0682870370370368E-2</v>
      </c>
      <c r="G402" s="77">
        <f t="shared" si="113"/>
        <v>7.0046296296296301E-2</v>
      </c>
      <c r="H402" s="78">
        <v>704</v>
      </c>
      <c r="I402" s="88">
        <f t="shared" si="114"/>
        <v>4.1082871728033016E-3</v>
      </c>
      <c r="J402" s="87">
        <f>IF(B402="F",VLOOKUP(D402,Barem!$B$2:$C$11,2,1),VLOOKUP(D402,Barem!$B$12:$C$21,2,1))</f>
        <v>4</v>
      </c>
      <c r="K402" s="87">
        <f>IF(J402=0,0,IF(B402="F",VLOOKUP(I402,Barem!$G$2:$H$11,2,1),VLOOKUP(I402,Barem!$G$12:$H$21,2,1)))</f>
        <v>1.5</v>
      </c>
      <c r="L402" s="135" t="s">
        <v>121</v>
      </c>
      <c r="M402" s="14">
        <f t="shared" si="115"/>
        <v>0.25</v>
      </c>
      <c r="N402" s="14">
        <f t="shared" si="116"/>
        <v>0.75</v>
      </c>
      <c r="O402" s="55">
        <f t="shared" si="117"/>
        <v>0.46933333333333332</v>
      </c>
      <c r="P402" s="31">
        <f>IF(D402&gt;21,VLOOKUP(D402,Barem!$S$1:$T$141,2,1),0)</f>
        <v>0</v>
      </c>
      <c r="Q402" s="31">
        <f>IF(D402&lt;1.609,0,IF(B402="F",VLOOKUP(I402,Barem!$W$2:$Y$13,2,1),VLOOKUP(I402,Barem!$W$14:$Y$25,2,1)))</f>
        <v>0</v>
      </c>
      <c r="R402" s="31">
        <f>VLOOKUP(A402,Participanti!A:C,3,0)</f>
        <v>0</v>
      </c>
      <c r="S402" s="25">
        <f t="shared" si="118"/>
        <v>2.5943333333333332</v>
      </c>
      <c r="T402" s="102">
        <v>44283</v>
      </c>
      <c r="U402" s="13">
        <f>COUNTIFS(A:A,A402,C:C,C402)</f>
        <v>1</v>
      </c>
      <c r="V402" s="87" t="str">
        <f>VLOOKUP(A402,Data_echipe!A:U,21,0)</f>
        <v>Tenchei</v>
      </c>
    </row>
    <row r="403" spans="1:22" x14ac:dyDescent="0.25">
      <c r="A403" s="74" t="s">
        <v>54</v>
      </c>
      <c r="B403" s="87" t="str">
        <f>VLOOKUP(A403,Participanti!A:B,2,0)</f>
        <v>M</v>
      </c>
      <c r="C403" s="75">
        <v>11</v>
      </c>
      <c r="D403" s="76">
        <v>17.05</v>
      </c>
      <c r="E403" s="77">
        <v>6.9594907407407411E-2</v>
      </c>
      <c r="F403" s="77">
        <v>7.0706018518518529E-2</v>
      </c>
      <c r="G403" s="77">
        <f t="shared" si="113"/>
        <v>7.015046296296297E-2</v>
      </c>
      <c r="H403" s="78">
        <v>718</v>
      </c>
      <c r="I403" s="88">
        <f t="shared" si="114"/>
        <v>4.1143966547192356E-3</v>
      </c>
      <c r="J403" s="87">
        <f>IF(B403="F",VLOOKUP(D403,Barem!$B$2:$C$11,2,1),VLOOKUP(D403,Barem!$B$12:$C$21,2,1))</f>
        <v>4</v>
      </c>
      <c r="K403" s="87">
        <f>IF(J403=0,0,IF(B403="F",VLOOKUP(I403,Barem!$G$2:$H$11,2,1),VLOOKUP(I403,Barem!$G$12:$H$21,2,1)))</f>
        <v>1.5</v>
      </c>
      <c r="L403" s="56" t="str">
        <f>VLOOKUP(C403,Barem!$L$1:$Q$16,6,0)</f>
        <v>D</v>
      </c>
      <c r="M403" s="14">
        <f t="shared" si="115"/>
        <v>0.75</v>
      </c>
      <c r="N403" s="14">
        <f t="shared" si="116"/>
        <v>0.25</v>
      </c>
      <c r="O403" s="55">
        <f t="shared" si="117"/>
        <v>0.47866666666666668</v>
      </c>
      <c r="P403" s="31">
        <f>IF(D403&gt;21,VLOOKUP(D403,Barem!$S$1:$T$141,2,1),0)</f>
        <v>0</v>
      </c>
      <c r="Q403" s="31">
        <f>IF(D403&lt;1.609,0,IF(B403="F",VLOOKUP(I403,Barem!$W$2:$Y$13,2,1),VLOOKUP(I403,Barem!$W$14:$Y$25,2,1)))</f>
        <v>0</v>
      </c>
      <c r="R403" s="31">
        <f>VLOOKUP(A403,Participanti!A:C,3,0)</f>
        <v>0</v>
      </c>
      <c r="S403" s="25">
        <f t="shared" si="118"/>
        <v>3.8536666666666668</v>
      </c>
      <c r="T403" s="102">
        <v>44283</v>
      </c>
      <c r="U403" s="13">
        <f>COUNTIFS(A:A,A403,C:C,C403)</f>
        <v>1</v>
      </c>
      <c r="V403" s="87" t="str">
        <f>VLOOKUP(A403,Data_echipe!A:U,21,0)</f>
        <v>Tenchei</v>
      </c>
    </row>
    <row r="404" spans="1:22" x14ac:dyDescent="0.25">
      <c r="A404" s="74" t="s">
        <v>51</v>
      </c>
      <c r="B404" s="87" t="str">
        <f>VLOOKUP(A404,Participanti!A:B,2,0)</f>
        <v>M</v>
      </c>
      <c r="C404" s="75">
        <v>11</v>
      </c>
      <c r="D404" s="76">
        <v>11.83</v>
      </c>
      <c r="E404" s="77">
        <v>4.4131944444444439E-2</v>
      </c>
      <c r="F404" s="77">
        <v>4.4594907407407409E-2</v>
      </c>
      <c r="G404" s="77">
        <f t="shared" si="113"/>
        <v>4.4363425925925924E-2</v>
      </c>
      <c r="H404" s="78">
        <v>179</v>
      </c>
      <c r="I404" s="88">
        <f t="shared" si="114"/>
        <v>3.7500782693090382E-3</v>
      </c>
      <c r="J404" s="87">
        <f>IF(B404="F",VLOOKUP(D404,Barem!$B$2:$C$11,2,1),VLOOKUP(D404,Barem!$B$12:$C$21,2,1))</f>
        <v>2.5</v>
      </c>
      <c r="K404" s="87">
        <f>IF(J404=0,0,IF(B404="F",VLOOKUP(I404,Barem!$G$2:$H$11,2,1),VLOOKUP(I404,Barem!$G$12:$H$21,2,1)))</f>
        <v>2</v>
      </c>
      <c r="L404" s="56" t="str">
        <f>VLOOKUP(C404,Barem!$L$1:$Q$16,6,0)</f>
        <v>D</v>
      </c>
      <c r="M404" s="14">
        <f t="shared" si="115"/>
        <v>0.75</v>
      </c>
      <c r="N404" s="14">
        <f t="shared" si="116"/>
        <v>0.25</v>
      </c>
      <c r="O404" s="55">
        <f t="shared" si="117"/>
        <v>0.11933333333333333</v>
      </c>
      <c r="P404" s="31">
        <f>IF(D404&gt;21,VLOOKUP(D404,Barem!$S$1:$T$141,2,1),0)</f>
        <v>0</v>
      </c>
      <c r="Q404" s="31">
        <f>IF(D404&lt;1.609,0,IF(B404="F",VLOOKUP(I404,Barem!$W$2:$Y$13,2,1),VLOOKUP(I404,Barem!$W$14:$Y$25,2,1)))</f>
        <v>0</v>
      </c>
      <c r="R404" s="31">
        <f>VLOOKUP(A404,Participanti!A:C,3,0)</f>
        <v>0.4</v>
      </c>
      <c r="S404" s="25">
        <f t="shared" si="118"/>
        <v>2.8943333333333334</v>
      </c>
      <c r="T404" s="102">
        <v>44279</v>
      </c>
      <c r="U404" s="13">
        <f>COUNTIFS(A:A,A404,C:C,C404)</f>
        <v>1</v>
      </c>
      <c r="V404" s="87" t="str">
        <f>VLOOKUP(A404,Data_echipe!A:U,21,0)</f>
        <v>Simply the BEST</v>
      </c>
    </row>
    <row r="405" spans="1:22" x14ac:dyDescent="0.25">
      <c r="A405" s="74" t="s">
        <v>142</v>
      </c>
      <c r="B405" s="87" t="str">
        <f>VLOOKUP(A405,Participanti!A:B,2,0)</f>
        <v>M</v>
      </c>
      <c r="C405" s="75">
        <v>11</v>
      </c>
      <c r="D405" s="76">
        <v>24.21</v>
      </c>
      <c r="E405" s="77">
        <v>7.6516203703703697E-2</v>
      </c>
      <c r="F405" s="77">
        <v>7.6851851851851852E-2</v>
      </c>
      <c r="G405" s="77">
        <f t="shared" si="113"/>
        <v>7.6684027777777775E-2</v>
      </c>
      <c r="H405" s="78">
        <v>35</v>
      </c>
      <c r="I405" s="88">
        <f t="shared" si="114"/>
        <v>3.1674526137041624E-3</v>
      </c>
      <c r="J405" s="87">
        <f>IF(B405="F",VLOOKUP(D405,Barem!$B$2:$C$11,2,1),VLOOKUP(D405,Barem!$B$12:$C$21,2,1))</f>
        <v>5</v>
      </c>
      <c r="K405" s="87">
        <f>IF(J405=0,0,IF(B405="F",VLOOKUP(I405,Barem!$G$2:$H$11,2,1),VLOOKUP(I405,Barem!$G$12:$H$21,2,1)))</f>
        <v>3.5</v>
      </c>
      <c r="L405" s="56" t="str">
        <f>VLOOKUP(C405,Barem!$L$1:$Q$16,6,0)</f>
        <v>D</v>
      </c>
      <c r="M405" s="14">
        <f t="shared" si="115"/>
        <v>0.75</v>
      </c>
      <c r="N405" s="14">
        <f t="shared" si="116"/>
        <v>0.25</v>
      </c>
      <c r="O405" s="55">
        <f t="shared" si="117"/>
        <v>0</v>
      </c>
      <c r="P405" s="31">
        <f>IF(D405&gt;21,VLOOKUP(D405,Barem!$S$1:$T$141,2,1),0)</f>
        <v>0.1</v>
      </c>
      <c r="Q405" s="31">
        <f>IF(D405&lt;1.609,0,IF(B405="F",VLOOKUP(I405,Barem!$W$2:$Y$13,2,1),VLOOKUP(I405,Barem!$W$14:$Y$25,2,1)))</f>
        <v>0</v>
      </c>
      <c r="R405" s="31">
        <f>VLOOKUP(A405,Participanti!A:C,3,0)</f>
        <v>0</v>
      </c>
      <c r="S405" s="25">
        <f t="shared" si="118"/>
        <v>4.7249999999999996</v>
      </c>
      <c r="T405" s="102">
        <v>44283</v>
      </c>
      <c r="U405" s="13">
        <f>COUNTIFS(A:A,A405,C:C,C405)</f>
        <v>1</v>
      </c>
      <c r="V405" s="87" t="str">
        <f>VLOOKUP(A405,Data_echipe!A:U,21,0)</f>
        <v>Simply the BEST</v>
      </c>
    </row>
    <row r="406" spans="1:22" x14ac:dyDescent="0.25">
      <c r="A406" s="74" t="s">
        <v>187</v>
      </c>
      <c r="B406" s="87" t="str">
        <f>VLOOKUP(A406,Participanti!A:B,2,0)</f>
        <v>F</v>
      </c>
      <c r="C406" s="75">
        <v>11</v>
      </c>
      <c r="D406" s="76">
        <v>20</v>
      </c>
      <c r="E406" s="77">
        <v>6.8587962962962962E-2</v>
      </c>
      <c r="F406" s="77">
        <v>6.8657407407407403E-2</v>
      </c>
      <c r="G406" s="77">
        <f t="shared" si="113"/>
        <v>6.8622685185185189E-2</v>
      </c>
      <c r="H406" s="78">
        <v>317</v>
      </c>
      <c r="I406" s="88">
        <f t="shared" si="114"/>
        <v>3.4311342592592596E-3</v>
      </c>
      <c r="J406" s="87">
        <f>IF(B406="F",VLOOKUP(D406,Barem!$B$2:$C$11,2,1),VLOOKUP(D406,Barem!$B$12:$C$21,2,1))</f>
        <v>5</v>
      </c>
      <c r="K406" s="87">
        <f>IF(J406=0,0,IF(B406="F",VLOOKUP(I406,Barem!$G$2:$H$11,2,1),VLOOKUP(I406,Barem!$G$12:$H$21,2,1)))</f>
        <v>4</v>
      </c>
      <c r="L406" s="56" t="str">
        <f>VLOOKUP(C406,Barem!$L$1:$Q$16,6,0)</f>
        <v>D</v>
      </c>
      <c r="M406" s="14">
        <f t="shared" si="115"/>
        <v>0.75</v>
      </c>
      <c r="N406" s="14">
        <f t="shared" si="116"/>
        <v>0.25</v>
      </c>
      <c r="O406" s="55">
        <f t="shared" si="117"/>
        <v>0.21133333333333335</v>
      </c>
      <c r="P406" s="31">
        <f>IF(D406&gt;21,VLOOKUP(D406,Barem!$S$1:$T$141,2,1),0)</f>
        <v>0</v>
      </c>
      <c r="Q406" s="31">
        <f>IF(D406&lt;1.609,0,IF(B406="F",VLOOKUP(I406,Barem!$W$2:$Y$13,2,1),VLOOKUP(I406,Barem!$W$14:$Y$25,2,1)))</f>
        <v>0</v>
      </c>
      <c r="R406" s="31">
        <f>VLOOKUP(A406,Participanti!A:C,3,0)</f>
        <v>0</v>
      </c>
      <c r="S406" s="25">
        <f t="shared" si="118"/>
        <v>4.9613333333333332</v>
      </c>
      <c r="T406" s="102">
        <v>44280</v>
      </c>
      <c r="U406" s="13">
        <f>COUNTIFS(A:A,A406,C:C,C406)</f>
        <v>1</v>
      </c>
      <c r="V406" s="87" t="str">
        <f>VLOOKUP(A406,Data_echipe!A:U,21,0)</f>
        <v>Simply the BEST</v>
      </c>
    </row>
    <row r="407" spans="1:22" x14ac:dyDescent="0.25">
      <c r="A407" s="74" t="s">
        <v>190</v>
      </c>
      <c r="B407" s="87" t="str">
        <f>VLOOKUP(A407,Participanti!A:B,2,0)</f>
        <v>F</v>
      </c>
      <c r="C407" s="75">
        <v>11</v>
      </c>
      <c r="D407" s="76">
        <v>14.77</v>
      </c>
      <c r="E407" s="77">
        <v>8.4409722222222219E-2</v>
      </c>
      <c r="F407" s="77">
        <v>0.14959490740740741</v>
      </c>
      <c r="G407" s="77">
        <f t="shared" si="113"/>
        <v>0.11700231481481482</v>
      </c>
      <c r="H407" s="78">
        <v>939</v>
      </c>
      <c r="I407" s="88">
        <f t="shared" si="114"/>
        <v>7.9216191479224655E-3</v>
      </c>
      <c r="J407" s="87">
        <f>IF(B407="F",VLOOKUP(D407,Barem!$B$2:$C$11,2,1),VLOOKUP(D407,Barem!$B$12:$C$21,2,1))</f>
        <v>3.5</v>
      </c>
      <c r="K407" s="87">
        <f>IF(J407=0,0,IF(B407="F",VLOOKUP(I407,Barem!$G$2:$H$11,2,1),VLOOKUP(I407,Barem!$G$12:$H$21,2,1)))</f>
        <v>0</v>
      </c>
      <c r="L407" s="56" t="str">
        <f>VLOOKUP(C407,Barem!$L$1:$Q$16,6,0)</f>
        <v>D</v>
      </c>
      <c r="M407" s="14">
        <f t="shared" si="115"/>
        <v>0.75</v>
      </c>
      <c r="N407" s="14">
        <f t="shared" si="116"/>
        <v>0.25</v>
      </c>
      <c r="O407" s="55">
        <f t="shared" si="117"/>
        <v>0.626</v>
      </c>
      <c r="P407" s="31">
        <f>IF(D407&gt;21,VLOOKUP(D407,Barem!$S$1:$T$141,2,1),0)</f>
        <v>0</v>
      </c>
      <c r="Q407" s="31">
        <f>IF(D407&lt;1.609,0,IF(B407="F",VLOOKUP(I407,Barem!$W$2:$Y$13,2,1),VLOOKUP(I407,Barem!$W$14:$Y$25,2,1)))</f>
        <v>0</v>
      </c>
      <c r="R407" s="31">
        <f>VLOOKUP(A407,Participanti!A:C,3,0)</f>
        <v>0</v>
      </c>
      <c r="S407" s="25">
        <f t="shared" si="118"/>
        <v>3.2509999999999999</v>
      </c>
      <c r="T407" s="102">
        <v>44283</v>
      </c>
      <c r="U407" s="13">
        <f>COUNTIFS(A:A,A407,C:C,C407)</f>
        <v>1</v>
      </c>
      <c r="V407" s="87" t="str">
        <f>VLOOKUP(A407,Data_echipe!A:U,21,0)</f>
        <v>Run for fun</v>
      </c>
    </row>
    <row r="408" spans="1:22" x14ac:dyDescent="0.25">
      <c r="A408" s="74" t="s">
        <v>189</v>
      </c>
      <c r="B408" s="87" t="str">
        <f>VLOOKUP(A408,Participanti!A:B,2,0)</f>
        <v>M</v>
      </c>
      <c r="C408" s="75">
        <v>11</v>
      </c>
      <c r="D408" s="76">
        <v>21.03</v>
      </c>
      <c r="E408" s="77">
        <v>6.9953703703703699E-2</v>
      </c>
      <c r="F408" s="77">
        <v>0.14959490740740741</v>
      </c>
      <c r="G408" s="77">
        <f t="shared" ref="G408" si="119">AVERAGE(E408:F408)</f>
        <v>0.10977430555555556</v>
      </c>
      <c r="H408" s="78">
        <v>0</v>
      </c>
      <c r="I408" s="88">
        <f t="shared" ref="I408" si="120">G408/D408</f>
        <v>5.219890896602737E-3</v>
      </c>
      <c r="J408" s="87">
        <f>IF(B408="F",VLOOKUP(D408,Barem!$B$2:$C$11,2,1),VLOOKUP(D408,Barem!$B$12:$C$21,2,1))</f>
        <v>5</v>
      </c>
      <c r="K408" s="87">
        <f>IF(J408=0,0,IF(B408="F",VLOOKUP(I408,Barem!$G$2:$H$11,2,1),VLOOKUP(I408,Barem!$G$12:$H$21,2,1)))</f>
        <v>1</v>
      </c>
      <c r="L408" s="56" t="str">
        <f>VLOOKUP(C408,Barem!$L$1:$Q$16,6,0)</f>
        <v>D</v>
      </c>
      <c r="M408" s="14">
        <f t="shared" ref="M408" si="121">IF(OR(L408="P1",L408="P2",L408="P3"),"",IF(C408=15,0.5,IF(L408="D",0.75,0.25)))</f>
        <v>0.75</v>
      </c>
      <c r="N408" s="14">
        <f t="shared" ref="N408" si="122">IF(OR(L408="P1",L408="P2",L408="P3"),"",IF(C408=15,0.5,IF(L408="V",0.75,0.25)))</f>
        <v>0.25</v>
      </c>
      <c r="O408" s="55">
        <f t="shared" ref="O408" si="123">IF(H408&lt;-49,H408/1500,IF(H408&gt;99,H408/1500,0))</f>
        <v>0</v>
      </c>
      <c r="P408" s="31">
        <f>IF(D408&gt;21,VLOOKUP(D408,Barem!$S$1:$T$141,2,1),0)</f>
        <v>0</v>
      </c>
      <c r="Q408" s="31">
        <f>IF(D408&lt;1.609,0,IF(B408="F",VLOOKUP(I408,Barem!$W$2:$Y$13,2,1),VLOOKUP(I408,Barem!$W$14:$Y$25,2,1)))</f>
        <v>0</v>
      </c>
      <c r="R408" s="31">
        <f>VLOOKUP(A408,Participanti!A:C,3,0)</f>
        <v>0</v>
      </c>
      <c r="S408" s="25">
        <f t="shared" ref="S408" si="124">J408*M408+K408*N408+O408+P408+Q408+R408</f>
        <v>4</v>
      </c>
      <c r="T408" s="102">
        <v>44283</v>
      </c>
      <c r="U408" s="13">
        <f>COUNTIFS(A:A,A408,C:C,C408)</f>
        <v>1</v>
      </c>
      <c r="V408" s="87" t="str">
        <f>VLOOKUP(A408,Data_echipe!A:U,21,0)</f>
        <v>Run for fun</v>
      </c>
    </row>
    <row r="409" spans="1:22" x14ac:dyDescent="0.25">
      <c r="A409" s="74" t="s">
        <v>90</v>
      </c>
      <c r="B409" s="87" t="str">
        <f>VLOOKUP(A409,Participanti!A:B,2,0)</f>
        <v>M</v>
      </c>
      <c r="C409" s="75">
        <v>11</v>
      </c>
      <c r="D409" s="76">
        <v>52.71</v>
      </c>
      <c r="E409" s="77">
        <v>0.46468749999999998</v>
      </c>
      <c r="F409" s="77">
        <v>0.51538194444444441</v>
      </c>
      <c r="G409" s="77">
        <f t="shared" si="113"/>
        <v>0.49003472222222222</v>
      </c>
      <c r="H409" s="78">
        <v>2317</v>
      </c>
      <c r="I409" s="88">
        <f t="shared" si="114"/>
        <v>9.2968074790783957E-3</v>
      </c>
      <c r="J409" s="87">
        <f>IF(B409="F",VLOOKUP(D409,Barem!$B$2:$C$11,2,1),VLOOKUP(D409,Barem!$B$12:$C$21,2,1))</f>
        <v>5</v>
      </c>
      <c r="K409" s="87">
        <f>IF(J409=0,0,IF(B409="F",VLOOKUP(I409,Barem!$G$2:$H$11,2,1),VLOOKUP(I409,Barem!$G$12:$H$21,2,1)))</f>
        <v>0</v>
      </c>
      <c r="L409" s="56" t="str">
        <f>VLOOKUP(C409,Barem!$L$1:$Q$16,6,0)</f>
        <v>D</v>
      </c>
      <c r="M409" s="14">
        <f t="shared" si="115"/>
        <v>0.75</v>
      </c>
      <c r="N409" s="14">
        <f t="shared" si="116"/>
        <v>0.25</v>
      </c>
      <c r="O409" s="55">
        <f t="shared" si="117"/>
        <v>1.5446666666666666</v>
      </c>
      <c r="P409" s="31">
        <f>IF(D409&gt;21,VLOOKUP(D409,Barem!$S$1:$T$141,2,1),0)</f>
        <v>1.5</v>
      </c>
      <c r="Q409" s="31">
        <f>IF(D409&lt;1.609,0,IF(B409="F",VLOOKUP(I409,Barem!$W$2:$Y$13,2,1),VLOOKUP(I409,Barem!$W$14:$Y$25,2,1)))</f>
        <v>0</v>
      </c>
      <c r="R409" s="31">
        <f>VLOOKUP(A409,Participanti!A:C,3,0)</f>
        <v>0.4</v>
      </c>
      <c r="S409" s="25">
        <f t="shared" si="118"/>
        <v>7.1946666666666665</v>
      </c>
      <c r="T409" s="102">
        <v>44283</v>
      </c>
      <c r="U409" s="13">
        <f>COUNTIFS(A:A,A409,C:C,C409)</f>
        <v>1</v>
      </c>
      <c r="V409" s="87" t="str">
        <f>VLOOKUP(A409,Data_echipe!A:U,21,0)</f>
        <v>FUGI!</v>
      </c>
    </row>
    <row r="410" spans="1:22" x14ac:dyDescent="0.25">
      <c r="A410" s="74" t="s">
        <v>59</v>
      </c>
      <c r="B410" s="87" t="str">
        <f>VLOOKUP(A410,Participanti!A:B,2,0)</f>
        <v>M</v>
      </c>
      <c r="C410" s="75">
        <v>11</v>
      </c>
      <c r="D410" s="76">
        <v>21.42</v>
      </c>
      <c r="E410" s="77">
        <v>9.6122685185185186E-2</v>
      </c>
      <c r="F410" s="77">
        <v>0.10684027777777778</v>
      </c>
      <c r="G410" s="77">
        <f t="shared" si="113"/>
        <v>0.10148148148148148</v>
      </c>
      <c r="H410" s="78">
        <v>196</v>
      </c>
      <c r="I410" s="88">
        <f t="shared" si="114"/>
        <v>4.7376975481550638E-3</v>
      </c>
      <c r="J410" s="87">
        <f>IF(B410="F",VLOOKUP(D410,Barem!$B$2:$C$11,2,1),VLOOKUP(D410,Barem!$B$12:$C$21,2,1))</f>
        <v>5</v>
      </c>
      <c r="K410" s="87">
        <f>IF(J410=0,0,IF(B410="F",VLOOKUP(I410,Barem!$G$2:$H$11,2,1),VLOOKUP(I410,Barem!$G$12:$H$21,2,1)))</f>
        <v>1</v>
      </c>
      <c r="L410" s="56" t="str">
        <f>VLOOKUP(C410,Barem!$L$1:$Q$16,6,0)</f>
        <v>D</v>
      </c>
      <c r="M410" s="14">
        <f t="shared" si="115"/>
        <v>0.75</v>
      </c>
      <c r="N410" s="14">
        <f t="shared" si="116"/>
        <v>0.25</v>
      </c>
      <c r="O410" s="55">
        <f t="shared" si="117"/>
        <v>0.13066666666666665</v>
      </c>
      <c r="P410" s="31">
        <f>IF(D410&gt;21,VLOOKUP(D410,Barem!$S$1:$T$141,2,1),0)</f>
        <v>0</v>
      </c>
      <c r="Q410" s="31">
        <f>IF(D410&lt;1.609,0,IF(B410="F",VLOOKUP(I410,Barem!$W$2:$Y$13,2,1),VLOOKUP(I410,Barem!$W$14:$Y$25,2,1)))</f>
        <v>0</v>
      </c>
      <c r="R410" s="31">
        <f>VLOOKUP(A410,Participanti!A:C,3,0)</f>
        <v>0</v>
      </c>
      <c r="S410" s="25">
        <f t="shared" si="118"/>
        <v>4.1306666666666665</v>
      </c>
      <c r="T410" s="102">
        <v>44283</v>
      </c>
      <c r="U410" s="13">
        <f>COUNTIFS(A:A,A410,C:C,C410)</f>
        <v>1</v>
      </c>
      <c r="V410" s="87" t="str">
        <f>VLOOKUP(A410,Data_echipe!A:U,21,0)</f>
        <v>FUGI!</v>
      </c>
    </row>
    <row r="411" spans="1:22" x14ac:dyDescent="0.25">
      <c r="A411" s="74" t="s">
        <v>53</v>
      </c>
      <c r="B411" s="87" t="str">
        <f>VLOOKUP(A411,Participanti!A:B,2,0)</f>
        <v>M</v>
      </c>
      <c r="C411" s="75">
        <v>11</v>
      </c>
      <c r="D411" s="76">
        <v>10.01</v>
      </c>
      <c r="E411" s="77">
        <v>3.9571759259259258E-2</v>
      </c>
      <c r="F411" s="77">
        <v>4.7592592592592596E-2</v>
      </c>
      <c r="G411" s="77">
        <f t="shared" si="113"/>
        <v>4.3582175925925927E-2</v>
      </c>
      <c r="H411" s="78">
        <v>4</v>
      </c>
      <c r="I411" s="88">
        <f t="shared" si="114"/>
        <v>4.3538637288637293E-3</v>
      </c>
      <c r="J411" s="87">
        <f>IF(B411="F",VLOOKUP(D411,Barem!$B$2:$C$11,2,1),VLOOKUP(D411,Barem!$B$12:$C$21,2,1))</f>
        <v>2.5</v>
      </c>
      <c r="K411" s="87">
        <f>IF(J411=0,0,IF(B411="F",VLOOKUP(I411,Barem!$G$2:$H$11,2,1),VLOOKUP(I411,Barem!$G$12:$H$21,2,1)))</f>
        <v>1</v>
      </c>
      <c r="L411" s="56" t="str">
        <f>VLOOKUP(C411,Barem!$L$1:$Q$16,6,0)</f>
        <v>D</v>
      </c>
      <c r="M411" s="14">
        <f t="shared" si="115"/>
        <v>0.75</v>
      </c>
      <c r="N411" s="14">
        <f t="shared" si="116"/>
        <v>0.25</v>
      </c>
      <c r="O411" s="55">
        <f t="shared" si="117"/>
        <v>0</v>
      </c>
      <c r="P411" s="31">
        <f>IF(D411&gt;21,VLOOKUP(D411,Barem!$S$1:$T$141,2,1),0)</f>
        <v>0</v>
      </c>
      <c r="Q411" s="31">
        <f>IF(D411&lt;1.609,0,IF(B411="F",VLOOKUP(I411,Barem!$W$2:$Y$13,2,1),VLOOKUP(I411,Barem!$W$14:$Y$25,2,1)))</f>
        <v>0</v>
      </c>
      <c r="R411" s="31">
        <f>VLOOKUP(A411,Participanti!A:C,3,0)</f>
        <v>0</v>
      </c>
      <c r="S411" s="25">
        <f t="shared" si="118"/>
        <v>2.125</v>
      </c>
      <c r="T411" s="102">
        <v>44283</v>
      </c>
      <c r="U411" s="13">
        <f>COUNTIFS(A:A,A411,C:C,C411)</f>
        <v>1</v>
      </c>
      <c r="V411" s="87" t="str">
        <f>VLOOKUP(A411,Data_echipe!A:U,21,0)</f>
        <v>Run for fun</v>
      </c>
    </row>
    <row r="412" spans="1:22" x14ac:dyDescent="0.25">
      <c r="A412" s="74" t="s">
        <v>66</v>
      </c>
      <c r="B412" s="87" t="str">
        <f>VLOOKUP(A412,Participanti!A:B,2,0)</f>
        <v>M</v>
      </c>
      <c r="C412" s="75">
        <v>11</v>
      </c>
      <c r="D412" s="76">
        <v>15.35</v>
      </c>
      <c r="E412" s="77">
        <v>5.3333333333333337E-2</v>
      </c>
      <c r="F412" s="77">
        <v>5.3333333333333337E-2</v>
      </c>
      <c r="G412" s="77">
        <f t="shared" si="113"/>
        <v>5.3333333333333337E-2</v>
      </c>
      <c r="H412" s="78">
        <v>42</v>
      </c>
      <c r="I412" s="88">
        <f t="shared" si="114"/>
        <v>3.4744842562432141E-3</v>
      </c>
      <c r="J412" s="87">
        <f>IF(B412="F",VLOOKUP(D412,Barem!$B$2:$C$11,2,1),VLOOKUP(D412,Barem!$B$12:$C$21,2,1))</f>
        <v>3.5</v>
      </c>
      <c r="K412" s="87">
        <f>IF(J412=0,0,IF(B412="F",VLOOKUP(I412,Barem!$G$2:$H$11,2,1),VLOOKUP(I412,Barem!$G$12:$H$21,2,1)))</f>
        <v>3</v>
      </c>
      <c r="L412" s="75" t="s">
        <v>121</v>
      </c>
      <c r="M412" s="14">
        <f t="shared" si="115"/>
        <v>0.25</v>
      </c>
      <c r="N412" s="14">
        <f t="shared" si="116"/>
        <v>0.75</v>
      </c>
      <c r="O412" s="55">
        <f t="shared" si="117"/>
        <v>0</v>
      </c>
      <c r="P412" s="31">
        <f>IF(D412&gt;21,VLOOKUP(D412,Barem!$S$1:$T$141,2,1),0)</f>
        <v>0</v>
      </c>
      <c r="Q412" s="31">
        <f>IF(D412&lt;1.609,0,IF(B412="F",VLOOKUP(I412,Barem!$W$2:$Y$13,2,1),VLOOKUP(I412,Barem!$W$14:$Y$25,2,1)))</f>
        <v>0</v>
      </c>
      <c r="R412" s="31">
        <f>VLOOKUP(A412,Participanti!A:C,3,0)</f>
        <v>0</v>
      </c>
      <c r="S412" s="25">
        <f t="shared" si="118"/>
        <v>3.125</v>
      </c>
      <c r="T412" s="102">
        <v>44283</v>
      </c>
      <c r="U412" s="13">
        <f>COUNTIFS(A:A,A412,C:C,C412)</f>
        <v>1</v>
      </c>
      <c r="V412" s="87" t="str">
        <f>VLOOKUP(A412,Data_echipe!A:U,21,0)</f>
        <v>Simply the BEST</v>
      </c>
    </row>
    <row r="413" spans="1:22" x14ac:dyDescent="0.25">
      <c r="A413" s="74" t="s">
        <v>56</v>
      </c>
      <c r="B413" s="87" t="str">
        <f>VLOOKUP(A413,Participanti!A:B,2,0)</f>
        <v>M</v>
      </c>
      <c r="C413" s="75">
        <v>11</v>
      </c>
      <c r="D413" s="76">
        <v>21.9</v>
      </c>
      <c r="E413" s="77">
        <v>0.10012731481481481</v>
      </c>
      <c r="F413" s="77">
        <v>0.16238425925925926</v>
      </c>
      <c r="G413" s="77">
        <f t="shared" si="113"/>
        <v>0.13125578703703702</v>
      </c>
      <c r="H413" s="78">
        <v>0</v>
      </c>
      <c r="I413" s="88">
        <f t="shared" si="114"/>
        <v>5.9934149331980378E-3</v>
      </c>
      <c r="J413" s="87">
        <f>IF(B413="F",VLOOKUP(D413,Barem!$B$2:$C$11,2,1),VLOOKUP(D413,Barem!$B$12:$C$21,2,1))</f>
        <v>5</v>
      </c>
      <c r="K413" s="87">
        <f>IF(J413=0,0,IF(B413="F",VLOOKUP(I413,Barem!$G$2:$H$11,2,1),VLOOKUP(I413,Barem!$G$12:$H$21,2,1)))</f>
        <v>0</v>
      </c>
      <c r="L413" s="56" t="str">
        <f>VLOOKUP(C413,Barem!$L$1:$Q$16,6,0)</f>
        <v>D</v>
      </c>
      <c r="M413" s="14">
        <f t="shared" si="115"/>
        <v>0.75</v>
      </c>
      <c r="N413" s="14">
        <f t="shared" si="116"/>
        <v>0.25</v>
      </c>
      <c r="O413" s="55">
        <f t="shared" si="117"/>
        <v>0</v>
      </c>
      <c r="P413" s="31">
        <f>IF(D413&gt;21,VLOOKUP(D413,Barem!$S$1:$T$141,2,1),0)</f>
        <v>0</v>
      </c>
      <c r="Q413" s="31">
        <f>IF(D413&lt;1.609,0,IF(B413="F",VLOOKUP(I413,Barem!$W$2:$Y$13,2,1),VLOOKUP(I413,Barem!$W$14:$Y$25,2,1)))</f>
        <v>0</v>
      </c>
      <c r="R413" s="31">
        <f>VLOOKUP(A413,Participanti!A:C,3,0)</f>
        <v>0</v>
      </c>
      <c r="S413" s="25">
        <f t="shared" si="118"/>
        <v>3.75</v>
      </c>
      <c r="T413" s="102">
        <v>44283</v>
      </c>
      <c r="U413" s="13">
        <f>COUNTIFS(A:A,A413,C:C,C413)</f>
        <v>1</v>
      </c>
      <c r="V413" s="87" t="str">
        <f>VLOOKUP(A413,Data_echipe!A:U,21,0)</f>
        <v>Simply the BEST</v>
      </c>
    </row>
    <row r="414" spans="1:22" x14ac:dyDescent="0.25">
      <c r="A414" s="74" t="s">
        <v>62</v>
      </c>
      <c r="B414" s="87" t="str">
        <f>VLOOKUP(A414,Participanti!A:B,2,0)</f>
        <v>M</v>
      </c>
      <c r="C414" s="75">
        <v>11</v>
      </c>
      <c r="D414" s="76">
        <v>10.66</v>
      </c>
      <c r="E414" s="77">
        <v>3.4062500000000002E-2</v>
      </c>
      <c r="F414" s="77">
        <v>3.4270833333333334E-2</v>
      </c>
      <c r="G414" s="77">
        <f t="shared" si="113"/>
        <v>3.4166666666666665E-2</v>
      </c>
      <c r="H414" s="78">
        <v>0</v>
      </c>
      <c r="I414" s="88">
        <f t="shared" si="114"/>
        <v>3.205128205128205E-3</v>
      </c>
      <c r="J414" s="87">
        <f>IF(B414="F",VLOOKUP(D414,Barem!$B$2:$C$11,2,1),VLOOKUP(D414,Barem!$B$12:$C$21,2,1))</f>
        <v>2.5</v>
      </c>
      <c r="K414" s="87">
        <f>IF(J414=0,0,IF(B414="F",VLOOKUP(I414,Barem!$G$2:$H$11,2,1),VLOOKUP(I414,Barem!$G$12:$H$21,2,1)))</f>
        <v>3.5</v>
      </c>
      <c r="L414" s="75" t="s">
        <v>121</v>
      </c>
      <c r="M414" s="14">
        <f t="shared" si="115"/>
        <v>0.25</v>
      </c>
      <c r="N414" s="14">
        <f t="shared" si="116"/>
        <v>0.75</v>
      </c>
      <c r="O414" s="55">
        <f t="shared" si="117"/>
        <v>0</v>
      </c>
      <c r="P414" s="31">
        <f>IF(D414&gt;21,VLOOKUP(D414,Barem!$S$1:$T$141,2,1),0)</f>
        <v>0</v>
      </c>
      <c r="Q414" s="31">
        <f>IF(D414&lt;1.609,0,IF(B414="F",VLOOKUP(I414,Barem!$W$2:$Y$13,2,1),VLOOKUP(I414,Barem!$W$14:$Y$25,2,1)))</f>
        <v>0</v>
      </c>
      <c r="R414" s="31">
        <f>VLOOKUP(A414,Participanti!A:C,3,0)</f>
        <v>0</v>
      </c>
      <c r="S414" s="25">
        <f t="shared" si="118"/>
        <v>3.25</v>
      </c>
      <c r="T414" s="102">
        <v>44277</v>
      </c>
      <c r="U414" s="13">
        <f>COUNTIFS(A:A,A414,C:C,C414)</f>
        <v>1</v>
      </c>
      <c r="V414" s="87" t="str">
        <f>VLOOKUP(A414,Data_echipe!A:U,21,0)</f>
        <v>Tenchei</v>
      </c>
    </row>
    <row r="415" spans="1:22" x14ac:dyDescent="0.25">
      <c r="A415" s="74" t="s">
        <v>67</v>
      </c>
      <c r="B415" s="87" t="str">
        <f>VLOOKUP(A415,Participanti!A:B,2,0)</f>
        <v>F</v>
      </c>
      <c r="C415" s="75">
        <v>11</v>
      </c>
      <c r="D415" s="76">
        <v>8.02</v>
      </c>
      <c r="E415" s="77">
        <v>4.1423611111111112E-2</v>
      </c>
      <c r="F415" s="77">
        <v>4.1539351851851855E-2</v>
      </c>
      <c r="G415" s="77">
        <f t="shared" si="113"/>
        <v>4.148148148148148E-2</v>
      </c>
      <c r="H415" s="78">
        <v>68</v>
      </c>
      <c r="I415" s="88">
        <f t="shared" si="114"/>
        <v>5.1722545488131523E-3</v>
      </c>
      <c r="J415" s="87">
        <f>IF(B415="F",VLOOKUP(D415,Barem!$B$2:$C$11,2,1),VLOOKUP(D415,Barem!$B$12:$C$21,2,1))</f>
        <v>2</v>
      </c>
      <c r="K415" s="87">
        <f>IF(J415=0,0,IF(B415="F",VLOOKUP(I415,Barem!$G$2:$H$11,2,1),VLOOKUP(I415,Barem!$G$12:$H$21,2,1)))</f>
        <v>1</v>
      </c>
      <c r="L415" s="56" t="str">
        <f>VLOOKUP(C415,Barem!$L$1:$Q$16,6,0)</f>
        <v>D</v>
      </c>
      <c r="M415" s="14">
        <f t="shared" si="115"/>
        <v>0.75</v>
      </c>
      <c r="N415" s="14">
        <f t="shared" si="116"/>
        <v>0.25</v>
      </c>
      <c r="O415" s="55">
        <f t="shared" si="117"/>
        <v>0</v>
      </c>
      <c r="P415" s="31">
        <f>IF(D415&gt;21,VLOOKUP(D415,Barem!$S$1:$T$141,2,1),0)</f>
        <v>0</v>
      </c>
      <c r="Q415" s="31">
        <f>IF(D415&lt;1.609,0,IF(B415="F",VLOOKUP(I415,Barem!$W$2:$Y$13,2,1),VLOOKUP(I415,Barem!$W$14:$Y$25,2,1)))</f>
        <v>0</v>
      </c>
      <c r="R415" s="31">
        <f>VLOOKUP(A415,Participanti!A:C,3,0)</f>
        <v>0.7</v>
      </c>
      <c r="S415" s="25">
        <f t="shared" si="118"/>
        <v>2.4500000000000002</v>
      </c>
      <c r="T415" s="102">
        <v>44282</v>
      </c>
      <c r="U415" s="13">
        <f>COUNTIFS(A:A,A415,C:C,C415)</f>
        <v>1</v>
      </c>
      <c r="V415" s="87" t="str">
        <f>VLOOKUP(A415,Data_echipe!A:U,21,0)</f>
        <v>FUGI!</v>
      </c>
    </row>
    <row r="416" spans="1:22" x14ac:dyDescent="0.25">
      <c r="A416" s="74" t="s">
        <v>44</v>
      </c>
      <c r="B416" s="87" t="str">
        <f>VLOOKUP(A416,Participanti!A:B,2,0)</f>
        <v>M</v>
      </c>
      <c r="C416" s="75">
        <v>11</v>
      </c>
      <c r="D416" s="76">
        <v>3.02</v>
      </c>
      <c r="E416" s="77">
        <v>8.7152777777777784E-3</v>
      </c>
      <c r="F416" s="77">
        <v>8.7499999999999991E-3</v>
      </c>
      <c r="G416" s="77">
        <f t="shared" si="113"/>
        <v>8.7326388888888887E-3</v>
      </c>
      <c r="H416" s="78">
        <v>8</v>
      </c>
      <c r="I416" s="88">
        <f t="shared" si="114"/>
        <v>2.8916022810890358E-3</v>
      </c>
      <c r="J416" s="87">
        <f>IF(B416="F",VLOOKUP(D416,Barem!$B$2:$C$11,2,1),VLOOKUP(D416,Barem!$B$12:$C$21,2,1))</f>
        <v>1</v>
      </c>
      <c r="K416" s="87">
        <f>IF(J416=0,0,IF(B416="F",VLOOKUP(I416,Barem!$G$2:$H$11,2,1),VLOOKUP(I416,Barem!$G$12:$H$21,2,1)))</f>
        <v>4.5</v>
      </c>
      <c r="L416" s="75" t="s">
        <v>121</v>
      </c>
      <c r="M416" s="14">
        <f t="shared" si="115"/>
        <v>0.25</v>
      </c>
      <c r="N416" s="14">
        <f t="shared" si="116"/>
        <v>0.75</v>
      </c>
      <c r="O416" s="55">
        <f t="shared" si="117"/>
        <v>0</v>
      </c>
      <c r="P416" s="31">
        <f>IF(D416&gt;21,VLOOKUP(D416,Barem!$S$1:$T$141,2,1),0)</f>
        <v>0</v>
      </c>
      <c r="Q416" s="31">
        <f>IF(D416&lt;1.609,0,IF(B416="F",VLOOKUP(I416,Barem!$W$2:$Y$13,2,1),VLOOKUP(I416,Barem!$W$14:$Y$25,2,1)))</f>
        <v>0</v>
      </c>
      <c r="R416" s="31">
        <f>VLOOKUP(A416,Participanti!A:C,3,0)</f>
        <v>0</v>
      </c>
      <c r="S416" s="25">
        <f t="shared" si="118"/>
        <v>3.625</v>
      </c>
      <c r="T416" s="102">
        <v>44283</v>
      </c>
      <c r="U416" s="13">
        <f>COUNTIFS(A:A,A416,C:C,C416)</f>
        <v>1</v>
      </c>
      <c r="V416" s="87" t="str">
        <f>VLOOKUP(A416,Data_echipe!A:U,21,0)</f>
        <v>Run a lot</v>
      </c>
    </row>
    <row r="417" spans="1:24" s="130" customFormat="1" x14ac:dyDescent="0.25">
      <c r="A417" s="118" t="s">
        <v>131</v>
      </c>
      <c r="B417" s="119" t="str">
        <f>VLOOKUP(A417,Participanti!A:B,2,0)</f>
        <v>F</v>
      </c>
      <c r="C417" s="120">
        <v>11</v>
      </c>
      <c r="D417" s="121">
        <v>15</v>
      </c>
      <c r="E417" s="122">
        <v>6.3587962962962971E-2</v>
      </c>
      <c r="F417" s="122">
        <v>6.474537037037037E-2</v>
      </c>
      <c r="G417" s="122">
        <f t="shared" si="113"/>
        <v>6.4166666666666677E-2</v>
      </c>
      <c r="H417" s="123">
        <v>32</v>
      </c>
      <c r="I417" s="124">
        <f t="shared" si="114"/>
        <v>4.2777777777777788E-3</v>
      </c>
      <c r="J417" s="119">
        <f>IF(B417="F",VLOOKUP(D417,Barem!$B$2:$C$11,2,1),VLOOKUP(D417,Barem!$B$12:$C$21,2,1))</f>
        <v>3.5</v>
      </c>
      <c r="K417" s="119">
        <f>IF(J417=0,0,IF(B417="F",VLOOKUP(I417,Barem!$G$2:$H$11,2,1),VLOOKUP(I417,Barem!$G$12:$H$21,2,1)))</f>
        <v>1.5</v>
      </c>
      <c r="L417" s="136" t="str">
        <f>VLOOKUP(C417,Barem!$L$1:$Q$16,6,0)</f>
        <v>D</v>
      </c>
      <c r="M417" s="125">
        <f t="shared" si="115"/>
        <v>0.75</v>
      </c>
      <c r="N417" s="125">
        <f t="shared" si="116"/>
        <v>0.25</v>
      </c>
      <c r="O417" s="126">
        <f t="shared" si="117"/>
        <v>0</v>
      </c>
      <c r="P417" s="127">
        <f>IF(D417&gt;21,VLOOKUP(D417,Barem!$S$1:$T$141,2,1),0)</f>
        <v>0</v>
      </c>
      <c r="Q417" s="127">
        <f>IF(D417&lt;1.609,0,IF(B417="F",VLOOKUP(I417,Barem!$W$2:$Y$13,2,1),VLOOKUP(I417,Barem!$W$14:$Y$25,2,1)))</f>
        <v>0</v>
      </c>
      <c r="R417" s="127">
        <f>VLOOKUP(A417,Participanti!A:C,3,0)</f>
        <v>0</v>
      </c>
      <c r="S417" s="128">
        <f t="shared" si="118"/>
        <v>3</v>
      </c>
      <c r="T417" s="131">
        <v>44282</v>
      </c>
      <c r="U417" s="129">
        <f>COUNTIFS(A:A,A417,C:C,C417)</f>
        <v>1</v>
      </c>
      <c r="V417" s="119" t="str">
        <f>VLOOKUP(A417,Data_echipe!A:U,21,0)</f>
        <v>Run a lot</v>
      </c>
    </row>
    <row r="418" spans="1:24" x14ac:dyDescent="0.25">
      <c r="A418" s="74" t="s">
        <v>50</v>
      </c>
      <c r="B418" s="87" t="str">
        <f>VLOOKUP(A418,Participanti!A:B,2,0)</f>
        <v>M</v>
      </c>
      <c r="C418" s="75">
        <v>12</v>
      </c>
      <c r="D418" s="76">
        <v>13.01</v>
      </c>
      <c r="E418" s="77">
        <v>4.238425925925926E-2</v>
      </c>
      <c r="F418" s="77">
        <v>4.238425925925926E-2</v>
      </c>
      <c r="G418" s="77">
        <f t="shared" ref="G418:G443" si="125">AVERAGE(E418:F418)</f>
        <v>4.238425925925926E-2</v>
      </c>
      <c r="H418" s="78">
        <v>79</v>
      </c>
      <c r="I418" s="88">
        <f t="shared" ref="I418:I443" si="126">G418/D418</f>
        <v>3.2578216186978678E-3</v>
      </c>
      <c r="J418" s="87">
        <f>IF(B418="F",VLOOKUP(D418,Barem!$B$2:$C$11,2,1),VLOOKUP(D418,Barem!$B$12:$C$21,2,1))</f>
        <v>3</v>
      </c>
      <c r="K418" s="87">
        <f>IF(J418=0,0,IF(B418="F",VLOOKUP(I418,Barem!$G$2:$H$11,2,1),VLOOKUP(I418,Barem!$G$12:$H$21,2,1)))</f>
        <v>3.5</v>
      </c>
      <c r="L418" s="56" t="str">
        <f>VLOOKUP(C418,Barem!$L$1:$Q$16,6,0)</f>
        <v>V</v>
      </c>
      <c r="M418" s="14">
        <f t="shared" ref="M418:M443" si="127">IF(OR(L418="P1",L418="P2",L418="P3"),"",IF(C418=15,0.5,IF(L418="D",0.75,0.25)))</f>
        <v>0.25</v>
      </c>
      <c r="N418" s="14">
        <f t="shared" ref="N418:N443" si="128">IF(OR(L418="P1",L418="P2",L418="P3"),"",IF(C418=15,0.5,IF(L418="V",0.75,0.25)))</f>
        <v>0.75</v>
      </c>
      <c r="O418" s="55">
        <f t="shared" ref="O418:O443" si="129">IF(H418&lt;-49,H418/1500,IF(H418&gt;99,H418/1500,0))</f>
        <v>0</v>
      </c>
      <c r="P418" s="31">
        <f>IF(D418&gt;21,VLOOKUP(D418,Barem!$S$1:$T$141,2,1),0)</f>
        <v>0</v>
      </c>
      <c r="Q418" s="31">
        <f>IF(D418&lt;1.609,0,IF(B418="F",VLOOKUP(I418,Barem!$W$2:$Y$13,2,1),VLOOKUP(I418,Barem!$W$14:$Y$25,2,1)))</f>
        <v>0</v>
      </c>
      <c r="R418" s="31">
        <f>VLOOKUP(A418,Participanti!A:C,3,0)</f>
        <v>0</v>
      </c>
      <c r="S418" s="25">
        <f t="shared" ref="S418:S443" si="130">J418*M418+K418*N418+O418+P418+Q418+R418</f>
        <v>3.375</v>
      </c>
      <c r="T418" s="102">
        <v>44289</v>
      </c>
      <c r="U418" s="13">
        <f>COUNTIFS(A:A,A418,C:C,C418)</f>
        <v>1</v>
      </c>
      <c r="V418" s="87" t="str">
        <f>VLOOKUP(A418,Data_echipe!A:U,21,0)</f>
        <v>Run a lot</v>
      </c>
      <c r="X418" s="27" t="s">
        <v>266</v>
      </c>
    </row>
    <row r="419" spans="1:24" x14ac:dyDescent="0.25">
      <c r="A419" s="74" t="s">
        <v>130</v>
      </c>
      <c r="B419" s="87" t="str">
        <f>VLOOKUP(A419,Participanti!A:B,2,0)</f>
        <v>M</v>
      </c>
      <c r="C419" s="75">
        <v>12</v>
      </c>
      <c r="D419" s="76">
        <v>13.84</v>
      </c>
      <c r="E419" s="77">
        <v>4.4618055555555557E-2</v>
      </c>
      <c r="F419" s="77">
        <v>5.6678240740740737E-2</v>
      </c>
      <c r="G419" s="77">
        <f t="shared" si="125"/>
        <v>5.064814814814815E-2</v>
      </c>
      <c r="H419" s="78">
        <v>38</v>
      </c>
      <c r="I419" s="88">
        <f t="shared" si="126"/>
        <v>3.6595482766002998E-3</v>
      </c>
      <c r="J419" s="87">
        <f>IF(B419="F",VLOOKUP(D419,Barem!$B$2:$C$11,2,1),VLOOKUP(D419,Barem!$B$12:$C$21,2,1))</f>
        <v>3</v>
      </c>
      <c r="K419" s="87">
        <f>IF(J419=0,0,IF(B419="F",VLOOKUP(I419,Barem!$G$2:$H$11,2,1),VLOOKUP(I419,Barem!$G$12:$H$21,2,1)))</f>
        <v>2</v>
      </c>
      <c r="L419" s="56" t="str">
        <f>VLOOKUP(C419,Barem!$L$1:$Q$16,6,0)</f>
        <v>V</v>
      </c>
      <c r="M419" s="14">
        <f t="shared" si="127"/>
        <v>0.25</v>
      </c>
      <c r="N419" s="14">
        <f t="shared" si="128"/>
        <v>0.75</v>
      </c>
      <c r="O419" s="55">
        <f t="shared" si="129"/>
        <v>0</v>
      </c>
      <c r="P419" s="31">
        <f>IF(D419&gt;21,VLOOKUP(D419,Barem!$S$1:$T$141,2,1),0)</f>
        <v>0</v>
      </c>
      <c r="Q419" s="31">
        <f>IF(D419&lt;1.609,0,IF(B419="F",VLOOKUP(I419,Barem!$W$2:$Y$13,2,1),VLOOKUP(I419,Barem!$W$14:$Y$25,2,1)))</f>
        <v>0</v>
      </c>
      <c r="R419" s="31">
        <f>VLOOKUP(A419,Participanti!A:C,3,0)</f>
        <v>0</v>
      </c>
      <c r="S419" s="25">
        <f t="shared" si="130"/>
        <v>2.25</v>
      </c>
      <c r="T419" s="102">
        <v>44289</v>
      </c>
      <c r="U419" s="13">
        <f>COUNTIFS(A:A,A419,C:C,C419)</f>
        <v>1</v>
      </c>
      <c r="V419" s="87" t="str">
        <f>VLOOKUP(A419,Data_echipe!A:U,21,0)</f>
        <v>Run for fun</v>
      </c>
    </row>
    <row r="420" spans="1:24" x14ac:dyDescent="0.25">
      <c r="A420" s="74" t="s">
        <v>183</v>
      </c>
      <c r="B420" s="87" t="str">
        <f>VLOOKUP(A420,Participanti!A:B,2,0)</f>
        <v>F</v>
      </c>
      <c r="C420" s="75">
        <v>12</v>
      </c>
      <c r="D420" s="76">
        <v>3</v>
      </c>
      <c r="E420" s="77">
        <v>1.1157407407407408E-2</v>
      </c>
      <c r="F420" s="77">
        <v>1.1157407407407408E-2</v>
      </c>
      <c r="G420" s="77">
        <f t="shared" si="125"/>
        <v>1.1157407407407408E-2</v>
      </c>
      <c r="H420" s="78">
        <v>33</v>
      </c>
      <c r="I420" s="88">
        <f t="shared" si="126"/>
        <v>3.719135802469136E-3</v>
      </c>
      <c r="J420" s="87">
        <f>IF(B420="F",VLOOKUP(D420,Barem!$B$2:$C$11,2,1),VLOOKUP(D420,Barem!$B$12:$C$21,2,1))</f>
        <v>1</v>
      </c>
      <c r="K420" s="87">
        <f>IF(J420=0,0,IF(B420="F",VLOOKUP(I420,Barem!$G$2:$H$11,2,1),VLOOKUP(I420,Barem!$G$12:$H$21,2,1)))</f>
        <v>3</v>
      </c>
      <c r="L420" s="56" t="str">
        <f>VLOOKUP(C420,Barem!$L$1:$Q$16,6,0)</f>
        <v>V</v>
      </c>
      <c r="M420" s="14">
        <f t="shared" si="127"/>
        <v>0.25</v>
      </c>
      <c r="N420" s="14">
        <f t="shared" si="128"/>
        <v>0.75</v>
      </c>
      <c r="O420" s="55">
        <f t="shared" si="129"/>
        <v>0</v>
      </c>
      <c r="P420" s="31">
        <f>IF(D420&gt;21,VLOOKUP(D420,Barem!$S$1:$T$141,2,1),0)</f>
        <v>0</v>
      </c>
      <c r="Q420" s="31">
        <f>IF(D420&lt;1.609,0,IF(B420="F",VLOOKUP(I420,Barem!$W$2:$Y$13,2,1),VLOOKUP(I420,Barem!$W$14:$Y$25,2,1)))</f>
        <v>0</v>
      </c>
      <c r="R420" s="31">
        <f>VLOOKUP(A420,Participanti!A:C,3,0)</f>
        <v>0</v>
      </c>
      <c r="S420" s="25">
        <f t="shared" si="130"/>
        <v>2.5</v>
      </c>
      <c r="T420" s="102">
        <v>44286</v>
      </c>
      <c r="U420" s="13">
        <f>COUNTIFS(A:A,A420,C:C,C420)</f>
        <v>1</v>
      </c>
      <c r="V420" s="87" t="str">
        <f>VLOOKUP(A420,Data_echipe!A:U,21,0)</f>
        <v>FUGI!</v>
      </c>
    </row>
    <row r="421" spans="1:24" x14ac:dyDescent="0.25">
      <c r="A421" s="74" t="s">
        <v>65</v>
      </c>
      <c r="B421" s="87" t="str">
        <f>VLOOKUP(A421,Participanti!A:B,2,0)</f>
        <v>M</v>
      </c>
      <c r="C421" s="75">
        <v>12</v>
      </c>
      <c r="D421" s="76">
        <v>3</v>
      </c>
      <c r="E421" s="77">
        <v>7.8819444444444432E-3</v>
      </c>
      <c r="F421" s="77">
        <v>7.8819444444444432E-3</v>
      </c>
      <c r="G421" s="77">
        <f t="shared" si="125"/>
        <v>7.8819444444444432E-3</v>
      </c>
      <c r="H421" s="78">
        <v>11</v>
      </c>
      <c r="I421" s="88">
        <f t="shared" si="126"/>
        <v>2.6273148148148145E-3</v>
      </c>
      <c r="J421" s="87">
        <f>IF(B421="F",VLOOKUP(D421,Barem!$B$2:$C$11,2,1),VLOOKUP(D421,Barem!$B$12:$C$21,2,1))</f>
        <v>1</v>
      </c>
      <c r="K421" s="87">
        <f>IF(J421=0,0,IF(B421="F",VLOOKUP(I421,Barem!$G$2:$H$11,2,1),VLOOKUP(I421,Barem!$G$12:$H$21,2,1)))</f>
        <v>5</v>
      </c>
      <c r="L421" s="56" t="str">
        <f>VLOOKUP(C421,Barem!$L$1:$Q$16,6,0)</f>
        <v>V</v>
      </c>
      <c r="M421" s="14">
        <f t="shared" si="127"/>
        <v>0.25</v>
      </c>
      <c r="N421" s="14">
        <f t="shared" si="128"/>
        <v>0.75</v>
      </c>
      <c r="O421" s="55">
        <f t="shared" si="129"/>
        <v>0</v>
      </c>
      <c r="P421" s="31">
        <f>IF(D421&gt;21,VLOOKUP(D421,Barem!$S$1:$T$141,2,1),0)</f>
        <v>0</v>
      </c>
      <c r="Q421" s="31">
        <f>IF(D421&lt;1.609,0,IF(B421="F",VLOOKUP(I421,Barem!$W$2:$Y$13,2,1),VLOOKUP(I421,Barem!$W$14:$Y$25,2,1)))</f>
        <v>0.6</v>
      </c>
      <c r="R421" s="31">
        <f>VLOOKUP(A421,Participanti!A:C,3,0)</f>
        <v>0</v>
      </c>
      <c r="S421" s="25">
        <f t="shared" si="130"/>
        <v>4.5999999999999996</v>
      </c>
      <c r="T421" s="102">
        <v>44289</v>
      </c>
      <c r="U421" s="13">
        <f>COUNTIFS(A:A,A421,C:C,C421)</f>
        <v>1</v>
      </c>
      <c r="V421" s="87" t="str">
        <f>VLOOKUP(A421,Data_echipe!A:U,21,0)</f>
        <v>FUGI!</v>
      </c>
    </row>
    <row r="422" spans="1:24" x14ac:dyDescent="0.25">
      <c r="A422" s="74" t="s">
        <v>68</v>
      </c>
      <c r="B422" s="87" t="str">
        <f>VLOOKUP(A422,Participanti!A:B,2,0)</f>
        <v>M</v>
      </c>
      <c r="C422" s="75">
        <v>12</v>
      </c>
      <c r="D422" s="76">
        <v>42.2</v>
      </c>
      <c r="E422" s="77">
        <v>0.16361111111111112</v>
      </c>
      <c r="F422" s="77">
        <v>0.16630787037037037</v>
      </c>
      <c r="G422" s="77">
        <f t="shared" si="125"/>
        <v>0.16495949074074073</v>
      </c>
      <c r="H422" s="78">
        <v>98</v>
      </c>
      <c r="I422" s="88">
        <f t="shared" si="126"/>
        <v>3.9089926715815335E-3</v>
      </c>
      <c r="J422" s="87">
        <f>IF(B422="F",VLOOKUP(D422,Barem!$B$2:$C$11,2,1),VLOOKUP(D422,Barem!$B$12:$C$21,2,1))</f>
        <v>5</v>
      </c>
      <c r="K422" s="87">
        <f>IF(J422=0,0,IF(B422="F",VLOOKUP(I422,Barem!$G$2:$H$11,2,1),VLOOKUP(I422,Barem!$G$12:$H$21,2,1)))</f>
        <v>1.5</v>
      </c>
      <c r="L422" s="75" t="s">
        <v>120</v>
      </c>
      <c r="M422" s="14">
        <f t="shared" si="127"/>
        <v>0.75</v>
      </c>
      <c r="N422" s="14">
        <f t="shared" si="128"/>
        <v>0.25</v>
      </c>
      <c r="O422" s="55">
        <f t="shared" si="129"/>
        <v>0</v>
      </c>
      <c r="P422" s="31">
        <f>IF(D422&gt;21,VLOOKUP(D422,Barem!$S$1:$T$141,2,1),0)</f>
        <v>1</v>
      </c>
      <c r="Q422" s="31">
        <f>IF(D422&lt;1.609,0,IF(B422="F",VLOOKUP(I422,Barem!$W$2:$Y$13,2,1),VLOOKUP(I422,Barem!$W$14:$Y$25,2,1)))</f>
        <v>0</v>
      </c>
      <c r="R422" s="31">
        <f>VLOOKUP(A422,Participanti!A:C,3,0)</f>
        <v>0</v>
      </c>
      <c r="S422" s="25">
        <f t="shared" si="130"/>
        <v>5.125</v>
      </c>
      <c r="T422" s="102">
        <v>44284</v>
      </c>
      <c r="U422" s="13">
        <f>COUNTIFS(A:A,A422,C:C,C422)</f>
        <v>1</v>
      </c>
      <c r="V422" s="87" t="str">
        <f>VLOOKUP(A422,Data_echipe!A:U,21,0)</f>
        <v>Tenchei</v>
      </c>
    </row>
    <row r="423" spans="1:24" x14ac:dyDescent="0.25">
      <c r="A423" s="74" t="s">
        <v>91</v>
      </c>
      <c r="B423" s="87" t="str">
        <f>VLOOKUP(A423,Participanti!A:B,2,0)</f>
        <v>M</v>
      </c>
      <c r="C423" s="75">
        <v>12</v>
      </c>
      <c r="D423" s="76">
        <v>7.18</v>
      </c>
      <c r="E423" s="77">
        <v>2.3981481481481479E-2</v>
      </c>
      <c r="F423" s="77">
        <v>2.3981481481481479E-2</v>
      </c>
      <c r="G423" s="77">
        <f t="shared" si="125"/>
        <v>2.3981481481481479E-2</v>
      </c>
      <c r="H423" s="78">
        <v>8</v>
      </c>
      <c r="I423" s="88">
        <f t="shared" si="126"/>
        <v>3.3400392035489524E-3</v>
      </c>
      <c r="J423" s="87">
        <f>IF(B423="F",VLOOKUP(D423,Barem!$B$2:$C$11,2,1),VLOOKUP(D423,Barem!$B$12:$C$21,2,1))</f>
        <v>2</v>
      </c>
      <c r="K423" s="87">
        <f>IF(J423=0,0,IF(B423="F",VLOOKUP(I423,Barem!$G$2:$H$11,2,1),VLOOKUP(I423,Barem!$G$12:$H$21,2,1)))</f>
        <v>3</v>
      </c>
      <c r="L423" s="56" t="str">
        <f>VLOOKUP(C423,Barem!$L$1:$Q$16,6,0)</f>
        <v>V</v>
      </c>
      <c r="M423" s="14">
        <f t="shared" si="127"/>
        <v>0.25</v>
      </c>
      <c r="N423" s="14">
        <f t="shared" si="128"/>
        <v>0.75</v>
      </c>
      <c r="O423" s="55">
        <f t="shared" si="129"/>
        <v>0</v>
      </c>
      <c r="P423" s="31">
        <f>IF(D423&gt;21,VLOOKUP(D423,Barem!$S$1:$T$141,2,1),0)</f>
        <v>0</v>
      </c>
      <c r="Q423" s="31">
        <f>IF(D423&lt;1.609,0,IF(B423="F",VLOOKUP(I423,Barem!$W$2:$Y$13,2,1),VLOOKUP(I423,Barem!$W$14:$Y$25,2,1)))</f>
        <v>0</v>
      </c>
      <c r="R423" s="31">
        <f>VLOOKUP(A423,Participanti!A:C,3,0)</f>
        <v>0</v>
      </c>
      <c r="S423" s="25">
        <f t="shared" si="130"/>
        <v>2.75</v>
      </c>
      <c r="T423" s="102">
        <v>44287</v>
      </c>
      <c r="U423" s="13">
        <f>COUNTIFS(A:A,A423,C:C,C423)</f>
        <v>1</v>
      </c>
      <c r="V423" s="87" t="str">
        <f>VLOOKUP(A423,Data_echipe!A:U,21,0)</f>
        <v>Run a lot</v>
      </c>
    </row>
    <row r="424" spans="1:24" x14ac:dyDescent="0.25">
      <c r="A424" s="74" t="s">
        <v>186</v>
      </c>
      <c r="B424" s="87" t="str">
        <f>VLOOKUP(A424,Participanti!A:B,2,0)</f>
        <v>M</v>
      </c>
      <c r="C424" s="75">
        <v>12</v>
      </c>
      <c r="D424" s="76">
        <v>8.01</v>
      </c>
      <c r="E424" s="77">
        <v>3.1736111111111111E-2</v>
      </c>
      <c r="F424" s="77">
        <v>3.2245370370370369E-2</v>
      </c>
      <c r="G424" s="77">
        <f t="shared" si="125"/>
        <v>3.1990740740740736E-2</v>
      </c>
      <c r="H424" s="78">
        <v>5</v>
      </c>
      <c r="I424" s="88">
        <f t="shared" si="126"/>
        <v>3.9938502797429139E-3</v>
      </c>
      <c r="J424" s="87">
        <f>IF(B424="F",VLOOKUP(D424,Barem!$B$2:$C$11,2,1),VLOOKUP(D424,Barem!$B$12:$C$21,2,1))</f>
        <v>2</v>
      </c>
      <c r="K424" s="87">
        <f>IF(J424=0,0,IF(B424="F",VLOOKUP(I424,Barem!$G$2:$H$11,2,1),VLOOKUP(I424,Barem!$G$12:$H$21,2,1)))</f>
        <v>1.5</v>
      </c>
      <c r="L424" s="56" t="str">
        <f>VLOOKUP(C424,Barem!$L$1:$Q$16,6,0)</f>
        <v>V</v>
      </c>
      <c r="M424" s="14">
        <f t="shared" si="127"/>
        <v>0.25</v>
      </c>
      <c r="N424" s="14">
        <f t="shared" si="128"/>
        <v>0.75</v>
      </c>
      <c r="O424" s="55">
        <f t="shared" si="129"/>
        <v>0</v>
      </c>
      <c r="P424" s="31">
        <f>IF(D424&gt;21,VLOOKUP(D424,Barem!$S$1:$T$141,2,1),0)</f>
        <v>0</v>
      </c>
      <c r="Q424" s="31">
        <f>IF(D424&lt;1.609,0,IF(B424="F",VLOOKUP(I424,Barem!$W$2:$Y$13,2,1),VLOOKUP(I424,Barem!$W$14:$Y$25,2,1)))</f>
        <v>0</v>
      </c>
      <c r="R424" s="31">
        <f>VLOOKUP(A424,Participanti!A:C,3,0)</f>
        <v>0</v>
      </c>
      <c r="S424" s="25">
        <f t="shared" si="130"/>
        <v>1.625</v>
      </c>
      <c r="T424" s="102">
        <v>44289</v>
      </c>
      <c r="U424" s="13">
        <f>COUNTIFS(A:A,A424,C:C,C424)</f>
        <v>1</v>
      </c>
      <c r="V424" s="87" t="str">
        <f>VLOOKUP(A424,Data_echipe!A:U,21,0)</f>
        <v>Run a lot</v>
      </c>
    </row>
    <row r="425" spans="1:24" x14ac:dyDescent="0.25">
      <c r="A425" s="74" t="s">
        <v>185</v>
      </c>
      <c r="B425" s="87" t="str">
        <f>VLOOKUP(A425,Participanti!A:B,2,0)</f>
        <v>M</v>
      </c>
      <c r="C425" s="75">
        <v>12</v>
      </c>
      <c r="D425" s="76">
        <v>30</v>
      </c>
      <c r="E425" s="77">
        <v>0.10231481481481482</v>
      </c>
      <c r="F425" s="77">
        <v>0.1024537037037037</v>
      </c>
      <c r="G425" s="77">
        <f t="shared" si="125"/>
        <v>0.10238425925925926</v>
      </c>
      <c r="H425" s="78">
        <v>43</v>
      </c>
      <c r="I425" s="88">
        <f t="shared" si="126"/>
        <v>3.4128086419753087E-3</v>
      </c>
      <c r="J425" s="87">
        <f>IF(B425="F",VLOOKUP(D425,Barem!$B$2:$C$11,2,1),VLOOKUP(D425,Barem!$B$12:$C$21,2,1))</f>
        <v>5</v>
      </c>
      <c r="K425" s="87">
        <f>IF(J425=0,0,IF(B425="F",VLOOKUP(I425,Barem!$G$2:$H$11,2,1),VLOOKUP(I425,Barem!$G$12:$H$21,2,1)))</f>
        <v>3</v>
      </c>
      <c r="L425" s="56" t="str">
        <f>VLOOKUP(C425,Barem!$L$1:$Q$16,6,0)</f>
        <v>V</v>
      </c>
      <c r="M425" s="14">
        <f t="shared" si="127"/>
        <v>0.25</v>
      </c>
      <c r="N425" s="14">
        <f t="shared" si="128"/>
        <v>0.75</v>
      </c>
      <c r="O425" s="55">
        <f t="shared" si="129"/>
        <v>0</v>
      </c>
      <c r="P425" s="31">
        <f>IF(D425&gt;21,VLOOKUP(D425,Barem!$S$1:$T$141,2,1),0)</f>
        <v>0.4</v>
      </c>
      <c r="Q425" s="31">
        <f>IF(D425&lt;1.609,0,IF(B425="F",VLOOKUP(I425,Barem!$W$2:$Y$13,2,1),VLOOKUP(I425,Barem!$W$14:$Y$25,2,1)))</f>
        <v>0</v>
      </c>
      <c r="R425" s="31">
        <f>VLOOKUP(A425,Participanti!A:C,3,0)</f>
        <v>0.4</v>
      </c>
      <c r="S425" s="25">
        <f t="shared" si="130"/>
        <v>4.3</v>
      </c>
      <c r="T425" s="102">
        <v>44284</v>
      </c>
      <c r="U425" s="13">
        <f>COUNTIFS(A:A,A425,C:C,C425)</f>
        <v>1</v>
      </c>
      <c r="V425" s="87" t="str">
        <f>VLOOKUP(A425,Data_echipe!A:U,21,0)</f>
        <v>FUGI!</v>
      </c>
    </row>
    <row r="426" spans="1:24" x14ac:dyDescent="0.25">
      <c r="A426" s="74" t="s">
        <v>114</v>
      </c>
      <c r="B426" s="87" t="str">
        <f>VLOOKUP(A426,Participanti!A:B,2,0)</f>
        <v>F</v>
      </c>
      <c r="C426" s="75">
        <v>12</v>
      </c>
      <c r="D426" s="76">
        <v>15</v>
      </c>
      <c r="E426" s="77">
        <v>5.8136574074074077E-2</v>
      </c>
      <c r="F426" s="77">
        <v>6.0486111111111109E-2</v>
      </c>
      <c r="G426" s="77">
        <f t="shared" si="125"/>
        <v>5.9311342592592589E-2</v>
      </c>
      <c r="H426" s="78">
        <v>2</v>
      </c>
      <c r="I426" s="88">
        <f t="shared" si="126"/>
        <v>3.9540895061728389E-3</v>
      </c>
      <c r="J426" s="87">
        <f>IF(B426="F",VLOOKUP(D426,Barem!$B$2:$C$11,2,1),VLOOKUP(D426,Barem!$B$12:$C$21,2,1))</f>
        <v>3.5</v>
      </c>
      <c r="K426" s="87">
        <f>IF(J426=0,0,IF(B426="F",VLOOKUP(I426,Barem!$G$2:$H$11,2,1),VLOOKUP(I426,Barem!$G$12:$H$21,2,1)))</f>
        <v>2.5</v>
      </c>
      <c r="L426" s="75" t="s">
        <v>120</v>
      </c>
      <c r="M426" s="14">
        <f t="shared" si="127"/>
        <v>0.75</v>
      </c>
      <c r="N426" s="14">
        <f t="shared" si="128"/>
        <v>0.25</v>
      </c>
      <c r="O426" s="55">
        <f t="shared" si="129"/>
        <v>0</v>
      </c>
      <c r="P426" s="31">
        <f>IF(D426&gt;21,VLOOKUP(D426,Barem!$S$1:$T$141,2,1),0)</f>
        <v>0</v>
      </c>
      <c r="Q426" s="31">
        <f>IF(D426&lt;1.609,0,IF(B426="F",VLOOKUP(I426,Barem!$W$2:$Y$13,2,1),VLOOKUP(I426,Barem!$W$14:$Y$25,2,1)))</f>
        <v>0</v>
      </c>
      <c r="R426" s="31">
        <f>VLOOKUP(A426,Participanti!A:C,3,0)</f>
        <v>0</v>
      </c>
      <c r="S426" s="25">
        <f t="shared" si="130"/>
        <v>3.25</v>
      </c>
      <c r="T426" s="102">
        <v>44289</v>
      </c>
      <c r="U426" s="13">
        <f>COUNTIFS(A:A,A426,C:C,C426)</f>
        <v>1</v>
      </c>
      <c r="V426" s="87" t="str">
        <f>VLOOKUP(A426,Data_echipe!A:U,21,0)</f>
        <v>Run for fun</v>
      </c>
    </row>
    <row r="427" spans="1:24" x14ac:dyDescent="0.25">
      <c r="A427" s="74" t="s">
        <v>127</v>
      </c>
      <c r="B427" s="87" t="str">
        <f>VLOOKUP(A427,Participanti!A:B,2,0)</f>
        <v>M</v>
      </c>
      <c r="C427" s="75">
        <v>12</v>
      </c>
      <c r="D427" s="76">
        <v>27.42</v>
      </c>
      <c r="E427" s="77">
        <v>0.11255787037037036</v>
      </c>
      <c r="F427" s="77">
        <v>0.12028935185185186</v>
      </c>
      <c r="G427" s="77">
        <f t="shared" si="125"/>
        <v>0.1164236111111111</v>
      </c>
      <c r="H427" s="78">
        <v>986</v>
      </c>
      <c r="I427" s="88">
        <f t="shared" si="126"/>
        <v>4.2459376772834099E-3</v>
      </c>
      <c r="J427" s="87">
        <f>IF(B427="F",VLOOKUP(D427,Barem!$B$2:$C$11,2,1),VLOOKUP(D427,Barem!$B$12:$C$21,2,1))</f>
        <v>5</v>
      </c>
      <c r="K427" s="87">
        <f>IF(J427=0,0,IF(B427="F",VLOOKUP(I427,Barem!$G$2:$H$11,2,1),VLOOKUP(I427,Barem!$G$12:$H$21,2,1)))</f>
        <v>1</v>
      </c>
      <c r="L427" s="135" t="s">
        <v>121</v>
      </c>
      <c r="M427" s="14">
        <f t="shared" si="127"/>
        <v>0.25</v>
      </c>
      <c r="N427" s="14">
        <f t="shared" si="128"/>
        <v>0.75</v>
      </c>
      <c r="O427" s="55">
        <f t="shared" si="129"/>
        <v>0.65733333333333333</v>
      </c>
      <c r="P427" s="31">
        <f>IF(D427&gt;21,VLOOKUP(D427,Barem!$S$1:$T$141,2,1),0)</f>
        <v>0.3</v>
      </c>
      <c r="Q427" s="31">
        <f>IF(D427&lt;1.609,0,IF(B427="F",VLOOKUP(I427,Barem!$W$2:$Y$13,2,1),VLOOKUP(I427,Barem!$W$14:$Y$25,2,1)))</f>
        <v>0</v>
      </c>
      <c r="R427" s="31">
        <f>VLOOKUP(A427,Participanti!A:C,3,0)</f>
        <v>0</v>
      </c>
      <c r="S427" s="25">
        <f t="shared" si="130"/>
        <v>2.9573333333333331</v>
      </c>
      <c r="T427" s="102">
        <v>44290</v>
      </c>
      <c r="U427" s="13">
        <f>COUNTIFS(A:A,A427,C:C,C427)</f>
        <v>1</v>
      </c>
      <c r="V427" s="87" t="str">
        <f>VLOOKUP(A427,Data_echipe!A:U,21,0)</f>
        <v>Tenchei</v>
      </c>
    </row>
    <row r="428" spans="1:24" x14ac:dyDescent="0.25">
      <c r="A428" s="74" t="s">
        <v>54</v>
      </c>
      <c r="B428" s="87" t="str">
        <f>VLOOKUP(A428,Participanti!A:B,2,0)</f>
        <v>M</v>
      </c>
      <c r="C428" s="75">
        <v>12</v>
      </c>
      <c r="D428" s="76">
        <v>3</v>
      </c>
      <c r="E428" s="77">
        <v>7.789351851851852E-3</v>
      </c>
      <c r="F428" s="77">
        <v>7.789351851851852E-3</v>
      </c>
      <c r="G428" s="77">
        <f t="shared" si="125"/>
        <v>7.789351851851852E-3</v>
      </c>
      <c r="H428" s="78">
        <v>11</v>
      </c>
      <c r="I428" s="88">
        <f t="shared" si="126"/>
        <v>2.5964506172839507E-3</v>
      </c>
      <c r="J428" s="87">
        <f>IF(B428="F",VLOOKUP(D428,Barem!$B$2:$C$11,2,1),VLOOKUP(D428,Barem!$B$12:$C$21,2,1))</f>
        <v>1</v>
      </c>
      <c r="K428" s="87">
        <f>IF(J428=0,0,IF(B428="F",VLOOKUP(I428,Barem!$G$2:$H$11,2,1),VLOOKUP(I428,Barem!$G$12:$H$21,2,1)))</f>
        <v>5</v>
      </c>
      <c r="L428" s="56" t="str">
        <f>VLOOKUP(C428,Barem!$L$1:$Q$16,6,0)</f>
        <v>V</v>
      </c>
      <c r="M428" s="14">
        <f t="shared" si="127"/>
        <v>0.25</v>
      </c>
      <c r="N428" s="14">
        <f t="shared" si="128"/>
        <v>0.75</v>
      </c>
      <c r="O428" s="55">
        <f t="shared" si="129"/>
        <v>0</v>
      </c>
      <c r="P428" s="31">
        <f>IF(D428&gt;21,VLOOKUP(D428,Barem!$S$1:$T$141,2,1),0)</f>
        <v>0</v>
      </c>
      <c r="Q428" s="31">
        <f>IF(D428&lt;1.609,0,IF(B428="F",VLOOKUP(I428,Barem!$W$2:$Y$13,2,1),VLOOKUP(I428,Barem!$W$14:$Y$25,2,1)))</f>
        <v>0.99999999999999989</v>
      </c>
      <c r="R428" s="31">
        <f>VLOOKUP(A428,Participanti!A:C,3,0)</f>
        <v>0</v>
      </c>
      <c r="S428" s="25">
        <f t="shared" si="130"/>
        <v>5</v>
      </c>
      <c r="T428" s="102">
        <v>44289</v>
      </c>
      <c r="U428" s="13">
        <f>COUNTIFS(A:A,A428,C:C,C428)</f>
        <v>1</v>
      </c>
      <c r="V428" s="87" t="str">
        <f>VLOOKUP(A428,Data_echipe!A:U,21,0)</f>
        <v>Tenchei</v>
      </c>
    </row>
    <row r="429" spans="1:24" x14ac:dyDescent="0.25">
      <c r="A429" s="74" t="s">
        <v>51</v>
      </c>
      <c r="B429" s="87" t="str">
        <f>VLOOKUP(A429,Participanti!A:B,2,0)</f>
        <v>M</v>
      </c>
      <c r="C429" s="75">
        <v>12</v>
      </c>
      <c r="D429" s="76">
        <v>13.35</v>
      </c>
      <c r="E429" s="77">
        <v>6.5208333333333326E-2</v>
      </c>
      <c r="F429" s="77">
        <v>6.5798611111111113E-2</v>
      </c>
      <c r="G429" s="77">
        <f t="shared" si="125"/>
        <v>6.550347222222222E-2</v>
      </c>
      <c r="H429" s="78">
        <v>187</v>
      </c>
      <c r="I429" s="88">
        <f t="shared" si="126"/>
        <v>4.9066271327507282E-3</v>
      </c>
      <c r="J429" s="87">
        <f>IF(B429="F",VLOOKUP(D429,Barem!$B$2:$C$11,2,1),VLOOKUP(D429,Barem!$B$12:$C$21,2,1))</f>
        <v>3</v>
      </c>
      <c r="K429" s="87">
        <f>IF(J429=0,0,IF(B429="F",VLOOKUP(I429,Barem!$G$2:$H$11,2,1),VLOOKUP(I429,Barem!$G$12:$H$21,2,1)))</f>
        <v>1</v>
      </c>
      <c r="L429" s="75" t="s">
        <v>120</v>
      </c>
      <c r="M429" s="14">
        <f t="shared" si="127"/>
        <v>0.75</v>
      </c>
      <c r="N429" s="14">
        <f t="shared" si="128"/>
        <v>0.25</v>
      </c>
      <c r="O429" s="55">
        <f t="shared" si="129"/>
        <v>0.12466666666666666</v>
      </c>
      <c r="P429" s="31">
        <f>IF(D429&gt;21,VLOOKUP(D429,Barem!$S$1:$T$141,2,1),0)</f>
        <v>0</v>
      </c>
      <c r="Q429" s="31">
        <f>IF(D429&lt;1.609,0,IF(B429="F",VLOOKUP(I429,Barem!$W$2:$Y$13,2,1),VLOOKUP(I429,Barem!$W$14:$Y$25,2,1)))</f>
        <v>0</v>
      </c>
      <c r="R429" s="31">
        <f>VLOOKUP(A429,Participanti!A:C,3,0)</f>
        <v>0.4</v>
      </c>
      <c r="S429" s="25">
        <f t="shared" si="130"/>
        <v>3.0246666666666666</v>
      </c>
      <c r="T429" s="102">
        <v>44290</v>
      </c>
      <c r="U429" s="13">
        <f>COUNTIFS(A:A,A429,C:C,C429)</f>
        <v>1</v>
      </c>
      <c r="V429" s="87" t="str">
        <f>VLOOKUP(A429,Data_echipe!A:U,21,0)</f>
        <v>Simply the BEST</v>
      </c>
    </row>
    <row r="430" spans="1:24" x14ac:dyDescent="0.25">
      <c r="A430" s="74" t="s">
        <v>142</v>
      </c>
      <c r="B430" s="87" t="str">
        <f>VLOOKUP(A430,Participanti!A:B,2,0)</f>
        <v>M</v>
      </c>
      <c r="C430" s="75">
        <v>12</v>
      </c>
      <c r="D430" s="76">
        <v>13</v>
      </c>
      <c r="E430" s="77">
        <v>3.5185185185185187E-2</v>
      </c>
      <c r="F430" s="77">
        <v>3.5219907407407408E-2</v>
      </c>
      <c r="G430" s="77">
        <f t="shared" si="125"/>
        <v>3.5202546296296294E-2</v>
      </c>
      <c r="H430" s="78">
        <v>0</v>
      </c>
      <c r="I430" s="88">
        <f t="shared" si="126"/>
        <v>2.7078881766381766E-3</v>
      </c>
      <c r="J430" s="87">
        <f>IF(B430="F",VLOOKUP(D430,Barem!$B$2:$C$11,2,1),VLOOKUP(D430,Barem!$B$12:$C$21,2,1))</f>
        <v>3</v>
      </c>
      <c r="K430" s="87">
        <f>IF(J430=0,0,IF(B430="F",VLOOKUP(I430,Barem!$G$2:$H$11,2,1),VLOOKUP(I430,Barem!$G$12:$H$21,2,1)))</f>
        <v>5</v>
      </c>
      <c r="L430" s="56" t="str">
        <f>VLOOKUP(C430,Barem!$L$1:$Q$16,6,0)</f>
        <v>V</v>
      </c>
      <c r="M430" s="14">
        <f t="shared" si="127"/>
        <v>0.25</v>
      </c>
      <c r="N430" s="14">
        <f t="shared" si="128"/>
        <v>0.75</v>
      </c>
      <c r="O430" s="55">
        <f t="shared" si="129"/>
        <v>0</v>
      </c>
      <c r="P430" s="31">
        <f>IF(D430&gt;21,VLOOKUP(D430,Barem!$S$1:$T$141,2,1),0)</f>
        <v>0</v>
      </c>
      <c r="Q430" s="31">
        <f>IF(D430&lt;1.609,0,IF(B430="F",VLOOKUP(I430,Barem!$W$2:$Y$13,2,1),VLOOKUP(I430,Barem!$W$14:$Y$25,2,1)))</f>
        <v>0.30000000000000004</v>
      </c>
      <c r="R430" s="31">
        <f>VLOOKUP(A430,Participanti!A:C,3,0)</f>
        <v>0</v>
      </c>
      <c r="S430" s="25">
        <f t="shared" si="130"/>
        <v>4.8</v>
      </c>
      <c r="T430" s="102">
        <v>44287</v>
      </c>
      <c r="U430" s="13">
        <f>COUNTIFS(A:A,A430,C:C,C430)</f>
        <v>1</v>
      </c>
      <c r="V430" s="87" t="str">
        <f>VLOOKUP(A430,Data_echipe!A:U,21,0)</f>
        <v>Simply the BEST</v>
      </c>
    </row>
    <row r="431" spans="1:24" x14ac:dyDescent="0.25">
      <c r="A431" s="74" t="s">
        <v>187</v>
      </c>
      <c r="B431" s="87" t="str">
        <f>VLOOKUP(A431,Participanti!A:B,2,0)</f>
        <v>F</v>
      </c>
      <c r="C431" s="75">
        <v>12</v>
      </c>
      <c r="D431" s="76">
        <v>2.5</v>
      </c>
      <c r="E431" s="77">
        <v>7.2916666666666659E-3</v>
      </c>
      <c r="F431" s="77">
        <v>7.2916666666666659E-3</v>
      </c>
      <c r="G431" s="77">
        <f t="shared" si="125"/>
        <v>7.2916666666666659E-3</v>
      </c>
      <c r="H431" s="78">
        <v>10</v>
      </c>
      <c r="I431" s="88">
        <f t="shared" si="126"/>
        <v>2.9166666666666664E-3</v>
      </c>
      <c r="J431" s="87">
        <f>IF(B431="F",VLOOKUP(D431,Barem!$B$2:$C$11,2,1),VLOOKUP(D431,Barem!$B$12:$C$21,2,1))</f>
        <v>1</v>
      </c>
      <c r="K431" s="87">
        <f>IF(J431=0,0,IF(B431="F",VLOOKUP(I431,Barem!$G$2:$H$11,2,1),VLOOKUP(I431,Barem!$G$12:$H$21,2,1)))</f>
        <v>5</v>
      </c>
      <c r="L431" s="56" t="str">
        <f>VLOOKUP(C431,Barem!$L$1:$Q$16,6,0)</f>
        <v>V</v>
      </c>
      <c r="M431" s="14">
        <f t="shared" si="127"/>
        <v>0.25</v>
      </c>
      <c r="N431" s="14">
        <f t="shared" si="128"/>
        <v>0.75</v>
      </c>
      <c r="O431" s="55">
        <f t="shared" si="129"/>
        <v>0</v>
      </c>
      <c r="P431" s="31">
        <f>IF(D431&gt;21,VLOOKUP(D431,Barem!$S$1:$T$141,2,1),0)</f>
        <v>0</v>
      </c>
      <c r="Q431" s="31">
        <f>IF(D431&lt;1.609,0,IF(B431="F",VLOOKUP(I431,Barem!$W$2:$Y$13,2,1),VLOOKUP(I431,Barem!$W$14:$Y$25,2,1)))</f>
        <v>0.99999999999999989</v>
      </c>
      <c r="R431" s="31">
        <f>VLOOKUP(A431,Participanti!A:C,3,0)</f>
        <v>0</v>
      </c>
      <c r="S431" s="25">
        <f t="shared" si="130"/>
        <v>5</v>
      </c>
      <c r="T431" s="102">
        <v>44289</v>
      </c>
      <c r="U431" s="13">
        <f>COUNTIFS(A:A,A431,C:C,C431)</f>
        <v>1</v>
      </c>
      <c r="V431" s="87" t="str">
        <f>VLOOKUP(A431,Data_echipe!A:U,21,0)</f>
        <v>Simply the BEST</v>
      </c>
    </row>
    <row r="432" spans="1:24" x14ac:dyDescent="0.25">
      <c r="A432" s="74" t="s">
        <v>190</v>
      </c>
      <c r="B432" s="87" t="str">
        <f>VLOOKUP(A432,Participanti!A:B,2,0)</f>
        <v>F</v>
      </c>
      <c r="C432" s="75">
        <v>12</v>
      </c>
      <c r="D432" s="76">
        <v>13.01</v>
      </c>
      <c r="E432" s="77">
        <v>4.6157407407407404E-2</v>
      </c>
      <c r="F432" s="77">
        <v>4.6180555555555558E-2</v>
      </c>
      <c r="G432" s="77">
        <f t="shared" si="125"/>
        <v>4.6168981481481478E-2</v>
      </c>
      <c r="H432" s="78">
        <v>0</v>
      </c>
      <c r="I432" s="88">
        <f t="shared" si="126"/>
        <v>3.5487303214051867E-3</v>
      </c>
      <c r="J432" s="87">
        <f>IF(B432="F",VLOOKUP(D432,Barem!$B$2:$C$11,2,1),VLOOKUP(D432,Barem!$B$12:$C$21,2,1))</f>
        <v>3</v>
      </c>
      <c r="K432" s="87">
        <f>IF(J432=0,0,IF(B432="F",VLOOKUP(I432,Barem!$G$2:$H$11,2,1),VLOOKUP(I432,Barem!$G$12:$H$21,2,1)))</f>
        <v>3.5</v>
      </c>
      <c r="L432" s="56" t="str">
        <f>VLOOKUP(C432,Barem!$L$1:$Q$16,6,0)</f>
        <v>V</v>
      </c>
      <c r="M432" s="14">
        <f t="shared" si="127"/>
        <v>0.25</v>
      </c>
      <c r="N432" s="14">
        <f t="shared" si="128"/>
        <v>0.75</v>
      </c>
      <c r="O432" s="55">
        <f t="shared" si="129"/>
        <v>0</v>
      </c>
      <c r="P432" s="31">
        <f>IF(D432&gt;21,VLOOKUP(D432,Barem!$S$1:$T$141,2,1),0)</f>
        <v>0</v>
      </c>
      <c r="Q432" s="31">
        <f>IF(D432&lt;1.609,0,IF(B432="F",VLOOKUP(I432,Barem!$W$2:$Y$13,2,1),VLOOKUP(I432,Barem!$W$14:$Y$25,2,1)))</f>
        <v>0</v>
      </c>
      <c r="R432" s="31">
        <f>VLOOKUP(A432,Participanti!A:C,3,0)</f>
        <v>0</v>
      </c>
      <c r="S432" s="25">
        <f t="shared" si="130"/>
        <v>3.375</v>
      </c>
      <c r="T432" s="102">
        <v>44288</v>
      </c>
      <c r="U432" s="13">
        <f>COUNTIFS(A:A,A432,C:C,C432)</f>
        <v>1</v>
      </c>
      <c r="V432" s="87" t="str">
        <f>VLOOKUP(A432,Data_echipe!A:U,21,0)</f>
        <v>Run for fun</v>
      </c>
    </row>
    <row r="433" spans="1:24" x14ac:dyDescent="0.25">
      <c r="A433" s="74" t="s">
        <v>189</v>
      </c>
      <c r="B433" s="87" t="str">
        <f>VLOOKUP(A433,Participanti!A:B,2,0)</f>
        <v>M</v>
      </c>
      <c r="C433" s="75">
        <v>12</v>
      </c>
      <c r="D433" s="76">
        <v>21.12</v>
      </c>
      <c r="E433" s="77">
        <v>7.1249999999999994E-2</v>
      </c>
      <c r="F433" s="77">
        <v>7.1249999999999994E-2</v>
      </c>
      <c r="G433" s="77">
        <f t="shared" ref="G433" si="131">AVERAGE(E433:F433)</f>
        <v>7.1249999999999994E-2</v>
      </c>
      <c r="H433" s="78">
        <v>0</v>
      </c>
      <c r="I433" s="88">
        <f t="shared" ref="I433" si="132">G433/D433</f>
        <v>3.3735795454545451E-3</v>
      </c>
      <c r="J433" s="87">
        <f>IF(B433="F",VLOOKUP(D433,Barem!$B$2:$C$11,2,1),VLOOKUP(D433,Barem!$B$12:$C$21,2,1))</f>
        <v>5</v>
      </c>
      <c r="K433" s="87">
        <f>IF(J433=0,0,IF(B433="F",VLOOKUP(I433,Barem!$G$2:$H$11,2,1),VLOOKUP(I433,Barem!$G$12:$H$21,2,1)))</f>
        <v>3</v>
      </c>
      <c r="L433" s="56" t="str">
        <f>VLOOKUP(C433,Barem!$L$1:$Q$16,6,0)</f>
        <v>V</v>
      </c>
      <c r="M433" s="14">
        <f t="shared" ref="M433" si="133">IF(OR(L433="P1",L433="P2",L433="P3"),"",IF(C433=15,0.5,IF(L433="D",0.75,0.25)))</f>
        <v>0.25</v>
      </c>
      <c r="N433" s="14">
        <f t="shared" ref="N433" si="134">IF(OR(L433="P1",L433="P2",L433="P3"),"",IF(C433=15,0.5,IF(L433="V",0.75,0.25)))</f>
        <v>0.75</v>
      </c>
      <c r="O433" s="55">
        <f t="shared" ref="O433" si="135">IF(H433&lt;-49,H433/1500,IF(H433&gt;99,H433/1500,0))</f>
        <v>0</v>
      </c>
      <c r="P433" s="31">
        <f>IF(D433&gt;21,VLOOKUP(D433,Barem!$S$1:$T$141,2,1),0)</f>
        <v>0</v>
      </c>
      <c r="Q433" s="31">
        <f>IF(D433&lt;1.609,0,IF(B433="F",VLOOKUP(I433,Barem!$W$2:$Y$13,2,1),VLOOKUP(I433,Barem!$W$14:$Y$25,2,1)))</f>
        <v>0</v>
      </c>
      <c r="R433" s="31">
        <f>VLOOKUP(A433,Participanti!A:C,3,0)</f>
        <v>0</v>
      </c>
      <c r="S433" s="25">
        <f t="shared" ref="S433" si="136">J433*M433+K433*N433+O433+P433+Q433+R433</f>
        <v>3.5</v>
      </c>
      <c r="T433" s="102">
        <v>44288</v>
      </c>
      <c r="U433" s="13">
        <f>COUNTIFS(A:A,A433,C:C,C433)</f>
        <v>1</v>
      </c>
      <c r="V433" s="87" t="str">
        <f>VLOOKUP(A433,Data_echipe!A:U,21,0)</f>
        <v>Run for fun</v>
      </c>
    </row>
    <row r="434" spans="1:24" x14ac:dyDescent="0.25">
      <c r="A434" s="74" t="s">
        <v>90</v>
      </c>
      <c r="B434" s="87" t="str">
        <f>VLOOKUP(A434,Participanti!A:B,2,0)</f>
        <v>M</v>
      </c>
      <c r="C434" s="75">
        <v>12</v>
      </c>
      <c r="D434" s="76">
        <v>53.44</v>
      </c>
      <c r="E434" s="77">
        <v>0.45831018518518518</v>
      </c>
      <c r="F434" s="77">
        <v>0.4962037037037037</v>
      </c>
      <c r="G434" s="77">
        <f t="shared" si="125"/>
        <v>0.47725694444444444</v>
      </c>
      <c r="H434" s="78">
        <v>2664</v>
      </c>
      <c r="I434" s="88">
        <f t="shared" si="126"/>
        <v>8.9307062957418495E-3</v>
      </c>
      <c r="J434" s="87">
        <f>IF(B434="F",VLOOKUP(D434,Barem!$B$2:$C$11,2,1),VLOOKUP(D434,Barem!$B$12:$C$21,2,1))</f>
        <v>5</v>
      </c>
      <c r="K434" s="87">
        <f>IF(J434=0,0,IF(B434="F",VLOOKUP(I434,Barem!$G$2:$H$11,2,1),VLOOKUP(I434,Barem!$G$12:$H$21,2,1)))</f>
        <v>0</v>
      </c>
      <c r="L434" s="56" t="str">
        <f>VLOOKUP(C434,Barem!$L$1:$Q$16,6,0)</f>
        <v>V</v>
      </c>
      <c r="M434" s="14">
        <f t="shared" si="127"/>
        <v>0.25</v>
      </c>
      <c r="N434" s="14">
        <f t="shared" si="128"/>
        <v>0.75</v>
      </c>
      <c r="O434" s="55">
        <f t="shared" si="129"/>
        <v>1.776</v>
      </c>
      <c r="P434" s="31">
        <f>IF(D434&gt;21,VLOOKUP(D434,Barem!$S$1:$T$141,2,1),0)</f>
        <v>1.6</v>
      </c>
      <c r="Q434" s="31">
        <f>IF(D434&lt;1.609,0,IF(B434="F",VLOOKUP(I434,Barem!$W$2:$Y$13,2,1),VLOOKUP(I434,Barem!$W$14:$Y$25,2,1)))</f>
        <v>0</v>
      </c>
      <c r="R434" s="31">
        <f>VLOOKUP(A434,Participanti!A:C,3,0)</f>
        <v>0.4</v>
      </c>
      <c r="S434" s="25">
        <f t="shared" si="130"/>
        <v>5.0259999999999998</v>
      </c>
      <c r="T434" s="102">
        <v>44290</v>
      </c>
      <c r="U434" s="13">
        <f>COUNTIFS(A:A,A434,C:C,C434)</f>
        <v>1</v>
      </c>
      <c r="V434" s="87" t="str">
        <f>VLOOKUP(A434,Data_echipe!A:U,21,0)</f>
        <v>FUGI!</v>
      </c>
    </row>
    <row r="435" spans="1:24" x14ac:dyDescent="0.25">
      <c r="A435" s="74" t="s">
        <v>59</v>
      </c>
      <c r="B435" s="87" t="str">
        <f>VLOOKUP(A435,Participanti!A:B,2,0)</f>
        <v>M</v>
      </c>
      <c r="C435" s="75">
        <v>12</v>
      </c>
      <c r="D435" s="76">
        <v>3.42</v>
      </c>
      <c r="E435" s="77">
        <v>1.1157407407407408E-2</v>
      </c>
      <c r="F435" s="77">
        <v>1.1157407407407408E-2</v>
      </c>
      <c r="G435" s="77">
        <f t="shared" si="125"/>
        <v>1.1157407407407408E-2</v>
      </c>
      <c r="H435" s="78">
        <v>12</v>
      </c>
      <c r="I435" s="88">
        <f t="shared" si="126"/>
        <v>3.2623998267273121E-3</v>
      </c>
      <c r="J435" s="87">
        <f>IF(B435="F",VLOOKUP(D435,Barem!$B$2:$C$11,2,1),VLOOKUP(D435,Barem!$B$12:$C$21,2,1))</f>
        <v>1</v>
      </c>
      <c r="K435" s="87">
        <f>IF(J435=0,0,IF(B435="F",VLOOKUP(I435,Barem!$G$2:$H$11,2,1),VLOOKUP(I435,Barem!$G$12:$H$21,2,1)))</f>
        <v>3.5</v>
      </c>
      <c r="L435" s="56" t="str">
        <f>VLOOKUP(C435,Barem!$L$1:$Q$16,6,0)</f>
        <v>V</v>
      </c>
      <c r="M435" s="14">
        <f t="shared" si="127"/>
        <v>0.25</v>
      </c>
      <c r="N435" s="14">
        <f t="shared" si="128"/>
        <v>0.75</v>
      </c>
      <c r="O435" s="55">
        <f t="shared" si="129"/>
        <v>0</v>
      </c>
      <c r="P435" s="31">
        <f>IF(D435&gt;21,VLOOKUP(D435,Barem!$S$1:$T$141,2,1),0)</f>
        <v>0</v>
      </c>
      <c r="Q435" s="31">
        <f>IF(D435&lt;1.609,0,IF(B435="F",VLOOKUP(I435,Barem!$W$2:$Y$13,2,1),VLOOKUP(I435,Barem!$W$14:$Y$25,2,1)))</f>
        <v>0</v>
      </c>
      <c r="R435" s="31">
        <f>VLOOKUP(A435,Participanti!A:C,3,0)</f>
        <v>0</v>
      </c>
      <c r="S435" s="25">
        <f t="shared" si="130"/>
        <v>2.875</v>
      </c>
      <c r="T435" s="102">
        <v>44290</v>
      </c>
      <c r="U435" s="13">
        <f>COUNTIFS(A:A,A435,C:C,C435)</f>
        <v>1</v>
      </c>
      <c r="V435" s="87" t="str">
        <f>VLOOKUP(A435,Data_echipe!A:U,21,0)</f>
        <v>FUGI!</v>
      </c>
    </row>
    <row r="436" spans="1:24" x14ac:dyDescent="0.25">
      <c r="A436" s="74" t="s">
        <v>66</v>
      </c>
      <c r="B436" s="87" t="str">
        <f>VLOOKUP(A436,Participanti!A:B,2,0)</f>
        <v>M</v>
      </c>
      <c r="C436" s="75">
        <v>12</v>
      </c>
      <c r="D436" s="76">
        <v>5.51</v>
      </c>
      <c r="E436" s="77">
        <v>1.9942129629629629E-2</v>
      </c>
      <c r="F436" s="77">
        <v>1.9942129629629629E-2</v>
      </c>
      <c r="G436" s="77">
        <f t="shared" si="125"/>
        <v>1.9942129629629629E-2</v>
      </c>
      <c r="H436" s="78">
        <v>14</v>
      </c>
      <c r="I436" s="88">
        <f t="shared" si="126"/>
        <v>3.6192612757948513E-3</v>
      </c>
      <c r="J436" s="87">
        <f>IF(B436="F",VLOOKUP(D436,Barem!$B$2:$C$11,2,1),VLOOKUP(D436,Barem!$B$12:$C$21,2,1))</f>
        <v>1.5</v>
      </c>
      <c r="K436" s="87">
        <f>IF(J436=0,0,IF(B436="F",VLOOKUP(I436,Barem!$G$2:$H$11,2,1),VLOOKUP(I436,Barem!$G$12:$H$21,2,1)))</f>
        <v>2.5</v>
      </c>
      <c r="L436" s="56" t="str">
        <f>VLOOKUP(C436,Barem!$L$1:$Q$16,6,0)</f>
        <v>V</v>
      </c>
      <c r="M436" s="14">
        <f t="shared" si="127"/>
        <v>0.25</v>
      </c>
      <c r="N436" s="14">
        <f t="shared" si="128"/>
        <v>0.75</v>
      </c>
      <c r="O436" s="55">
        <f t="shared" si="129"/>
        <v>0</v>
      </c>
      <c r="P436" s="31">
        <f>IF(D436&gt;21,VLOOKUP(D436,Barem!$S$1:$T$141,2,1),0)</f>
        <v>0</v>
      </c>
      <c r="Q436" s="31">
        <f>IF(D436&lt;1.609,0,IF(B436="F",VLOOKUP(I436,Barem!$W$2:$Y$13,2,1),VLOOKUP(I436,Barem!$W$14:$Y$25,2,1)))</f>
        <v>0</v>
      </c>
      <c r="R436" s="31">
        <f>VLOOKUP(A436,Participanti!A:C,3,0)</f>
        <v>0</v>
      </c>
      <c r="S436" s="25">
        <f t="shared" si="130"/>
        <v>2.25</v>
      </c>
      <c r="T436" s="102">
        <v>44287</v>
      </c>
      <c r="U436" s="13">
        <f>COUNTIFS(A:A,A436,C:C,C436)</f>
        <v>1</v>
      </c>
      <c r="V436" s="87" t="str">
        <f>VLOOKUP(A436,Data_echipe!A:U,21,0)</f>
        <v>Simply the BEST</v>
      </c>
    </row>
    <row r="437" spans="1:24" x14ac:dyDescent="0.25">
      <c r="A437" s="74" t="s">
        <v>53</v>
      </c>
      <c r="B437" s="87" t="str">
        <f>VLOOKUP(A437,Participanti!A:B,2,0)</f>
        <v>M</v>
      </c>
      <c r="C437" s="75">
        <v>12</v>
      </c>
      <c r="D437" s="76">
        <v>15.15</v>
      </c>
      <c r="E437" s="77">
        <v>5.8773148148148151E-2</v>
      </c>
      <c r="F437" s="77">
        <v>6.2199074074074073E-2</v>
      </c>
      <c r="G437" s="77">
        <f t="shared" ref="G437" si="137">AVERAGE(E437:F437)</f>
        <v>6.0486111111111115E-2</v>
      </c>
      <c r="H437" s="78">
        <v>24</v>
      </c>
      <c r="I437" s="88">
        <f t="shared" ref="I437" si="138">G437/D437</f>
        <v>3.9924825815914923E-3</v>
      </c>
      <c r="J437" s="87">
        <f>IF(B437="F",VLOOKUP(D437,Barem!$B$2:$C$11,2,1),VLOOKUP(D437,Barem!$B$12:$C$21,2,1))</f>
        <v>3.5</v>
      </c>
      <c r="K437" s="87">
        <f>IF(J437=0,0,IF(B437="F",VLOOKUP(I437,Barem!$G$2:$H$11,2,1),VLOOKUP(I437,Barem!$G$12:$H$21,2,1)))</f>
        <v>1.5</v>
      </c>
      <c r="L437" s="56" t="str">
        <f>VLOOKUP(C437,Barem!$L$1:$Q$16,6,0)</f>
        <v>V</v>
      </c>
      <c r="M437" s="14">
        <f t="shared" ref="M437" si="139">IF(OR(L437="P1",L437="P2",L437="P3"),"",IF(C437=15,0.5,IF(L437="D",0.75,0.25)))</f>
        <v>0.25</v>
      </c>
      <c r="N437" s="14">
        <f t="shared" ref="N437" si="140">IF(OR(L437="P1",L437="P2",L437="P3"),"",IF(C437=15,0.5,IF(L437="V",0.75,0.25)))</f>
        <v>0.75</v>
      </c>
      <c r="O437" s="55">
        <f t="shared" ref="O437" si="141">IF(H437&lt;-49,H437/1500,IF(H437&gt;99,H437/1500,0))</f>
        <v>0</v>
      </c>
      <c r="P437" s="31">
        <f>IF(D437&gt;21,VLOOKUP(D437,Barem!$S$1:$T$141,2,1),0)</f>
        <v>0</v>
      </c>
      <c r="Q437" s="31">
        <f>IF(D437&lt;1.609,0,IF(B437="F",VLOOKUP(I437,Barem!$W$2:$Y$13,2,1),VLOOKUP(I437,Barem!$W$14:$Y$25,2,1)))</f>
        <v>0</v>
      </c>
      <c r="R437" s="31">
        <f>VLOOKUP(A437,Participanti!A:C,3,0)</f>
        <v>0</v>
      </c>
      <c r="S437" s="25">
        <f t="shared" ref="S437" si="142">J437*M437+K437*N437+O437+P437+Q437+R437</f>
        <v>2</v>
      </c>
      <c r="T437" s="102">
        <v>44290</v>
      </c>
      <c r="U437" s="13">
        <f>COUNTIFS(A:A,A437,C:C,C437)</f>
        <v>1</v>
      </c>
      <c r="V437" s="87" t="str">
        <f>VLOOKUP(A437,Data_echipe!A:U,21,0)</f>
        <v>Run for fun</v>
      </c>
    </row>
    <row r="438" spans="1:24" x14ac:dyDescent="0.25">
      <c r="A438" s="74" t="s">
        <v>56</v>
      </c>
      <c r="B438" s="87" t="str">
        <f>VLOOKUP(A438,Participanti!A:B,2,0)</f>
        <v>M</v>
      </c>
      <c r="C438" s="75">
        <v>12</v>
      </c>
      <c r="D438" s="76">
        <v>22.01</v>
      </c>
      <c r="E438" s="77">
        <v>9.4178240740740729E-2</v>
      </c>
      <c r="F438" s="77">
        <v>0.11592592592592592</v>
      </c>
      <c r="G438" s="77">
        <f t="shared" si="125"/>
        <v>0.10505208333333332</v>
      </c>
      <c r="H438" s="78">
        <v>9</v>
      </c>
      <c r="I438" s="88">
        <f t="shared" si="126"/>
        <v>4.7729251855217316E-3</v>
      </c>
      <c r="J438" s="87">
        <f>IF(B438="F",VLOOKUP(D438,Barem!$B$2:$C$11,2,1),VLOOKUP(D438,Barem!$B$12:$C$21,2,1))</f>
        <v>5</v>
      </c>
      <c r="K438" s="87">
        <f>IF(J438=0,0,IF(B438="F",VLOOKUP(I438,Barem!$G$2:$H$11,2,1),VLOOKUP(I438,Barem!$G$12:$H$21,2,1)))</f>
        <v>1</v>
      </c>
      <c r="L438" s="56" t="str">
        <f>VLOOKUP(C438,Barem!$L$1:$Q$16,6,0)</f>
        <v>V</v>
      </c>
      <c r="M438" s="14">
        <f t="shared" si="127"/>
        <v>0.25</v>
      </c>
      <c r="N438" s="14">
        <f t="shared" si="128"/>
        <v>0.75</v>
      </c>
      <c r="O438" s="55">
        <f t="shared" si="129"/>
        <v>0</v>
      </c>
      <c r="P438" s="31">
        <f>IF(D438&gt;21,VLOOKUP(D438,Barem!$S$1:$T$141,2,1),0)</f>
        <v>0</v>
      </c>
      <c r="Q438" s="31">
        <f>IF(D438&lt;1.609,0,IF(B438="F",VLOOKUP(I438,Barem!$W$2:$Y$13,2,1),VLOOKUP(I438,Barem!$W$14:$Y$25,2,1)))</f>
        <v>0</v>
      </c>
      <c r="R438" s="31">
        <f>VLOOKUP(A438,Participanti!A:C,3,0)</f>
        <v>0</v>
      </c>
      <c r="S438" s="25">
        <f t="shared" si="130"/>
        <v>2</v>
      </c>
      <c r="T438" s="102">
        <v>44290</v>
      </c>
      <c r="U438" s="13">
        <f>COUNTIFS(A:A,A438,C:C,C438)</f>
        <v>1</v>
      </c>
      <c r="V438" s="87" t="str">
        <f>VLOOKUP(A438,Data_echipe!A:U,21,0)</f>
        <v>Simply the BEST</v>
      </c>
    </row>
    <row r="439" spans="1:24" x14ac:dyDescent="0.25">
      <c r="A439" s="74" t="s">
        <v>197</v>
      </c>
      <c r="B439" s="87" t="str">
        <f>VLOOKUP(A439,Participanti!A:B,2,0)</f>
        <v>F</v>
      </c>
      <c r="C439" s="75">
        <v>12</v>
      </c>
      <c r="D439" s="76">
        <v>30.02</v>
      </c>
      <c r="E439" s="77">
        <v>0.10878472222222223</v>
      </c>
      <c r="F439" s="77">
        <v>0.11465277777777778</v>
      </c>
      <c r="G439" s="77">
        <f t="shared" ref="G439" si="143">AVERAGE(E439:F439)</f>
        <v>0.11171875000000001</v>
      </c>
      <c r="H439" s="78">
        <v>56</v>
      </c>
      <c r="I439" s="88">
        <f t="shared" ref="I439" si="144">G439/D439</f>
        <v>3.7214773484343772E-3</v>
      </c>
      <c r="J439" s="87">
        <f>IF(B439="F",VLOOKUP(D439,Barem!$B$2:$C$11,2,1),VLOOKUP(D439,Barem!$B$12:$C$21,2,1))</f>
        <v>5</v>
      </c>
      <c r="K439" s="87">
        <f>IF(J439=0,0,IF(B439="F",VLOOKUP(I439,Barem!$G$2:$H$11,2,1),VLOOKUP(I439,Barem!$G$12:$H$21,2,1)))</f>
        <v>3</v>
      </c>
      <c r="L439" s="56" t="str">
        <f>VLOOKUP(C439,Barem!$L$1:$Q$16,6,0)</f>
        <v>V</v>
      </c>
      <c r="M439" s="14">
        <f t="shared" ref="M439" si="145">IF(OR(L439="P1",L439="P2",L439="P3"),"",IF(C439=15,0.5,IF(L439="D",0.75,0.25)))</f>
        <v>0.25</v>
      </c>
      <c r="N439" s="14">
        <f t="shared" ref="N439" si="146">IF(OR(L439="P1",L439="P2",L439="P3"),"",IF(C439=15,0.5,IF(L439="V",0.75,0.25)))</f>
        <v>0.75</v>
      </c>
      <c r="O439" s="55">
        <f t="shared" ref="O439" si="147">IF(H439&lt;-49,H439/1500,IF(H439&gt;99,H439/1500,0))</f>
        <v>0</v>
      </c>
      <c r="P439" s="31">
        <f>IF(D439&gt;21,VLOOKUP(D439,Barem!$S$1:$T$141,2,1),0)</f>
        <v>0.4</v>
      </c>
      <c r="Q439" s="31">
        <f>IF(D439&lt;1.609,0,IF(B439="F",VLOOKUP(I439,Barem!$W$2:$Y$13,2,1),VLOOKUP(I439,Barem!$W$14:$Y$25,2,1)))</f>
        <v>0</v>
      </c>
      <c r="R439" s="31">
        <f>VLOOKUP(A439,Participanti!A:C,3,0)</f>
        <v>0</v>
      </c>
      <c r="S439" s="25">
        <f t="shared" ref="S439" si="148">J439*M439+K439*N439+O439+P439+Q439+R439</f>
        <v>3.9</v>
      </c>
      <c r="T439" s="102">
        <v>44285</v>
      </c>
      <c r="U439" s="13">
        <f>COUNTIFS(A:A,A439,C:C,C439)</f>
        <v>1</v>
      </c>
      <c r="V439" s="87" t="str">
        <f>VLOOKUP(A439,Data_echipe!A:U,21,0)</f>
        <v>Simply the BEST</v>
      </c>
    </row>
    <row r="440" spans="1:24" x14ac:dyDescent="0.25">
      <c r="A440" s="74" t="s">
        <v>122</v>
      </c>
      <c r="B440" s="87" t="str">
        <f>VLOOKUP(A440,Participanti!A:B,2,0)</f>
        <v>M</v>
      </c>
      <c r="C440" s="75">
        <v>12</v>
      </c>
      <c r="D440" s="76">
        <v>10.01</v>
      </c>
      <c r="E440" s="77">
        <v>4.0752314814814811E-2</v>
      </c>
      <c r="F440" s="77">
        <v>4.0752314814814811E-2</v>
      </c>
      <c r="G440" s="77">
        <f t="shared" ref="G440" si="149">AVERAGE(E440:F440)</f>
        <v>4.0752314814814811E-2</v>
      </c>
      <c r="H440" s="78">
        <v>56</v>
      </c>
      <c r="I440" s="88">
        <f t="shared" ref="I440" si="150">G440/D440</f>
        <v>4.0711603211603204E-3</v>
      </c>
      <c r="J440" s="87">
        <f>IF(B440="F",VLOOKUP(D440,Barem!$B$2:$C$11,2,1),VLOOKUP(D440,Barem!$B$12:$C$21,2,1))</f>
        <v>2.5</v>
      </c>
      <c r="K440" s="87">
        <f>IF(J440=0,0,IF(B440="F",VLOOKUP(I440,Barem!$G$2:$H$11,2,1),VLOOKUP(I440,Barem!$G$12:$H$21,2,1)))</f>
        <v>1.5</v>
      </c>
      <c r="L440" s="56" t="str">
        <f>VLOOKUP(C440,Barem!$L$1:$Q$16,6,0)</f>
        <v>V</v>
      </c>
      <c r="M440" s="14">
        <f t="shared" ref="M440" si="151">IF(OR(L440="P1",L440="P2",L440="P3"),"",IF(C440=15,0.5,IF(L440="D",0.75,0.25)))</f>
        <v>0.25</v>
      </c>
      <c r="N440" s="14">
        <f t="shared" ref="N440" si="152">IF(OR(L440="P1",L440="P2",L440="P3"),"",IF(C440=15,0.5,IF(L440="V",0.75,0.25)))</f>
        <v>0.75</v>
      </c>
      <c r="O440" s="55">
        <f t="shared" ref="O440" si="153">IF(H440&lt;-49,H440/1500,IF(H440&gt;99,H440/1500,0))</f>
        <v>0</v>
      </c>
      <c r="P440" s="31">
        <f>IF(D440&gt;21,VLOOKUP(D440,Barem!$S$1:$T$141,2,1),0)</f>
        <v>0</v>
      </c>
      <c r="Q440" s="31">
        <f>IF(D440&lt;1.609,0,IF(B440="F",VLOOKUP(I440,Barem!$W$2:$Y$13,2,1),VLOOKUP(I440,Barem!$W$14:$Y$25,2,1)))</f>
        <v>0</v>
      </c>
      <c r="R440" s="31">
        <f>VLOOKUP(A440,Participanti!A:C,3,0)</f>
        <v>0</v>
      </c>
      <c r="S440" s="25">
        <f t="shared" ref="S440" si="154">J440*M440+K440*N440+O440+P440+Q440+R440</f>
        <v>1.75</v>
      </c>
      <c r="T440" s="102">
        <v>44289</v>
      </c>
      <c r="U440" s="13">
        <f>COUNTIFS(A:A,A440,C:C,C440)</f>
        <v>1</v>
      </c>
      <c r="V440" s="87" t="str">
        <f>VLOOKUP(A440,Data_echipe!A:U,21,0)</f>
        <v>Run a lot</v>
      </c>
    </row>
    <row r="441" spans="1:24" x14ac:dyDescent="0.25">
      <c r="A441" s="74" t="s">
        <v>62</v>
      </c>
      <c r="B441" s="87" t="str">
        <f>VLOOKUP(A441,Participanti!A:B,2,0)</f>
        <v>M</v>
      </c>
      <c r="C441" s="75">
        <v>12</v>
      </c>
      <c r="D441" s="76">
        <v>16.28</v>
      </c>
      <c r="E441" s="77">
        <v>5.4131944444444441E-2</v>
      </c>
      <c r="F441" s="77">
        <v>5.512731481481481E-2</v>
      </c>
      <c r="G441" s="77">
        <f t="shared" si="125"/>
        <v>5.4629629629629625E-2</v>
      </c>
      <c r="H441" s="78">
        <v>2</v>
      </c>
      <c r="I441" s="88">
        <f t="shared" si="126"/>
        <v>3.3556283556283551E-3</v>
      </c>
      <c r="J441" s="87">
        <f>IF(B441="F",VLOOKUP(D441,Barem!$B$2:$C$11,2,1),VLOOKUP(D441,Barem!$B$12:$C$21,2,1))</f>
        <v>3.5</v>
      </c>
      <c r="K441" s="87">
        <f>IF(J441=0,0,IF(B441="F",VLOOKUP(I441,Barem!$G$2:$H$11,2,1),VLOOKUP(I441,Barem!$G$12:$H$21,2,1)))</f>
        <v>3</v>
      </c>
      <c r="L441" s="75" t="s">
        <v>120</v>
      </c>
      <c r="M441" s="14">
        <f t="shared" si="127"/>
        <v>0.75</v>
      </c>
      <c r="N441" s="14">
        <f t="shared" si="128"/>
        <v>0.25</v>
      </c>
      <c r="O441" s="55">
        <f t="shared" si="129"/>
        <v>0</v>
      </c>
      <c r="P441" s="31">
        <f>IF(D441&gt;21,VLOOKUP(D441,Barem!$S$1:$T$141,2,1),0)</f>
        <v>0</v>
      </c>
      <c r="Q441" s="31">
        <f>IF(D441&lt;1.609,0,IF(B441="F",VLOOKUP(I441,Barem!$W$2:$Y$13,2,1),VLOOKUP(I441,Barem!$W$14:$Y$25,2,1)))</f>
        <v>0</v>
      </c>
      <c r="R441" s="31">
        <f>VLOOKUP(A441,Participanti!A:C,3,0)</f>
        <v>0</v>
      </c>
      <c r="S441" s="25">
        <f t="shared" si="130"/>
        <v>3.375</v>
      </c>
      <c r="T441" s="102">
        <v>44284</v>
      </c>
      <c r="U441" s="13">
        <f>COUNTIFS(A:A,A441,C:C,C441)</f>
        <v>1</v>
      </c>
      <c r="V441" s="87" t="str">
        <f>VLOOKUP(A441,Data_echipe!A:U,21,0)</f>
        <v>Tenchei</v>
      </c>
    </row>
    <row r="442" spans="1:24" x14ac:dyDescent="0.25">
      <c r="A442" s="74" t="s">
        <v>67</v>
      </c>
      <c r="B442" s="87" t="str">
        <f>VLOOKUP(A442,Participanti!A:B,2,0)</f>
        <v>F</v>
      </c>
      <c r="C442" s="75">
        <v>12</v>
      </c>
      <c r="D442" s="76">
        <v>8</v>
      </c>
      <c r="E442" s="77">
        <v>3.8599537037037036E-2</v>
      </c>
      <c r="F442" s="77">
        <v>3.8032407407407411E-2</v>
      </c>
      <c r="G442" s="77">
        <f t="shared" si="125"/>
        <v>3.8315972222222223E-2</v>
      </c>
      <c r="H442" s="78">
        <v>31</v>
      </c>
      <c r="I442" s="88">
        <f t="shared" si="126"/>
        <v>4.7894965277777779E-3</v>
      </c>
      <c r="J442" s="87">
        <f>IF(B442="F",VLOOKUP(D442,Barem!$B$2:$C$11,2,1),VLOOKUP(D442,Barem!$B$12:$C$21,2,1))</f>
        <v>2</v>
      </c>
      <c r="K442" s="87">
        <f>IF(J442=0,0,IF(B442="F",VLOOKUP(I442,Barem!$G$2:$H$11,2,1),VLOOKUP(I442,Barem!$G$12:$H$21,2,1)))</f>
        <v>1</v>
      </c>
      <c r="L442" s="56" t="str">
        <f>VLOOKUP(C442,Barem!$L$1:$Q$16,6,0)</f>
        <v>V</v>
      </c>
      <c r="M442" s="14">
        <f t="shared" si="127"/>
        <v>0.25</v>
      </c>
      <c r="N442" s="14">
        <f t="shared" si="128"/>
        <v>0.75</v>
      </c>
      <c r="O442" s="55">
        <f t="shared" si="129"/>
        <v>0</v>
      </c>
      <c r="P442" s="31">
        <f>IF(D442&gt;21,VLOOKUP(D442,Barem!$S$1:$T$141,2,1),0)</f>
        <v>0</v>
      </c>
      <c r="Q442" s="31">
        <f>IF(D442&lt;1.609,0,IF(B442="F",VLOOKUP(I442,Barem!$W$2:$Y$13,2,1),VLOOKUP(I442,Barem!$W$14:$Y$25,2,1)))</f>
        <v>0</v>
      </c>
      <c r="R442" s="31">
        <f>VLOOKUP(A442,Participanti!A:C,3,0)</f>
        <v>0.7</v>
      </c>
      <c r="S442" s="25">
        <f t="shared" si="130"/>
        <v>1.95</v>
      </c>
      <c r="T442" s="102">
        <v>44286</v>
      </c>
      <c r="U442" s="13">
        <f>COUNTIFS(A:A,A442,C:C,C442)</f>
        <v>1</v>
      </c>
      <c r="V442" s="87" t="str">
        <f>VLOOKUP(A442,Data_echipe!A:U,21,0)</f>
        <v>FUGI!</v>
      </c>
    </row>
    <row r="443" spans="1:24" s="130" customFormat="1" x14ac:dyDescent="0.25">
      <c r="A443" s="118" t="s">
        <v>44</v>
      </c>
      <c r="B443" s="119" t="str">
        <f>VLOOKUP(A443,Participanti!A:B,2,0)</f>
        <v>M</v>
      </c>
      <c r="C443" s="120">
        <v>12</v>
      </c>
      <c r="D443" s="121">
        <v>3.02</v>
      </c>
      <c r="E443" s="122">
        <v>9.1435185185185178E-3</v>
      </c>
      <c r="F443" s="122">
        <v>9.1782407407407403E-3</v>
      </c>
      <c r="G443" s="122">
        <f t="shared" si="125"/>
        <v>9.1608796296296299E-3</v>
      </c>
      <c r="H443" s="123">
        <v>12</v>
      </c>
      <c r="I443" s="124">
        <f t="shared" si="126"/>
        <v>3.0334038508707385E-3</v>
      </c>
      <c r="J443" s="119">
        <f>IF(B443="F",VLOOKUP(D443,Barem!$B$2:$C$11,2,1),VLOOKUP(D443,Barem!$B$12:$C$21,2,1))</f>
        <v>1</v>
      </c>
      <c r="K443" s="119">
        <f>IF(J443=0,0,IF(B443="F",VLOOKUP(I443,Barem!$G$2:$H$11,2,1),VLOOKUP(I443,Barem!$G$12:$H$21,2,1)))</f>
        <v>4</v>
      </c>
      <c r="L443" s="136" t="str">
        <f>VLOOKUP(C443,Barem!$L$1:$Q$16,6,0)</f>
        <v>V</v>
      </c>
      <c r="M443" s="125">
        <f t="shared" si="127"/>
        <v>0.25</v>
      </c>
      <c r="N443" s="125">
        <f t="shared" si="128"/>
        <v>0.75</v>
      </c>
      <c r="O443" s="126">
        <f t="shared" si="129"/>
        <v>0</v>
      </c>
      <c r="P443" s="127">
        <f>IF(D443&gt;21,VLOOKUP(D443,Barem!$S$1:$T$141,2,1),0)</f>
        <v>0</v>
      </c>
      <c r="Q443" s="127">
        <f>IF(D443&lt;1.609,0,IF(B443="F",VLOOKUP(I443,Barem!$W$2:$Y$13,2,1),VLOOKUP(I443,Barem!$W$14:$Y$25,2,1)))</f>
        <v>0</v>
      </c>
      <c r="R443" s="127">
        <f>VLOOKUP(A443,Participanti!A:C,3,0)</f>
        <v>0</v>
      </c>
      <c r="S443" s="128">
        <f t="shared" si="130"/>
        <v>3.25</v>
      </c>
      <c r="T443" s="131">
        <v>44290</v>
      </c>
      <c r="U443" s="129">
        <f>COUNTIFS(A:A,A443,C:C,C443)</f>
        <v>1</v>
      </c>
      <c r="V443" s="119" t="str">
        <f>VLOOKUP(A443,Data_echipe!A:U,21,0)</f>
        <v>Run a lot</v>
      </c>
    </row>
    <row r="444" spans="1:24" x14ac:dyDescent="0.25">
      <c r="A444" s="74" t="s">
        <v>50</v>
      </c>
      <c r="B444" s="87" t="str">
        <f>VLOOKUP(A444,Participanti!A:B,2,0)</f>
        <v>M</v>
      </c>
      <c r="C444" s="75">
        <v>13</v>
      </c>
      <c r="D444" s="76">
        <v>12.64</v>
      </c>
      <c r="E444" s="77">
        <v>4.0439814814814817E-2</v>
      </c>
      <c r="F444" s="77">
        <v>4.0439814814814817E-2</v>
      </c>
      <c r="G444" s="77">
        <f t="shared" ref="G444:G469" si="155">AVERAGE(E444:F444)</f>
        <v>4.0439814814814817E-2</v>
      </c>
      <c r="H444" s="78">
        <v>85</v>
      </c>
      <c r="I444" s="88">
        <f t="shared" ref="I444:I469" si="156">G444/D444</f>
        <v>3.1993524378809189E-3</v>
      </c>
      <c r="J444" s="87">
        <f>IF(B444="F",VLOOKUP(D444,Barem!$B$2:$C$11,2,1),VLOOKUP(D444,Barem!$B$12:$C$21,2,1))</f>
        <v>3</v>
      </c>
      <c r="K444" s="87">
        <f>IF(J444=0,0,IF(B444="F",VLOOKUP(I444,Barem!$G$2:$H$11,2,1),VLOOKUP(I444,Barem!$G$12:$H$21,2,1)))</f>
        <v>3.5</v>
      </c>
      <c r="L444" s="56" t="str">
        <f>VLOOKUP(C444,Barem!$L$1:$Q$16,6,0)</f>
        <v>D</v>
      </c>
      <c r="M444" s="14">
        <f t="shared" ref="M444:M469" si="157">IF(OR(L444="P1",L444="P2",L444="P3"),"",IF(C444=15,0.5,IF(L444="D",0.75,0.25)))</f>
        <v>0.75</v>
      </c>
      <c r="N444" s="14">
        <f t="shared" ref="N444:N469" si="158">IF(OR(L444="P1",L444="P2",L444="P3"),"",IF(C444=15,0.5,IF(L444="V",0.75,0.25)))</f>
        <v>0.25</v>
      </c>
      <c r="O444" s="55">
        <f t="shared" ref="O444:O469" si="159">IF(H444&lt;-49,H444/1500,IF(H444&gt;99,H444/1500,0))</f>
        <v>0</v>
      </c>
      <c r="P444" s="31">
        <f>IF(D444&gt;21,VLOOKUP(D444,Barem!$S$1:$T$141,2,1),0)</f>
        <v>0</v>
      </c>
      <c r="Q444" s="31">
        <f>IF(D444&lt;1.609,0,IF(B444="F",VLOOKUP(I444,Barem!$W$2:$Y$13,2,1),VLOOKUP(I444,Barem!$W$14:$Y$25,2,1)))</f>
        <v>0</v>
      </c>
      <c r="R444" s="31">
        <f>VLOOKUP(A444,Participanti!A:C,3,0)</f>
        <v>0</v>
      </c>
      <c r="S444" s="25">
        <f t="shared" ref="S444:S469" si="160">J444*M444+K444*N444+O444+P444+Q444+R444</f>
        <v>3.125</v>
      </c>
      <c r="T444" s="102">
        <v>44292</v>
      </c>
      <c r="U444" s="13">
        <f>COUNTIFS(A:A,A444,C:C,C444)</f>
        <v>1</v>
      </c>
      <c r="V444" s="87" t="str">
        <f>VLOOKUP(A444,Data_echipe!A:U,21,0)</f>
        <v>Run a lot</v>
      </c>
      <c r="X444" s="27" t="s">
        <v>267</v>
      </c>
    </row>
    <row r="445" spans="1:24" x14ac:dyDescent="0.25">
      <c r="A445" s="74" t="s">
        <v>130</v>
      </c>
      <c r="B445" s="87" t="str">
        <f>VLOOKUP(A445,Participanti!A:B,2,0)</f>
        <v>M</v>
      </c>
      <c r="C445" s="75">
        <v>13</v>
      </c>
      <c r="D445" s="76">
        <v>22.03</v>
      </c>
      <c r="E445" s="77">
        <v>6.8101851851851858E-2</v>
      </c>
      <c r="F445" s="77">
        <v>6.880787037037038E-2</v>
      </c>
      <c r="G445" s="77">
        <f t="shared" si="155"/>
        <v>6.8454861111111126E-2</v>
      </c>
      <c r="H445" s="78">
        <v>15</v>
      </c>
      <c r="I445" s="88">
        <f t="shared" si="156"/>
        <v>3.1073473041811676E-3</v>
      </c>
      <c r="J445" s="87">
        <f>IF(B445="F",VLOOKUP(D445,Barem!$B$2:$C$11,2,1),VLOOKUP(D445,Barem!$B$12:$C$21,2,1))</f>
        <v>5</v>
      </c>
      <c r="K445" s="87">
        <f>IF(J445=0,0,IF(B445="F",VLOOKUP(I445,Barem!$G$2:$H$11,2,1),VLOOKUP(I445,Barem!$G$12:$H$21,2,1)))</f>
        <v>4</v>
      </c>
      <c r="L445" s="56" t="str">
        <f>VLOOKUP(C445,Barem!$L$1:$Q$16,6,0)</f>
        <v>D</v>
      </c>
      <c r="M445" s="14">
        <f t="shared" si="157"/>
        <v>0.75</v>
      </c>
      <c r="N445" s="14">
        <f t="shared" si="158"/>
        <v>0.25</v>
      </c>
      <c r="O445" s="55">
        <f t="shared" si="159"/>
        <v>0</v>
      </c>
      <c r="P445" s="31">
        <f>IF(D445&gt;21,VLOOKUP(D445,Barem!$S$1:$T$141,2,1),0)</f>
        <v>0</v>
      </c>
      <c r="Q445" s="31">
        <f>IF(D445&lt;1.609,0,IF(B445="F",VLOOKUP(I445,Barem!$W$2:$Y$13,2,1),VLOOKUP(I445,Barem!$W$14:$Y$25,2,1)))</f>
        <v>0</v>
      </c>
      <c r="R445" s="31">
        <f>VLOOKUP(A445,Participanti!A:C,3,0)</f>
        <v>0</v>
      </c>
      <c r="S445" s="25">
        <f t="shared" si="160"/>
        <v>4.75</v>
      </c>
      <c r="T445" s="102">
        <v>44297</v>
      </c>
      <c r="U445" s="13">
        <f>COUNTIFS(A:A,A445,C:C,C445)</f>
        <v>1</v>
      </c>
      <c r="V445" s="87" t="str">
        <f>VLOOKUP(A445,Data_echipe!A:U,21,0)</f>
        <v>Run for fun</v>
      </c>
    </row>
    <row r="446" spans="1:24" x14ac:dyDescent="0.25">
      <c r="A446" s="74" t="s">
        <v>183</v>
      </c>
      <c r="B446" s="87" t="str">
        <f>VLOOKUP(A446,Participanti!A:B,2,0)</f>
        <v>F</v>
      </c>
      <c r="C446" s="75">
        <v>13</v>
      </c>
      <c r="D446" s="76">
        <v>16.07</v>
      </c>
      <c r="E446" s="77">
        <v>7.6886574074074079E-2</v>
      </c>
      <c r="F446" s="77">
        <v>7.7638888888888882E-2</v>
      </c>
      <c r="G446" s="77">
        <f t="shared" si="155"/>
        <v>7.7262731481481481E-2</v>
      </c>
      <c r="H446" s="78">
        <v>368</v>
      </c>
      <c r="I446" s="88">
        <f t="shared" si="156"/>
        <v>4.8078862154002167E-3</v>
      </c>
      <c r="J446" s="87">
        <f>IF(B446="F",VLOOKUP(D446,Barem!$B$2:$C$11,2,1),VLOOKUP(D446,Barem!$B$12:$C$21,2,1))</f>
        <v>4</v>
      </c>
      <c r="K446" s="87">
        <f>IF(J446=0,0,IF(B446="F",VLOOKUP(I446,Barem!$G$2:$H$11,2,1),VLOOKUP(I446,Barem!$G$12:$H$21,2,1)))</f>
        <v>1</v>
      </c>
      <c r="L446" s="56" t="str">
        <f>VLOOKUP(C446,Barem!$L$1:$Q$16,6,0)</f>
        <v>D</v>
      </c>
      <c r="M446" s="14">
        <f t="shared" si="157"/>
        <v>0.75</v>
      </c>
      <c r="N446" s="14">
        <f t="shared" si="158"/>
        <v>0.25</v>
      </c>
      <c r="O446" s="55">
        <f t="shared" si="159"/>
        <v>0.24533333333333332</v>
      </c>
      <c r="P446" s="31">
        <f>IF(D446&gt;21,VLOOKUP(D446,Barem!$S$1:$T$141,2,1),0)</f>
        <v>0</v>
      </c>
      <c r="Q446" s="31">
        <f>IF(D446&lt;1.609,0,IF(B446="F",VLOOKUP(I446,Barem!$W$2:$Y$13,2,1),VLOOKUP(I446,Barem!$W$14:$Y$25,2,1)))</f>
        <v>0</v>
      </c>
      <c r="R446" s="31">
        <f>VLOOKUP(A446,Participanti!A:C,3,0)</f>
        <v>0</v>
      </c>
      <c r="S446" s="25">
        <f t="shared" si="160"/>
        <v>3.4953333333333334</v>
      </c>
      <c r="T446" s="102">
        <v>44297</v>
      </c>
      <c r="U446" s="13">
        <f>COUNTIFS(A:A,A446,C:C,C446)</f>
        <v>1</v>
      </c>
      <c r="V446" s="87" t="str">
        <f>VLOOKUP(A446,Data_echipe!A:U,21,0)</f>
        <v>FUGI!</v>
      </c>
    </row>
    <row r="447" spans="1:24" x14ac:dyDescent="0.25">
      <c r="A447" s="74" t="s">
        <v>65</v>
      </c>
      <c r="B447" s="87" t="str">
        <f>VLOOKUP(A447,Participanti!A:B,2,0)</f>
        <v>M</v>
      </c>
      <c r="C447" s="75">
        <v>13</v>
      </c>
      <c r="D447" s="76">
        <v>15.89</v>
      </c>
      <c r="E447" s="77">
        <v>5.6273148148148149E-2</v>
      </c>
      <c r="F447" s="77">
        <v>5.6412037037037038E-2</v>
      </c>
      <c r="G447" s="77">
        <f t="shared" si="155"/>
        <v>5.6342592592592597E-2</v>
      </c>
      <c r="H447" s="78">
        <v>391</v>
      </c>
      <c r="I447" s="88">
        <f t="shared" si="156"/>
        <v>3.5457893387408805E-3</v>
      </c>
      <c r="J447" s="87">
        <f>IF(B447="F",VLOOKUP(D447,Barem!$B$2:$C$11,2,1),VLOOKUP(D447,Barem!$B$12:$C$21,2,1))</f>
        <v>3.5</v>
      </c>
      <c r="K447" s="87">
        <f>IF(J447=0,0,IF(B447="F",VLOOKUP(I447,Barem!$G$2:$H$11,2,1),VLOOKUP(I447,Barem!$G$12:$H$21,2,1)))</f>
        <v>2.5</v>
      </c>
      <c r="L447" s="56" t="str">
        <f>VLOOKUP(C447,Barem!$L$1:$Q$16,6,0)</f>
        <v>D</v>
      </c>
      <c r="M447" s="14">
        <f t="shared" si="157"/>
        <v>0.75</v>
      </c>
      <c r="N447" s="14">
        <f t="shared" si="158"/>
        <v>0.25</v>
      </c>
      <c r="O447" s="55">
        <f t="shared" si="159"/>
        <v>0.26066666666666666</v>
      </c>
      <c r="P447" s="31">
        <f>IF(D447&gt;21,VLOOKUP(D447,Barem!$S$1:$T$141,2,1),0)</f>
        <v>0</v>
      </c>
      <c r="Q447" s="31">
        <f>IF(D447&lt;1.609,0,IF(B447="F",VLOOKUP(I447,Barem!$W$2:$Y$13,2,1),VLOOKUP(I447,Barem!$W$14:$Y$25,2,1)))</f>
        <v>0</v>
      </c>
      <c r="R447" s="31">
        <f>VLOOKUP(A447,Participanti!A:C,3,0)</f>
        <v>0</v>
      </c>
      <c r="S447" s="25">
        <f t="shared" si="160"/>
        <v>3.5106666666666668</v>
      </c>
      <c r="T447" s="102">
        <v>44297</v>
      </c>
      <c r="U447" s="13">
        <f>COUNTIFS(A:A,A447,C:C,C447)</f>
        <v>1</v>
      </c>
      <c r="V447" s="87" t="str">
        <f>VLOOKUP(A447,Data_echipe!A:U,21,0)</f>
        <v>FUGI!</v>
      </c>
    </row>
    <row r="448" spans="1:24" x14ac:dyDescent="0.25">
      <c r="A448" s="74" t="s">
        <v>68</v>
      </c>
      <c r="B448" s="87" t="str">
        <f>VLOOKUP(A448,Participanti!A:B,2,0)</f>
        <v>M</v>
      </c>
      <c r="C448" s="75">
        <v>13</v>
      </c>
      <c r="D448" s="76">
        <v>5.01</v>
      </c>
      <c r="E448" s="77">
        <v>1.3483796296296298E-2</v>
      </c>
      <c r="F448" s="77">
        <v>1.3483796296296298E-2</v>
      </c>
      <c r="G448" s="77">
        <f t="shared" si="155"/>
        <v>1.3483796296296298E-2</v>
      </c>
      <c r="H448" s="78">
        <v>0</v>
      </c>
      <c r="I448" s="88">
        <f t="shared" si="156"/>
        <v>2.691376506246766E-3</v>
      </c>
      <c r="J448" s="87">
        <f>IF(B448="F",VLOOKUP(D448,Barem!$B$2:$C$11,2,1),VLOOKUP(D448,Barem!$B$12:$C$21,2,1))</f>
        <v>1.5</v>
      </c>
      <c r="K448" s="87">
        <f>IF(J448=0,0,IF(B448="F",VLOOKUP(I448,Barem!$G$2:$H$11,2,1),VLOOKUP(I448,Barem!$G$12:$H$21,2,1)))</f>
        <v>5</v>
      </c>
      <c r="L448" s="75" t="s">
        <v>121</v>
      </c>
      <c r="M448" s="14">
        <f t="shared" si="157"/>
        <v>0.25</v>
      </c>
      <c r="N448" s="14">
        <f t="shared" si="158"/>
        <v>0.75</v>
      </c>
      <c r="O448" s="55">
        <f t="shared" si="159"/>
        <v>0</v>
      </c>
      <c r="P448" s="31">
        <f>IF(D448&gt;21,VLOOKUP(D448,Barem!$S$1:$T$141,2,1),0)</f>
        <v>0</v>
      </c>
      <c r="Q448" s="31">
        <f>IF(D448&lt;1.609,0,IF(B448="F",VLOOKUP(I448,Barem!$W$2:$Y$13,2,1),VLOOKUP(I448,Barem!$W$14:$Y$25,2,1)))</f>
        <v>0.30000000000000004</v>
      </c>
      <c r="R448" s="31">
        <f>VLOOKUP(A448,Participanti!A:C,3,0)</f>
        <v>0</v>
      </c>
      <c r="S448" s="25">
        <f t="shared" si="160"/>
        <v>4.4249999999999998</v>
      </c>
      <c r="T448" s="102">
        <v>44296</v>
      </c>
      <c r="U448" s="13">
        <f>COUNTIFS(A:A,A448,C:C,C448)</f>
        <v>1</v>
      </c>
      <c r="V448" s="87" t="str">
        <f>VLOOKUP(A448,Data_echipe!A:U,21,0)</f>
        <v>Tenchei</v>
      </c>
    </row>
    <row r="449" spans="1:22" x14ac:dyDescent="0.25">
      <c r="A449" s="74" t="s">
        <v>91</v>
      </c>
      <c r="B449" s="87" t="str">
        <f>VLOOKUP(A449,Participanti!A:B,2,0)</f>
        <v>M</v>
      </c>
      <c r="C449" s="75">
        <v>13</v>
      </c>
      <c r="D449" s="76">
        <v>15.04</v>
      </c>
      <c r="E449" s="77">
        <v>6.4039351851851847E-2</v>
      </c>
      <c r="F449" s="77">
        <v>6.4814814814814811E-2</v>
      </c>
      <c r="G449" s="77">
        <f t="shared" si="155"/>
        <v>6.4427083333333329E-2</v>
      </c>
      <c r="H449" s="78">
        <v>6</v>
      </c>
      <c r="I449" s="88">
        <f t="shared" si="156"/>
        <v>4.2837156471631204E-3</v>
      </c>
      <c r="J449" s="87">
        <f>IF(B449="F",VLOOKUP(D449,Barem!$B$2:$C$11,2,1),VLOOKUP(D449,Barem!$B$12:$C$21,2,1))</f>
        <v>3.5</v>
      </c>
      <c r="K449" s="87">
        <f>IF(J449=0,0,IF(B449="F",VLOOKUP(I449,Barem!$G$2:$H$11,2,1),VLOOKUP(I449,Barem!$G$12:$H$21,2,1)))</f>
        <v>1</v>
      </c>
      <c r="L449" s="56" t="str">
        <f>VLOOKUP(C449,Barem!$L$1:$Q$16,6,0)</f>
        <v>D</v>
      </c>
      <c r="M449" s="14">
        <f t="shared" si="157"/>
        <v>0.75</v>
      </c>
      <c r="N449" s="14">
        <f t="shared" si="158"/>
        <v>0.25</v>
      </c>
      <c r="O449" s="55">
        <f t="shared" si="159"/>
        <v>0</v>
      </c>
      <c r="P449" s="31">
        <f>IF(D449&gt;21,VLOOKUP(D449,Barem!$S$1:$T$141,2,1),0)</f>
        <v>0</v>
      </c>
      <c r="Q449" s="31">
        <f>IF(D449&lt;1.609,0,IF(B449="F",VLOOKUP(I449,Barem!$W$2:$Y$13,2,1),VLOOKUP(I449,Barem!$W$14:$Y$25,2,1)))</f>
        <v>0</v>
      </c>
      <c r="R449" s="31">
        <f>VLOOKUP(A449,Participanti!A:C,3,0)</f>
        <v>0</v>
      </c>
      <c r="S449" s="25">
        <f t="shared" si="160"/>
        <v>2.875</v>
      </c>
      <c r="T449" s="102">
        <v>44294</v>
      </c>
      <c r="U449" s="13">
        <f>COUNTIFS(A:A,A449,C:C,C449)</f>
        <v>1</v>
      </c>
      <c r="V449" s="87" t="str">
        <f>VLOOKUP(A449,Data_echipe!A:U,21,0)</f>
        <v>Run a lot</v>
      </c>
    </row>
    <row r="450" spans="1:22" x14ac:dyDescent="0.25">
      <c r="A450" s="74" t="s">
        <v>186</v>
      </c>
      <c r="B450" s="87" t="str">
        <f>VLOOKUP(A450,Participanti!A:B,2,0)</f>
        <v>M</v>
      </c>
      <c r="C450" s="75">
        <v>13</v>
      </c>
      <c r="D450" s="76">
        <v>5.01</v>
      </c>
      <c r="E450" s="77">
        <v>1.9710648148148147E-2</v>
      </c>
      <c r="F450" s="77">
        <v>1.9710648148148147E-2</v>
      </c>
      <c r="G450" s="77">
        <f t="shared" si="155"/>
        <v>1.9710648148148147E-2</v>
      </c>
      <c r="H450" s="78">
        <v>2</v>
      </c>
      <c r="I450" s="88">
        <f t="shared" si="156"/>
        <v>3.9342611074147998E-3</v>
      </c>
      <c r="J450" s="87">
        <f>IF(B450="F",VLOOKUP(D450,Barem!$B$2:$C$11,2,1),VLOOKUP(D450,Barem!$B$12:$C$21,2,1))</f>
        <v>1.5</v>
      </c>
      <c r="K450" s="87">
        <f>IF(J450=0,0,IF(B450="F",VLOOKUP(I450,Barem!$G$2:$H$11,2,1),VLOOKUP(I450,Barem!$G$12:$H$21,2,1)))</f>
        <v>1.5</v>
      </c>
      <c r="L450" s="75" t="s">
        <v>121</v>
      </c>
      <c r="M450" s="14">
        <f t="shared" si="157"/>
        <v>0.25</v>
      </c>
      <c r="N450" s="14">
        <f t="shared" si="158"/>
        <v>0.75</v>
      </c>
      <c r="O450" s="55">
        <f t="shared" si="159"/>
        <v>0</v>
      </c>
      <c r="P450" s="31">
        <f>IF(D450&gt;21,VLOOKUP(D450,Barem!$S$1:$T$141,2,1),0)</f>
        <v>0</v>
      </c>
      <c r="Q450" s="31">
        <f>IF(D450&lt;1.609,0,IF(B450="F",VLOOKUP(I450,Barem!$W$2:$Y$13,2,1),VLOOKUP(I450,Barem!$W$14:$Y$25,2,1)))</f>
        <v>0</v>
      </c>
      <c r="R450" s="31">
        <f>VLOOKUP(A450,Participanti!A:C,3,0)</f>
        <v>0</v>
      </c>
      <c r="S450" s="25">
        <f t="shared" si="160"/>
        <v>1.5</v>
      </c>
      <c r="T450" s="102">
        <v>44297</v>
      </c>
      <c r="U450" s="13">
        <f>COUNTIFS(A:A,A450,C:C,C450)</f>
        <v>1</v>
      </c>
      <c r="V450" s="87" t="str">
        <f>VLOOKUP(A450,Data_echipe!A:U,21,0)</f>
        <v>Run a lot</v>
      </c>
    </row>
    <row r="451" spans="1:22" x14ac:dyDescent="0.25">
      <c r="A451" s="74" t="s">
        <v>185</v>
      </c>
      <c r="B451" s="87" t="str">
        <f>VLOOKUP(A451,Participanti!A:B,2,0)</f>
        <v>M</v>
      </c>
      <c r="C451" s="75">
        <v>13</v>
      </c>
      <c r="D451" s="76">
        <v>30</v>
      </c>
      <c r="E451" s="77">
        <v>0.10177083333333332</v>
      </c>
      <c r="F451" s="77">
        <v>0.10177083333333332</v>
      </c>
      <c r="G451" s="77">
        <f t="shared" si="155"/>
        <v>0.10177083333333332</v>
      </c>
      <c r="H451" s="78">
        <v>57</v>
      </c>
      <c r="I451" s="88">
        <f t="shared" si="156"/>
        <v>3.3923611111111108E-3</v>
      </c>
      <c r="J451" s="87">
        <f>IF(B451="F",VLOOKUP(D451,Barem!$B$2:$C$11,2,1),VLOOKUP(D451,Barem!$B$12:$C$21,2,1))</f>
        <v>5</v>
      </c>
      <c r="K451" s="87">
        <f>IF(J451=0,0,IF(B451="F",VLOOKUP(I451,Barem!$G$2:$H$11,2,1),VLOOKUP(I451,Barem!$G$12:$H$21,2,1)))</f>
        <v>3</v>
      </c>
      <c r="L451" s="75" t="s">
        <v>121</v>
      </c>
      <c r="M451" s="14">
        <f t="shared" si="157"/>
        <v>0.25</v>
      </c>
      <c r="N451" s="14">
        <f t="shared" si="158"/>
        <v>0.75</v>
      </c>
      <c r="O451" s="55">
        <f t="shared" si="159"/>
        <v>0</v>
      </c>
      <c r="P451" s="31">
        <f>IF(D451&gt;21,VLOOKUP(D451,Barem!$S$1:$T$141,2,1),0)</f>
        <v>0.4</v>
      </c>
      <c r="Q451" s="31">
        <f>IF(D451&lt;1.609,0,IF(B451="F",VLOOKUP(I451,Barem!$W$2:$Y$13,2,1),VLOOKUP(I451,Barem!$W$14:$Y$25,2,1)))</f>
        <v>0</v>
      </c>
      <c r="R451" s="31">
        <f>VLOOKUP(A451,Participanti!A:C,3,0)</f>
        <v>0.4</v>
      </c>
      <c r="S451" s="25">
        <f t="shared" si="160"/>
        <v>4.3</v>
      </c>
      <c r="T451" s="102">
        <v>44292</v>
      </c>
      <c r="U451" s="13">
        <f>COUNTIFS(A:A,A451,C:C,C451)</f>
        <v>1</v>
      </c>
      <c r="V451" s="87" t="str">
        <f>VLOOKUP(A451,Data_echipe!A:U,21,0)</f>
        <v>FUGI!</v>
      </c>
    </row>
    <row r="452" spans="1:22" x14ac:dyDescent="0.25">
      <c r="A452" s="74" t="s">
        <v>114</v>
      </c>
      <c r="B452" s="87" t="str">
        <f>VLOOKUP(A452,Participanti!A:B,2,0)</f>
        <v>F</v>
      </c>
      <c r="C452" s="75">
        <v>13</v>
      </c>
      <c r="D452" s="76">
        <v>42.3</v>
      </c>
      <c r="E452" s="77">
        <v>0.17568287037037036</v>
      </c>
      <c r="F452" s="77">
        <v>0.18717592592592591</v>
      </c>
      <c r="G452" s="77">
        <f t="shared" si="155"/>
        <v>0.18142939814814812</v>
      </c>
      <c r="H452" s="78">
        <v>2</v>
      </c>
      <c r="I452" s="88">
        <f t="shared" si="156"/>
        <v>4.2891110673321069E-3</v>
      </c>
      <c r="J452" s="87">
        <f>IF(B452="F",VLOOKUP(D452,Barem!$B$2:$C$11,2,1),VLOOKUP(D452,Barem!$B$12:$C$21,2,1))</f>
        <v>5</v>
      </c>
      <c r="K452" s="87">
        <f>IF(J452=0,0,IF(B452="F",VLOOKUP(I452,Barem!$G$2:$H$11,2,1),VLOOKUP(I452,Barem!$G$12:$H$21,2,1)))</f>
        <v>1.5</v>
      </c>
      <c r="L452" s="56" t="str">
        <f>VLOOKUP(C452,Barem!$L$1:$Q$16,6,0)</f>
        <v>D</v>
      </c>
      <c r="M452" s="14">
        <f t="shared" si="157"/>
        <v>0.75</v>
      </c>
      <c r="N452" s="14">
        <f t="shared" si="158"/>
        <v>0.25</v>
      </c>
      <c r="O452" s="55">
        <f t="shared" si="159"/>
        <v>0</v>
      </c>
      <c r="P452" s="31">
        <f>IF(D452&gt;21,VLOOKUP(D452,Barem!$S$1:$T$141,2,1),0)</f>
        <v>1</v>
      </c>
      <c r="Q452" s="31">
        <f>IF(D452&lt;1.609,0,IF(B452="F",VLOOKUP(I452,Barem!$W$2:$Y$13,2,1),VLOOKUP(I452,Barem!$W$14:$Y$25,2,1)))</f>
        <v>0</v>
      </c>
      <c r="R452" s="31">
        <f>VLOOKUP(A452,Participanti!A:C,3,0)</f>
        <v>0</v>
      </c>
      <c r="S452" s="25">
        <f t="shared" si="160"/>
        <v>5.125</v>
      </c>
      <c r="T452" s="102">
        <v>44297</v>
      </c>
      <c r="U452" s="13">
        <f>COUNTIFS(A:A,A452,C:C,C452)</f>
        <v>1</v>
      </c>
      <c r="V452" s="87" t="str">
        <f>VLOOKUP(A452,Data_echipe!A:U,21,0)</f>
        <v>Run for fun</v>
      </c>
    </row>
    <row r="453" spans="1:22" x14ac:dyDescent="0.25">
      <c r="A453" s="74" t="s">
        <v>127</v>
      </c>
      <c r="B453" s="87" t="str">
        <f>VLOOKUP(A453,Participanti!A:B,2,0)</f>
        <v>M</v>
      </c>
      <c r="C453" s="75">
        <v>13</v>
      </c>
      <c r="D453" s="76">
        <v>9.9</v>
      </c>
      <c r="E453" s="77">
        <v>3.6701388888888888E-2</v>
      </c>
      <c r="F453" s="77">
        <v>3.7025462962962961E-2</v>
      </c>
      <c r="G453" s="77">
        <f t="shared" si="155"/>
        <v>3.6863425925925924E-2</v>
      </c>
      <c r="H453" s="78">
        <v>401</v>
      </c>
      <c r="I453" s="88">
        <f t="shared" si="156"/>
        <v>3.7235783763561537E-3</v>
      </c>
      <c r="J453" s="87">
        <f>IF(B453="F",VLOOKUP(D453,Barem!$B$2:$C$11,2,1),VLOOKUP(D453,Barem!$B$12:$C$21,2,1))</f>
        <v>2.5</v>
      </c>
      <c r="K453" s="87">
        <f>IF(J453=0,0,IF(B453="F",VLOOKUP(I453,Barem!$G$2:$H$11,2,1),VLOOKUP(I453,Barem!$G$12:$H$21,2,1)))</f>
        <v>2</v>
      </c>
      <c r="L453" s="75" t="s">
        <v>121</v>
      </c>
      <c r="M453" s="14">
        <f t="shared" si="157"/>
        <v>0.25</v>
      </c>
      <c r="N453" s="14">
        <f t="shared" si="158"/>
        <v>0.75</v>
      </c>
      <c r="O453" s="55">
        <f t="shared" si="159"/>
        <v>0.26733333333333331</v>
      </c>
      <c r="P453" s="31">
        <f>IF(D453&gt;21,VLOOKUP(D453,Barem!$S$1:$T$141,2,1),0)</f>
        <v>0</v>
      </c>
      <c r="Q453" s="31">
        <f>IF(D453&lt;1.609,0,IF(B453="F",VLOOKUP(I453,Barem!$W$2:$Y$13,2,1),VLOOKUP(I453,Barem!$W$14:$Y$25,2,1)))</f>
        <v>0</v>
      </c>
      <c r="R453" s="31">
        <f>VLOOKUP(A453,Participanti!A:C,3,0)</f>
        <v>0</v>
      </c>
      <c r="S453" s="25">
        <f t="shared" si="160"/>
        <v>2.3923333333333332</v>
      </c>
      <c r="T453" s="102">
        <v>44295</v>
      </c>
      <c r="U453" s="13">
        <f>COUNTIFS(A:A,A453,C:C,C453)</f>
        <v>1</v>
      </c>
      <c r="V453" s="87" t="str">
        <f>VLOOKUP(A453,Data_echipe!A:U,21,0)</f>
        <v>Tenchei</v>
      </c>
    </row>
    <row r="454" spans="1:22" x14ac:dyDescent="0.25">
      <c r="A454" s="74" t="s">
        <v>54</v>
      </c>
      <c r="B454" s="87" t="str">
        <f>VLOOKUP(A454,Participanti!A:B,2,0)</f>
        <v>M</v>
      </c>
      <c r="C454" s="75">
        <v>13</v>
      </c>
      <c r="D454" s="76">
        <v>21.1</v>
      </c>
      <c r="E454" s="77">
        <v>6.8726851851851858E-2</v>
      </c>
      <c r="F454" s="77">
        <v>7.0532407407407405E-2</v>
      </c>
      <c r="G454" s="77">
        <f t="shared" si="155"/>
        <v>6.9629629629629625E-2</v>
      </c>
      <c r="H454" s="78">
        <v>393</v>
      </c>
      <c r="I454" s="88">
        <f t="shared" si="156"/>
        <v>3.2999824469018778E-3</v>
      </c>
      <c r="J454" s="87">
        <f>IF(B454="F",VLOOKUP(D454,Barem!$B$2:$C$11,2,1),VLOOKUP(D454,Barem!$B$12:$C$21,2,1))</f>
        <v>5</v>
      </c>
      <c r="K454" s="87">
        <f>IF(J454=0,0,IF(B454="F",VLOOKUP(I454,Barem!$G$2:$H$11,2,1),VLOOKUP(I454,Barem!$G$12:$H$21,2,1)))</f>
        <v>3.5</v>
      </c>
      <c r="L454" s="56" t="str">
        <f>VLOOKUP(C454,Barem!$L$1:$Q$16,6,0)</f>
        <v>D</v>
      </c>
      <c r="M454" s="14">
        <f t="shared" si="157"/>
        <v>0.75</v>
      </c>
      <c r="N454" s="14">
        <f t="shared" si="158"/>
        <v>0.25</v>
      </c>
      <c r="O454" s="55">
        <f t="shared" si="159"/>
        <v>0.26200000000000001</v>
      </c>
      <c r="P454" s="31">
        <f>IF(D454&gt;21,VLOOKUP(D454,Barem!$S$1:$T$141,2,1),0)</f>
        <v>0</v>
      </c>
      <c r="Q454" s="31">
        <f>IF(D454&lt;1.609,0,IF(B454="F",VLOOKUP(I454,Barem!$W$2:$Y$13,2,1),VLOOKUP(I454,Barem!$W$14:$Y$25,2,1)))</f>
        <v>0</v>
      </c>
      <c r="R454" s="31">
        <f>VLOOKUP(A454,Participanti!A:C,3,0)</f>
        <v>0</v>
      </c>
      <c r="S454" s="25">
        <f t="shared" si="160"/>
        <v>4.8870000000000005</v>
      </c>
      <c r="T454" s="102">
        <v>44296</v>
      </c>
      <c r="U454" s="13">
        <f>COUNTIFS(A:A,A454,C:C,C454)</f>
        <v>1</v>
      </c>
      <c r="V454" s="87" t="str">
        <f>VLOOKUP(A454,Data_echipe!A:U,21,0)</f>
        <v>Tenchei</v>
      </c>
    </row>
    <row r="455" spans="1:22" x14ac:dyDescent="0.25">
      <c r="A455" s="74" t="s">
        <v>51</v>
      </c>
      <c r="B455" s="87" t="str">
        <f>VLOOKUP(A455,Participanti!A:B,2,0)</f>
        <v>M</v>
      </c>
      <c r="C455" s="75">
        <v>13</v>
      </c>
      <c r="D455" s="76">
        <v>10.039999999999999</v>
      </c>
      <c r="E455" s="77">
        <v>3.5081018518518518E-2</v>
      </c>
      <c r="F455" s="77">
        <v>3.5127314814814813E-2</v>
      </c>
      <c r="G455" s="77">
        <f t="shared" si="155"/>
        <v>3.5104166666666665E-2</v>
      </c>
      <c r="H455" s="78">
        <v>6</v>
      </c>
      <c r="I455" s="88">
        <f t="shared" si="156"/>
        <v>3.4964309428950867E-3</v>
      </c>
      <c r="J455" s="87">
        <f>IF(B455="F",VLOOKUP(D455,Barem!$B$2:$C$11,2,1),VLOOKUP(D455,Barem!$B$12:$C$21,2,1))</f>
        <v>2.5</v>
      </c>
      <c r="K455" s="87">
        <f>IF(J455=0,0,IF(B455="F",VLOOKUP(I455,Barem!$G$2:$H$11,2,1),VLOOKUP(I455,Barem!$G$12:$H$21,2,1)))</f>
        <v>2.5</v>
      </c>
      <c r="L455" s="75" t="s">
        <v>121</v>
      </c>
      <c r="M455" s="14">
        <f t="shared" si="157"/>
        <v>0.25</v>
      </c>
      <c r="N455" s="14">
        <f t="shared" si="158"/>
        <v>0.75</v>
      </c>
      <c r="O455" s="55">
        <f t="shared" si="159"/>
        <v>0</v>
      </c>
      <c r="P455" s="31">
        <f>IF(D455&gt;21,VLOOKUP(D455,Barem!$S$1:$T$141,2,1),0)</f>
        <v>0</v>
      </c>
      <c r="Q455" s="31">
        <f>IF(D455&lt;1.609,0,IF(B455="F",VLOOKUP(I455,Barem!$W$2:$Y$13,2,1),VLOOKUP(I455,Barem!$W$14:$Y$25,2,1)))</f>
        <v>0</v>
      </c>
      <c r="R455" s="31">
        <f>VLOOKUP(A455,Participanti!A:C,3,0)</f>
        <v>0.4</v>
      </c>
      <c r="S455" s="25">
        <f t="shared" si="160"/>
        <v>2.9</v>
      </c>
      <c r="T455" s="102">
        <v>44297</v>
      </c>
      <c r="U455" s="13">
        <f>COUNTIFS(A:A,A455,C:C,C455)</f>
        <v>1</v>
      </c>
      <c r="V455" s="87" t="str">
        <f>VLOOKUP(A455,Data_echipe!A:U,21,0)</f>
        <v>Simply the BEST</v>
      </c>
    </row>
    <row r="456" spans="1:22" x14ac:dyDescent="0.25">
      <c r="A456" s="74" t="s">
        <v>142</v>
      </c>
      <c r="B456" s="87" t="str">
        <f>VLOOKUP(A456,Participanti!A:B,2,0)</f>
        <v>M</v>
      </c>
      <c r="C456" s="75">
        <v>13</v>
      </c>
      <c r="D456" s="76">
        <v>24</v>
      </c>
      <c r="E456" s="77">
        <v>7.4467592592592599E-2</v>
      </c>
      <c r="F456" s="77">
        <v>7.4768518518518512E-2</v>
      </c>
      <c r="G456" s="77">
        <f t="shared" si="155"/>
        <v>7.4618055555555562E-2</v>
      </c>
      <c r="H456" s="78">
        <v>67</v>
      </c>
      <c r="I456" s="88">
        <f t="shared" si="156"/>
        <v>3.1090856481481486E-3</v>
      </c>
      <c r="J456" s="87">
        <f>IF(B456="F",VLOOKUP(D456,Barem!$B$2:$C$11,2,1),VLOOKUP(D456,Barem!$B$12:$C$21,2,1))</f>
        <v>5</v>
      </c>
      <c r="K456" s="87">
        <f>IF(J456=0,0,IF(B456="F",VLOOKUP(I456,Barem!$G$2:$H$11,2,1),VLOOKUP(I456,Barem!$G$12:$H$21,2,1)))</f>
        <v>4</v>
      </c>
      <c r="L456" s="56" t="str">
        <f>VLOOKUP(C456,Barem!$L$1:$Q$16,6,0)</f>
        <v>D</v>
      </c>
      <c r="M456" s="14">
        <f t="shared" si="157"/>
        <v>0.75</v>
      </c>
      <c r="N456" s="14">
        <f t="shared" si="158"/>
        <v>0.25</v>
      </c>
      <c r="O456" s="55">
        <f t="shared" si="159"/>
        <v>0</v>
      </c>
      <c r="P456" s="31">
        <f>IF(D456&gt;21,VLOOKUP(D456,Barem!$S$1:$T$141,2,1),0)</f>
        <v>0.1</v>
      </c>
      <c r="Q456" s="31">
        <f>IF(D456&lt;1.609,0,IF(B456="F",VLOOKUP(I456,Barem!$W$2:$Y$13,2,1),VLOOKUP(I456,Barem!$W$14:$Y$25,2,1)))</f>
        <v>0</v>
      </c>
      <c r="R456" s="31">
        <f>VLOOKUP(A456,Participanti!A:C,3,0)</f>
        <v>0</v>
      </c>
      <c r="S456" s="25">
        <f t="shared" si="160"/>
        <v>4.8499999999999996</v>
      </c>
      <c r="T456" s="102">
        <v>44297</v>
      </c>
      <c r="U456" s="13">
        <f>COUNTIFS(A:A,A456,C:C,C456)</f>
        <v>1</v>
      </c>
      <c r="V456" s="87" t="str">
        <f>VLOOKUP(A456,Data_echipe!A:U,21,0)</f>
        <v>Simply the BEST</v>
      </c>
    </row>
    <row r="457" spans="1:22" x14ac:dyDescent="0.25">
      <c r="A457" s="74" t="s">
        <v>187</v>
      </c>
      <c r="B457" s="87" t="str">
        <f>VLOOKUP(A457,Participanti!A:B,2,0)</f>
        <v>F</v>
      </c>
      <c r="C457" s="75">
        <v>13</v>
      </c>
      <c r="D457" s="76">
        <v>10</v>
      </c>
      <c r="E457" s="77">
        <v>3.0717592592592591E-2</v>
      </c>
      <c r="F457" s="77">
        <v>3.0717592592592591E-2</v>
      </c>
      <c r="G457" s="77">
        <f t="shared" si="155"/>
        <v>3.0717592592592591E-2</v>
      </c>
      <c r="H457" s="78">
        <v>30</v>
      </c>
      <c r="I457" s="88">
        <f t="shared" si="156"/>
        <v>3.0717592592592593E-3</v>
      </c>
      <c r="J457" s="87">
        <f>IF(B457="F",VLOOKUP(D457,Barem!$B$2:$C$11,2,1),VLOOKUP(D457,Barem!$B$12:$C$21,2,1))</f>
        <v>2.5</v>
      </c>
      <c r="K457" s="87">
        <f>IF(J457=0,0,IF(B457="F",VLOOKUP(I457,Barem!$G$2:$H$11,2,1),VLOOKUP(I457,Barem!$G$12:$H$21,2,1)))</f>
        <v>5</v>
      </c>
      <c r="L457" s="75" t="s">
        <v>121</v>
      </c>
      <c r="M457" s="14">
        <f t="shared" si="157"/>
        <v>0.25</v>
      </c>
      <c r="N457" s="14">
        <f t="shared" si="158"/>
        <v>0.75</v>
      </c>
      <c r="O457" s="55">
        <f t="shared" si="159"/>
        <v>0</v>
      </c>
      <c r="P457" s="31">
        <f>IF(D457&gt;21,VLOOKUP(D457,Barem!$S$1:$T$141,2,1),0)</f>
        <v>0</v>
      </c>
      <c r="Q457" s="31">
        <f>IF(D457&lt;1.609,0,IF(B457="F",VLOOKUP(I457,Barem!$W$2:$Y$13,2,1),VLOOKUP(I457,Barem!$W$14:$Y$25,2,1)))</f>
        <v>0.30000000000000004</v>
      </c>
      <c r="R457" s="31">
        <f>VLOOKUP(A457,Participanti!A:C,3,0)</f>
        <v>0</v>
      </c>
      <c r="S457" s="25">
        <f t="shared" si="160"/>
        <v>4.6749999999999998</v>
      </c>
      <c r="T457" s="102">
        <v>44296</v>
      </c>
      <c r="U457" s="13">
        <f>COUNTIFS(A:A,A457,C:C,C457)</f>
        <v>1</v>
      </c>
      <c r="V457" s="87" t="str">
        <f>VLOOKUP(A457,Data_echipe!A:U,21,0)</f>
        <v>Simply the BEST</v>
      </c>
    </row>
    <row r="458" spans="1:22" x14ac:dyDescent="0.25">
      <c r="A458" s="74" t="s">
        <v>188</v>
      </c>
      <c r="B458" s="87" t="str">
        <f>VLOOKUP(A458,Participanti!A:B,2,0)</f>
        <v>F</v>
      </c>
      <c r="C458" s="75">
        <v>13</v>
      </c>
      <c r="D458" s="76">
        <v>4</v>
      </c>
      <c r="E458" s="77">
        <v>1.539351851851852E-2</v>
      </c>
      <c r="F458" s="77">
        <v>1.539351851851852E-2</v>
      </c>
      <c r="G458" s="77">
        <f t="shared" ref="G458" si="161">AVERAGE(E458:F458)</f>
        <v>1.539351851851852E-2</v>
      </c>
      <c r="H458" s="78">
        <v>30</v>
      </c>
      <c r="I458" s="88">
        <f t="shared" ref="I458" si="162">G458/D458</f>
        <v>3.84837962962963E-3</v>
      </c>
      <c r="J458" s="87">
        <f>IF(B458="F",VLOOKUP(D458,Barem!$B$2:$C$11,2,1),VLOOKUP(D458,Barem!$B$12:$C$21,2,1))</f>
        <v>1</v>
      </c>
      <c r="K458" s="87">
        <f>IF(J458=0,0,IF(B458="F",VLOOKUP(I458,Barem!$G$2:$H$11,2,1),VLOOKUP(I458,Barem!$G$12:$H$21,2,1)))</f>
        <v>2.5</v>
      </c>
      <c r="L458" s="75" t="s">
        <v>121</v>
      </c>
      <c r="M458" s="14">
        <f t="shared" ref="M458" si="163">IF(OR(L458="P1",L458="P2",L458="P3"),"",IF(C458=15,0.5,IF(L458="D",0.75,0.25)))</f>
        <v>0.25</v>
      </c>
      <c r="N458" s="14">
        <f t="shared" ref="N458" si="164">IF(OR(L458="P1",L458="P2",L458="P3"),"",IF(C458=15,0.5,IF(L458="V",0.75,0.25)))</f>
        <v>0.75</v>
      </c>
      <c r="O458" s="55">
        <f t="shared" ref="O458" si="165">IF(H458&lt;-49,H458/1500,IF(H458&gt;99,H458/1500,0))</f>
        <v>0</v>
      </c>
      <c r="P458" s="31">
        <f>IF(D458&gt;21,VLOOKUP(D458,Barem!$S$1:$T$141,2,1),0)</f>
        <v>0</v>
      </c>
      <c r="Q458" s="31">
        <f>IF(D458&lt;1.609,0,IF(B458="F",VLOOKUP(I458,Barem!$W$2:$Y$13,2,1),VLOOKUP(I458,Barem!$W$14:$Y$25,2,1)))</f>
        <v>0</v>
      </c>
      <c r="R458" s="31">
        <f>VLOOKUP(A458,Participanti!A:C,3,0)</f>
        <v>0</v>
      </c>
      <c r="S458" s="25">
        <f t="shared" ref="S458" si="166">J458*M458+K458*N458+O458+P458+Q458+R458</f>
        <v>2.125</v>
      </c>
      <c r="T458" s="102">
        <v>44296</v>
      </c>
      <c r="U458" s="13">
        <f>COUNTIFS(A:A,A458,C:C,C458)</f>
        <v>1</v>
      </c>
      <c r="V458" s="87" t="str">
        <f>VLOOKUP(A458,Data_echipe!A:U,21,0)</f>
        <v>Simply the BEST</v>
      </c>
    </row>
    <row r="459" spans="1:22" x14ac:dyDescent="0.25">
      <c r="A459" s="74" t="s">
        <v>190</v>
      </c>
      <c r="B459" s="87" t="str">
        <f>VLOOKUP(A459,Participanti!A:B,2,0)</f>
        <v>F</v>
      </c>
      <c r="C459" s="75">
        <v>13</v>
      </c>
      <c r="D459" s="76">
        <v>34.01</v>
      </c>
      <c r="E459" s="77">
        <v>0.13878472222222224</v>
      </c>
      <c r="F459" s="77">
        <v>0.14944444444444446</v>
      </c>
      <c r="G459" s="77">
        <f t="shared" si="155"/>
        <v>0.14411458333333335</v>
      </c>
      <c r="H459" s="78">
        <v>44</v>
      </c>
      <c r="I459" s="88">
        <f t="shared" si="156"/>
        <v>4.2374179162991289E-3</v>
      </c>
      <c r="J459" s="87">
        <f>IF(B459="F",VLOOKUP(D459,Barem!$B$2:$C$11,2,1),VLOOKUP(D459,Barem!$B$12:$C$21,2,1))</f>
        <v>5</v>
      </c>
      <c r="K459" s="87">
        <f>IF(J459=0,0,IF(B459="F",VLOOKUP(I459,Barem!$G$2:$H$11,2,1),VLOOKUP(I459,Barem!$G$12:$H$21,2,1)))</f>
        <v>1.5</v>
      </c>
      <c r="L459" s="56" t="str">
        <f>VLOOKUP(C459,Barem!$L$1:$Q$16,6,0)</f>
        <v>D</v>
      </c>
      <c r="M459" s="14">
        <f t="shared" si="157"/>
        <v>0.75</v>
      </c>
      <c r="N459" s="14">
        <f t="shared" si="158"/>
        <v>0.25</v>
      </c>
      <c r="O459" s="55">
        <f t="shared" si="159"/>
        <v>0</v>
      </c>
      <c r="P459" s="31">
        <f>IF(D459&gt;21,VLOOKUP(D459,Barem!$S$1:$T$141,2,1),0)</f>
        <v>0.6</v>
      </c>
      <c r="Q459" s="31">
        <f>IF(D459&lt;1.609,0,IF(B459="F",VLOOKUP(I459,Barem!$W$2:$Y$13,2,1),VLOOKUP(I459,Barem!$W$14:$Y$25,2,1)))</f>
        <v>0</v>
      </c>
      <c r="R459" s="31">
        <f>VLOOKUP(A459,Participanti!A:C,3,0)</f>
        <v>0</v>
      </c>
      <c r="S459" s="25">
        <f t="shared" si="160"/>
        <v>4.7249999999999996</v>
      </c>
      <c r="T459" s="102">
        <v>44297</v>
      </c>
      <c r="U459" s="13">
        <f>COUNTIFS(A:A,A459,C:C,C459)</f>
        <v>1</v>
      </c>
      <c r="V459" s="87" t="str">
        <f>VLOOKUP(A459,Data_echipe!A:U,21,0)</f>
        <v>Run for fun</v>
      </c>
    </row>
    <row r="460" spans="1:22" x14ac:dyDescent="0.25">
      <c r="A460" s="74" t="s">
        <v>90</v>
      </c>
      <c r="B460" s="87" t="str">
        <f>VLOOKUP(A460,Participanti!A:B,2,0)</f>
        <v>M</v>
      </c>
      <c r="C460" s="75">
        <v>13</v>
      </c>
      <c r="D460" s="76">
        <v>51.23</v>
      </c>
      <c r="E460" s="77">
        <v>0.39856481481481482</v>
      </c>
      <c r="F460" s="77">
        <v>0.42244212962962963</v>
      </c>
      <c r="G460" s="77">
        <f t="shared" si="155"/>
        <v>0.41050347222222222</v>
      </c>
      <c r="H460" s="78">
        <v>1863</v>
      </c>
      <c r="I460" s="88">
        <f t="shared" si="156"/>
        <v>8.0129508534495849E-3</v>
      </c>
      <c r="J460" s="87">
        <f>IF(B460="F",VLOOKUP(D460,Barem!$B$2:$C$11,2,1),VLOOKUP(D460,Barem!$B$12:$C$21,2,1))</f>
        <v>5</v>
      </c>
      <c r="K460" s="87">
        <f>IF(J460=0,0,IF(B460="F",VLOOKUP(I460,Barem!$G$2:$H$11,2,1),VLOOKUP(I460,Barem!$G$12:$H$21,2,1)))</f>
        <v>0</v>
      </c>
      <c r="L460" s="56" t="str">
        <f>VLOOKUP(C460,Barem!$L$1:$Q$16,6,0)</f>
        <v>D</v>
      </c>
      <c r="M460" s="14">
        <f t="shared" si="157"/>
        <v>0.75</v>
      </c>
      <c r="N460" s="14">
        <f t="shared" si="158"/>
        <v>0.25</v>
      </c>
      <c r="O460" s="55">
        <f t="shared" si="159"/>
        <v>1.242</v>
      </c>
      <c r="P460" s="31">
        <f>IF(D460&gt;21,VLOOKUP(D460,Barem!$S$1:$T$141,2,1),0)</f>
        <v>1.5</v>
      </c>
      <c r="Q460" s="31">
        <f>IF(D460&lt;1.609,0,IF(B460="F",VLOOKUP(I460,Barem!$W$2:$Y$13,2,1),VLOOKUP(I460,Barem!$W$14:$Y$25,2,1)))</f>
        <v>0</v>
      </c>
      <c r="R460" s="31">
        <f>VLOOKUP(A460,Participanti!A:C,3,0)</f>
        <v>0.4</v>
      </c>
      <c r="S460" s="25">
        <f t="shared" si="160"/>
        <v>6.8920000000000003</v>
      </c>
      <c r="T460" s="102">
        <v>44297</v>
      </c>
      <c r="U460" s="13">
        <f>COUNTIFS(A:A,A460,C:C,C460)</f>
        <v>1</v>
      </c>
      <c r="V460" s="87" t="str">
        <f>VLOOKUP(A460,Data_echipe!A:U,21,0)</f>
        <v>FUGI!</v>
      </c>
    </row>
    <row r="461" spans="1:22" x14ac:dyDescent="0.25">
      <c r="A461" s="74" t="s">
        <v>59</v>
      </c>
      <c r="B461" s="87" t="str">
        <f>VLOOKUP(A461,Participanti!A:B,2,0)</f>
        <v>M</v>
      </c>
      <c r="C461" s="75">
        <v>13</v>
      </c>
      <c r="D461" s="76">
        <v>3.55</v>
      </c>
      <c r="E461" s="77">
        <v>1.0787037037037038E-2</v>
      </c>
      <c r="F461" s="77">
        <v>1.1006944444444444E-2</v>
      </c>
      <c r="G461" s="77">
        <f t="shared" si="155"/>
        <v>1.0896990740740742E-2</v>
      </c>
      <c r="H461" s="78">
        <v>18</v>
      </c>
      <c r="I461" s="88">
        <f t="shared" si="156"/>
        <v>3.069574856546688E-3</v>
      </c>
      <c r="J461" s="87">
        <f>IF(B461="F",VLOOKUP(D461,Barem!$B$2:$C$11,2,1),VLOOKUP(D461,Barem!$B$12:$C$21,2,1))</f>
        <v>1</v>
      </c>
      <c r="K461" s="87">
        <f>IF(J461=0,0,IF(B461="F",VLOOKUP(I461,Barem!$G$2:$H$11,2,1),VLOOKUP(I461,Barem!$G$12:$H$21,2,1)))</f>
        <v>4</v>
      </c>
      <c r="L461" s="75" t="s">
        <v>121</v>
      </c>
      <c r="M461" s="14">
        <f t="shared" si="157"/>
        <v>0.25</v>
      </c>
      <c r="N461" s="14">
        <f t="shared" si="158"/>
        <v>0.75</v>
      </c>
      <c r="O461" s="55">
        <f t="shared" si="159"/>
        <v>0</v>
      </c>
      <c r="P461" s="31">
        <f>IF(D461&gt;21,VLOOKUP(D461,Barem!$S$1:$T$141,2,1),0)</f>
        <v>0</v>
      </c>
      <c r="Q461" s="31">
        <f>IF(D461&lt;1.609,0,IF(B461="F",VLOOKUP(I461,Barem!$W$2:$Y$13,2,1),VLOOKUP(I461,Barem!$W$14:$Y$25,2,1)))</f>
        <v>0</v>
      </c>
      <c r="R461" s="31">
        <f>VLOOKUP(A461,Participanti!A:C,3,0)</f>
        <v>0</v>
      </c>
      <c r="S461" s="25">
        <f t="shared" si="160"/>
        <v>3.25</v>
      </c>
      <c r="T461" s="102">
        <v>44297</v>
      </c>
      <c r="U461" s="13">
        <f>COUNTIFS(A:A,A461,C:C,C461)</f>
        <v>1</v>
      </c>
      <c r="V461" s="87" t="str">
        <f>VLOOKUP(A461,Data_echipe!A:U,21,0)</f>
        <v>FUGI!</v>
      </c>
    </row>
    <row r="462" spans="1:22" x14ac:dyDescent="0.25">
      <c r="A462" s="74" t="s">
        <v>66</v>
      </c>
      <c r="B462" s="87" t="str">
        <f>VLOOKUP(A462,Participanti!A:B,2,0)</f>
        <v>M</v>
      </c>
      <c r="C462" s="75">
        <v>13</v>
      </c>
      <c r="D462" s="76">
        <v>42.33</v>
      </c>
      <c r="E462" s="77">
        <v>0.23135416666666667</v>
      </c>
      <c r="F462" s="77">
        <v>0.24047453703703703</v>
      </c>
      <c r="G462" s="77">
        <f t="shared" si="155"/>
        <v>0.23591435185185183</v>
      </c>
      <c r="H462" s="78">
        <v>1584</v>
      </c>
      <c r="I462" s="88">
        <f t="shared" si="156"/>
        <v>5.5732188011304471E-3</v>
      </c>
      <c r="J462" s="87">
        <f>IF(B462="F",VLOOKUP(D462,Barem!$B$2:$C$11,2,1),VLOOKUP(D462,Barem!$B$12:$C$21,2,1))</f>
        <v>5</v>
      </c>
      <c r="K462" s="87">
        <f>IF(J462=0,0,IF(B462="F",VLOOKUP(I462,Barem!$G$2:$H$11,2,1),VLOOKUP(I462,Barem!$G$12:$H$21,2,1)))</f>
        <v>0</v>
      </c>
      <c r="L462" s="56" t="str">
        <f>VLOOKUP(C462,Barem!$L$1:$Q$16,6,0)</f>
        <v>D</v>
      </c>
      <c r="M462" s="14">
        <f t="shared" si="157"/>
        <v>0.75</v>
      </c>
      <c r="N462" s="14">
        <f t="shared" si="158"/>
        <v>0.25</v>
      </c>
      <c r="O462" s="55">
        <f t="shared" si="159"/>
        <v>1.056</v>
      </c>
      <c r="P462" s="31">
        <f>IF(D462&gt;21,VLOOKUP(D462,Barem!$S$1:$T$141,2,1),0)</f>
        <v>1</v>
      </c>
      <c r="Q462" s="31">
        <f>IF(D462&lt;1.609,0,IF(B462="F",VLOOKUP(I462,Barem!$W$2:$Y$13,2,1),VLOOKUP(I462,Barem!$W$14:$Y$25,2,1)))</f>
        <v>0</v>
      </c>
      <c r="R462" s="31">
        <f>VLOOKUP(A462,Participanti!A:C,3,0)</f>
        <v>0</v>
      </c>
      <c r="S462" s="25">
        <f t="shared" si="160"/>
        <v>5.806</v>
      </c>
      <c r="T462" s="102">
        <v>44296</v>
      </c>
      <c r="U462" s="13">
        <f>COUNTIFS(A:A,A462,C:C,C462)</f>
        <v>1</v>
      </c>
      <c r="V462" s="87" t="str">
        <f>VLOOKUP(A462,Data_echipe!A:U,21,0)</f>
        <v>Simply the BEST</v>
      </c>
    </row>
    <row r="463" spans="1:22" x14ac:dyDescent="0.25">
      <c r="A463" s="74" t="s">
        <v>53</v>
      </c>
      <c r="B463" s="87" t="str">
        <f>VLOOKUP(A463,Participanti!A:B,2,0)</f>
        <v>M</v>
      </c>
      <c r="C463" s="75">
        <v>13</v>
      </c>
      <c r="D463" s="76">
        <v>12.02</v>
      </c>
      <c r="E463" s="77">
        <v>4.4178240740740747E-2</v>
      </c>
      <c r="F463" s="77">
        <v>4.520833333333333E-2</v>
      </c>
      <c r="G463" s="77">
        <f t="shared" si="155"/>
        <v>4.4693287037037038E-2</v>
      </c>
      <c r="H463" s="78">
        <v>6</v>
      </c>
      <c r="I463" s="88">
        <f t="shared" si="156"/>
        <v>3.7182435138965924E-3</v>
      </c>
      <c r="J463" s="87">
        <f>IF(B463="F",VLOOKUP(D463,Barem!$B$2:$C$11,2,1),VLOOKUP(D463,Barem!$B$12:$C$21,2,1))</f>
        <v>3</v>
      </c>
      <c r="K463" s="87">
        <f>IF(J463=0,0,IF(B463="F",VLOOKUP(I463,Barem!$G$2:$H$11,2,1),VLOOKUP(I463,Barem!$G$12:$H$21,2,1)))</f>
        <v>2</v>
      </c>
      <c r="L463" s="56" t="str">
        <f>VLOOKUP(C463,Barem!$L$1:$Q$16,6,0)</f>
        <v>D</v>
      </c>
      <c r="M463" s="14">
        <f t="shared" si="157"/>
        <v>0.75</v>
      </c>
      <c r="N463" s="14">
        <f t="shared" si="158"/>
        <v>0.25</v>
      </c>
      <c r="O463" s="55">
        <f t="shared" si="159"/>
        <v>0</v>
      </c>
      <c r="P463" s="31">
        <f>IF(D463&gt;21,VLOOKUP(D463,Barem!$S$1:$T$141,2,1),0)</f>
        <v>0</v>
      </c>
      <c r="Q463" s="31">
        <f>IF(D463&lt;1.609,0,IF(B463="F",VLOOKUP(I463,Barem!$W$2:$Y$13,2,1),VLOOKUP(I463,Barem!$W$14:$Y$25,2,1)))</f>
        <v>0</v>
      </c>
      <c r="R463" s="31">
        <f>VLOOKUP(A463,Participanti!A:C,3,0)</f>
        <v>0</v>
      </c>
      <c r="S463" s="25">
        <f t="shared" si="160"/>
        <v>2.75</v>
      </c>
      <c r="T463" s="102">
        <v>44295</v>
      </c>
      <c r="U463" s="13">
        <f>COUNTIFS(A:A,A463,C:C,C463)</f>
        <v>1</v>
      </c>
      <c r="V463" s="87" t="str">
        <f>VLOOKUP(A463,Data_echipe!A:U,21,0)</f>
        <v>Run for fun</v>
      </c>
    </row>
    <row r="464" spans="1:22" x14ac:dyDescent="0.25">
      <c r="A464" s="74" t="s">
        <v>56</v>
      </c>
      <c r="B464" s="87" t="str">
        <f>VLOOKUP(A464,Participanti!A:B,2,0)</f>
        <v>M</v>
      </c>
      <c r="C464" s="75">
        <v>13</v>
      </c>
      <c r="D464" s="76">
        <v>16.07</v>
      </c>
      <c r="E464" s="77">
        <v>7.4467592592592599E-2</v>
      </c>
      <c r="F464" s="77">
        <v>7.6643518518518514E-2</v>
      </c>
      <c r="G464" s="77">
        <f t="shared" si="155"/>
        <v>7.5555555555555556E-2</v>
      </c>
      <c r="H464" s="78">
        <v>9</v>
      </c>
      <c r="I464" s="88">
        <f t="shared" si="156"/>
        <v>4.7016524925672402E-3</v>
      </c>
      <c r="J464" s="87">
        <f>IF(B464="F",VLOOKUP(D464,Barem!$B$2:$C$11,2,1),VLOOKUP(D464,Barem!$B$12:$C$21,2,1))</f>
        <v>3.5</v>
      </c>
      <c r="K464" s="87">
        <f>IF(J464=0,0,IF(B464="F",VLOOKUP(I464,Barem!$G$2:$H$11,2,1),VLOOKUP(I464,Barem!$G$12:$H$21,2,1)))</f>
        <v>1</v>
      </c>
      <c r="L464" s="56" t="str">
        <f>VLOOKUP(C464,Barem!$L$1:$Q$16,6,0)</f>
        <v>D</v>
      </c>
      <c r="M464" s="14">
        <f t="shared" si="157"/>
        <v>0.75</v>
      </c>
      <c r="N464" s="14">
        <f t="shared" si="158"/>
        <v>0.25</v>
      </c>
      <c r="O464" s="55">
        <f t="shared" si="159"/>
        <v>0</v>
      </c>
      <c r="P464" s="31">
        <f>IF(D464&gt;21,VLOOKUP(D464,Barem!$S$1:$T$141,2,1),0)</f>
        <v>0</v>
      </c>
      <c r="Q464" s="31">
        <f>IF(D464&lt;1.609,0,IF(B464="F",VLOOKUP(I464,Barem!$W$2:$Y$13,2,1),VLOOKUP(I464,Barem!$W$14:$Y$25,2,1)))</f>
        <v>0</v>
      </c>
      <c r="R464" s="31">
        <f>VLOOKUP(A464,Participanti!A:C,3,0)</f>
        <v>0</v>
      </c>
      <c r="S464" s="25">
        <f t="shared" si="160"/>
        <v>2.875</v>
      </c>
      <c r="T464" s="102">
        <v>44296</v>
      </c>
      <c r="U464" s="13">
        <f>COUNTIFS(A:A,A464,C:C,C464)</f>
        <v>1</v>
      </c>
      <c r="V464" s="87" t="str">
        <f>VLOOKUP(A464,Data_echipe!A:U,21,0)</f>
        <v>Simply the BEST</v>
      </c>
    </row>
    <row r="465" spans="1:24" x14ac:dyDescent="0.25">
      <c r="A465" s="74" t="s">
        <v>197</v>
      </c>
      <c r="B465" s="87" t="str">
        <f>VLOOKUP(A465,Participanti!A:B,2,0)</f>
        <v>F</v>
      </c>
      <c r="C465" s="75">
        <v>13</v>
      </c>
      <c r="D465" s="76">
        <v>23.32</v>
      </c>
      <c r="E465" s="77">
        <v>8.711805555555556E-2</v>
      </c>
      <c r="F465" s="77">
        <v>8.9340277777777768E-2</v>
      </c>
      <c r="G465" s="77">
        <f t="shared" si="155"/>
        <v>8.8229166666666664E-2</v>
      </c>
      <c r="H465" s="78">
        <v>26</v>
      </c>
      <c r="I465" s="88">
        <f t="shared" si="156"/>
        <v>3.7834119496855346E-3</v>
      </c>
      <c r="J465" s="87">
        <f>IF(B465="F",VLOOKUP(D465,Barem!$B$2:$C$11,2,1),VLOOKUP(D465,Barem!$B$12:$C$21,2,1))</f>
        <v>5</v>
      </c>
      <c r="K465" s="87">
        <f>IF(J465=0,0,IF(B465="F",VLOOKUP(I465,Barem!$G$2:$H$11,2,1),VLOOKUP(I465,Barem!$G$12:$H$21,2,1)))</f>
        <v>3</v>
      </c>
      <c r="L465" s="75" t="s">
        <v>121</v>
      </c>
      <c r="M465" s="14">
        <f t="shared" si="157"/>
        <v>0.25</v>
      </c>
      <c r="N465" s="14">
        <f t="shared" si="158"/>
        <v>0.75</v>
      </c>
      <c r="O465" s="55">
        <f t="shared" si="159"/>
        <v>0</v>
      </c>
      <c r="P465" s="31">
        <f>IF(D465&gt;21,VLOOKUP(D465,Barem!$S$1:$T$141,2,1),0)</f>
        <v>0.1</v>
      </c>
      <c r="Q465" s="31">
        <f>IF(D465&lt;1.609,0,IF(B465="F",VLOOKUP(I465,Barem!$W$2:$Y$13,2,1),VLOOKUP(I465,Barem!$W$14:$Y$25,2,1)))</f>
        <v>0</v>
      </c>
      <c r="R465" s="31">
        <f>VLOOKUP(A465,Participanti!A:C,3,0)</f>
        <v>0</v>
      </c>
      <c r="S465" s="25">
        <f t="shared" si="160"/>
        <v>3.6</v>
      </c>
      <c r="T465" s="102">
        <v>44293</v>
      </c>
      <c r="U465" s="13">
        <f>COUNTIFS(A:A,A465,C:C,C465)</f>
        <v>1</v>
      </c>
      <c r="V465" s="87" t="str">
        <f>VLOOKUP(A465,Data_echipe!A:U,21,0)</f>
        <v>Simply the BEST</v>
      </c>
    </row>
    <row r="466" spans="1:24" x14ac:dyDescent="0.25">
      <c r="A466" s="74" t="s">
        <v>122</v>
      </c>
      <c r="B466" s="87" t="str">
        <f>VLOOKUP(A466,Participanti!A:B,2,0)</f>
        <v>M</v>
      </c>
      <c r="C466" s="75">
        <v>13</v>
      </c>
      <c r="D466" s="76">
        <v>21.19</v>
      </c>
      <c r="E466" s="77">
        <v>0.1002199074074074</v>
      </c>
      <c r="F466" s="77">
        <v>0.11037037037037038</v>
      </c>
      <c r="G466" s="77">
        <f t="shared" si="155"/>
        <v>0.10529513888888889</v>
      </c>
      <c r="H466" s="78">
        <v>561</v>
      </c>
      <c r="I466" s="88">
        <f t="shared" si="156"/>
        <v>4.9690957474699806E-3</v>
      </c>
      <c r="J466" s="87">
        <f>IF(B466="F",VLOOKUP(D466,Barem!$B$2:$C$11,2,1),VLOOKUP(D466,Barem!$B$12:$C$21,2,1))</f>
        <v>5</v>
      </c>
      <c r="K466" s="87">
        <f>IF(J466=0,0,IF(B466="F",VLOOKUP(I466,Barem!$G$2:$H$11,2,1),VLOOKUP(I466,Barem!$G$12:$H$21,2,1)))</f>
        <v>1</v>
      </c>
      <c r="L466" s="56" t="str">
        <f>VLOOKUP(C466,Barem!$L$1:$Q$16,6,0)</f>
        <v>D</v>
      </c>
      <c r="M466" s="14">
        <f t="shared" si="157"/>
        <v>0.75</v>
      </c>
      <c r="N466" s="14">
        <f t="shared" si="158"/>
        <v>0.25</v>
      </c>
      <c r="O466" s="55">
        <f t="shared" si="159"/>
        <v>0.374</v>
      </c>
      <c r="P466" s="31">
        <f>IF(D466&gt;21,VLOOKUP(D466,Barem!$S$1:$T$141,2,1),0)</f>
        <v>0</v>
      </c>
      <c r="Q466" s="31">
        <f>IF(D466&lt;1.609,0,IF(B466="F",VLOOKUP(I466,Barem!$W$2:$Y$13,2,1),VLOOKUP(I466,Barem!$W$14:$Y$25,2,1)))</f>
        <v>0</v>
      </c>
      <c r="R466" s="31">
        <f>VLOOKUP(A466,Participanti!A:C,3,0)</f>
        <v>0</v>
      </c>
      <c r="S466" s="25">
        <f t="shared" si="160"/>
        <v>4.3739999999999997</v>
      </c>
      <c r="T466" s="102">
        <v>44297</v>
      </c>
      <c r="U466" s="13">
        <f>COUNTIFS(A:A,A466,C:C,C466)</f>
        <v>1</v>
      </c>
      <c r="V466" s="87" t="str">
        <f>VLOOKUP(A466,Data_echipe!A:U,21,0)</f>
        <v>Run a lot</v>
      </c>
    </row>
    <row r="467" spans="1:24" x14ac:dyDescent="0.25">
      <c r="A467" s="74" t="s">
        <v>189</v>
      </c>
      <c r="B467" s="87" t="str">
        <f>VLOOKUP(A467,Participanti!A:B,2,0)</f>
        <v>M</v>
      </c>
      <c r="C467" s="75">
        <v>13</v>
      </c>
      <c r="D467" s="76">
        <v>25.43</v>
      </c>
      <c r="E467" s="77">
        <v>8.6400462962962957E-2</v>
      </c>
      <c r="F467" s="77">
        <v>8.6400462962962957E-2</v>
      </c>
      <c r="G467" s="77">
        <f t="shared" ref="G467" si="167">AVERAGE(E467:F467)</f>
        <v>8.6400462962962957E-2</v>
      </c>
      <c r="H467" s="78">
        <v>0</v>
      </c>
      <c r="I467" s="88">
        <f t="shared" ref="I467" si="168">G467/D467</f>
        <v>3.3975801401086494E-3</v>
      </c>
      <c r="J467" s="87">
        <f>IF(B467="F",VLOOKUP(D467,Barem!$B$2:$C$11,2,1),VLOOKUP(D467,Barem!$B$12:$C$21,2,1))</f>
        <v>5</v>
      </c>
      <c r="K467" s="87">
        <f>IF(J467=0,0,IF(B467="F",VLOOKUP(I467,Barem!$G$2:$H$11,2,1),VLOOKUP(I467,Barem!$G$12:$H$21,2,1)))</f>
        <v>3</v>
      </c>
      <c r="L467" s="56" t="str">
        <f>VLOOKUP(C467,Barem!$L$1:$Q$16,6,0)</f>
        <v>D</v>
      </c>
      <c r="M467" s="14">
        <f t="shared" ref="M467" si="169">IF(OR(L467="P1",L467="P2",L467="P3"),"",IF(C467=15,0.5,IF(L467="D",0.75,0.25)))</f>
        <v>0.75</v>
      </c>
      <c r="N467" s="14">
        <f t="shared" ref="N467" si="170">IF(OR(L467="P1",L467="P2",L467="P3"),"",IF(C467=15,0.5,IF(L467="V",0.75,0.25)))</f>
        <v>0.25</v>
      </c>
      <c r="O467" s="55">
        <f t="shared" ref="O467" si="171">IF(H467&lt;-49,H467/1500,IF(H467&gt;99,H467/1500,0))</f>
        <v>0</v>
      </c>
      <c r="P467" s="31">
        <f>IF(D467&gt;21,VLOOKUP(D467,Barem!$S$1:$T$141,2,1),0)</f>
        <v>0.2</v>
      </c>
      <c r="Q467" s="31">
        <f>IF(D467&lt;1.609,0,IF(B467="F",VLOOKUP(I467,Barem!$W$2:$Y$13,2,1),VLOOKUP(I467,Barem!$W$14:$Y$25,2,1)))</f>
        <v>0</v>
      </c>
      <c r="R467" s="31">
        <f>VLOOKUP(A467,Participanti!A:C,3,0)</f>
        <v>0</v>
      </c>
      <c r="S467" s="25">
        <f t="shared" ref="S467" si="172">J467*M467+K467*N467+O467+P467+Q467+R467</f>
        <v>4.7</v>
      </c>
      <c r="T467" s="102">
        <v>44297</v>
      </c>
      <c r="U467" s="13">
        <f>COUNTIFS(A:A,A467,C:C,C467)</f>
        <v>1</v>
      </c>
      <c r="V467" s="87" t="str">
        <f>VLOOKUP(A467,Data_echipe!A:U,21,0)</f>
        <v>Run for fun</v>
      </c>
    </row>
    <row r="468" spans="1:24" x14ac:dyDescent="0.25">
      <c r="A468" s="74" t="s">
        <v>67</v>
      </c>
      <c r="B468" s="87" t="str">
        <f>VLOOKUP(A468,Participanti!A:B,2,0)</f>
        <v>F</v>
      </c>
      <c r="C468" s="75">
        <v>13</v>
      </c>
      <c r="D468" s="76">
        <v>8.01</v>
      </c>
      <c r="E468" s="77">
        <v>3.90625E-2</v>
      </c>
      <c r="F468" s="77">
        <v>3.9224537037037037E-2</v>
      </c>
      <c r="G468" s="77">
        <f t="shared" si="155"/>
        <v>3.9143518518518522E-2</v>
      </c>
      <c r="H468" s="78">
        <v>46</v>
      </c>
      <c r="I468" s="88">
        <f t="shared" si="156"/>
        <v>4.8868312757201649E-3</v>
      </c>
      <c r="J468" s="87">
        <f>IF(B468="F",VLOOKUP(D468,Barem!$B$2:$C$11,2,1),VLOOKUP(D468,Barem!$B$12:$C$21,2,1))</f>
        <v>2</v>
      </c>
      <c r="K468" s="87">
        <f>IF(J468=0,0,IF(B468="F",VLOOKUP(I468,Barem!$G$2:$H$11,2,1),VLOOKUP(I468,Barem!$G$12:$H$21,2,1)))</f>
        <v>1</v>
      </c>
      <c r="L468" s="56" t="str">
        <f>VLOOKUP(C468,Barem!$L$1:$Q$16,6,0)</f>
        <v>D</v>
      </c>
      <c r="M468" s="14">
        <f t="shared" si="157"/>
        <v>0.75</v>
      </c>
      <c r="N468" s="14">
        <f t="shared" si="158"/>
        <v>0.25</v>
      </c>
      <c r="O468" s="55">
        <f t="shared" si="159"/>
        <v>0</v>
      </c>
      <c r="P468" s="31">
        <f>IF(D468&gt;21,VLOOKUP(D468,Barem!$S$1:$T$141,2,1),0)</f>
        <v>0</v>
      </c>
      <c r="Q468" s="31">
        <f>IF(D468&lt;1.609,0,IF(B468="F",VLOOKUP(I468,Barem!$W$2:$Y$13,2,1),VLOOKUP(I468,Barem!$W$14:$Y$25,2,1)))</f>
        <v>0</v>
      </c>
      <c r="R468" s="31">
        <f>VLOOKUP(A468,Participanti!A:C,3,0)</f>
        <v>0.7</v>
      </c>
      <c r="S468" s="25">
        <f t="shared" si="160"/>
        <v>2.4500000000000002</v>
      </c>
      <c r="T468" s="102">
        <v>44291</v>
      </c>
      <c r="U468" s="13">
        <f>COUNTIFS(A:A,A468,C:C,C468)</f>
        <v>1</v>
      </c>
      <c r="V468" s="87" t="str">
        <f>VLOOKUP(A468,Data_echipe!A:U,21,0)</f>
        <v>FUGI!</v>
      </c>
    </row>
    <row r="469" spans="1:24" s="130" customFormat="1" x14ac:dyDescent="0.25">
      <c r="A469" s="118" t="s">
        <v>44</v>
      </c>
      <c r="B469" s="119" t="str">
        <f>VLOOKUP(A469,Participanti!A:B,2,0)</f>
        <v>M</v>
      </c>
      <c r="C469" s="120">
        <v>13</v>
      </c>
      <c r="D469" s="121">
        <v>3.02</v>
      </c>
      <c r="E469" s="122">
        <v>8.2523148148148148E-3</v>
      </c>
      <c r="F469" s="122">
        <v>8.2523148148148148E-3</v>
      </c>
      <c r="G469" s="122">
        <f t="shared" si="155"/>
        <v>8.2523148148148148E-3</v>
      </c>
      <c r="H469" s="123">
        <v>0</v>
      </c>
      <c r="I469" s="124">
        <f t="shared" si="156"/>
        <v>2.7325545744419917E-3</v>
      </c>
      <c r="J469" s="119">
        <f>IF(B469="F",VLOOKUP(D469,Barem!$B$2:$C$11,2,1),VLOOKUP(D469,Barem!$B$12:$C$21,2,1))</f>
        <v>1</v>
      </c>
      <c r="K469" s="119">
        <f>IF(J469=0,0,IF(B469="F",VLOOKUP(I469,Barem!$G$2:$H$11,2,1),VLOOKUP(I469,Barem!$G$12:$H$21,2,1)))</f>
        <v>5</v>
      </c>
      <c r="L469" s="120" t="s">
        <v>121</v>
      </c>
      <c r="M469" s="125">
        <f t="shared" si="157"/>
        <v>0.25</v>
      </c>
      <c r="N469" s="125">
        <f t="shared" si="158"/>
        <v>0.75</v>
      </c>
      <c r="O469" s="126">
        <f t="shared" si="159"/>
        <v>0</v>
      </c>
      <c r="P469" s="127">
        <f>IF(D469&gt;21,VLOOKUP(D469,Barem!$S$1:$T$141,2,1),0)</f>
        <v>0</v>
      </c>
      <c r="Q469" s="127">
        <f>IF(D469&lt;1.609,0,IF(B469="F",VLOOKUP(I469,Barem!$W$2:$Y$13,2,1),VLOOKUP(I469,Barem!$W$14:$Y$25,2,1)))</f>
        <v>0.1</v>
      </c>
      <c r="R469" s="127">
        <f>VLOOKUP(A469,Participanti!A:C,3,0)</f>
        <v>0</v>
      </c>
      <c r="S469" s="128">
        <f t="shared" si="160"/>
        <v>4.0999999999999996</v>
      </c>
      <c r="T469" s="131">
        <v>44287</v>
      </c>
      <c r="U469" s="129">
        <f>COUNTIFS(A:A,A469,C:C,C469)</f>
        <v>1</v>
      </c>
      <c r="V469" s="119" t="str">
        <f>VLOOKUP(A469,Data_echipe!A:U,21,0)</f>
        <v>Run a lot</v>
      </c>
    </row>
    <row r="470" spans="1:24" x14ac:dyDescent="0.25">
      <c r="A470" s="74" t="s">
        <v>50</v>
      </c>
      <c r="B470" s="87" t="str">
        <f>VLOOKUP(A470,Participanti!A:B,2,0)</f>
        <v>M</v>
      </c>
      <c r="C470" s="75">
        <v>14</v>
      </c>
      <c r="D470" s="76">
        <v>13.06</v>
      </c>
      <c r="E470" s="77">
        <v>4.3773148148148144E-2</v>
      </c>
      <c r="F470" s="77">
        <v>4.4513888888888888E-2</v>
      </c>
      <c r="G470" s="77">
        <f t="shared" ref="G470:G492" si="173">AVERAGE(E470:F470)</f>
        <v>4.4143518518518512E-2</v>
      </c>
      <c r="H470" s="78">
        <v>130</v>
      </c>
      <c r="I470" s="88">
        <f t="shared" ref="I470:I492" si="174">G470/D470</f>
        <v>3.3800550167318922E-3</v>
      </c>
      <c r="J470" s="87">
        <f>IF(B470="F",VLOOKUP(D470,Barem!$B$2:$C$11,2,1),VLOOKUP(D470,Barem!$B$12:$C$21,2,1))</f>
        <v>3</v>
      </c>
      <c r="K470" s="87">
        <f>IF(J470=0,0,IF(B470="F",VLOOKUP(I470,Barem!$G$2:$H$11,2,1),VLOOKUP(I470,Barem!$G$12:$H$21,2,1)))</f>
        <v>3</v>
      </c>
      <c r="L470" s="135" t="s">
        <v>120</v>
      </c>
      <c r="M470" s="14">
        <f t="shared" ref="M470:M492" si="175">IF(OR(L470="P1",L470="P2",L470="P3"),"",IF(C470=15,0.5,IF(L470="D",0.75,0.25)))</f>
        <v>0.75</v>
      </c>
      <c r="N470" s="14">
        <f t="shared" ref="N470:N492" si="176">IF(OR(L470="P1",L470="P2",L470="P3"),"",IF(C470=15,0.5,IF(L470="V",0.75,0.25)))</f>
        <v>0.25</v>
      </c>
      <c r="O470" s="55">
        <f t="shared" ref="O470:O492" si="177">IF(H470&lt;-49,H470/1500,IF(H470&gt;99,H470/1500,0))</f>
        <v>8.666666666666667E-2</v>
      </c>
      <c r="P470" s="31">
        <f>IF(D470&gt;21,VLOOKUP(D470,Barem!$S$1:$T$141,2,1),0)</f>
        <v>0</v>
      </c>
      <c r="Q470" s="31">
        <f>IF(D470&lt;1.609,0,IF(B470="F",VLOOKUP(I470,Barem!$W$2:$Y$13,2,1),VLOOKUP(I470,Barem!$W$14:$Y$25,2,1)))</f>
        <v>0</v>
      </c>
      <c r="R470" s="31">
        <f>VLOOKUP(A470,Participanti!A:C,3,0)</f>
        <v>0</v>
      </c>
      <c r="S470" s="25">
        <f t="shared" ref="S470:S492" si="178">J470*M470+K470*N470+O470+P470+Q470+R470</f>
        <v>3.0866666666666669</v>
      </c>
      <c r="T470" s="102">
        <v>44301</v>
      </c>
      <c r="U470" s="13">
        <f>COUNTIFS(A:A,A470,C:C,C470)</f>
        <v>1</v>
      </c>
      <c r="V470" s="87" t="str">
        <f>VLOOKUP(A470,Data_echipe!A:U,21,0)</f>
        <v>Run a lot</v>
      </c>
      <c r="X470" s="27" t="s">
        <v>268</v>
      </c>
    </row>
    <row r="471" spans="1:24" x14ac:dyDescent="0.25">
      <c r="A471" s="74" t="s">
        <v>130</v>
      </c>
      <c r="B471" s="87" t="str">
        <f>VLOOKUP(A471,Participanti!A:B,2,0)</f>
        <v>M</v>
      </c>
      <c r="C471" s="75">
        <v>14</v>
      </c>
      <c r="D471" s="76">
        <v>18.05</v>
      </c>
      <c r="E471" s="77">
        <v>5.6770833333333333E-2</v>
      </c>
      <c r="F471" s="77">
        <v>5.9976851851851858E-2</v>
      </c>
      <c r="G471" s="77">
        <f t="shared" si="173"/>
        <v>5.8373842592592595E-2</v>
      </c>
      <c r="H471" s="78">
        <v>11</v>
      </c>
      <c r="I471" s="88">
        <f t="shared" si="174"/>
        <v>3.2340078998666258E-3</v>
      </c>
      <c r="J471" s="87">
        <f>IF(B471="F",VLOOKUP(D471,Barem!$B$2:$C$11,2,1),VLOOKUP(D471,Barem!$B$12:$C$21,2,1))</f>
        <v>4</v>
      </c>
      <c r="K471" s="87">
        <f>IF(J471=0,0,IF(B471="F",VLOOKUP(I471,Barem!$G$2:$H$11,2,1),VLOOKUP(I471,Barem!$G$12:$H$21,2,1)))</f>
        <v>3.5</v>
      </c>
      <c r="L471" s="56" t="str">
        <f>VLOOKUP(C471,Barem!$L$1:$Q$16,6,0)</f>
        <v>V</v>
      </c>
      <c r="M471" s="14">
        <f t="shared" si="175"/>
        <v>0.25</v>
      </c>
      <c r="N471" s="14">
        <f t="shared" si="176"/>
        <v>0.75</v>
      </c>
      <c r="O471" s="55">
        <f t="shared" si="177"/>
        <v>0</v>
      </c>
      <c r="P471" s="31">
        <f>IF(D471&gt;21,VLOOKUP(D471,Barem!$S$1:$T$141,2,1),0)</f>
        <v>0</v>
      </c>
      <c r="Q471" s="31">
        <f>IF(D471&lt;1.609,0,IF(B471="F",VLOOKUP(I471,Barem!$W$2:$Y$13,2,1),VLOOKUP(I471,Barem!$W$14:$Y$25,2,1)))</f>
        <v>0</v>
      </c>
      <c r="R471" s="31">
        <f>VLOOKUP(A471,Participanti!A:C,3,0)</f>
        <v>0</v>
      </c>
      <c r="S471" s="25">
        <f t="shared" si="178"/>
        <v>3.625</v>
      </c>
      <c r="T471" s="102">
        <v>44304</v>
      </c>
      <c r="U471" s="13">
        <f>COUNTIFS(A:A,A471,C:C,C471)</f>
        <v>1</v>
      </c>
      <c r="V471" s="87" t="str">
        <f>VLOOKUP(A471,Data_echipe!A:U,21,0)</f>
        <v>Run for fun</v>
      </c>
    </row>
    <row r="472" spans="1:24" x14ac:dyDescent="0.25">
      <c r="A472" s="74" t="s">
        <v>183</v>
      </c>
      <c r="B472" s="87" t="str">
        <f>VLOOKUP(A472,Participanti!A:B,2,0)</f>
        <v>F</v>
      </c>
      <c r="C472" s="75">
        <v>14</v>
      </c>
      <c r="D472" s="76">
        <v>5.0199999999999996</v>
      </c>
      <c r="E472" s="77">
        <v>2.1840277777777778E-2</v>
      </c>
      <c r="F472" s="77">
        <v>2.1851851851851848E-2</v>
      </c>
      <c r="G472" s="77">
        <f t="shared" si="173"/>
        <v>2.1846064814814811E-2</v>
      </c>
      <c r="H472" s="78">
        <v>63</v>
      </c>
      <c r="I472" s="88">
        <f t="shared" si="174"/>
        <v>4.3518057400029507E-3</v>
      </c>
      <c r="J472" s="87">
        <f>IF(B472="F",VLOOKUP(D472,Barem!$B$2:$C$11,2,1),VLOOKUP(D472,Barem!$B$12:$C$21,2,1))</f>
        <v>1.5</v>
      </c>
      <c r="K472" s="87">
        <f>IF(J472=0,0,IF(B472="F",VLOOKUP(I472,Barem!$G$2:$H$11,2,1),VLOOKUP(I472,Barem!$G$12:$H$21,2,1)))</f>
        <v>1.5</v>
      </c>
      <c r="L472" s="56" t="str">
        <f>VLOOKUP(C472,Barem!$L$1:$Q$16,6,0)</f>
        <v>V</v>
      </c>
      <c r="M472" s="14">
        <f t="shared" si="175"/>
        <v>0.25</v>
      </c>
      <c r="N472" s="14">
        <f t="shared" si="176"/>
        <v>0.75</v>
      </c>
      <c r="O472" s="55">
        <f t="shared" si="177"/>
        <v>0</v>
      </c>
      <c r="P472" s="31">
        <f>IF(D472&gt;21,VLOOKUP(D472,Barem!$S$1:$T$141,2,1),0)</f>
        <v>0</v>
      </c>
      <c r="Q472" s="31">
        <f>IF(D472&lt;1.609,0,IF(B472="F",VLOOKUP(I472,Barem!$W$2:$Y$13,2,1),VLOOKUP(I472,Barem!$W$14:$Y$25,2,1)))</f>
        <v>0</v>
      </c>
      <c r="R472" s="31">
        <f>VLOOKUP(A472,Participanti!A:C,3,0)</f>
        <v>0</v>
      </c>
      <c r="S472" s="25">
        <f t="shared" si="178"/>
        <v>1.5</v>
      </c>
      <c r="T472" s="102">
        <v>44298</v>
      </c>
      <c r="U472" s="13">
        <f>COUNTIFS(A:A,A472,C:C,C472)</f>
        <v>1</v>
      </c>
      <c r="V472" s="87" t="str">
        <f>VLOOKUP(A472,Data_echipe!A:U,21,0)</f>
        <v>FUGI!</v>
      </c>
    </row>
    <row r="473" spans="1:24" x14ac:dyDescent="0.25">
      <c r="A473" s="74" t="s">
        <v>65</v>
      </c>
      <c r="B473" s="87" t="str">
        <f>VLOOKUP(A473,Participanti!A:B,2,0)</f>
        <v>M</v>
      </c>
      <c r="C473" s="75">
        <v>14</v>
      </c>
      <c r="D473" s="76">
        <v>8.0500000000000007</v>
      </c>
      <c r="E473" s="77">
        <v>2.3657407407407408E-2</v>
      </c>
      <c r="F473" s="77">
        <v>2.3657407407407408E-2</v>
      </c>
      <c r="G473" s="77">
        <f t="shared" si="173"/>
        <v>2.3657407407407408E-2</v>
      </c>
      <c r="H473" s="78">
        <v>18</v>
      </c>
      <c r="I473" s="88">
        <f t="shared" si="174"/>
        <v>2.9388083735909822E-3</v>
      </c>
      <c r="J473" s="87">
        <f>IF(B473="F",VLOOKUP(D473,Barem!$B$2:$C$11,2,1),VLOOKUP(D473,Barem!$B$12:$C$21,2,1))</f>
        <v>2</v>
      </c>
      <c r="K473" s="87">
        <f>IF(J473=0,0,IF(B473="F",VLOOKUP(I473,Barem!$G$2:$H$11,2,1),VLOOKUP(I473,Barem!$G$12:$H$21,2,1)))</f>
        <v>4.5</v>
      </c>
      <c r="L473" s="56" t="str">
        <f>VLOOKUP(C473,Barem!$L$1:$Q$16,6,0)</f>
        <v>V</v>
      </c>
      <c r="M473" s="14">
        <f t="shared" si="175"/>
        <v>0.25</v>
      </c>
      <c r="N473" s="14">
        <f t="shared" si="176"/>
        <v>0.75</v>
      </c>
      <c r="O473" s="55">
        <f t="shared" si="177"/>
        <v>0</v>
      </c>
      <c r="P473" s="31">
        <f>IF(D473&gt;21,VLOOKUP(D473,Barem!$S$1:$T$141,2,1),0)</f>
        <v>0</v>
      </c>
      <c r="Q473" s="31">
        <f>IF(D473&lt;1.609,0,IF(B473="F",VLOOKUP(I473,Barem!$W$2:$Y$13,2,1),VLOOKUP(I473,Barem!$W$14:$Y$25,2,1)))</f>
        <v>0</v>
      </c>
      <c r="R473" s="31">
        <f>VLOOKUP(A473,Participanti!A:C,3,0)</f>
        <v>0</v>
      </c>
      <c r="S473" s="25">
        <f t="shared" si="178"/>
        <v>3.875</v>
      </c>
      <c r="T473" s="102">
        <v>44302</v>
      </c>
      <c r="U473" s="13">
        <f>COUNTIFS(A:A,A473,C:C,C473)</f>
        <v>1</v>
      </c>
      <c r="V473" s="87" t="str">
        <f>VLOOKUP(A473,Data_echipe!A:U,21,0)</f>
        <v>FUGI!</v>
      </c>
    </row>
    <row r="474" spans="1:24" x14ac:dyDescent="0.25">
      <c r="A474" s="74" t="s">
        <v>68</v>
      </c>
      <c r="B474" s="87" t="str">
        <f>VLOOKUP(A474,Participanti!A:B,2,0)</f>
        <v>M</v>
      </c>
      <c r="C474" s="75">
        <v>14</v>
      </c>
      <c r="D474" s="76">
        <v>171.36</v>
      </c>
      <c r="E474" s="77">
        <v>0.89373842592592589</v>
      </c>
      <c r="F474" s="77">
        <v>1.0004050925925927</v>
      </c>
      <c r="G474" s="77">
        <f t="shared" si="173"/>
        <v>0.94707175925925924</v>
      </c>
      <c r="H474" s="78">
        <v>0</v>
      </c>
      <c r="I474" s="88">
        <f t="shared" si="174"/>
        <v>5.5267959807379736E-3</v>
      </c>
      <c r="J474" s="87">
        <f>IF(B474="F",VLOOKUP(D474,Barem!$B$2:$C$11,2,1),VLOOKUP(D474,Barem!$B$12:$C$21,2,1))</f>
        <v>5</v>
      </c>
      <c r="K474" s="87">
        <f>IF(J474=0,0,IF(B474="F",VLOOKUP(I474,Barem!$G$2:$H$11,2,1),VLOOKUP(I474,Barem!$G$12:$H$21,2,1)))</f>
        <v>1</v>
      </c>
      <c r="L474" s="56" t="str">
        <f>VLOOKUP(C474,Barem!$L$1:$Q$16,6,0)</f>
        <v>V</v>
      </c>
      <c r="M474" s="14">
        <f t="shared" si="175"/>
        <v>0.25</v>
      </c>
      <c r="N474" s="14">
        <f t="shared" si="176"/>
        <v>0.75</v>
      </c>
      <c r="O474" s="55">
        <f t="shared" si="177"/>
        <v>0</v>
      </c>
      <c r="P474" s="31">
        <f>IF(D474&gt;21,VLOOKUP(D474,Barem!$S$1:$T$141,2,1),0)</f>
        <v>7.5</v>
      </c>
      <c r="Q474" s="31">
        <f>IF(D474&lt;1.609,0,IF(B474="F",VLOOKUP(I474,Barem!$W$2:$Y$13,2,1),VLOOKUP(I474,Barem!$W$14:$Y$25,2,1)))</f>
        <v>0</v>
      </c>
      <c r="R474" s="31">
        <f>VLOOKUP(A474,Participanti!A:C,3,0)</f>
        <v>0</v>
      </c>
      <c r="S474" s="25">
        <f t="shared" si="178"/>
        <v>9.5</v>
      </c>
      <c r="T474" s="102">
        <v>44303</v>
      </c>
      <c r="U474" s="13">
        <f>COUNTIFS(A:A,A474,C:C,C474)</f>
        <v>1</v>
      </c>
      <c r="V474" s="87" t="str">
        <f>VLOOKUP(A474,Data_echipe!A:U,21,0)</f>
        <v>Tenchei</v>
      </c>
    </row>
    <row r="475" spans="1:24" x14ac:dyDescent="0.25">
      <c r="A475" s="74" t="s">
        <v>91</v>
      </c>
      <c r="B475" s="87" t="str">
        <f>VLOOKUP(A475,Participanti!A:B,2,0)</f>
        <v>M</v>
      </c>
      <c r="C475" s="75">
        <v>14</v>
      </c>
      <c r="D475" s="76">
        <v>7.12</v>
      </c>
      <c r="E475" s="77">
        <v>2.4409722222222222E-2</v>
      </c>
      <c r="F475" s="77">
        <v>2.4409722222222222E-2</v>
      </c>
      <c r="G475" s="77">
        <f t="shared" si="173"/>
        <v>2.4409722222222222E-2</v>
      </c>
      <c r="H475" s="78">
        <v>8</v>
      </c>
      <c r="I475" s="88">
        <f t="shared" si="174"/>
        <v>3.4283317727840197E-3</v>
      </c>
      <c r="J475" s="87">
        <f>IF(B475="F",VLOOKUP(D475,Barem!$B$2:$C$11,2,1),VLOOKUP(D475,Barem!$B$12:$C$21,2,1))</f>
        <v>2</v>
      </c>
      <c r="K475" s="87">
        <f>IF(J475=0,0,IF(B475="F",VLOOKUP(I475,Barem!$G$2:$H$11,2,1),VLOOKUP(I475,Barem!$G$12:$H$21,2,1)))</f>
        <v>3</v>
      </c>
      <c r="L475" s="56" t="str">
        <f>VLOOKUP(C475,Barem!$L$1:$Q$16,6,0)</f>
        <v>V</v>
      </c>
      <c r="M475" s="14">
        <f t="shared" si="175"/>
        <v>0.25</v>
      </c>
      <c r="N475" s="14">
        <f t="shared" si="176"/>
        <v>0.75</v>
      </c>
      <c r="O475" s="55">
        <f t="shared" si="177"/>
        <v>0</v>
      </c>
      <c r="P475" s="31">
        <f>IF(D475&gt;21,VLOOKUP(D475,Barem!$S$1:$T$141,2,1),0)</f>
        <v>0</v>
      </c>
      <c r="Q475" s="31">
        <f>IF(D475&lt;1.609,0,IF(B475="F",VLOOKUP(I475,Barem!$W$2:$Y$13,2,1),VLOOKUP(I475,Barem!$W$14:$Y$25,2,1)))</f>
        <v>0</v>
      </c>
      <c r="R475" s="31">
        <f>VLOOKUP(A475,Participanti!A:C,3,0)</f>
        <v>0</v>
      </c>
      <c r="S475" s="25">
        <f t="shared" si="178"/>
        <v>2.75</v>
      </c>
      <c r="T475" s="102">
        <v>44301</v>
      </c>
      <c r="U475" s="13">
        <f>COUNTIFS(A:A,A475,C:C,C475)</f>
        <v>1</v>
      </c>
      <c r="V475" s="87" t="str">
        <f>VLOOKUP(A475,Data_echipe!A:U,21,0)</f>
        <v>Run a lot</v>
      </c>
    </row>
    <row r="476" spans="1:24" x14ac:dyDescent="0.25">
      <c r="A476" s="74" t="s">
        <v>186</v>
      </c>
      <c r="B476" s="87" t="str">
        <f>VLOOKUP(A476,Participanti!A:B,2,0)</f>
        <v>M</v>
      </c>
      <c r="C476" s="75">
        <v>14</v>
      </c>
      <c r="D476" s="76">
        <v>7.02</v>
      </c>
      <c r="E476" s="77">
        <v>2.7997685185185184E-2</v>
      </c>
      <c r="F476" s="77">
        <v>2.7997685185185184E-2</v>
      </c>
      <c r="G476" s="77">
        <f t="shared" si="173"/>
        <v>2.7997685185185184E-2</v>
      </c>
      <c r="H476" s="78">
        <v>2</v>
      </c>
      <c r="I476" s="88">
        <f t="shared" si="174"/>
        <v>3.9882742429038723E-3</v>
      </c>
      <c r="J476" s="87">
        <f>IF(B476="F",VLOOKUP(D476,Barem!$B$2:$C$11,2,1),VLOOKUP(D476,Barem!$B$12:$C$21,2,1))</f>
        <v>2</v>
      </c>
      <c r="K476" s="87">
        <f>IF(J476=0,0,IF(B476="F",VLOOKUP(I476,Barem!$G$2:$H$11,2,1),VLOOKUP(I476,Barem!$G$12:$H$21,2,1)))</f>
        <v>1.5</v>
      </c>
      <c r="L476" s="56" t="str">
        <f>VLOOKUP(C476,Barem!$L$1:$Q$16,6,0)</f>
        <v>V</v>
      </c>
      <c r="M476" s="14">
        <f t="shared" si="175"/>
        <v>0.25</v>
      </c>
      <c r="N476" s="14">
        <f t="shared" si="176"/>
        <v>0.75</v>
      </c>
      <c r="O476" s="55">
        <f t="shared" si="177"/>
        <v>0</v>
      </c>
      <c r="P476" s="31">
        <f>IF(D476&gt;21,VLOOKUP(D476,Barem!$S$1:$T$141,2,1),0)</f>
        <v>0</v>
      </c>
      <c r="Q476" s="31">
        <f>IF(D476&lt;1.609,0,IF(B476="F",VLOOKUP(I476,Barem!$W$2:$Y$13,2,1),VLOOKUP(I476,Barem!$W$14:$Y$25,2,1)))</f>
        <v>0</v>
      </c>
      <c r="R476" s="31">
        <f>VLOOKUP(A476,Participanti!A:C,3,0)</f>
        <v>0</v>
      </c>
      <c r="S476" s="25">
        <f t="shared" si="178"/>
        <v>1.625</v>
      </c>
      <c r="T476" s="102">
        <v>44304</v>
      </c>
      <c r="U476" s="13">
        <f>COUNTIFS(A:A,A476,C:C,C476)</f>
        <v>1</v>
      </c>
      <c r="V476" s="87" t="str">
        <f>VLOOKUP(A476,Data_echipe!A:U,21,0)</f>
        <v>Run a lot</v>
      </c>
    </row>
    <row r="477" spans="1:24" x14ac:dyDescent="0.25">
      <c r="A477" s="74" t="s">
        <v>185</v>
      </c>
      <c r="B477" s="87" t="str">
        <f>VLOOKUP(A477,Participanti!A:B,2,0)</f>
        <v>M</v>
      </c>
      <c r="C477" s="75">
        <v>14</v>
      </c>
      <c r="D477" s="76">
        <v>122.53</v>
      </c>
      <c r="E477" s="77">
        <v>0.49694444444444441</v>
      </c>
      <c r="F477" s="77">
        <v>0.50017361111111114</v>
      </c>
      <c r="G477" s="77">
        <f t="shared" si="173"/>
        <v>0.49855902777777777</v>
      </c>
      <c r="H477" s="78">
        <v>0</v>
      </c>
      <c r="I477" s="88">
        <f t="shared" si="174"/>
        <v>4.0688731557804439E-3</v>
      </c>
      <c r="J477" s="87">
        <f>IF(B477="F",VLOOKUP(D477,Barem!$B$2:$C$11,2,1),VLOOKUP(D477,Barem!$B$12:$C$21,2,1))</f>
        <v>5</v>
      </c>
      <c r="K477" s="87">
        <f>IF(J477=0,0,IF(B477="F",VLOOKUP(I477,Barem!$G$2:$H$11,2,1),VLOOKUP(I477,Barem!$G$12:$H$21,2,1)))</f>
        <v>1.5</v>
      </c>
      <c r="L477" s="135" t="s">
        <v>120</v>
      </c>
      <c r="M477" s="14">
        <f t="shared" si="175"/>
        <v>0.75</v>
      </c>
      <c r="N477" s="14">
        <f t="shared" si="176"/>
        <v>0.25</v>
      </c>
      <c r="O477" s="55">
        <f t="shared" si="177"/>
        <v>0</v>
      </c>
      <c r="P477" s="31">
        <f>IF(D477&gt;21,VLOOKUP(D477,Barem!$S$1:$T$141,2,1),0)</f>
        <v>5</v>
      </c>
      <c r="Q477" s="31">
        <f>IF(D477&lt;1.609,0,IF(B477="F",VLOOKUP(I477,Barem!$W$2:$Y$13,2,1),VLOOKUP(I477,Barem!$W$14:$Y$25,2,1)))</f>
        <v>0</v>
      </c>
      <c r="R477" s="31">
        <f>VLOOKUP(A477,Participanti!A:C,3,0)</f>
        <v>0.4</v>
      </c>
      <c r="S477" s="25">
        <f t="shared" si="178"/>
        <v>9.5250000000000004</v>
      </c>
      <c r="T477" s="102">
        <v>44303</v>
      </c>
      <c r="U477" s="13">
        <f>COUNTIFS(A:A,A477,C:C,C477)</f>
        <v>1</v>
      </c>
      <c r="V477" s="87" t="str">
        <f>VLOOKUP(A477,Data_echipe!A:U,21,0)</f>
        <v>FUGI!</v>
      </c>
    </row>
    <row r="478" spans="1:24" x14ac:dyDescent="0.25">
      <c r="A478" s="74" t="s">
        <v>114</v>
      </c>
      <c r="B478" s="87" t="str">
        <f>VLOOKUP(A478,Participanti!A:B,2,0)</f>
        <v>F</v>
      </c>
      <c r="C478" s="75">
        <v>14</v>
      </c>
      <c r="D478" s="76">
        <v>2.5</v>
      </c>
      <c r="E478" s="77">
        <v>8.0787037037037043E-3</v>
      </c>
      <c r="F478" s="77">
        <v>8.217592592592594E-3</v>
      </c>
      <c r="G478" s="77">
        <f t="shared" si="173"/>
        <v>8.1481481481481492E-3</v>
      </c>
      <c r="H478" s="78">
        <v>2</v>
      </c>
      <c r="I478" s="88">
        <f t="shared" si="174"/>
        <v>3.2592592592592595E-3</v>
      </c>
      <c r="J478" s="87">
        <f>IF(B478="F",VLOOKUP(D478,Barem!$B$2:$C$11,2,1),VLOOKUP(D478,Barem!$B$12:$C$21,2,1))</f>
        <v>1</v>
      </c>
      <c r="K478" s="87">
        <f>IF(J478=0,0,IF(B478="F",VLOOKUP(I478,Barem!$G$2:$H$11,2,1),VLOOKUP(I478,Barem!$G$12:$H$21,2,1)))</f>
        <v>4.5</v>
      </c>
      <c r="L478" s="56" t="str">
        <f>VLOOKUP(C478,Barem!$L$1:$Q$16,6,0)</f>
        <v>V</v>
      </c>
      <c r="M478" s="14">
        <f t="shared" si="175"/>
        <v>0.25</v>
      </c>
      <c r="N478" s="14">
        <f t="shared" si="176"/>
        <v>0.75</v>
      </c>
      <c r="O478" s="55">
        <f t="shared" si="177"/>
        <v>0</v>
      </c>
      <c r="P478" s="31">
        <f>IF(D478&gt;21,VLOOKUP(D478,Barem!$S$1:$T$141,2,1),0)</f>
        <v>0</v>
      </c>
      <c r="Q478" s="31">
        <f>IF(D478&lt;1.609,0,IF(B478="F",VLOOKUP(I478,Barem!$W$2:$Y$13,2,1),VLOOKUP(I478,Barem!$W$14:$Y$25,2,1)))</f>
        <v>0</v>
      </c>
      <c r="R478" s="31">
        <f>VLOOKUP(A478,Participanti!A:C,3,0)</f>
        <v>0</v>
      </c>
      <c r="S478" s="25">
        <f t="shared" si="178"/>
        <v>3.625</v>
      </c>
      <c r="T478" s="102">
        <v>44304</v>
      </c>
      <c r="U478" s="13">
        <f>COUNTIFS(A:A,A478,C:C,C478)</f>
        <v>1</v>
      </c>
      <c r="V478" s="87" t="str">
        <f>VLOOKUP(A478,Data_echipe!A:U,21,0)</f>
        <v>Run for fun</v>
      </c>
    </row>
    <row r="479" spans="1:24" x14ac:dyDescent="0.25">
      <c r="A479" s="74" t="s">
        <v>54</v>
      </c>
      <c r="B479" s="87" t="str">
        <f>VLOOKUP(A479,Participanti!A:B,2,0)</f>
        <v>M</v>
      </c>
      <c r="C479" s="75">
        <v>14</v>
      </c>
      <c r="D479" s="76">
        <v>17.510000000000002</v>
      </c>
      <c r="E479" s="77">
        <v>6.9710648148148147E-2</v>
      </c>
      <c r="F479" s="77">
        <v>7.0057870370370368E-2</v>
      </c>
      <c r="G479" s="77">
        <f t="shared" si="173"/>
        <v>6.9884259259259257E-2</v>
      </c>
      <c r="H479" s="78">
        <v>659</v>
      </c>
      <c r="I479" s="88">
        <f t="shared" si="174"/>
        <v>3.9911056116081808E-3</v>
      </c>
      <c r="J479" s="87">
        <f>IF(B479="F",VLOOKUP(D479,Barem!$B$2:$C$11,2,1),VLOOKUP(D479,Barem!$B$12:$C$21,2,1))</f>
        <v>4</v>
      </c>
      <c r="K479" s="87">
        <f>IF(J479=0,0,IF(B479="F",VLOOKUP(I479,Barem!$G$2:$H$11,2,1),VLOOKUP(I479,Barem!$G$12:$H$21,2,1)))</f>
        <v>1.5</v>
      </c>
      <c r="L479" s="135" t="s">
        <v>121</v>
      </c>
      <c r="M479" s="14">
        <f t="shared" si="175"/>
        <v>0.25</v>
      </c>
      <c r="N479" s="14">
        <f t="shared" si="176"/>
        <v>0.75</v>
      </c>
      <c r="O479" s="55">
        <f t="shared" si="177"/>
        <v>0.43933333333333335</v>
      </c>
      <c r="P479" s="31">
        <f>IF(D479&gt;21,VLOOKUP(D479,Barem!$S$1:$T$141,2,1),0)</f>
        <v>0</v>
      </c>
      <c r="Q479" s="31">
        <f>IF(D479&lt;1.609,0,IF(B479="F",VLOOKUP(I479,Barem!$W$2:$Y$13,2,1),VLOOKUP(I479,Barem!$W$14:$Y$25,2,1)))</f>
        <v>0</v>
      </c>
      <c r="R479" s="31">
        <f>VLOOKUP(A479,Participanti!A:C,3,0)</f>
        <v>0</v>
      </c>
      <c r="S479" s="25">
        <f t="shared" si="178"/>
        <v>2.5643333333333334</v>
      </c>
      <c r="T479" s="102">
        <v>44298</v>
      </c>
      <c r="U479" s="13">
        <f>COUNTIFS(A:A,A479,C:C,C479)</f>
        <v>1</v>
      </c>
      <c r="V479" s="87" t="str">
        <f>VLOOKUP(A479,Data_echipe!A:U,21,0)</f>
        <v>Tenchei</v>
      </c>
    </row>
    <row r="480" spans="1:24" x14ac:dyDescent="0.25">
      <c r="A480" s="74" t="s">
        <v>51</v>
      </c>
      <c r="B480" s="87" t="str">
        <f>VLOOKUP(A480,Participanti!A:B,2,0)</f>
        <v>M</v>
      </c>
      <c r="C480" s="75">
        <v>14</v>
      </c>
      <c r="D480" s="76">
        <v>12.36</v>
      </c>
      <c r="E480" s="77">
        <v>6.8877314814814808E-2</v>
      </c>
      <c r="F480" s="77">
        <v>6.9837962962962963E-2</v>
      </c>
      <c r="G480" s="77">
        <f t="shared" si="173"/>
        <v>6.9357638888888878E-2</v>
      </c>
      <c r="H480" s="78">
        <v>322</v>
      </c>
      <c r="I480" s="88">
        <f t="shared" si="174"/>
        <v>5.6114594570298446E-3</v>
      </c>
      <c r="J480" s="87">
        <f>IF(B480="F",VLOOKUP(D480,Barem!$B$2:$C$11,2,1),VLOOKUP(D480,Barem!$B$12:$C$21,2,1))</f>
        <v>3</v>
      </c>
      <c r="K480" s="87">
        <f>IF(J480=0,0,IF(B480="F",VLOOKUP(I480,Barem!$G$2:$H$11,2,1),VLOOKUP(I480,Barem!$G$12:$H$21,2,1)))</f>
        <v>0</v>
      </c>
      <c r="L480" s="56" t="str">
        <f>VLOOKUP(C480,Barem!$L$1:$Q$16,6,0)</f>
        <v>V</v>
      </c>
      <c r="M480" s="14">
        <f t="shared" si="175"/>
        <v>0.25</v>
      </c>
      <c r="N480" s="14">
        <f t="shared" si="176"/>
        <v>0.75</v>
      </c>
      <c r="O480" s="55">
        <f t="shared" si="177"/>
        <v>0.21466666666666667</v>
      </c>
      <c r="P480" s="31">
        <f>IF(D480&gt;21,VLOOKUP(D480,Barem!$S$1:$T$141,2,1),0)</f>
        <v>0</v>
      </c>
      <c r="Q480" s="31">
        <f>IF(D480&lt;1.609,0,IF(B480="F",VLOOKUP(I480,Barem!$W$2:$Y$13,2,1),VLOOKUP(I480,Barem!$W$14:$Y$25,2,1)))</f>
        <v>0</v>
      </c>
      <c r="R480" s="31">
        <f>VLOOKUP(A480,Participanti!A:C,3,0)</f>
        <v>0.4</v>
      </c>
      <c r="S480" s="25">
        <f t="shared" si="178"/>
        <v>1.3646666666666667</v>
      </c>
      <c r="T480" s="102">
        <v>44304</v>
      </c>
      <c r="U480" s="13">
        <f>COUNTIFS(A:A,A480,C:C,C480)</f>
        <v>1</v>
      </c>
      <c r="V480" s="87" t="str">
        <f>VLOOKUP(A480,Data_echipe!A:U,21,0)</f>
        <v>Simply the BEST</v>
      </c>
    </row>
    <row r="481" spans="1:23" x14ac:dyDescent="0.25">
      <c r="A481" s="74" t="s">
        <v>142</v>
      </c>
      <c r="B481" s="87" t="str">
        <f>VLOOKUP(A481,Participanti!A:B,2,0)</f>
        <v>M</v>
      </c>
      <c r="C481" s="75">
        <v>14</v>
      </c>
      <c r="D481" s="76">
        <v>15.01</v>
      </c>
      <c r="E481" s="77">
        <v>4.2199074074074076E-2</v>
      </c>
      <c r="F481" s="77">
        <v>4.2245370370370371E-2</v>
      </c>
      <c r="G481" s="77">
        <f t="shared" si="173"/>
        <v>4.2222222222222223E-2</v>
      </c>
      <c r="H481" s="78">
        <v>30</v>
      </c>
      <c r="I481" s="88">
        <f t="shared" si="174"/>
        <v>2.8129395218002813E-3</v>
      </c>
      <c r="J481" s="87">
        <f>IF(B481="F",VLOOKUP(D481,Barem!$B$2:$C$11,2,1),VLOOKUP(D481,Barem!$B$12:$C$21,2,1))</f>
        <v>3.5</v>
      </c>
      <c r="K481" s="87">
        <f>IF(J481=0,0,IF(B481="F",VLOOKUP(I481,Barem!$G$2:$H$11,2,1),VLOOKUP(I481,Barem!$G$12:$H$21,2,1)))</f>
        <v>4.5</v>
      </c>
      <c r="L481" s="135" t="s">
        <v>120</v>
      </c>
      <c r="M481" s="14">
        <f t="shared" si="175"/>
        <v>0.75</v>
      </c>
      <c r="N481" s="14">
        <f t="shared" si="176"/>
        <v>0.25</v>
      </c>
      <c r="O481" s="55">
        <f t="shared" si="177"/>
        <v>0</v>
      </c>
      <c r="P481" s="31">
        <f>IF(D481&gt;21,VLOOKUP(D481,Barem!$S$1:$T$141,2,1),0)</f>
        <v>0</v>
      </c>
      <c r="Q481" s="31">
        <f>IF(D481&lt;1.609,0,IF(B481="F",VLOOKUP(I481,Barem!$W$2:$Y$13,2,1),VLOOKUP(I481,Barem!$W$14:$Y$25,2,1)))</f>
        <v>0</v>
      </c>
      <c r="R481" s="31">
        <f>VLOOKUP(A481,Participanti!A:C,3,0)</f>
        <v>0</v>
      </c>
      <c r="S481" s="25">
        <f t="shared" si="178"/>
        <v>3.75</v>
      </c>
      <c r="T481" s="102">
        <v>44304</v>
      </c>
      <c r="U481" s="13">
        <f>COUNTIFS(A:A,A481,C:C,C481)</f>
        <v>1</v>
      </c>
      <c r="V481" s="87" t="str">
        <f>VLOOKUP(A481,Data_echipe!A:U,21,0)</f>
        <v>Simply the BEST</v>
      </c>
    </row>
    <row r="482" spans="1:23" x14ac:dyDescent="0.25">
      <c r="A482" s="74" t="s">
        <v>187</v>
      </c>
      <c r="B482" s="87" t="str">
        <f>VLOOKUP(A482,Participanti!A:B,2,0)</f>
        <v>F</v>
      </c>
      <c r="C482" s="75">
        <v>14</v>
      </c>
      <c r="D482" s="76">
        <v>22</v>
      </c>
      <c r="E482" s="77">
        <v>7.1284722222222222E-2</v>
      </c>
      <c r="F482" s="77">
        <v>7.1284722222222222E-2</v>
      </c>
      <c r="G482" s="77">
        <f t="shared" si="173"/>
        <v>7.1284722222222222E-2</v>
      </c>
      <c r="H482" s="78">
        <v>0</v>
      </c>
      <c r="I482" s="88">
        <f t="shared" si="174"/>
        <v>3.2402146464646465E-3</v>
      </c>
      <c r="J482" s="87">
        <f>IF(B482="F",VLOOKUP(D482,Barem!$B$2:$C$11,2,1),VLOOKUP(D482,Barem!$B$12:$C$21,2,1))</f>
        <v>5</v>
      </c>
      <c r="K482" s="87">
        <f>IF(J482=0,0,IF(B482="F",VLOOKUP(I482,Barem!$G$2:$H$11,2,1),VLOOKUP(I482,Barem!$G$12:$H$21,2,1)))</f>
        <v>4.5</v>
      </c>
      <c r="L482" s="75" t="s">
        <v>120</v>
      </c>
      <c r="M482" s="14">
        <f t="shared" si="175"/>
        <v>0.75</v>
      </c>
      <c r="N482" s="14">
        <f t="shared" si="176"/>
        <v>0.25</v>
      </c>
      <c r="O482" s="55">
        <f t="shared" si="177"/>
        <v>0</v>
      </c>
      <c r="P482" s="31">
        <f>IF(D482&gt;21,VLOOKUP(D482,Barem!$S$1:$T$141,2,1),0)</f>
        <v>0</v>
      </c>
      <c r="Q482" s="31">
        <f>IF(D482&lt;1.609,0,IF(B482="F",VLOOKUP(I482,Barem!$W$2:$Y$13,2,1),VLOOKUP(I482,Barem!$W$14:$Y$25,2,1)))</f>
        <v>0</v>
      </c>
      <c r="R482" s="31">
        <f>VLOOKUP(A482,Participanti!A:C,3,0)</f>
        <v>0</v>
      </c>
      <c r="S482" s="25">
        <f t="shared" si="178"/>
        <v>4.875</v>
      </c>
      <c r="T482" s="102">
        <v>44304</v>
      </c>
      <c r="U482" s="13">
        <f>COUNTIFS(A:A,A482,C:C,C482)</f>
        <v>1</v>
      </c>
      <c r="V482" s="87" t="str">
        <f>VLOOKUP(A482,Data_echipe!A:U,21,0)</f>
        <v>Simply the BEST</v>
      </c>
    </row>
    <row r="483" spans="1:23" x14ac:dyDescent="0.25">
      <c r="A483" s="74" t="s">
        <v>188</v>
      </c>
      <c r="B483" s="87" t="str">
        <f>VLOOKUP(A483,Participanti!A:B,2,0)</f>
        <v>F</v>
      </c>
      <c r="C483" s="75">
        <v>14</v>
      </c>
      <c r="D483" s="76">
        <v>3</v>
      </c>
      <c r="E483" s="77">
        <v>1.0706018518518517E-2</v>
      </c>
      <c r="F483" s="77">
        <v>1.0706018518518517E-2</v>
      </c>
      <c r="G483" s="77">
        <f t="shared" si="173"/>
        <v>1.0706018518518517E-2</v>
      </c>
      <c r="H483" s="78">
        <v>8</v>
      </c>
      <c r="I483" s="88">
        <f t="shared" si="174"/>
        <v>3.5686728395061726E-3</v>
      </c>
      <c r="J483" s="87">
        <f>IF(B483="F",VLOOKUP(D483,Barem!$B$2:$C$11,2,1),VLOOKUP(D483,Barem!$B$12:$C$21,2,1))</f>
        <v>1</v>
      </c>
      <c r="K483" s="87">
        <f>IF(J483=0,0,IF(B483="F",VLOOKUP(I483,Barem!$G$2:$H$11,2,1),VLOOKUP(I483,Barem!$G$12:$H$21,2,1)))</f>
        <v>3.5</v>
      </c>
      <c r="L483" s="56" t="str">
        <f>VLOOKUP(C483,Barem!$L$1:$Q$16,6,0)</f>
        <v>V</v>
      </c>
      <c r="M483" s="14">
        <f t="shared" si="175"/>
        <v>0.25</v>
      </c>
      <c r="N483" s="14">
        <f t="shared" si="176"/>
        <v>0.75</v>
      </c>
      <c r="O483" s="55">
        <f t="shared" si="177"/>
        <v>0</v>
      </c>
      <c r="P483" s="31">
        <f>IF(D483&gt;21,VLOOKUP(D483,Barem!$S$1:$T$141,2,1),0)</f>
        <v>0</v>
      </c>
      <c r="Q483" s="31">
        <f>IF(D483&lt;1.609,0,IF(B483="F",VLOOKUP(I483,Barem!$W$2:$Y$13,2,1),VLOOKUP(I483,Barem!$W$14:$Y$25,2,1)))</f>
        <v>0</v>
      </c>
      <c r="R483" s="31">
        <f>VLOOKUP(A483,Participanti!A:C,3,0)</f>
        <v>0</v>
      </c>
      <c r="S483" s="25">
        <f t="shared" si="178"/>
        <v>2.875</v>
      </c>
      <c r="T483" s="102">
        <v>44304</v>
      </c>
      <c r="U483" s="13">
        <f>COUNTIFS(A:A,A483,C:C,C483)</f>
        <v>1</v>
      </c>
      <c r="V483" s="87" t="str">
        <f>VLOOKUP(A483,Data_echipe!A:U,21,0)</f>
        <v>Simply the BEST</v>
      </c>
    </row>
    <row r="484" spans="1:23" x14ac:dyDescent="0.25">
      <c r="A484" s="74" t="s">
        <v>190</v>
      </c>
      <c r="B484" s="87" t="str">
        <f>VLOOKUP(A484,Participanti!A:B,2,0)</f>
        <v>F</v>
      </c>
      <c r="C484" s="75">
        <v>14</v>
      </c>
      <c r="D484" s="76">
        <v>42.3</v>
      </c>
      <c r="E484" s="77">
        <v>0.16449074074074074</v>
      </c>
      <c r="F484" s="77">
        <v>0.16449074074074074</v>
      </c>
      <c r="G484" s="77">
        <f t="shared" si="173"/>
        <v>0.16449074074074074</v>
      </c>
      <c r="H484" s="78">
        <v>139</v>
      </c>
      <c r="I484" s="88">
        <f t="shared" si="174"/>
        <v>3.88866999387094E-3</v>
      </c>
      <c r="J484" s="87">
        <f>IF(B484="F",VLOOKUP(D484,Barem!$B$2:$C$11,2,1),VLOOKUP(D484,Barem!$B$12:$C$21,2,1))</f>
        <v>5</v>
      </c>
      <c r="K484" s="87">
        <f>IF(J484=0,0,IF(B484="F",VLOOKUP(I484,Barem!$G$2:$H$11,2,1),VLOOKUP(I484,Barem!$G$12:$H$21,2,1)))</f>
        <v>2.5</v>
      </c>
      <c r="L484" s="56" t="str">
        <f>VLOOKUP(C484,Barem!$L$1:$Q$16,6,0)</f>
        <v>V</v>
      </c>
      <c r="M484" s="14">
        <f t="shared" si="175"/>
        <v>0.25</v>
      </c>
      <c r="N484" s="14">
        <f t="shared" si="176"/>
        <v>0.75</v>
      </c>
      <c r="O484" s="55">
        <f t="shared" si="177"/>
        <v>9.2666666666666661E-2</v>
      </c>
      <c r="P484" s="31">
        <f>IF(D484&gt;21,VLOOKUP(D484,Barem!$S$1:$T$141,2,1),0)</f>
        <v>1</v>
      </c>
      <c r="Q484" s="31">
        <f>IF(D484&lt;1.609,0,IF(B484="F",VLOOKUP(I484,Barem!$W$2:$Y$13,2,1),VLOOKUP(I484,Barem!$W$14:$Y$25,2,1)))</f>
        <v>0</v>
      </c>
      <c r="R484" s="31">
        <f>VLOOKUP(A484,Participanti!A:C,3,0)</f>
        <v>0</v>
      </c>
      <c r="S484" s="25">
        <f t="shared" si="178"/>
        <v>4.2176666666666662</v>
      </c>
      <c r="T484" s="102">
        <v>44302</v>
      </c>
      <c r="U484" s="13">
        <f>COUNTIFS(A:A,A484,C:C,C484)</f>
        <v>1</v>
      </c>
      <c r="V484" s="87" t="str">
        <f>VLOOKUP(A484,Data_echipe!A:U,21,0)</f>
        <v>Run for fun</v>
      </c>
    </row>
    <row r="485" spans="1:23" x14ac:dyDescent="0.25">
      <c r="A485" s="74" t="s">
        <v>90</v>
      </c>
      <c r="B485" s="87" t="str">
        <f>VLOOKUP(A485,Participanti!A:B,2,0)</f>
        <v>M</v>
      </c>
      <c r="C485" s="75">
        <v>14</v>
      </c>
      <c r="D485" s="76">
        <v>61.47</v>
      </c>
      <c r="E485" s="77">
        <v>0.52259259259259261</v>
      </c>
      <c r="F485" s="77">
        <v>0.55480324074074072</v>
      </c>
      <c r="G485" s="77">
        <f t="shared" si="173"/>
        <v>0.53869791666666667</v>
      </c>
      <c r="H485" s="78">
        <v>2671</v>
      </c>
      <c r="I485" s="88">
        <f t="shared" si="174"/>
        <v>8.7635906404208014E-3</v>
      </c>
      <c r="J485" s="87">
        <f>IF(B485="F",VLOOKUP(D485,Barem!$B$2:$C$11,2,1),VLOOKUP(D485,Barem!$B$12:$C$21,2,1))</f>
        <v>5</v>
      </c>
      <c r="K485" s="87">
        <f>IF(J485=0,0,IF(B485="F",VLOOKUP(I485,Barem!$G$2:$H$11,2,1),VLOOKUP(I485,Barem!$G$12:$H$21,2,1)))</f>
        <v>0</v>
      </c>
      <c r="L485" s="56" t="str">
        <f>VLOOKUP(C485,Barem!$L$1:$Q$16,6,0)</f>
        <v>V</v>
      </c>
      <c r="M485" s="14">
        <f t="shared" si="175"/>
        <v>0.25</v>
      </c>
      <c r="N485" s="14">
        <f t="shared" si="176"/>
        <v>0.75</v>
      </c>
      <c r="O485" s="55">
        <f t="shared" si="177"/>
        <v>1.7806666666666666</v>
      </c>
      <c r="P485" s="31">
        <f>IF(D485&gt;21,VLOOKUP(D485,Barem!$S$1:$T$141,2,1),0)</f>
        <v>2</v>
      </c>
      <c r="Q485" s="31">
        <f>IF(D485&lt;1.609,0,IF(B485="F",VLOOKUP(I485,Barem!$W$2:$Y$13,2,1),VLOOKUP(I485,Barem!$W$14:$Y$25,2,1)))</f>
        <v>0</v>
      </c>
      <c r="R485" s="31">
        <f>VLOOKUP(A485,Participanti!A:C,3,0)</f>
        <v>0.4</v>
      </c>
      <c r="S485" s="25">
        <f t="shared" si="178"/>
        <v>5.4306666666666672</v>
      </c>
      <c r="T485" s="102">
        <v>44303</v>
      </c>
      <c r="U485" s="13">
        <f>COUNTIFS(A:A,A485,C:C,C485)</f>
        <v>1</v>
      </c>
      <c r="V485" s="87" t="str">
        <f>VLOOKUP(A485,Data_echipe!A:U,21,0)</f>
        <v>FUGI!</v>
      </c>
    </row>
    <row r="486" spans="1:23" x14ac:dyDescent="0.25">
      <c r="A486" s="74" t="s">
        <v>59</v>
      </c>
      <c r="B486" s="87" t="str">
        <f>VLOOKUP(A486,Participanti!A:B,2,0)</f>
        <v>M</v>
      </c>
      <c r="C486" s="75">
        <v>14</v>
      </c>
      <c r="D486" s="76">
        <v>13.19</v>
      </c>
      <c r="E486" s="77">
        <v>5.8356481481481481E-2</v>
      </c>
      <c r="F486" s="77">
        <v>6.2037037037037036E-2</v>
      </c>
      <c r="G486" s="77">
        <f t="shared" si="173"/>
        <v>6.0196759259259255E-2</v>
      </c>
      <c r="H486" s="78">
        <v>61</v>
      </c>
      <c r="I486" s="88">
        <f t="shared" si="174"/>
        <v>4.5638179878134391E-3</v>
      </c>
      <c r="J486" s="87">
        <f>IF(B486="F",VLOOKUP(D486,Barem!$B$2:$C$11,2,1),VLOOKUP(D486,Barem!$B$12:$C$21,2,1))</f>
        <v>3</v>
      </c>
      <c r="K486" s="87">
        <f>IF(J486=0,0,IF(B486="F",VLOOKUP(I486,Barem!$G$2:$H$11,2,1),VLOOKUP(I486,Barem!$G$12:$H$21,2,1)))</f>
        <v>1</v>
      </c>
      <c r="L486" s="75" t="s">
        <v>120</v>
      </c>
      <c r="M486" s="14">
        <f t="shared" si="175"/>
        <v>0.75</v>
      </c>
      <c r="N486" s="14">
        <f t="shared" si="176"/>
        <v>0.25</v>
      </c>
      <c r="O486" s="55">
        <f t="shared" si="177"/>
        <v>0</v>
      </c>
      <c r="P486" s="31">
        <f>IF(D486&gt;21,VLOOKUP(D486,Barem!$S$1:$T$141,2,1),0)</f>
        <v>0</v>
      </c>
      <c r="Q486" s="31">
        <f>IF(D486&lt;1.609,0,IF(B486="F",VLOOKUP(I486,Barem!$W$2:$Y$13,2,1),VLOOKUP(I486,Barem!$W$14:$Y$25,2,1)))</f>
        <v>0</v>
      </c>
      <c r="R486" s="31">
        <f>VLOOKUP(A486,Participanti!A:C,3,0)</f>
        <v>0</v>
      </c>
      <c r="S486" s="25">
        <f t="shared" si="178"/>
        <v>2.5</v>
      </c>
      <c r="T486" s="102">
        <v>44304</v>
      </c>
      <c r="U486" s="13">
        <f>COUNTIFS(A:A,A486,C:C,C486)</f>
        <v>1</v>
      </c>
      <c r="V486" s="87" t="str">
        <f>VLOOKUP(A486,Data_echipe!A:U,21,0)</f>
        <v>FUGI!</v>
      </c>
    </row>
    <row r="487" spans="1:23" x14ac:dyDescent="0.25">
      <c r="A487" s="74" t="s">
        <v>66</v>
      </c>
      <c r="B487" s="87" t="str">
        <f>VLOOKUP(A487,Participanti!A:B,2,0)</f>
        <v>M</v>
      </c>
      <c r="C487" s="75">
        <v>14</v>
      </c>
      <c r="D487" s="76"/>
      <c r="E487" s="77"/>
      <c r="F487" s="77"/>
      <c r="G487" s="77"/>
      <c r="H487" s="78"/>
      <c r="I487" s="88" t="e">
        <f t="shared" si="174"/>
        <v>#DIV/0!</v>
      </c>
      <c r="J487" s="87">
        <f>IF(B487="F",VLOOKUP(D487,Barem!$B$2:$C$11,2,1),VLOOKUP(D487,Barem!$B$12:$C$21,2,1))</f>
        <v>0</v>
      </c>
      <c r="K487" s="87">
        <f>IF(J487=0,0,IF(B487="F",VLOOKUP(I487,Barem!$G$2:$H$11,2,1),VLOOKUP(I487,Barem!$G$12:$H$21,2,1)))</f>
        <v>0</v>
      </c>
      <c r="L487" s="56"/>
      <c r="M487" s="14">
        <f t="shared" si="175"/>
        <v>0.25</v>
      </c>
      <c r="N487" s="14">
        <f t="shared" si="176"/>
        <v>0.25</v>
      </c>
      <c r="O487" s="55">
        <f t="shared" si="177"/>
        <v>0</v>
      </c>
      <c r="P487" s="31">
        <f>IF(D487&gt;21,VLOOKUP(D487,Barem!$S$1:$T$141,2,1),0)</f>
        <v>0</v>
      </c>
      <c r="Q487" s="31">
        <f>IF(D487&lt;1.609,0,IF(B487="F",VLOOKUP(I487,Barem!$W$2:$Y$13,2,1),VLOOKUP(I487,Barem!$W$14:$Y$25,2,1)))</f>
        <v>0</v>
      </c>
      <c r="R487" s="31">
        <f>VLOOKUP(A487,Participanti!A:C,3,0)</f>
        <v>0</v>
      </c>
      <c r="S487" s="149">
        <v>1.5</v>
      </c>
      <c r="T487" s="102"/>
      <c r="U487" s="13">
        <f>COUNTIFS(A:A,A487,C:C,C487)</f>
        <v>1</v>
      </c>
      <c r="V487" s="87" t="str">
        <f>VLOOKUP(A487,Data_echipe!A:U,21,0)</f>
        <v>Simply the BEST</v>
      </c>
    </row>
    <row r="488" spans="1:23" x14ac:dyDescent="0.25">
      <c r="A488" s="74" t="s">
        <v>56</v>
      </c>
      <c r="B488" s="87" t="str">
        <f>VLOOKUP(A488,Participanti!A:B,2,0)</f>
        <v>M</v>
      </c>
      <c r="C488" s="75">
        <v>14</v>
      </c>
      <c r="D488" s="76">
        <v>17.440000000000001</v>
      </c>
      <c r="E488" s="77">
        <v>7.7337962962962969E-2</v>
      </c>
      <c r="F488" s="77">
        <v>8.7187499999999987E-2</v>
      </c>
      <c r="G488" s="77">
        <f t="shared" si="173"/>
        <v>8.2262731481481471E-2</v>
      </c>
      <c r="H488" s="78">
        <v>0</v>
      </c>
      <c r="I488" s="88">
        <f t="shared" si="174"/>
        <v>4.7168997409106342E-3</v>
      </c>
      <c r="J488" s="87">
        <f>IF(B488="F",VLOOKUP(D488,Barem!$B$2:$C$11,2,1),VLOOKUP(D488,Barem!$B$12:$C$21,2,1))</f>
        <v>4</v>
      </c>
      <c r="K488" s="87">
        <f>IF(J488=0,0,IF(B488="F",VLOOKUP(I488,Barem!$G$2:$H$11,2,1),VLOOKUP(I488,Barem!$G$12:$H$21,2,1)))</f>
        <v>1</v>
      </c>
      <c r="L488" s="56" t="str">
        <f>VLOOKUP(C488,Barem!$L$1:$Q$16,6,0)</f>
        <v>V</v>
      </c>
      <c r="M488" s="14">
        <f t="shared" si="175"/>
        <v>0.25</v>
      </c>
      <c r="N488" s="14">
        <f t="shared" si="176"/>
        <v>0.75</v>
      </c>
      <c r="O488" s="55">
        <f t="shared" si="177"/>
        <v>0</v>
      </c>
      <c r="P488" s="31">
        <f>IF(D488&gt;21,VLOOKUP(D488,Barem!$S$1:$T$141,2,1),0)</f>
        <v>0</v>
      </c>
      <c r="Q488" s="31">
        <f>IF(D488&lt;1.609,0,IF(B488="F",VLOOKUP(I488,Barem!$W$2:$Y$13,2,1),VLOOKUP(I488,Barem!$W$14:$Y$25,2,1)))</f>
        <v>0</v>
      </c>
      <c r="R488" s="31">
        <f>VLOOKUP(A488,Participanti!A:C,3,0)</f>
        <v>0</v>
      </c>
      <c r="S488" s="25">
        <f t="shared" si="178"/>
        <v>1.75</v>
      </c>
      <c r="T488" s="102">
        <v>44303</v>
      </c>
      <c r="U488" s="13">
        <f>COUNTIFS(A:A,A488,C:C,C488)</f>
        <v>1</v>
      </c>
      <c r="V488" s="87" t="str">
        <f>VLOOKUP(A488,Data_echipe!A:U,21,0)</f>
        <v>Simply the BEST</v>
      </c>
    </row>
    <row r="489" spans="1:23" x14ac:dyDescent="0.25">
      <c r="A489" s="74" t="s">
        <v>197</v>
      </c>
      <c r="B489" s="87" t="str">
        <f>VLOOKUP(A489,Participanti!A:B,2,0)</f>
        <v>F</v>
      </c>
      <c r="C489" s="75">
        <v>14</v>
      </c>
      <c r="D489" s="76">
        <v>220.66</v>
      </c>
      <c r="E489" s="77">
        <v>0.95943287037037039</v>
      </c>
      <c r="F489" s="77">
        <v>1.0001388888888889</v>
      </c>
      <c r="G489" s="77">
        <f t="shared" si="173"/>
        <v>0.97978587962962971</v>
      </c>
      <c r="H489" s="78">
        <v>0</v>
      </c>
      <c r="I489" s="88">
        <f t="shared" si="174"/>
        <v>4.4402514258571092E-3</v>
      </c>
      <c r="J489" s="87">
        <f>IF(B489="F",VLOOKUP(D489,Barem!$B$2:$C$11,2,1),VLOOKUP(D489,Barem!$B$12:$C$21,2,1))</f>
        <v>5</v>
      </c>
      <c r="K489" s="87">
        <f>IF(J489=0,0,IF(B489="F",VLOOKUP(I489,Barem!$G$2:$H$11,2,1),VLOOKUP(I489,Barem!$G$12:$H$21,2,1)))</f>
        <v>1.5</v>
      </c>
      <c r="L489" s="75" t="s">
        <v>120</v>
      </c>
      <c r="M489" s="14">
        <f t="shared" si="175"/>
        <v>0.75</v>
      </c>
      <c r="N489" s="14">
        <f t="shared" si="176"/>
        <v>0.25</v>
      </c>
      <c r="O489" s="55">
        <f t="shared" si="177"/>
        <v>0</v>
      </c>
      <c r="P489" s="31">
        <f>IF(D489&gt;21,VLOOKUP(D489,Barem!$S$1:$T$141,2,1),0)</f>
        <v>9.9000000000000092</v>
      </c>
      <c r="Q489" s="31">
        <f>IF(D489&lt;1.609,0,IF(B489="F",VLOOKUP(I489,Barem!$W$2:$Y$13,2,1),VLOOKUP(I489,Barem!$W$14:$Y$25,2,1)))</f>
        <v>0</v>
      </c>
      <c r="R489" s="31">
        <f>VLOOKUP(A489,Participanti!A:C,3,0)</f>
        <v>0</v>
      </c>
      <c r="S489" s="25">
        <f t="shared" si="178"/>
        <v>14.025000000000009</v>
      </c>
      <c r="T489" s="102">
        <v>44303</v>
      </c>
      <c r="U489" s="13">
        <f>COUNTIFS(A:A,A489,C:C,C489)</f>
        <v>1</v>
      </c>
      <c r="V489" s="87" t="str">
        <f>VLOOKUP(A489,Data_echipe!A:U,21,0)</f>
        <v>Simply the BEST</v>
      </c>
    </row>
    <row r="490" spans="1:23" x14ac:dyDescent="0.25">
      <c r="A490" s="74" t="s">
        <v>122</v>
      </c>
      <c r="B490" s="87" t="str">
        <f>VLOOKUP(A490,Participanti!A:B,2,0)</f>
        <v>M</v>
      </c>
      <c r="C490" s="75">
        <v>14</v>
      </c>
      <c r="D490" s="76">
        <v>3.01</v>
      </c>
      <c r="E490" s="77">
        <v>8.0787037037037043E-3</v>
      </c>
      <c r="F490" s="77">
        <v>8.0787037037037043E-3</v>
      </c>
      <c r="G490" s="77">
        <f t="shared" si="173"/>
        <v>8.0787037037037043E-3</v>
      </c>
      <c r="H490" s="78">
        <v>6</v>
      </c>
      <c r="I490" s="88">
        <f t="shared" si="174"/>
        <v>2.6839547188384403E-3</v>
      </c>
      <c r="J490" s="87">
        <f>IF(B490="F",VLOOKUP(D490,Barem!$B$2:$C$11,2,1),VLOOKUP(D490,Barem!$B$12:$C$21,2,1))</f>
        <v>1</v>
      </c>
      <c r="K490" s="87">
        <f>IF(J490=0,0,IF(B490="F",VLOOKUP(I490,Barem!$G$2:$H$11,2,1),VLOOKUP(I490,Barem!$G$12:$H$21,2,1)))</f>
        <v>5</v>
      </c>
      <c r="L490" s="56" t="str">
        <f>VLOOKUP(C490,Barem!$L$1:$Q$16,6,0)</f>
        <v>V</v>
      </c>
      <c r="M490" s="14">
        <f t="shared" si="175"/>
        <v>0.25</v>
      </c>
      <c r="N490" s="14">
        <f t="shared" si="176"/>
        <v>0.75</v>
      </c>
      <c r="O490" s="55">
        <f t="shared" si="177"/>
        <v>0</v>
      </c>
      <c r="P490" s="31">
        <f>IF(D490&gt;21,VLOOKUP(D490,Barem!$S$1:$T$141,2,1),0)</f>
        <v>0</v>
      </c>
      <c r="Q490" s="31">
        <f>IF(D490&lt;1.609,0,IF(B490="F",VLOOKUP(I490,Barem!$W$2:$Y$13,2,1),VLOOKUP(I490,Barem!$W$14:$Y$25,2,1)))</f>
        <v>0.30000000000000004</v>
      </c>
      <c r="R490" s="31">
        <f>VLOOKUP(A490,Participanti!A:C,3,0)</f>
        <v>0</v>
      </c>
      <c r="S490" s="25">
        <f t="shared" si="178"/>
        <v>4.3</v>
      </c>
      <c r="T490" s="102">
        <v>44302</v>
      </c>
      <c r="U490" s="13">
        <f>COUNTIFS(A:A,A490,C:C,C490)</f>
        <v>1</v>
      </c>
      <c r="V490" s="87" t="str">
        <f>VLOOKUP(A490,Data_echipe!A:U,21,0)</f>
        <v>Run a lot</v>
      </c>
    </row>
    <row r="491" spans="1:23" x14ac:dyDescent="0.25">
      <c r="A491" s="74" t="s">
        <v>189</v>
      </c>
      <c r="B491" s="87" t="str">
        <f>VLOOKUP(A491,Participanti!A:B,2,0)</f>
        <v>M</v>
      </c>
      <c r="C491" s="75">
        <v>14</v>
      </c>
      <c r="D491" s="76">
        <v>20.010000000000002</v>
      </c>
      <c r="E491" s="77">
        <v>6.9965277777777779E-2</v>
      </c>
      <c r="F491" s="77">
        <v>6.9965277777777779E-2</v>
      </c>
      <c r="G491" s="77">
        <f t="shared" si="173"/>
        <v>6.9965277777777779E-2</v>
      </c>
      <c r="H491" s="78">
        <v>0</v>
      </c>
      <c r="I491" s="88">
        <f t="shared" si="174"/>
        <v>3.4965156310733519E-3</v>
      </c>
      <c r="J491" s="87">
        <f>IF(B491="F",VLOOKUP(D491,Barem!$B$2:$C$11,2,1),VLOOKUP(D491,Barem!$B$12:$C$21,2,1))</f>
        <v>4.5</v>
      </c>
      <c r="K491" s="87">
        <f>IF(J491=0,0,IF(B491="F",VLOOKUP(I491,Barem!$G$2:$H$11,2,1),VLOOKUP(I491,Barem!$G$12:$H$21,2,1)))</f>
        <v>2.5</v>
      </c>
      <c r="L491" s="56" t="str">
        <f>VLOOKUP(C491,Barem!$L$1:$Q$16,6,0)</f>
        <v>V</v>
      </c>
      <c r="M491" s="14">
        <f t="shared" si="175"/>
        <v>0.25</v>
      </c>
      <c r="N491" s="14">
        <f t="shared" si="176"/>
        <v>0.75</v>
      </c>
      <c r="O491" s="55">
        <f t="shared" si="177"/>
        <v>0</v>
      </c>
      <c r="P491" s="31">
        <f>IF(D491&gt;21,VLOOKUP(D491,Barem!$S$1:$T$141,2,1),0)</f>
        <v>0</v>
      </c>
      <c r="Q491" s="31">
        <f>IF(D491&lt;1.609,0,IF(B491="F",VLOOKUP(I491,Barem!$W$2:$Y$13,2,1),VLOOKUP(I491,Barem!$W$14:$Y$25,2,1)))</f>
        <v>0</v>
      </c>
      <c r="R491" s="31">
        <f>VLOOKUP(A491,Participanti!A:C,3,0)</f>
        <v>0</v>
      </c>
      <c r="S491" s="25">
        <f t="shared" si="178"/>
        <v>3</v>
      </c>
      <c r="T491" s="102">
        <v>44301</v>
      </c>
      <c r="U491" s="13">
        <f>COUNTIFS(A:A,A491,C:C,C491)</f>
        <v>1</v>
      </c>
      <c r="V491" s="87" t="str">
        <f>VLOOKUP(A491,Data_echipe!A:U,21,0)</f>
        <v>Run for fun</v>
      </c>
    </row>
    <row r="492" spans="1:23" x14ac:dyDescent="0.25">
      <c r="A492" s="74" t="s">
        <v>67</v>
      </c>
      <c r="B492" s="87" t="str">
        <f>VLOOKUP(A492,Participanti!A:B,2,0)</f>
        <v>F</v>
      </c>
      <c r="C492" s="75">
        <v>14</v>
      </c>
      <c r="D492" s="76">
        <v>8.01</v>
      </c>
      <c r="E492" s="77">
        <v>3.7511574074074072E-2</v>
      </c>
      <c r="F492" s="77">
        <v>3.7766203703703705E-2</v>
      </c>
      <c r="G492" s="77">
        <f t="shared" si="173"/>
        <v>3.7638888888888888E-2</v>
      </c>
      <c r="H492" s="78">
        <v>7</v>
      </c>
      <c r="I492" s="88">
        <f t="shared" si="174"/>
        <v>4.6989873768899983E-3</v>
      </c>
      <c r="J492" s="87">
        <f>IF(B492="F",VLOOKUP(D492,Barem!$B$2:$C$11,2,1),VLOOKUP(D492,Barem!$B$12:$C$21,2,1))</f>
        <v>2</v>
      </c>
      <c r="K492" s="87">
        <f>IF(J492=0,0,IF(B492="F",VLOOKUP(I492,Barem!$G$2:$H$11,2,1),VLOOKUP(I492,Barem!$G$12:$H$21,2,1)))</f>
        <v>1</v>
      </c>
      <c r="L492" s="56" t="str">
        <f>VLOOKUP(C492,Barem!$L$1:$Q$16,6,0)</f>
        <v>V</v>
      </c>
      <c r="M492" s="14">
        <f t="shared" si="175"/>
        <v>0.25</v>
      </c>
      <c r="N492" s="14">
        <f t="shared" si="176"/>
        <v>0.75</v>
      </c>
      <c r="O492" s="55">
        <f t="shared" si="177"/>
        <v>0</v>
      </c>
      <c r="P492" s="31">
        <f>IF(D492&gt;21,VLOOKUP(D492,Barem!$S$1:$T$141,2,1),0)</f>
        <v>0</v>
      </c>
      <c r="Q492" s="31">
        <f>IF(D492&lt;1.609,0,IF(B492="F",VLOOKUP(I492,Barem!$W$2:$Y$13,2,1),VLOOKUP(I492,Barem!$W$14:$Y$25,2,1)))</f>
        <v>0</v>
      </c>
      <c r="R492" s="31">
        <f>VLOOKUP(A492,Participanti!A:C,3,0)</f>
        <v>0.7</v>
      </c>
      <c r="S492" s="25">
        <f t="shared" si="178"/>
        <v>1.95</v>
      </c>
      <c r="T492" s="102">
        <v>44298</v>
      </c>
      <c r="U492" s="13">
        <f>COUNTIFS(A:A,A492,C:C,C492)</f>
        <v>1</v>
      </c>
      <c r="V492" s="87" t="str">
        <f>VLOOKUP(A492,Data_echipe!A:U,21,0)</f>
        <v>FUGI!</v>
      </c>
    </row>
    <row r="493" spans="1:23" x14ac:dyDescent="0.25">
      <c r="A493" s="118" t="s">
        <v>44</v>
      </c>
      <c r="B493" s="119" t="str">
        <f>VLOOKUP(A493,Participanti!A:B,2,0)</f>
        <v>M</v>
      </c>
      <c r="C493" s="120">
        <v>14</v>
      </c>
      <c r="D493" s="121">
        <v>3.02</v>
      </c>
      <c r="E493" s="122">
        <v>8.2523148148148148E-3</v>
      </c>
      <c r="F493" s="122">
        <v>8.2523148148148148E-3</v>
      </c>
      <c r="G493" s="122">
        <f t="shared" ref="G493:G510" si="179">AVERAGE(E493:F493)</f>
        <v>8.2523148148148148E-3</v>
      </c>
      <c r="H493" s="123">
        <v>0</v>
      </c>
      <c r="I493" s="124">
        <f t="shared" ref="I493:I517" si="180">G493/D493</f>
        <v>2.7325545744419917E-3</v>
      </c>
      <c r="J493" s="119">
        <f>IF(B493="F",VLOOKUP(D493,Barem!$B$2:$C$11,2,1),VLOOKUP(D493,Barem!$B$12:$C$21,2,1))</f>
        <v>1</v>
      </c>
      <c r="K493" s="119">
        <f>IF(J493=0,0,IF(B493="F",VLOOKUP(I493,Barem!$G$2:$H$11,2,1),VLOOKUP(I493,Barem!$G$12:$H$21,2,1)))</f>
        <v>5</v>
      </c>
      <c r="L493" s="120" t="s">
        <v>121</v>
      </c>
      <c r="M493" s="125">
        <f t="shared" ref="M493:M517" si="181">IF(OR(L493="P1",L493="P2",L493="P3"),"",IF(C493=15,0.5,IF(L493="D",0.75,0.25)))</f>
        <v>0.25</v>
      </c>
      <c r="N493" s="125">
        <f t="shared" ref="N493:N517" si="182">IF(OR(L493="P1",L493="P2",L493="P3"),"",IF(C493=15,0.5,IF(L493="V",0.75,0.25)))</f>
        <v>0.75</v>
      </c>
      <c r="O493" s="126">
        <f t="shared" ref="O493:O517" si="183">IF(H493&lt;-49,H493/1500,IF(H493&gt;99,H493/1500,0))</f>
        <v>0</v>
      </c>
      <c r="P493" s="127">
        <f>IF(D493&gt;21,VLOOKUP(D493,Barem!$S$1:$T$141,2,1),0)</f>
        <v>0</v>
      </c>
      <c r="Q493" s="127">
        <f>IF(D493&lt;1.609,0,IF(B493="F",VLOOKUP(I493,Barem!$W$2:$Y$13,2,1),VLOOKUP(I493,Barem!$W$14:$Y$25,2,1)))</f>
        <v>0.1</v>
      </c>
      <c r="R493" s="127">
        <f>VLOOKUP(A493,Participanti!A:C,3,0)</f>
        <v>0</v>
      </c>
      <c r="S493" s="128">
        <f t="shared" ref="S493:S510" si="184">J493*M493+K493*N493+O493+P493+Q493+R493</f>
        <v>4.0999999999999996</v>
      </c>
      <c r="T493" s="131">
        <v>44287</v>
      </c>
      <c r="U493" s="129">
        <f>COUNTIFS(A:A,A493,C:C,C493)</f>
        <v>1</v>
      </c>
      <c r="V493" s="119" t="str">
        <f>VLOOKUP(A493,Data_echipe!A:U,21,0)</f>
        <v>Run a lot</v>
      </c>
      <c r="W493" s="130"/>
    </row>
    <row r="494" spans="1:23" x14ac:dyDescent="0.25">
      <c r="A494" s="74" t="s">
        <v>50</v>
      </c>
      <c r="B494" s="87" t="str">
        <f>VLOOKUP(A494,Participanti!A:B,2,0)</f>
        <v>M</v>
      </c>
      <c r="C494" s="75">
        <v>15</v>
      </c>
      <c r="D494" s="76">
        <v>16.489999999999998</v>
      </c>
      <c r="E494" s="77">
        <v>5.31712962962963E-2</v>
      </c>
      <c r="F494" s="77">
        <v>5.31712962962963E-2</v>
      </c>
      <c r="G494" s="77">
        <f t="shared" si="179"/>
        <v>5.31712962962963E-2</v>
      </c>
      <c r="H494" s="78">
        <v>80</v>
      </c>
      <c r="I494" s="88">
        <f t="shared" si="180"/>
        <v>3.2244570222132386E-3</v>
      </c>
      <c r="J494" s="87">
        <f>IF(B494="F",VLOOKUP(D494,Barem!$B$2:$C$11,2,1),VLOOKUP(D494,Barem!$B$12:$C$21,2,1))</f>
        <v>3.5</v>
      </c>
      <c r="K494" s="87">
        <f>IF(J494=0,0,IF(B494="F",VLOOKUP(I494,Barem!$G$2:$H$11,2,1),VLOOKUP(I494,Barem!$G$12:$H$21,2,1)))</f>
        <v>3.5</v>
      </c>
      <c r="L494" s="56" t="s">
        <v>196</v>
      </c>
      <c r="M494" s="14">
        <f t="shared" si="181"/>
        <v>0.5</v>
      </c>
      <c r="N494" s="14">
        <f t="shared" si="182"/>
        <v>0.5</v>
      </c>
      <c r="O494" s="55">
        <f t="shared" si="183"/>
        <v>0</v>
      </c>
      <c r="P494" s="31">
        <f>IF(D494&gt;21,VLOOKUP(D494,Barem!$S$1:$T$141,2,1),0)</f>
        <v>0</v>
      </c>
      <c r="Q494" s="31">
        <f>IF(D494&lt;1.609,0,IF(B494="F",VLOOKUP(I494,Barem!$W$2:$Y$13,2,1),VLOOKUP(I494,Barem!$W$14:$Y$25,2,1)))</f>
        <v>0</v>
      </c>
      <c r="R494" s="31">
        <f>VLOOKUP(A494,Participanti!A:C,3,0)</f>
        <v>0</v>
      </c>
      <c r="S494" s="25">
        <f t="shared" si="184"/>
        <v>3.5</v>
      </c>
      <c r="T494" s="102">
        <v>44310</v>
      </c>
      <c r="U494" s="13">
        <f>COUNTIFS(A:A,A494,C:C,C494)</f>
        <v>1</v>
      </c>
      <c r="V494" s="87" t="str">
        <f>VLOOKUP(A494,Data_echipe!A:U,21,0)</f>
        <v>Run a lot</v>
      </c>
      <c r="W494" s="27" t="s">
        <v>269</v>
      </c>
    </row>
    <row r="495" spans="1:23" x14ac:dyDescent="0.25">
      <c r="A495" s="74" t="s">
        <v>130</v>
      </c>
      <c r="B495" s="87" t="str">
        <f>VLOOKUP(A495,Participanti!A:B,2,0)</f>
        <v>M</v>
      </c>
      <c r="C495" s="75">
        <v>15</v>
      </c>
      <c r="D495" s="76">
        <v>16</v>
      </c>
      <c r="E495" s="77">
        <v>4.6215277777777779E-2</v>
      </c>
      <c r="F495" s="77">
        <v>4.8310185185185185E-2</v>
      </c>
      <c r="G495" s="77">
        <f t="shared" si="179"/>
        <v>4.7262731481481482E-2</v>
      </c>
      <c r="H495" s="78">
        <v>9</v>
      </c>
      <c r="I495" s="88">
        <f t="shared" si="180"/>
        <v>2.9539207175925926E-3</v>
      </c>
      <c r="J495" s="87">
        <f>IF(B495="F",VLOOKUP(D495,Barem!$B$2:$C$11,2,1),VLOOKUP(D495,Barem!$B$12:$C$21,2,1))</f>
        <v>3.5</v>
      </c>
      <c r="K495" s="87">
        <f>IF(J495=0,0,IF(B495="F",VLOOKUP(I495,Barem!$G$2:$H$11,2,1),VLOOKUP(I495,Barem!$G$12:$H$21,2,1)))</f>
        <v>4.5</v>
      </c>
      <c r="L495" s="56" t="s">
        <v>196</v>
      </c>
      <c r="M495" s="14">
        <f t="shared" si="181"/>
        <v>0.5</v>
      </c>
      <c r="N495" s="14">
        <f t="shared" si="182"/>
        <v>0.5</v>
      </c>
      <c r="O495" s="55">
        <f t="shared" si="183"/>
        <v>0</v>
      </c>
      <c r="P495" s="31">
        <f>IF(D495&gt;21,VLOOKUP(D495,Barem!$S$1:$T$141,2,1),0)</f>
        <v>0</v>
      </c>
      <c r="Q495" s="31">
        <f>IF(D495&lt;1.609,0,IF(B495="F",VLOOKUP(I495,Barem!$W$2:$Y$13,2,1),VLOOKUP(I495,Barem!$W$14:$Y$25,2,1)))</f>
        <v>0</v>
      </c>
      <c r="R495" s="31">
        <f>VLOOKUP(A495,Participanti!A:C,3,0)</f>
        <v>0</v>
      </c>
      <c r="S495" s="25">
        <f t="shared" si="184"/>
        <v>4</v>
      </c>
      <c r="T495" s="102">
        <v>44311</v>
      </c>
      <c r="U495" s="13">
        <f>COUNTIFS(A:A,A495,C:C,C495)</f>
        <v>1</v>
      </c>
      <c r="V495" s="87" t="str">
        <f>VLOOKUP(A495,Data_echipe!A:U,21,0)</f>
        <v>Run for fun</v>
      </c>
    </row>
    <row r="496" spans="1:23" x14ac:dyDescent="0.25">
      <c r="A496" s="74" t="s">
        <v>183</v>
      </c>
      <c r="B496" s="87" t="str">
        <f>VLOOKUP(A496,Participanti!A:B,2,0)</f>
        <v>F</v>
      </c>
      <c r="C496" s="75">
        <v>15</v>
      </c>
      <c r="D496" s="76">
        <v>5.08</v>
      </c>
      <c r="E496" s="77">
        <v>1.9178240740740742E-2</v>
      </c>
      <c r="F496" s="77">
        <v>2.6122685185185183E-2</v>
      </c>
      <c r="G496" s="77">
        <f t="shared" si="179"/>
        <v>2.2650462962962963E-2</v>
      </c>
      <c r="H496" s="78">
        <v>43</v>
      </c>
      <c r="I496" s="88">
        <f t="shared" si="180"/>
        <v>4.4587525517643624E-3</v>
      </c>
      <c r="J496" s="87">
        <f>IF(B496="F",VLOOKUP(D496,Barem!$B$2:$C$11,2,1),VLOOKUP(D496,Barem!$B$12:$C$21,2,1))</f>
        <v>1.5</v>
      </c>
      <c r="K496" s="87">
        <f>IF(J496=0,0,IF(B496="F",VLOOKUP(I496,Barem!$G$2:$H$11,2,1),VLOOKUP(I496,Barem!$G$12:$H$21,2,1)))</f>
        <v>1.5</v>
      </c>
      <c r="L496" s="56" t="s">
        <v>196</v>
      </c>
      <c r="M496" s="14">
        <f t="shared" si="181"/>
        <v>0.5</v>
      </c>
      <c r="N496" s="14">
        <f t="shared" si="182"/>
        <v>0.5</v>
      </c>
      <c r="O496" s="55">
        <f t="shared" si="183"/>
        <v>0</v>
      </c>
      <c r="P496" s="31">
        <f>IF(D496&gt;21,VLOOKUP(D496,Barem!$S$1:$T$141,2,1),0)</f>
        <v>0</v>
      </c>
      <c r="Q496" s="31">
        <f>IF(D496&lt;1.609,0,IF(B496="F",VLOOKUP(I496,Barem!$W$2:$Y$13,2,1),VLOOKUP(I496,Barem!$W$14:$Y$25,2,1)))</f>
        <v>0</v>
      </c>
      <c r="R496" s="31">
        <f>VLOOKUP(A496,Participanti!A:C,3,0)</f>
        <v>0</v>
      </c>
      <c r="S496" s="25">
        <f t="shared" si="184"/>
        <v>1.5</v>
      </c>
      <c r="T496" s="102">
        <v>44309</v>
      </c>
      <c r="U496" s="13">
        <f>COUNTIFS(A:A,A496,C:C,C496)</f>
        <v>1</v>
      </c>
      <c r="V496" s="87" t="str">
        <f>VLOOKUP(A496,Data_echipe!A:U,21,0)</f>
        <v>FUGI!</v>
      </c>
    </row>
    <row r="497" spans="1:22" x14ac:dyDescent="0.25">
      <c r="A497" s="74" t="s">
        <v>65</v>
      </c>
      <c r="B497" s="87" t="str">
        <f>VLOOKUP(A497,Participanti!A:B,2,0)</f>
        <v>M</v>
      </c>
      <c r="C497" s="75">
        <v>15</v>
      </c>
      <c r="D497" s="76">
        <v>21.12</v>
      </c>
      <c r="E497" s="77">
        <v>7.0335648148148147E-2</v>
      </c>
      <c r="F497" s="77">
        <v>7.0335648148148147E-2</v>
      </c>
      <c r="G497" s="77">
        <f t="shared" si="179"/>
        <v>7.0335648148148147E-2</v>
      </c>
      <c r="H497" s="78">
        <v>66</v>
      </c>
      <c r="I497" s="88">
        <f t="shared" si="180"/>
        <v>3.3302863706509539E-3</v>
      </c>
      <c r="J497" s="87">
        <f>IF(B497="F",VLOOKUP(D497,Barem!$B$2:$C$11,2,1),VLOOKUP(D497,Barem!$B$12:$C$21,2,1))</f>
        <v>5</v>
      </c>
      <c r="K497" s="87">
        <f>IF(J497=0,0,IF(B497="F",VLOOKUP(I497,Barem!$G$2:$H$11,2,1),VLOOKUP(I497,Barem!$G$12:$H$21,2,1)))</f>
        <v>3</v>
      </c>
      <c r="L497" s="56" t="s">
        <v>196</v>
      </c>
      <c r="M497" s="14">
        <f t="shared" si="181"/>
        <v>0.5</v>
      </c>
      <c r="N497" s="14">
        <f t="shared" si="182"/>
        <v>0.5</v>
      </c>
      <c r="O497" s="55">
        <f t="shared" si="183"/>
        <v>0</v>
      </c>
      <c r="P497" s="31">
        <f>IF(D497&gt;21,VLOOKUP(D497,Barem!$S$1:$T$141,2,1),0)</f>
        <v>0</v>
      </c>
      <c r="Q497" s="31">
        <f>IF(D497&lt;1.609,0,IF(B497="F",VLOOKUP(I497,Barem!$W$2:$Y$13,2,1),VLOOKUP(I497,Barem!$W$14:$Y$25,2,1)))</f>
        <v>0</v>
      </c>
      <c r="R497" s="31">
        <f>VLOOKUP(A497,Participanti!A:C,3,0)</f>
        <v>0</v>
      </c>
      <c r="S497" s="25">
        <f t="shared" si="184"/>
        <v>4</v>
      </c>
      <c r="T497" s="102">
        <v>44309</v>
      </c>
      <c r="U497" s="13">
        <f>COUNTIFS(A:A,A497,C:C,C497)</f>
        <v>1</v>
      </c>
      <c r="V497" s="87" t="str">
        <f>VLOOKUP(A497,Data_echipe!A:U,21,0)</f>
        <v>FUGI!</v>
      </c>
    </row>
    <row r="498" spans="1:22" x14ac:dyDescent="0.25">
      <c r="A498" s="74" t="s">
        <v>68</v>
      </c>
      <c r="B498" s="87" t="str">
        <f>VLOOKUP(A498,Participanti!A:B,2,0)</f>
        <v>M</v>
      </c>
      <c r="C498" s="75">
        <v>15</v>
      </c>
      <c r="D498" s="76">
        <v>5.01</v>
      </c>
      <c r="E498" s="77">
        <v>1.4548611111111111E-2</v>
      </c>
      <c r="F498" s="77">
        <v>1.4641203703703703E-2</v>
      </c>
      <c r="G498" s="77">
        <f t="shared" si="179"/>
        <v>1.4594907407407407E-2</v>
      </c>
      <c r="H498" s="78">
        <v>2</v>
      </c>
      <c r="I498" s="88">
        <f t="shared" si="180"/>
        <v>2.9131551711392032E-3</v>
      </c>
      <c r="J498" s="87">
        <f>IF(B498="F",VLOOKUP(D498,Barem!$B$2:$C$11,2,1),VLOOKUP(D498,Barem!$B$12:$C$21,2,1))</f>
        <v>1.5</v>
      </c>
      <c r="K498" s="87">
        <f>IF(J498=0,0,IF(B498="F",VLOOKUP(I498,Barem!$G$2:$H$11,2,1),VLOOKUP(I498,Barem!$G$12:$H$21,2,1)))</f>
        <v>4.5</v>
      </c>
      <c r="L498" s="56" t="s">
        <v>196</v>
      </c>
      <c r="M498" s="14">
        <f t="shared" si="181"/>
        <v>0.5</v>
      </c>
      <c r="N498" s="14">
        <f t="shared" si="182"/>
        <v>0.5</v>
      </c>
      <c r="O498" s="55">
        <f t="shared" si="183"/>
        <v>0</v>
      </c>
      <c r="P498" s="31">
        <f>IF(D498&gt;21,VLOOKUP(D498,Barem!$S$1:$T$141,2,1),0)</f>
        <v>0</v>
      </c>
      <c r="Q498" s="31">
        <f>IF(D498&lt;1.609,0,IF(B498="F",VLOOKUP(I498,Barem!$W$2:$Y$13,2,1),VLOOKUP(I498,Barem!$W$14:$Y$25,2,1)))</f>
        <v>0</v>
      </c>
      <c r="R498" s="31">
        <f>VLOOKUP(A498,Participanti!A:C,3,0)</f>
        <v>0</v>
      </c>
      <c r="S498" s="25">
        <f t="shared" si="184"/>
        <v>3</v>
      </c>
      <c r="T498" s="102">
        <v>44311</v>
      </c>
      <c r="U498" s="13">
        <f>COUNTIFS(A:A,A498,C:C,C498)</f>
        <v>1</v>
      </c>
      <c r="V498" s="87" t="str">
        <f>VLOOKUP(A498,Data_echipe!A:U,21,0)</f>
        <v>Tenchei</v>
      </c>
    </row>
    <row r="499" spans="1:22" x14ac:dyDescent="0.25">
      <c r="A499" s="74" t="s">
        <v>91</v>
      </c>
      <c r="B499" s="87" t="str">
        <f>VLOOKUP(A499,Participanti!A:B,2,0)</f>
        <v>M</v>
      </c>
      <c r="C499" s="75">
        <v>15</v>
      </c>
      <c r="D499" s="76">
        <v>21.11</v>
      </c>
      <c r="E499" s="77">
        <v>8.1331018518518525E-2</v>
      </c>
      <c r="F499" s="77">
        <v>8.2060185185185194E-2</v>
      </c>
      <c r="G499" s="77">
        <f t="shared" si="179"/>
        <v>8.169560185185186E-2</v>
      </c>
      <c r="H499" s="78">
        <v>16</v>
      </c>
      <c r="I499" s="88">
        <f t="shared" si="180"/>
        <v>3.8699953506324898E-3</v>
      </c>
      <c r="J499" s="87">
        <f>IF(B499="F",VLOOKUP(D499,Barem!$B$2:$C$11,2,1),VLOOKUP(D499,Barem!$B$12:$C$21,2,1))</f>
        <v>5</v>
      </c>
      <c r="K499" s="87">
        <f>IF(J499=0,0,IF(B499="F",VLOOKUP(I499,Barem!$G$2:$H$11,2,1),VLOOKUP(I499,Barem!$G$12:$H$21,2,1)))</f>
        <v>1.5</v>
      </c>
      <c r="L499" s="56" t="s">
        <v>196</v>
      </c>
      <c r="M499" s="14">
        <f t="shared" si="181"/>
        <v>0.5</v>
      </c>
      <c r="N499" s="14">
        <f t="shared" si="182"/>
        <v>0.5</v>
      </c>
      <c r="O499" s="55">
        <f t="shared" si="183"/>
        <v>0</v>
      </c>
      <c r="P499" s="31">
        <f>IF(D499&gt;21,VLOOKUP(D499,Barem!$S$1:$T$141,2,1),0)</f>
        <v>0</v>
      </c>
      <c r="Q499" s="31">
        <f>IF(D499&lt;1.609,0,IF(B499="F",VLOOKUP(I499,Barem!$W$2:$Y$13,2,1),VLOOKUP(I499,Barem!$W$14:$Y$25,2,1)))</f>
        <v>0</v>
      </c>
      <c r="R499" s="31">
        <f>VLOOKUP(A499,Participanti!A:C,3,0)</f>
        <v>0</v>
      </c>
      <c r="S499" s="25">
        <f t="shared" si="184"/>
        <v>3.25</v>
      </c>
      <c r="T499" s="102">
        <v>44310</v>
      </c>
      <c r="U499" s="13">
        <f>COUNTIFS(A:A,A499,C:C,C499)</f>
        <v>1</v>
      </c>
      <c r="V499" s="87" t="str">
        <f>VLOOKUP(A499,Data_echipe!A:U,21,0)</f>
        <v>Run a lot</v>
      </c>
    </row>
    <row r="500" spans="1:22" x14ac:dyDescent="0.25">
      <c r="A500" s="74" t="s">
        <v>186</v>
      </c>
      <c r="B500" s="87" t="str">
        <f>VLOOKUP(A500,Participanti!A:B,2,0)</f>
        <v>M</v>
      </c>
      <c r="C500" s="75">
        <v>15</v>
      </c>
      <c r="D500" s="76">
        <v>6.01</v>
      </c>
      <c r="E500" s="77">
        <v>2.3321759259259261E-2</v>
      </c>
      <c r="F500" s="77">
        <v>2.3321759259259261E-2</v>
      </c>
      <c r="G500" s="77">
        <f t="shared" si="179"/>
        <v>2.3321759259259261E-2</v>
      </c>
      <c r="H500" s="78">
        <v>2</v>
      </c>
      <c r="I500" s="88">
        <f t="shared" si="180"/>
        <v>3.8804923892278307E-3</v>
      </c>
      <c r="J500" s="87">
        <f>IF(B500="F",VLOOKUP(D500,Barem!$B$2:$C$11,2,1),VLOOKUP(D500,Barem!$B$12:$C$21,2,1))</f>
        <v>1.5</v>
      </c>
      <c r="K500" s="87">
        <f>IF(J500=0,0,IF(B500="F",VLOOKUP(I500,Barem!$G$2:$H$11,2,1),VLOOKUP(I500,Barem!$G$12:$H$21,2,1)))</f>
        <v>1.5</v>
      </c>
      <c r="L500" s="56" t="s">
        <v>196</v>
      </c>
      <c r="M500" s="14">
        <f t="shared" si="181"/>
        <v>0.5</v>
      </c>
      <c r="N500" s="14">
        <f t="shared" si="182"/>
        <v>0.5</v>
      </c>
      <c r="O500" s="55">
        <f t="shared" si="183"/>
        <v>0</v>
      </c>
      <c r="P500" s="31">
        <f>IF(D500&gt;21,VLOOKUP(D500,Barem!$S$1:$T$141,2,1),0)</f>
        <v>0</v>
      </c>
      <c r="Q500" s="31">
        <f>IF(D500&lt;1.609,0,IF(B500="F",VLOOKUP(I500,Barem!$W$2:$Y$13,2,1),VLOOKUP(I500,Barem!$W$14:$Y$25,2,1)))</f>
        <v>0</v>
      </c>
      <c r="R500" s="31">
        <f>VLOOKUP(A500,Participanti!A:C,3,0)</f>
        <v>0</v>
      </c>
      <c r="S500" s="25">
        <f t="shared" si="184"/>
        <v>1.5</v>
      </c>
      <c r="T500" s="102">
        <v>44308</v>
      </c>
      <c r="U500" s="13">
        <f>COUNTIFS(A:A,A500,C:C,C500)</f>
        <v>1</v>
      </c>
      <c r="V500" s="87" t="str">
        <f>VLOOKUP(A500,Data_echipe!A:U,21,0)</f>
        <v>Run a lot</v>
      </c>
    </row>
    <row r="501" spans="1:22" x14ac:dyDescent="0.25">
      <c r="A501" s="74" t="s">
        <v>185</v>
      </c>
      <c r="B501" s="87" t="str">
        <f>VLOOKUP(A501,Participanti!A:B,2,0)</f>
        <v>M</v>
      </c>
      <c r="C501" s="75">
        <v>15</v>
      </c>
      <c r="D501" s="76">
        <v>24.02</v>
      </c>
      <c r="E501" s="77">
        <v>8.3344907407407409E-2</v>
      </c>
      <c r="F501" s="77">
        <v>8.3344907407407409E-2</v>
      </c>
      <c r="G501" s="77">
        <f t="shared" si="179"/>
        <v>8.3344907407407409E-2</v>
      </c>
      <c r="H501" s="78">
        <v>36</v>
      </c>
      <c r="I501" s="88">
        <f t="shared" si="180"/>
        <v>3.4698129645048879E-3</v>
      </c>
      <c r="J501" s="87">
        <f>IF(B501="F",VLOOKUP(D501,Barem!$B$2:$C$11,2,1),VLOOKUP(D501,Barem!$B$12:$C$21,2,1))</f>
        <v>5</v>
      </c>
      <c r="K501" s="87">
        <f>IF(J501=0,0,IF(B501="F",VLOOKUP(I501,Barem!$G$2:$H$11,2,1),VLOOKUP(I501,Barem!$G$12:$H$21,2,1)))</f>
        <v>3</v>
      </c>
      <c r="L501" s="56" t="s">
        <v>196</v>
      </c>
      <c r="M501" s="14">
        <f t="shared" si="181"/>
        <v>0.5</v>
      </c>
      <c r="N501" s="14">
        <f t="shared" si="182"/>
        <v>0.5</v>
      </c>
      <c r="O501" s="55">
        <f t="shared" si="183"/>
        <v>0</v>
      </c>
      <c r="P501" s="31">
        <f>IF(D501&gt;21,VLOOKUP(D501,Barem!$S$1:$T$141,2,1),0)</f>
        <v>0.1</v>
      </c>
      <c r="Q501" s="31">
        <f>IF(D501&lt;1.609,0,IF(B501="F",VLOOKUP(I501,Barem!$W$2:$Y$13,2,1),VLOOKUP(I501,Barem!$W$14:$Y$25,2,1)))</f>
        <v>0</v>
      </c>
      <c r="R501" s="31">
        <f>VLOOKUP(A501,Participanti!A:C,3,0)</f>
        <v>0.4</v>
      </c>
      <c r="S501" s="25">
        <f t="shared" si="184"/>
        <v>4.5</v>
      </c>
      <c r="T501" s="102">
        <v>44310</v>
      </c>
      <c r="U501" s="13">
        <f>COUNTIFS(A:A,A501,C:C,C501)</f>
        <v>1</v>
      </c>
      <c r="V501" s="87" t="str">
        <f>VLOOKUP(A501,Data_echipe!A:U,21,0)</f>
        <v>FUGI!</v>
      </c>
    </row>
    <row r="502" spans="1:22" x14ac:dyDescent="0.25">
      <c r="A502" s="74" t="s">
        <v>114</v>
      </c>
      <c r="B502" s="87" t="str">
        <f>VLOOKUP(A502,Participanti!A:B,2,0)</f>
        <v>F</v>
      </c>
      <c r="C502" s="75">
        <v>15</v>
      </c>
      <c r="D502" s="76">
        <v>10</v>
      </c>
      <c r="E502" s="77">
        <v>3.4826388888888886E-2</v>
      </c>
      <c r="F502" s="77">
        <v>3.5254629629629629E-2</v>
      </c>
      <c r="G502" s="77">
        <f t="shared" si="179"/>
        <v>3.5040509259259257E-2</v>
      </c>
      <c r="H502" s="78">
        <v>3</v>
      </c>
      <c r="I502" s="88">
        <f t="shared" si="180"/>
        <v>3.5040509259259256E-3</v>
      </c>
      <c r="J502" s="87">
        <f>IF(B502="F",VLOOKUP(D502,Barem!$B$2:$C$11,2,1),VLOOKUP(D502,Barem!$B$12:$C$21,2,1))</f>
        <v>2.5</v>
      </c>
      <c r="K502" s="87">
        <f>IF(J502=0,0,IF(B502="F",VLOOKUP(I502,Barem!$G$2:$H$11,2,1),VLOOKUP(I502,Barem!$G$12:$H$21,2,1)))</f>
        <v>3.5</v>
      </c>
      <c r="L502" s="56" t="s">
        <v>196</v>
      </c>
      <c r="M502" s="14">
        <f t="shared" si="181"/>
        <v>0.5</v>
      </c>
      <c r="N502" s="14">
        <f t="shared" si="182"/>
        <v>0.5</v>
      </c>
      <c r="O502" s="55">
        <f t="shared" si="183"/>
        <v>0</v>
      </c>
      <c r="P502" s="31">
        <f>IF(D502&gt;21,VLOOKUP(D502,Barem!$S$1:$T$141,2,1),0)</f>
        <v>0</v>
      </c>
      <c r="Q502" s="31">
        <f>IF(D502&lt;1.609,0,IF(B502="F",VLOOKUP(I502,Barem!$W$2:$Y$13,2,1),VLOOKUP(I502,Barem!$W$14:$Y$25,2,1)))</f>
        <v>0</v>
      </c>
      <c r="R502" s="31">
        <f>VLOOKUP(A502,Participanti!A:C,3,0)</f>
        <v>0</v>
      </c>
      <c r="S502" s="25">
        <f t="shared" si="184"/>
        <v>3</v>
      </c>
      <c r="T502" s="102">
        <v>44309</v>
      </c>
      <c r="U502" s="13">
        <f>COUNTIFS(A:A,A502,C:C,C502)</f>
        <v>1</v>
      </c>
      <c r="V502" s="87" t="str">
        <f>VLOOKUP(A502,Data_echipe!A:U,21,0)</f>
        <v>Run for fun</v>
      </c>
    </row>
    <row r="503" spans="1:22" x14ac:dyDescent="0.25">
      <c r="A503" s="74" t="s">
        <v>51</v>
      </c>
      <c r="B503" s="87" t="str">
        <f>VLOOKUP(A503,Participanti!A:B,2,0)</f>
        <v>M</v>
      </c>
      <c r="C503" s="75">
        <v>15</v>
      </c>
      <c r="D503" s="76">
        <v>13.94</v>
      </c>
      <c r="E503" s="77">
        <v>7.4895833333333328E-2</v>
      </c>
      <c r="F503" s="77">
        <v>7.6134259259259263E-2</v>
      </c>
      <c r="G503" s="77">
        <f t="shared" si="179"/>
        <v>7.5515046296296295E-2</v>
      </c>
      <c r="H503" s="78">
        <v>509</v>
      </c>
      <c r="I503" s="88">
        <f t="shared" si="180"/>
        <v>5.417148227854828E-3</v>
      </c>
      <c r="J503" s="87">
        <f>IF(B503="F",VLOOKUP(D503,Barem!$B$2:$C$11,2,1),VLOOKUP(D503,Barem!$B$12:$C$21,2,1))</f>
        <v>3</v>
      </c>
      <c r="K503" s="87">
        <f>IF(J503=0,0,IF(B503="F",VLOOKUP(I503,Barem!$G$2:$H$11,2,1),VLOOKUP(I503,Barem!$G$12:$H$21,2,1)))</f>
        <v>1</v>
      </c>
      <c r="L503" s="56" t="s">
        <v>196</v>
      </c>
      <c r="M503" s="14">
        <f t="shared" si="181"/>
        <v>0.5</v>
      </c>
      <c r="N503" s="14">
        <f t="shared" si="182"/>
        <v>0.5</v>
      </c>
      <c r="O503" s="55">
        <f t="shared" si="183"/>
        <v>0.33933333333333332</v>
      </c>
      <c r="P503" s="31">
        <f>IF(D503&gt;21,VLOOKUP(D503,Barem!$S$1:$T$141,2,1),0)</f>
        <v>0</v>
      </c>
      <c r="Q503" s="31">
        <f>IF(D503&lt;1.609,0,IF(B503="F",VLOOKUP(I503,Barem!$W$2:$Y$13,2,1),VLOOKUP(I503,Barem!$W$14:$Y$25,2,1)))</f>
        <v>0</v>
      </c>
      <c r="R503" s="31">
        <f>VLOOKUP(A503,Participanti!A:C,3,0)</f>
        <v>0.4</v>
      </c>
      <c r="S503" s="25">
        <f t="shared" si="184"/>
        <v>2.7393333333333332</v>
      </c>
      <c r="T503" s="102">
        <v>44311</v>
      </c>
      <c r="U503" s="13">
        <f>COUNTIFS(A:A,A503,C:C,C503)</f>
        <v>1</v>
      </c>
      <c r="V503" s="87" t="str">
        <f>VLOOKUP(A503,Data_echipe!A:U,21,0)</f>
        <v>Simply the BEST</v>
      </c>
    </row>
    <row r="504" spans="1:22" x14ac:dyDescent="0.25">
      <c r="A504" s="74" t="s">
        <v>142</v>
      </c>
      <c r="B504" s="87" t="str">
        <f>VLOOKUP(A504,Participanti!A:B,2,0)</f>
        <v>M</v>
      </c>
      <c r="C504" s="75">
        <v>15</v>
      </c>
      <c r="D504" s="76">
        <v>15.01</v>
      </c>
      <c r="E504" s="77">
        <v>4.0474537037037038E-2</v>
      </c>
      <c r="F504" s="77">
        <v>4.0567129629629627E-2</v>
      </c>
      <c r="G504" s="77">
        <f t="shared" si="179"/>
        <v>4.0520833333333332E-2</v>
      </c>
      <c r="H504" s="78">
        <v>34</v>
      </c>
      <c r="I504" s="88">
        <f t="shared" si="180"/>
        <v>2.6995891627803687E-3</v>
      </c>
      <c r="J504" s="87">
        <f>IF(B504="F",VLOOKUP(D504,Barem!$B$2:$C$11,2,1),VLOOKUP(D504,Barem!$B$12:$C$21,2,1))</f>
        <v>3.5</v>
      </c>
      <c r="K504" s="87">
        <f>IF(J504=0,0,IF(B504="F",VLOOKUP(I504,Barem!$G$2:$H$11,2,1),VLOOKUP(I504,Barem!$G$12:$H$21,2,1)))</f>
        <v>5</v>
      </c>
      <c r="L504" s="56" t="s">
        <v>196</v>
      </c>
      <c r="M504" s="14">
        <f t="shared" si="181"/>
        <v>0.5</v>
      </c>
      <c r="N504" s="14">
        <f t="shared" si="182"/>
        <v>0.5</v>
      </c>
      <c r="O504" s="55">
        <f t="shared" si="183"/>
        <v>0</v>
      </c>
      <c r="P504" s="31">
        <f>IF(D504&gt;21,VLOOKUP(D504,Barem!$S$1:$T$141,2,1),0)</f>
        <v>0</v>
      </c>
      <c r="Q504" s="31">
        <f>IF(D504&lt;1.609,0,IF(B504="F",VLOOKUP(I504,Barem!$W$2:$Y$13,2,1),VLOOKUP(I504,Barem!$W$14:$Y$25,2,1)))</f>
        <v>0.30000000000000004</v>
      </c>
      <c r="R504" s="31">
        <f>VLOOKUP(A504,Participanti!A:C,3,0)</f>
        <v>0</v>
      </c>
      <c r="S504" s="25">
        <f t="shared" si="184"/>
        <v>4.55</v>
      </c>
      <c r="T504" s="102">
        <v>44311</v>
      </c>
      <c r="U504" s="13">
        <f>COUNTIFS(A:A,A504,C:C,C504)</f>
        <v>1</v>
      </c>
      <c r="V504" s="87" t="str">
        <f>VLOOKUP(A504,Data_echipe!A:U,21,0)</f>
        <v>Simply the BEST</v>
      </c>
    </row>
    <row r="505" spans="1:22" x14ac:dyDescent="0.25">
      <c r="A505" s="74" t="s">
        <v>187</v>
      </c>
      <c r="B505" s="87" t="str">
        <f>VLOOKUP(A505,Participanti!A:B,2,0)</f>
        <v>F</v>
      </c>
      <c r="C505" s="75">
        <v>15</v>
      </c>
      <c r="D505" s="76">
        <v>28</v>
      </c>
      <c r="E505" s="77">
        <v>0.1019212962962963</v>
      </c>
      <c r="F505" s="77">
        <v>0.1019212962962963</v>
      </c>
      <c r="G505" s="77">
        <f t="shared" si="179"/>
        <v>0.1019212962962963</v>
      </c>
      <c r="H505" s="78">
        <v>69</v>
      </c>
      <c r="I505" s="88">
        <f t="shared" si="180"/>
        <v>3.6400462962962966E-3</v>
      </c>
      <c r="J505" s="87">
        <f>IF(B505="F",VLOOKUP(D505,Barem!$B$2:$C$11,2,1),VLOOKUP(D505,Barem!$B$12:$C$21,2,1))</f>
        <v>5</v>
      </c>
      <c r="K505" s="87">
        <f>IF(J505=0,0,IF(B505="F",VLOOKUP(I505,Barem!$G$2:$H$11,2,1),VLOOKUP(I505,Barem!$G$12:$H$21,2,1)))</f>
        <v>3.5</v>
      </c>
      <c r="L505" s="56" t="s">
        <v>196</v>
      </c>
      <c r="M505" s="14">
        <f t="shared" si="181"/>
        <v>0.5</v>
      </c>
      <c r="N505" s="14">
        <f t="shared" si="182"/>
        <v>0.5</v>
      </c>
      <c r="O505" s="55">
        <f t="shared" si="183"/>
        <v>0</v>
      </c>
      <c r="P505" s="31">
        <f>IF(D505&gt;21,VLOOKUP(D505,Barem!$S$1:$T$141,2,1),0)</f>
        <v>0.3</v>
      </c>
      <c r="Q505" s="31">
        <f>IF(D505&lt;1.609,0,IF(B505="F",VLOOKUP(I505,Barem!$W$2:$Y$13,2,1),VLOOKUP(I505,Barem!$W$14:$Y$25,2,1)))</f>
        <v>0</v>
      </c>
      <c r="R505" s="31">
        <f>VLOOKUP(A505,Participanti!A:C,3,0)</f>
        <v>0</v>
      </c>
      <c r="S505" s="25">
        <f t="shared" si="184"/>
        <v>4.55</v>
      </c>
      <c r="T505" s="102">
        <v>44311</v>
      </c>
      <c r="U505" s="13">
        <f>COUNTIFS(A:A,A505,C:C,C505)</f>
        <v>1</v>
      </c>
      <c r="V505" s="87" t="str">
        <f>VLOOKUP(A505,Data_echipe!A:U,21,0)</f>
        <v>Simply the BEST</v>
      </c>
    </row>
    <row r="506" spans="1:22" x14ac:dyDescent="0.25">
      <c r="A506" s="74" t="s">
        <v>188</v>
      </c>
      <c r="B506" s="87" t="str">
        <f>VLOOKUP(A506,Participanti!A:B,2,0)</f>
        <v>F</v>
      </c>
      <c r="C506" s="75">
        <v>15</v>
      </c>
      <c r="D506" s="76">
        <v>3.01</v>
      </c>
      <c r="E506" s="77">
        <v>1.0578703703703703E-2</v>
      </c>
      <c r="F506" s="77">
        <v>1.0578703703703703E-2</v>
      </c>
      <c r="G506" s="77">
        <f t="shared" si="179"/>
        <v>1.0578703703703703E-2</v>
      </c>
      <c r="H506" s="78">
        <v>0</v>
      </c>
      <c r="I506" s="88">
        <f t="shared" si="180"/>
        <v>3.5145195028915958E-3</v>
      </c>
      <c r="J506" s="87">
        <f>IF(B506="F",VLOOKUP(D506,Barem!$B$2:$C$11,2,1),VLOOKUP(D506,Barem!$B$12:$C$21,2,1))</f>
        <v>1</v>
      </c>
      <c r="K506" s="87">
        <f>IF(J506=0,0,IF(B506="F",VLOOKUP(I506,Barem!$G$2:$H$11,2,1),VLOOKUP(I506,Barem!$G$12:$H$21,2,1)))</f>
        <v>3.5</v>
      </c>
      <c r="L506" s="56" t="s">
        <v>196</v>
      </c>
      <c r="M506" s="14">
        <f t="shared" si="181"/>
        <v>0.5</v>
      </c>
      <c r="N506" s="14">
        <f t="shared" si="182"/>
        <v>0.5</v>
      </c>
      <c r="O506" s="55">
        <f t="shared" si="183"/>
        <v>0</v>
      </c>
      <c r="P506" s="31">
        <f>IF(D506&gt;21,VLOOKUP(D506,Barem!$S$1:$T$141,2,1),0)</f>
        <v>0</v>
      </c>
      <c r="Q506" s="31">
        <f>IF(D506&lt;1.609,0,IF(B506="F",VLOOKUP(I506,Barem!$W$2:$Y$13,2,1),VLOOKUP(I506,Barem!$W$14:$Y$25,2,1)))</f>
        <v>0</v>
      </c>
      <c r="R506" s="31">
        <f>VLOOKUP(A506,Participanti!A:C,3,0)</f>
        <v>0</v>
      </c>
      <c r="S506" s="25">
        <f t="shared" si="184"/>
        <v>2.25</v>
      </c>
      <c r="T506" s="102">
        <v>44310</v>
      </c>
      <c r="U506" s="13">
        <f>COUNTIFS(A:A,A506,C:C,C506)</f>
        <v>1</v>
      </c>
      <c r="V506" s="87" t="str">
        <f>VLOOKUP(A506,Data_echipe!A:U,21,0)</f>
        <v>Simply the BEST</v>
      </c>
    </row>
    <row r="507" spans="1:22" x14ac:dyDescent="0.25">
      <c r="A507" s="74" t="s">
        <v>190</v>
      </c>
      <c r="B507" s="87" t="str">
        <f>VLOOKUP(A507,Participanti!A:B,2,0)</f>
        <v>F</v>
      </c>
      <c r="C507" s="75">
        <v>15</v>
      </c>
      <c r="D507" s="76">
        <v>17.02</v>
      </c>
      <c r="E507" s="77">
        <v>6.2002314814814809E-2</v>
      </c>
      <c r="F507" s="77">
        <v>6.2002314814814809E-2</v>
      </c>
      <c r="G507" s="77">
        <f t="shared" si="179"/>
        <v>6.2002314814814809E-2</v>
      </c>
      <c r="H507" s="78">
        <v>31</v>
      </c>
      <c r="I507" s="88">
        <f t="shared" si="180"/>
        <v>3.6429092135613871E-3</v>
      </c>
      <c r="J507" s="87">
        <f>IF(B507="F",VLOOKUP(D507,Barem!$B$2:$C$11,2,1),VLOOKUP(D507,Barem!$B$12:$C$21,2,1))</f>
        <v>4</v>
      </c>
      <c r="K507" s="87">
        <f>IF(J507=0,0,IF(B507="F",VLOOKUP(I507,Barem!$G$2:$H$11,2,1),VLOOKUP(I507,Barem!$G$12:$H$21,2,1)))</f>
        <v>3.5</v>
      </c>
      <c r="L507" s="56" t="s">
        <v>196</v>
      </c>
      <c r="M507" s="14">
        <f t="shared" si="181"/>
        <v>0.5</v>
      </c>
      <c r="N507" s="14">
        <f t="shared" si="182"/>
        <v>0.5</v>
      </c>
      <c r="O507" s="55">
        <f t="shared" si="183"/>
        <v>0</v>
      </c>
      <c r="P507" s="31">
        <f>IF(D507&gt;21,VLOOKUP(D507,Barem!$S$1:$T$141,2,1),0)</f>
        <v>0</v>
      </c>
      <c r="Q507" s="31">
        <f>IF(D507&lt;1.609,0,IF(B507="F",VLOOKUP(I507,Barem!$W$2:$Y$13,2,1),VLOOKUP(I507,Barem!$W$14:$Y$25,2,1)))</f>
        <v>0</v>
      </c>
      <c r="R507" s="31">
        <f>VLOOKUP(A507,Participanti!A:C,3,0)</f>
        <v>0</v>
      </c>
      <c r="S507" s="25">
        <f t="shared" si="184"/>
        <v>3.75</v>
      </c>
      <c r="T507" s="102">
        <v>44311</v>
      </c>
      <c r="U507" s="13">
        <f>COUNTIFS(A:A,A507,C:C,C507)</f>
        <v>1</v>
      </c>
      <c r="V507" s="87" t="str">
        <f>VLOOKUP(A507,Data_echipe!A:U,21,0)</f>
        <v>Run for fun</v>
      </c>
    </row>
    <row r="508" spans="1:22" x14ac:dyDescent="0.25">
      <c r="A508" s="74" t="s">
        <v>90</v>
      </c>
      <c r="B508" s="87" t="str">
        <f>VLOOKUP(A508,Participanti!A:B,2,0)</f>
        <v>M</v>
      </c>
      <c r="C508" s="75">
        <v>15</v>
      </c>
      <c r="D508" s="76">
        <v>73.14</v>
      </c>
      <c r="E508" s="77">
        <v>0.61055555555555563</v>
      </c>
      <c r="F508" s="77">
        <v>0.67041666666666666</v>
      </c>
      <c r="G508" s="77">
        <f t="shared" si="179"/>
        <v>0.64048611111111109</v>
      </c>
      <c r="H508" s="78">
        <v>3265</v>
      </c>
      <c r="I508" s="88">
        <f t="shared" si="180"/>
        <v>8.7569881201956662E-3</v>
      </c>
      <c r="J508" s="87">
        <f>IF(B508="F",VLOOKUP(D508,Barem!$B$2:$C$11,2,1),VLOOKUP(D508,Barem!$B$12:$C$21,2,1))</f>
        <v>5</v>
      </c>
      <c r="K508" s="87">
        <f>IF(J508=0,0,IF(B508="F",VLOOKUP(I508,Barem!$G$2:$H$11,2,1),VLOOKUP(I508,Barem!$G$12:$H$21,2,1)))</f>
        <v>0</v>
      </c>
      <c r="L508" s="56" t="s">
        <v>196</v>
      </c>
      <c r="M508" s="14">
        <f t="shared" si="181"/>
        <v>0.5</v>
      </c>
      <c r="N508" s="14">
        <f t="shared" si="182"/>
        <v>0.5</v>
      </c>
      <c r="O508" s="55">
        <f t="shared" si="183"/>
        <v>2.1766666666666667</v>
      </c>
      <c r="P508" s="31">
        <f>IF(D508&gt;21,VLOOKUP(D508,Barem!$S$1:$T$141,2,1),0)</f>
        <v>2.6</v>
      </c>
      <c r="Q508" s="31">
        <f>IF(D508&lt;1.609,0,IF(B508="F",VLOOKUP(I508,Barem!$W$2:$Y$13,2,1),VLOOKUP(I508,Barem!$W$14:$Y$25,2,1)))</f>
        <v>0</v>
      </c>
      <c r="R508" s="31">
        <f>VLOOKUP(A508,Participanti!A:C,3,0)</f>
        <v>0.4</v>
      </c>
      <c r="S508" s="25">
        <f t="shared" si="184"/>
        <v>7.6766666666666676</v>
      </c>
      <c r="T508" s="102">
        <v>44310</v>
      </c>
      <c r="U508" s="13">
        <f>COUNTIFS(A:A,A508,C:C,C508)</f>
        <v>1</v>
      </c>
      <c r="V508" s="87" t="str">
        <f>VLOOKUP(A508,Data_echipe!A:U,21,0)</f>
        <v>FUGI!</v>
      </c>
    </row>
    <row r="509" spans="1:22" x14ac:dyDescent="0.25">
      <c r="A509" s="74" t="s">
        <v>59</v>
      </c>
      <c r="B509" s="87" t="str">
        <f>VLOOKUP(A509,Participanti!A:B,2,0)</f>
        <v>M</v>
      </c>
      <c r="C509" s="75">
        <v>15</v>
      </c>
      <c r="D509" s="76">
        <v>3.08</v>
      </c>
      <c r="E509" s="77">
        <v>9.0393518518518522E-3</v>
      </c>
      <c r="F509" s="77">
        <v>9.1550925925925931E-3</v>
      </c>
      <c r="G509" s="77">
        <f t="shared" si="179"/>
        <v>9.0972222222222218E-3</v>
      </c>
      <c r="H509" s="78">
        <v>11</v>
      </c>
      <c r="I509" s="88">
        <f t="shared" si="180"/>
        <v>2.9536435786435785E-3</v>
      </c>
      <c r="J509" s="87">
        <f>IF(B509="F",VLOOKUP(D509,Barem!$B$2:$C$11,2,1),VLOOKUP(D509,Barem!$B$12:$C$21,2,1))</f>
        <v>1</v>
      </c>
      <c r="K509" s="87">
        <f>IF(J509=0,0,IF(B509="F",VLOOKUP(I509,Barem!$G$2:$H$11,2,1),VLOOKUP(I509,Barem!$G$12:$H$21,2,1)))</f>
        <v>4.5</v>
      </c>
      <c r="L509" s="56" t="s">
        <v>196</v>
      </c>
      <c r="M509" s="14">
        <f t="shared" si="181"/>
        <v>0.5</v>
      </c>
      <c r="N509" s="14">
        <f t="shared" si="182"/>
        <v>0.5</v>
      </c>
      <c r="O509" s="55">
        <f t="shared" si="183"/>
        <v>0</v>
      </c>
      <c r="P509" s="31">
        <f>IF(D509&gt;21,VLOOKUP(D509,Barem!$S$1:$T$141,2,1),0)</f>
        <v>0</v>
      </c>
      <c r="Q509" s="31">
        <f>IF(D509&lt;1.609,0,IF(B509="F",VLOOKUP(I509,Barem!$W$2:$Y$13,2,1),VLOOKUP(I509,Barem!$W$14:$Y$25,2,1)))</f>
        <v>0</v>
      </c>
      <c r="R509" s="31">
        <f>VLOOKUP(A509,Participanti!A:C,3,0)</f>
        <v>0</v>
      </c>
      <c r="S509" s="25">
        <f t="shared" si="184"/>
        <v>2.75</v>
      </c>
      <c r="T509" s="102">
        <v>44311</v>
      </c>
      <c r="U509" s="13">
        <f>COUNTIFS(A:A,A509,C:C,C509)</f>
        <v>1</v>
      </c>
      <c r="V509" s="87" t="str">
        <f>VLOOKUP(A509,Data_echipe!A:U,21,0)</f>
        <v>FUGI!</v>
      </c>
    </row>
    <row r="510" spans="1:22" x14ac:dyDescent="0.25">
      <c r="A510" s="74" t="s">
        <v>66</v>
      </c>
      <c r="B510" s="87" t="str">
        <f>VLOOKUP(A510,Participanti!A:B,2,0)</f>
        <v>M</v>
      </c>
      <c r="C510" s="75">
        <v>15</v>
      </c>
      <c r="D510" s="76">
        <v>8.57</v>
      </c>
      <c r="E510" s="77">
        <v>2.8969907407407406E-2</v>
      </c>
      <c r="F510" s="77">
        <v>2.8969907407407406E-2</v>
      </c>
      <c r="G510" s="77">
        <f t="shared" si="179"/>
        <v>2.8969907407407406E-2</v>
      </c>
      <c r="H510" s="78">
        <v>20</v>
      </c>
      <c r="I510" s="88">
        <f t="shared" si="180"/>
        <v>3.3803859285189506E-3</v>
      </c>
      <c r="J510" s="87">
        <f>IF(B510="F",VLOOKUP(D510,Barem!$B$2:$C$11,2,1),VLOOKUP(D510,Barem!$B$12:$C$21,2,1))</f>
        <v>2</v>
      </c>
      <c r="K510" s="87">
        <f>IF(J510=0,0,IF(B510="F",VLOOKUP(I510,Barem!$G$2:$H$11,2,1),VLOOKUP(I510,Barem!$G$12:$H$21,2,1)))</f>
        <v>3</v>
      </c>
      <c r="L510" s="56" t="s">
        <v>196</v>
      </c>
      <c r="M510" s="14">
        <f t="shared" si="181"/>
        <v>0.5</v>
      </c>
      <c r="N510" s="14">
        <f t="shared" si="182"/>
        <v>0.5</v>
      </c>
      <c r="O510" s="55">
        <f t="shared" si="183"/>
        <v>0</v>
      </c>
      <c r="P510" s="31">
        <f>IF(D510&gt;21,VLOOKUP(D510,Barem!$S$1:$T$141,2,1),0)</f>
        <v>0</v>
      </c>
      <c r="Q510" s="31">
        <f>IF(D510&lt;1.609,0,IF(B510="F",VLOOKUP(I510,Barem!$W$2:$Y$13,2,1),VLOOKUP(I510,Barem!$W$14:$Y$25,2,1)))</f>
        <v>0</v>
      </c>
      <c r="R510" s="31">
        <f>VLOOKUP(A510,Participanti!A:C,3,0)</f>
        <v>0</v>
      </c>
      <c r="S510" s="25">
        <f t="shared" si="184"/>
        <v>2.5</v>
      </c>
      <c r="T510" s="102">
        <v>44307</v>
      </c>
      <c r="U510" s="13">
        <f>COUNTIFS(A:A,A510,C:C,C510)</f>
        <v>1</v>
      </c>
      <c r="V510" s="87" t="str">
        <f>VLOOKUP(A510,Data_echipe!A:U,21,0)</f>
        <v>Simply the BEST</v>
      </c>
    </row>
    <row r="511" spans="1:22" x14ac:dyDescent="0.25">
      <c r="A511" s="74" t="s">
        <v>197</v>
      </c>
      <c r="B511" s="87" t="str">
        <f>VLOOKUP(A511,Participanti!A:B,2,0)</f>
        <v>F</v>
      </c>
      <c r="C511" s="75">
        <v>15</v>
      </c>
      <c r="D511" s="76">
        <v>5.0199999999999996</v>
      </c>
      <c r="E511" s="77">
        <v>1.5405092592592593E-2</v>
      </c>
      <c r="F511" s="77">
        <v>1.5439814814814816E-2</v>
      </c>
      <c r="G511" s="77">
        <f t="shared" ref="G511:G517" si="185">AVERAGE(E511:F511)</f>
        <v>1.5422453703703706E-2</v>
      </c>
      <c r="H511" s="78">
        <v>4</v>
      </c>
      <c r="I511" s="88">
        <f t="shared" si="180"/>
        <v>3.0722019330087064E-3</v>
      </c>
      <c r="J511" s="87">
        <f>IF(B511="F",VLOOKUP(D511,Barem!$B$2:$C$11,2,1),VLOOKUP(D511,Barem!$B$12:$C$21,2,1))</f>
        <v>1.5</v>
      </c>
      <c r="K511" s="87">
        <f>IF(J511=0,0,IF(B511="F",VLOOKUP(I511,Barem!$G$2:$H$11,2,1),VLOOKUP(I511,Barem!$G$12:$H$21,2,1)))</f>
        <v>5</v>
      </c>
      <c r="L511" s="56" t="s">
        <v>196</v>
      </c>
      <c r="M511" s="14">
        <f t="shared" si="181"/>
        <v>0.5</v>
      </c>
      <c r="N511" s="14">
        <f t="shared" si="182"/>
        <v>0.5</v>
      </c>
      <c r="O511" s="55">
        <f t="shared" si="183"/>
        <v>0</v>
      </c>
      <c r="P511" s="31">
        <f>IF(D511&gt;21,VLOOKUP(D511,Barem!$S$1:$T$141,2,1),0)</f>
        <v>0</v>
      </c>
      <c r="Q511" s="31">
        <f>IF(D511&lt;1.609,0,IF(B511="F",VLOOKUP(I511,Barem!$W$2:$Y$13,2,1),VLOOKUP(I511,Barem!$W$14:$Y$25,2,1)))</f>
        <v>0.30000000000000004</v>
      </c>
      <c r="R511" s="31">
        <f>VLOOKUP(A511,Participanti!A:C,3,0)</f>
        <v>0</v>
      </c>
      <c r="S511" s="25">
        <f t="shared" ref="S511:S517" si="186">J511*M511+K511*N511+O511+P511+Q511+R511</f>
        <v>3.55</v>
      </c>
      <c r="T511" s="102">
        <v>44311</v>
      </c>
      <c r="U511" s="13">
        <f>COUNTIFS(A:A,A511,C:C,C511)</f>
        <v>1</v>
      </c>
      <c r="V511" s="87" t="str">
        <f>VLOOKUP(A511,Data_echipe!A:U,21,0)</f>
        <v>Simply the BEST</v>
      </c>
    </row>
    <row r="512" spans="1:22" x14ac:dyDescent="0.25">
      <c r="A512" s="74" t="s">
        <v>122</v>
      </c>
      <c r="B512" s="87" t="str">
        <f>VLOOKUP(A512,Participanti!A:B,2,0)</f>
        <v>M</v>
      </c>
      <c r="C512" s="75">
        <v>15</v>
      </c>
      <c r="D512" s="76">
        <v>21.11</v>
      </c>
      <c r="E512" s="77">
        <v>7.8761574074074067E-2</v>
      </c>
      <c r="F512" s="77">
        <v>8.3634259259259255E-2</v>
      </c>
      <c r="G512" s="77">
        <f t="shared" si="185"/>
        <v>8.1197916666666661E-2</v>
      </c>
      <c r="H512" s="78">
        <v>26</v>
      </c>
      <c r="I512" s="88">
        <f t="shared" si="180"/>
        <v>3.846419548397284E-3</v>
      </c>
      <c r="J512" s="87">
        <f>IF(B512="F",VLOOKUP(D512,Barem!$B$2:$C$11,2,1),VLOOKUP(D512,Barem!$B$12:$C$21,2,1))</f>
        <v>5</v>
      </c>
      <c r="K512" s="87">
        <f>IF(J512=0,0,IF(B512="F",VLOOKUP(I512,Barem!$G$2:$H$11,2,1),VLOOKUP(I512,Barem!$G$12:$H$21,2,1)))</f>
        <v>1.5</v>
      </c>
      <c r="L512" s="56" t="s">
        <v>196</v>
      </c>
      <c r="M512" s="14">
        <f t="shared" si="181"/>
        <v>0.5</v>
      </c>
      <c r="N512" s="14">
        <f t="shared" si="182"/>
        <v>0.5</v>
      </c>
      <c r="O512" s="55">
        <f t="shared" si="183"/>
        <v>0</v>
      </c>
      <c r="P512" s="31">
        <f>IF(D512&gt;21,VLOOKUP(D512,Barem!$S$1:$T$141,2,1),0)</f>
        <v>0</v>
      </c>
      <c r="Q512" s="31">
        <f>IF(D512&lt;1.609,0,IF(B512="F",VLOOKUP(I512,Barem!$W$2:$Y$13,2,1),VLOOKUP(I512,Barem!$W$14:$Y$25,2,1)))</f>
        <v>0</v>
      </c>
      <c r="R512" s="31">
        <f>VLOOKUP(A512,Participanti!A:C,3,0)</f>
        <v>0</v>
      </c>
      <c r="S512" s="25">
        <f t="shared" si="186"/>
        <v>3.25</v>
      </c>
      <c r="T512" s="102">
        <v>44310</v>
      </c>
      <c r="U512" s="13">
        <f>COUNTIFS(A:A,A512,C:C,C512)</f>
        <v>1</v>
      </c>
      <c r="V512" s="87" t="str">
        <f>VLOOKUP(A512,Data_echipe!A:U,21,0)</f>
        <v>Run a lot</v>
      </c>
    </row>
    <row r="513" spans="1:22" x14ac:dyDescent="0.25">
      <c r="A513" s="74" t="s">
        <v>189</v>
      </c>
      <c r="B513" s="87" t="str">
        <f>VLOOKUP(A513,Participanti!A:B,2,0)</f>
        <v>M</v>
      </c>
      <c r="C513" s="75">
        <v>15</v>
      </c>
      <c r="D513" s="76">
        <v>10.02</v>
      </c>
      <c r="E513" s="77">
        <v>3.2071759259259258E-2</v>
      </c>
      <c r="F513" s="77">
        <v>3.2071759259259258E-2</v>
      </c>
      <c r="G513" s="77">
        <f t="shared" si="185"/>
        <v>3.2071759259259258E-2</v>
      </c>
      <c r="H513" s="78">
        <v>0</v>
      </c>
      <c r="I513" s="88">
        <f t="shared" si="180"/>
        <v>3.2007743771715826E-3</v>
      </c>
      <c r="J513" s="87">
        <f>IF(B513="F",VLOOKUP(D513,Barem!$B$2:$C$11,2,1),VLOOKUP(D513,Barem!$B$12:$C$21,2,1))</f>
        <v>2.5</v>
      </c>
      <c r="K513" s="87">
        <f>IF(J513=0,0,IF(B513="F",VLOOKUP(I513,Barem!$G$2:$H$11,2,1),VLOOKUP(I513,Barem!$G$12:$H$21,2,1)))</f>
        <v>3.5</v>
      </c>
      <c r="L513" s="56" t="s">
        <v>196</v>
      </c>
      <c r="M513" s="14">
        <f t="shared" si="181"/>
        <v>0.5</v>
      </c>
      <c r="N513" s="14">
        <f t="shared" si="182"/>
        <v>0.5</v>
      </c>
      <c r="O513" s="55">
        <f t="shared" si="183"/>
        <v>0</v>
      </c>
      <c r="P513" s="31">
        <f>IF(D513&gt;21,VLOOKUP(D513,Barem!$S$1:$T$141,2,1),0)</f>
        <v>0</v>
      </c>
      <c r="Q513" s="31">
        <f>IF(D513&lt;1.609,0,IF(B513="F",VLOOKUP(I513,Barem!$W$2:$Y$13,2,1),VLOOKUP(I513,Barem!$W$14:$Y$25,2,1)))</f>
        <v>0</v>
      </c>
      <c r="R513" s="31">
        <f>VLOOKUP(A513,Participanti!A:C,3,0)</f>
        <v>0</v>
      </c>
      <c r="S513" s="25">
        <f t="shared" si="186"/>
        <v>3</v>
      </c>
      <c r="T513" s="102">
        <v>44308</v>
      </c>
      <c r="U513" s="13">
        <f>COUNTIFS(A:A,A513,C:C,C513)</f>
        <v>1</v>
      </c>
      <c r="V513" s="87" t="str">
        <f>VLOOKUP(A513,Data_echipe!A:U,21,0)</f>
        <v>Run for fun</v>
      </c>
    </row>
    <row r="514" spans="1:22" x14ac:dyDescent="0.25">
      <c r="A514" s="74" t="s">
        <v>53</v>
      </c>
      <c r="B514" s="87" t="str">
        <f>VLOOKUP(A514,Participanti!A:B,2,0)</f>
        <v>M</v>
      </c>
      <c r="C514" s="75">
        <v>15</v>
      </c>
      <c r="D514" s="76">
        <v>10.01</v>
      </c>
      <c r="E514" s="77">
        <v>3.7939814814814815E-2</v>
      </c>
      <c r="F514" s="77">
        <v>3.8807870370370375E-2</v>
      </c>
      <c r="G514" s="77">
        <f t="shared" ref="G514" si="187">AVERAGE(E514:F514)</f>
        <v>3.8373842592592591E-2</v>
      </c>
      <c r="H514" s="78">
        <v>8</v>
      </c>
      <c r="I514" s="88">
        <f t="shared" ref="I514" si="188">G514/D514</f>
        <v>3.8335507085507084E-3</v>
      </c>
      <c r="J514" s="87">
        <f>IF(B514="F",VLOOKUP(D514,Barem!$B$2:$C$11,2,1),VLOOKUP(D514,Barem!$B$12:$C$21,2,1))</f>
        <v>2.5</v>
      </c>
      <c r="K514" s="87">
        <f>IF(J514=0,0,IF(B514="F",VLOOKUP(I514,Barem!$G$2:$H$11,2,1),VLOOKUP(I514,Barem!$G$12:$H$21,2,1)))</f>
        <v>1.5</v>
      </c>
      <c r="L514" s="56" t="s">
        <v>196</v>
      </c>
      <c r="M514" s="14">
        <f t="shared" ref="M514" si="189">IF(OR(L514="P1",L514="P2",L514="P3"),"",IF(C514=15,0.5,IF(L514="D",0.75,0.25)))</f>
        <v>0.5</v>
      </c>
      <c r="N514" s="14">
        <f t="shared" ref="N514" si="190">IF(OR(L514="P1",L514="P2",L514="P3"),"",IF(C514=15,0.5,IF(L514="V",0.75,0.25)))</f>
        <v>0.5</v>
      </c>
      <c r="O514" s="55">
        <f t="shared" ref="O514" si="191">IF(H514&lt;-49,H514/1500,IF(H514&gt;99,H514/1500,0))</f>
        <v>0</v>
      </c>
      <c r="P514" s="31">
        <f>IF(D514&gt;21,VLOOKUP(D514,Barem!$S$1:$T$141,2,1),0)</f>
        <v>0</v>
      </c>
      <c r="Q514" s="31">
        <f>IF(D514&lt;1.609,0,IF(B514="F",VLOOKUP(I514,Barem!$W$2:$Y$13,2,1),VLOOKUP(I514,Barem!$W$14:$Y$25,2,1)))</f>
        <v>0</v>
      </c>
      <c r="R514" s="31">
        <f>VLOOKUP(A514,Participanti!A:C,3,0)</f>
        <v>0</v>
      </c>
      <c r="S514" s="25">
        <f t="shared" ref="S514" si="192">J514*M514+K514*N514+O514+P514+Q514+R514</f>
        <v>2</v>
      </c>
      <c r="T514" s="102">
        <v>44310</v>
      </c>
      <c r="U514" s="13">
        <f>COUNTIFS(A:A,A514,C:C,C514)</f>
        <v>1</v>
      </c>
      <c r="V514" s="87" t="str">
        <f>VLOOKUP(A514,Data_echipe!A:U,21,0)</f>
        <v>Run for fun</v>
      </c>
    </row>
    <row r="515" spans="1:22" x14ac:dyDescent="0.25">
      <c r="A515" s="74" t="s">
        <v>67</v>
      </c>
      <c r="B515" s="87" t="str">
        <f>VLOOKUP(A515,Participanti!A:B,2,0)</f>
        <v>F</v>
      </c>
      <c r="C515" s="75">
        <v>15</v>
      </c>
      <c r="D515" s="76">
        <v>8.01</v>
      </c>
      <c r="E515" s="77">
        <v>3.6874999999999998E-2</v>
      </c>
      <c r="F515" s="77">
        <v>3.6932870370370366E-2</v>
      </c>
      <c r="G515" s="77">
        <f t="shared" si="185"/>
        <v>3.6903935185185185E-2</v>
      </c>
      <c r="H515" s="78">
        <v>11</v>
      </c>
      <c r="I515" s="88">
        <f t="shared" si="180"/>
        <v>4.6072328570768021E-3</v>
      </c>
      <c r="J515" s="87">
        <f>IF(B515="F",VLOOKUP(D515,Barem!$B$2:$C$11,2,1),VLOOKUP(D515,Barem!$B$12:$C$21,2,1))</f>
        <v>2</v>
      </c>
      <c r="K515" s="87">
        <f>IF(J515=0,0,IF(B515="F",VLOOKUP(I515,Barem!$G$2:$H$11,2,1),VLOOKUP(I515,Barem!$G$12:$H$21,2,1)))</f>
        <v>1</v>
      </c>
      <c r="L515" s="56" t="s">
        <v>196</v>
      </c>
      <c r="M515" s="14">
        <f t="shared" si="181"/>
        <v>0.5</v>
      </c>
      <c r="N515" s="14">
        <f t="shared" si="182"/>
        <v>0.5</v>
      </c>
      <c r="O515" s="55">
        <f t="shared" si="183"/>
        <v>0</v>
      </c>
      <c r="P515" s="31">
        <f>IF(D515&gt;21,VLOOKUP(D515,Barem!$S$1:$T$141,2,1),0)</f>
        <v>0</v>
      </c>
      <c r="Q515" s="31">
        <f>IF(D515&lt;1.609,0,IF(B515="F",VLOOKUP(I515,Barem!$W$2:$Y$13,2,1),VLOOKUP(I515,Barem!$W$14:$Y$25,2,1)))</f>
        <v>0</v>
      </c>
      <c r="R515" s="31">
        <f>VLOOKUP(A515,Participanti!A:C,3,0)</f>
        <v>0.7</v>
      </c>
      <c r="S515" s="25">
        <f t="shared" si="186"/>
        <v>2.2000000000000002</v>
      </c>
      <c r="T515" s="102">
        <v>44305</v>
      </c>
      <c r="U515" s="13">
        <f>COUNTIFS(A:A,A515,C:C,C515)</f>
        <v>1</v>
      </c>
      <c r="V515" s="87" t="str">
        <f>VLOOKUP(A515,Data_echipe!A:U,21,0)</f>
        <v>FUGI!</v>
      </c>
    </row>
    <row r="516" spans="1:22" x14ac:dyDescent="0.25">
      <c r="A516" s="74" t="s">
        <v>49</v>
      </c>
      <c r="B516" s="87" t="str">
        <f>VLOOKUP(A516,Participanti!A:B,2,0)</f>
        <v>M</v>
      </c>
      <c r="C516" s="75">
        <v>15</v>
      </c>
      <c r="D516" s="76">
        <v>8.23</v>
      </c>
      <c r="E516" s="77">
        <v>2.7777777777777776E-2</v>
      </c>
      <c r="F516" s="77">
        <v>2.8796296296296296E-2</v>
      </c>
      <c r="G516" s="77">
        <f t="shared" ref="G516" si="193">AVERAGE(E516:F516)</f>
        <v>2.8287037037037034E-2</v>
      </c>
      <c r="H516" s="78">
        <v>15</v>
      </c>
      <c r="I516" s="88">
        <f t="shared" ref="I516" si="194">G516/D516</f>
        <v>3.4370640385221183E-3</v>
      </c>
      <c r="J516" s="87">
        <f>IF(B516="F",VLOOKUP(D516,Barem!$B$2:$C$11,2,1),VLOOKUP(D516,Barem!$B$12:$C$21,2,1))</f>
        <v>2</v>
      </c>
      <c r="K516" s="87">
        <f>IF(J516=0,0,IF(B516="F",VLOOKUP(I516,Barem!$G$2:$H$11,2,1),VLOOKUP(I516,Barem!$G$12:$H$21,2,1)))</f>
        <v>3</v>
      </c>
      <c r="L516" s="56" t="s">
        <v>196</v>
      </c>
      <c r="M516" s="14">
        <f t="shared" ref="M516" si="195">IF(OR(L516="P1",L516="P2",L516="P3"),"",IF(C516=15,0.5,IF(L516="D",0.75,0.25)))</f>
        <v>0.5</v>
      </c>
      <c r="N516" s="14">
        <f t="shared" ref="N516" si="196">IF(OR(L516="P1",L516="P2",L516="P3"),"",IF(C516=15,0.5,IF(L516="V",0.75,0.25)))</f>
        <v>0.5</v>
      </c>
      <c r="O516" s="55">
        <f t="shared" ref="O516" si="197">IF(H516&lt;-49,H516/1500,IF(H516&gt;99,H516/1500,0))</f>
        <v>0</v>
      </c>
      <c r="P516" s="31">
        <f>IF(D516&gt;21,VLOOKUP(D516,Barem!$S$1:$T$141,2,1),0)</f>
        <v>0</v>
      </c>
      <c r="Q516" s="31">
        <f>IF(D516&lt;1.609,0,IF(B516="F",VLOOKUP(I516,Barem!$W$2:$Y$13,2,1),VLOOKUP(I516,Barem!$W$14:$Y$25,2,1)))</f>
        <v>0</v>
      </c>
      <c r="R516" s="31">
        <f>VLOOKUP(A516,Participanti!A:C,3,0)</f>
        <v>0</v>
      </c>
      <c r="S516" s="25">
        <f t="shared" ref="S516" si="198">J516*M516+K516*N516+O516+P516+Q516+R516</f>
        <v>2.5</v>
      </c>
      <c r="T516" s="102">
        <v>44311</v>
      </c>
      <c r="U516" s="13">
        <f>COUNTIFS(A:A,A516,C:C,C516)</f>
        <v>1</v>
      </c>
      <c r="V516" s="87" t="str">
        <f>VLOOKUP(A516,Data_echipe!A:U,21,0)</f>
        <v>Tenchei</v>
      </c>
    </row>
    <row r="517" spans="1:22" s="130" customFormat="1" x14ac:dyDescent="0.25">
      <c r="A517" s="118" t="s">
        <v>44</v>
      </c>
      <c r="B517" s="119" t="str">
        <f>VLOOKUP(A517,Participanti!A:B,2,0)</f>
        <v>M</v>
      </c>
      <c r="C517" s="120">
        <v>15</v>
      </c>
      <c r="D517" s="121">
        <v>17.18</v>
      </c>
      <c r="E517" s="122">
        <v>6.4629629629629634E-2</v>
      </c>
      <c r="F517" s="122">
        <v>7.5972222222222219E-2</v>
      </c>
      <c r="G517" s="122">
        <f t="shared" si="185"/>
        <v>7.0300925925925933E-2</v>
      </c>
      <c r="H517" s="123">
        <v>28</v>
      </c>
      <c r="I517" s="124">
        <f t="shared" si="180"/>
        <v>4.0920212995300314E-3</v>
      </c>
      <c r="J517" s="119">
        <f>IF(B517="F",VLOOKUP(D517,Barem!$B$2:$C$11,2,1),VLOOKUP(D517,Barem!$B$12:$C$21,2,1))</f>
        <v>4</v>
      </c>
      <c r="K517" s="119">
        <f>IF(J517=0,0,IF(B517="F",VLOOKUP(I517,Barem!$G$2:$H$11,2,1),VLOOKUP(I517,Barem!$G$12:$H$21,2,1)))</f>
        <v>1.5</v>
      </c>
      <c r="L517" s="136" t="s">
        <v>196</v>
      </c>
      <c r="M517" s="125">
        <f t="shared" si="181"/>
        <v>0.5</v>
      </c>
      <c r="N517" s="125">
        <f t="shared" si="182"/>
        <v>0.5</v>
      </c>
      <c r="O517" s="126">
        <f t="shared" si="183"/>
        <v>0</v>
      </c>
      <c r="P517" s="127">
        <f>IF(D517&gt;21,VLOOKUP(D517,Barem!$S$1:$T$141,2,1),0)</f>
        <v>0</v>
      </c>
      <c r="Q517" s="127">
        <f>IF(D517&lt;1.609,0,IF(B517="F",VLOOKUP(I517,Barem!$W$2:$Y$13,2,1),VLOOKUP(I517,Barem!$W$14:$Y$25,2,1)))</f>
        <v>0</v>
      </c>
      <c r="R517" s="127">
        <f>VLOOKUP(A517,Participanti!A:C,3,0)</f>
        <v>0</v>
      </c>
      <c r="S517" s="128">
        <f t="shared" si="186"/>
        <v>2.75</v>
      </c>
      <c r="T517" s="131">
        <v>44307</v>
      </c>
      <c r="U517" s="129">
        <f>COUNTIFS(A:A,A517,C:C,C517)</f>
        <v>1</v>
      </c>
      <c r="V517" s="119" t="str">
        <f>VLOOKUP(A517,Data_echipe!A:U,21,0)</f>
        <v>Run a lot</v>
      </c>
    </row>
    <row r="518" spans="1:22" x14ac:dyDescent="0.25">
      <c r="A518" s="114" t="s">
        <v>54</v>
      </c>
      <c r="B518" s="114" t="str">
        <f>VLOOKUP(A518,Participanti!A:B,2,0)</f>
        <v>M</v>
      </c>
      <c r="C518" s="114" t="s">
        <v>180</v>
      </c>
      <c r="D518" s="114"/>
      <c r="E518" s="114"/>
      <c r="F518" s="114"/>
      <c r="G518" s="114"/>
      <c r="H518" s="115"/>
      <c r="I518" s="114"/>
      <c r="J518" s="114"/>
      <c r="K518" s="114"/>
      <c r="L518" s="114" t="s">
        <v>252</v>
      </c>
      <c r="M518" s="114"/>
      <c r="N518" s="114"/>
      <c r="O518" s="116"/>
      <c r="P518" s="116"/>
      <c r="Q518" s="116"/>
      <c r="R518" s="116"/>
      <c r="S518" s="117">
        <v>3.6666666666666665</v>
      </c>
      <c r="T518" s="114"/>
      <c r="U518" s="114"/>
      <c r="V518" s="114" t="str">
        <f>VLOOKUP(A518,Data_echipe!A:U,21,0)</f>
        <v>Tenchei</v>
      </c>
    </row>
    <row r="519" spans="1:22" x14ac:dyDescent="0.25">
      <c r="A519" s="114" t="s">
        <v>90</v>
      </c>
      <c r="B519" s="114" t="str">
        <f>VLOOKUP(A519,Participanti!A:B,2,0)</f>
        <v>M</v>
      </c>
      <c r="C519" s="114" t="s">
        <v>180</v>
      </c>
      <c r="D519" s="114"/>
      <c r="E519" s="114"/>
      <c r="F519" s="114"/>
      <c r="G519" s="114"/>
      <c r="H519" s="115"/>
      <c r="I519" s="114"/>
      <c r="J519" s="114"/>
      <c r="K519" s="114"/>
      <c r="L519" s="114" t="s">
        <v>252</v>
      </c>
      <c r="M519" s="114"/>
      <c r="N519" s="114"/>
      <c r="O519" s="116"/>
      <c r="P519" s="116"/>
      <c r="Q519" s="116"/>
      <c r="R519" s="116"/>
      <c r="S519" s="117">
        <v>4.666666666666667</v>
      </c>
      <c r="T519" s="114"/>
      <c r="U519" s="114"/>
      <c r="V519" s="114" t="str">
        <f>VLOOKUP(A519,Data_echipe!A:U,21,0)</f>
        <v>FUGI!</v>
      </c>
    </row>
    <row r="520" spans="1:22" x14ac:dyDescent="0.25">
      <c r="A520" s="114" t="s">
        <v>66</v>
      </c>
      <c r="B520" s="114" t="str">
        <f>VLOOKUP(A520,Participanti!A:B,2,0)</f>
        <v>M</v>
      </c>
      <c r="C520" s="114" t="s">
        <v>180</v>
      </c>
      <c r="D520" s="114"/>
      <c r="E520" s="114"/>
      <c r="F520" s="114"/>
      <c r="G520" s="114"/>
      <c r="H520" s="115"/>
      <c r="I520" s="114"/>
      <c r="J520" s="114"/>
      <c r="K520" s="114"/>
      <c r="L520" s="114" t="s">
        <v>252</v>
      </c>
      <c r="M520" s="114"/>
      <c r="N520" s="114"/>
      <c r="O520" s="116"/>
      <c r="P520" s="116"/>
      <c r="Q520" s="116"/>
      <c r="R520" s="116"/>
      <c r="S520" s="117">
        <v>4.333333333333333</v>
      </c>
      <c r="T520" s="114"/>
      <c r="U520" s="114"/>
      <c r="V520" s="114" t="str">
        <f>VLOOKUP(A520,Data_echipe!A:U,21,0)</f>
        <v>Simply the BEST</v>
      </c>
    </row>
    <row r="521" spans="1:22" x14ac:dyDescent="0.25">
      <c r="A521" s="114" t="s">
        <v>68</v>
      </c>
      <c r="B521" s="114" t="str">
        <f>VLOOKUP(A521,Participanti!A:B,2,0)</f>
        <v>M</v>
      </c>
      <c r="C521" s="114" t="s">
        <v>180</v>
      </c>
      <c r="D521" s="114"/>
      <c r="E521" s="114"/>
      <c r="F521" s="114"/>
      <c r="G521" s="114"/>
      <c r="H521" s="115"/>
      <c r="I521" s="114"/>
      <c r="J521" s="114"/>
      <c r="K521" s="114"/>
      <c r="L521" s="114" t="s">
        <v>252</v>
      </c>
      <c r="M521" s="114"/>
      <c r="N521" s="114"/>
      <c r="O521" s="116"/>
      <c r="P521" s="116"/>
      <c r="Q521" s="116"/>
      <c r="R521" s="116"/>
      <c r="S521" s="117">
        <v>4.666666666666667</v>
      </c>
      <c r="T521" s="114"/>
      <c r="U521" s="114"/>
      <c r="V521" s="114" t="str">
        <f>VLOOKUP(A521,Data_echipe!A:U,21,0)</f>
        <v>Tenchei</v>
      </c>
    </row>
    <row r="522" spans="1:22" x14ac:dyDescent="0.25">
      <c r="A522" s="114" t="s">
        <v>65</v>
      </c>
      <c r="B522" s="114" t="str">
        <f>VLOOKUP(A522,Participanti!A:B,2,0)</f>
        <v>M</v>
      </c>
      <c r="C522" s="114" t="s">
        <v>180</v>
      </c>
      <c r="D522" s="114"/>
      <c r="E522" s="114"/>
      <c r="F522" s="114"/>
      <c r="G522" s="114"/>
      <c r="H522" s="115"/>
      <c r="I522" s="114"/>
      <c r="J522" s="114"/>
      <c r="K522" s="114"/>
      <c r="L522" s="114" t="s">
        <v>252</v>
      </c>
      <c r="M522" s="114"/>
      <c r="N522" s="114"/>
      <c r="O522" s="116"/>
      <c r="P522" s="116"/>
      <c r="Q522" s="116"/>
      <c r="R522" s="116"/>
      <c r="S522" s="117">
        <v>4.333333333333333</v>
      </c>
      <c r="T522" s="114"/>
      <c r="U522" s="114"/>
      <c r="V522" s="114" t="str">
        <f>VLOOKUP(A522,Data_echipe!A:U,21,0)</f>
        <v>FUGI!</v>
      </c>
    </row>
    <row r="523" spans="1:22" x14ac:dyDescent="0.25">
      <c r="A523" s="114" t="s">
        <v>44</v>
      </c>
      <c r="B523" s="114" t="str">
        <f>VLOOKUP(A523,Participanti!A:B,2,0)</f>
        <v>M</v>
      </c>
      <c r="C523" s="114" t="s">
        <v>180</v>
      </c>
      <c r="D523" s="114"/>
      <c r="E523" s="114"/>
      <c r="F523" s="114"/>
      <c r="G523" s="114"/>
      <c r="H523" s="115"/>
      <c r="I523" s="114"/>
      <c r="J523" s="114"/>
      <c r="K523" s="114"/>
      <c r="L523" s="114" t="s">
        <v>252</v>
      </c>
      <c r="M523" s="114"/>
      <c r="N523" s="114"/>
      <c r="O523" s="116"/>
      <c r="P523" s="116"/>
      <c r="Q523" s="116"/>
      <c r="R523" s="116"/>
      <c r="S523" s="117">
        <v>4.5</v>
      </c>
      <c r="T523" s="114"/>
      <c r="U523" s="114"/>
      <c r="V523" s="114" t="str">
        <f>VLOOKUP(A523,Data_echipe!A:U,21,0)</f>
        <v>Run a lot</v>
      </c>
    </row>
    <row r="524" spans="1:22" x14ac:dyDescent="0.25">
      <c r="A524" s="114" t="s">
        <v>59</v>
      </c>
      <c r="B524" s="114" t="str">
        <f>VLOOKUP(A524,Participanti!A:B,2,0)</f>
        <v>M</v>
      </c>
      <c r="C524" s="114" t="s">
        <v>180</v>
      </c>
      <c r="D524" s="114"/>
      <c r="E524" s="114"/>
      <c r="F524" s="114"/>
      <c r="G524" s="114"/>
      <c r="H524" s="115"/>
      <c r="I524" s="114"/>
      <c r="J524" s="114"/>
      <c r="K524" s="114"/>
      <c r="L524" s="114" t="s">
        <v>252</v>
      </c>
      <c r="M524" s="114"/>
      <c r="N524" s="114"/>
      <c r="O524" s="116"/>
      <c r="P524" s="116"/>
      <c r="Q524" s="116"/>
      <c r="R524" s="116"/>
      <c r="S524" s="117">
        <v>3.8333333333333335</v>
      </c>
      <c r="T524" s="114"/>
      <c r="U524" s="114"/>
      <c r="V524" s="114" t="str">
        <f>VLOOKUP(A524,Data_echipe!A:U,21,0)</f>
        <v>FUGI!</v>
      </c>
    </row>
    <row r="525" spans="1:22" x14ac:dyDescent="0.25">
      <c r="A525" s="114" t="s">
        <v>53</v>
      </c>
      <c r="B525" s="114" t="str">
        <f>VLOOKUP(A525,Participanti!A:B,2,0)</f>
        <v>M</v>
      </c>
      <c r="C525" s="114" t="s">
        <v>180</v>
      </c>
      <c r="D525" s="114"/>
      <c r="E525" s="114"/>
      <c r="F525" s="114"/>
      <c r="G525" s="114"/>
      <c r="H525" s="115"/>
      <c r="I525" s="114"/>
      <c r="J525" s="114"/>
      <c r="K525" s="114"/>
      <c r="L525" s="114" t="s">
        <v>252</v>
      </c>
      <c r="M525" s="114"/>
      <c r="N525" s="114"/>
      <c r="O525" s="116"/>
      <c r="P525" s="116"/>
      <c r="Q525" s="116"/>
      <c r="R525" s="116"/>
      <c r="S525" s="117">
        <v>3</v>
      </c>
      <c r="T525" s="114"/>
      <c r="U525" s="114"/>
      <c r="V525" s="114" t="str">
        <f>VLOOKUP(A525,Data_echipe!A:U,21,0)</f>
        <v>Run for fun</v>
      </c>
    </row>
    <row r="526" spans="1:22" x14ac:dyDescent="0.25">
      <c r="A526" s="114" t="s">
        <v>50</v>
      </c>
      <c r="B526" s="114" t="str">
        <f>VLOOKUP(A526,Participanti!A:B,2,0)</f>
        <v>M</v>
      </c>
      <c r="C526" s="114" t="s">
        <v>180</v>
      </c>
      <c r="D526" s="114"/>
      <c r="E526" s="114"/>
      <c r="F526" s="114"/>
      <c r="G526" s="114"/>
      <c r="H526" s="115"/>
      <c r="I526" s="114"/>
      <c r="J526" s="114"/>
      <c r="K526" s="114"/>
      <c r="L526" s="114" t="s">
        <v>252</v>
      </c>
      <c r="M526" s="114"/>
      <c r="N526" s="114"/>
      <c r="O526" s="116"/>
      <c r="P526" s="116"/>
      <c r="Q526" s="116"/>
      <c r="R526" s="116"/>
      <c r="S526" s="117">
        <v>3.5</v>
      </c>
      <c r="T526" s="114"/>
      <c r="U526" s="114"/>
      <c r="V526" s="114" t="str">
        <f>VLOOKUP(A526,Data_echipe!A:U,21,0)</f>
        <v>Run a lot</v>
      </c>
    </row>
    <row r="527" spans="1:22" x14ac:dyDescent="0.25">
      <c r="A527" s="114" t="s">
        <v>114</v>
      </c>
      <c r="B527" s="114" t="str">
        <f>VLOOKUP(A527,Participanti!A:B,2,0)</f>
        <v>F</v>
      </c>
      <c r="C527" s="114" t="s">
        <v>180</v>
      </c>
      <c r="D527" s="114"/>
      <c r="E527" s="114"/>
      <c r="F527" s="114"/>
      <c r="G527" s="114"/>
      <c r="H527" s="115"/>
      <c r="I527" s="114"/>
      <c r="J527" s="114"/>
      <c r="K527" s="114"/>
      <c r="L527" s="114" t="s">
        <v>252</v>
      </c>
      <c r="M527" s="114"/>
      <c r="N527" s="114"/>
      <c r="O527" s="116"/>
      <c r="P527" s="116"/>
      <c r="Q527" s="116"/>
      <c r="R527" s="116"/>
      <c r="S527" s="117">
        <v>4.166666666666667</v>
      </c>
      <c r="T527" s="114"/>
      <c r="U527" s="114"/>
      <c r="V527" s="114" t="str">
        <f>VLOOKUP(A527,Data_echipe!A:U,21,0)</f>
        <v>Run for fun</v>
      </c>
    </row>
    <row r="528" spans="1:22" x14ac:dyDescent="0.25">
      <c r="A528" s="114" t="s">
        <v>122</v>
      </c>
      <c r="B528" s="114" t="str">
        <f>VLOOKUP(A528,Participanti!A:B,2,0)</f>
        <v>M</v>
      </c>
      <c r="C528" s="114" t="s">
        <v>180</v>
      </c>
      <c r="D528" s="114"/>
      <c r="E528" s="114"/>
      <c r="F528" s="114"/>
      <c r="G528" s="114"/>
      <c r="H528" s="115"/>
      <c r="I528" s="114"/>
      <c r="J528" s="114"/>
      <c r="K528" s="114"/>
      <c r="L528" s="114" t="s">
        <v>252</v>
      </c>
      <c r="M528" s="114"/>
      <c r="N528" s="114"/>
      <c r="O528" s="116"/>
      <c r="P528" s="116"/>
      <c r="Q528" s="116"/>
      <c r="R528" s="116"/>
      <c r="S528" s="117">
        <v>4</v>
      </c>
      <c r="T528" s="114"/>
      <c r="U528" s="114"/>
      <c r="V528" s="114" t="str">
        <f>VLOOKUP(A528,Data_echipe!A:U,21,0)</f>
        <v>Run a lot</v>
      </c>
    </row>
    <row r="529" spans="1:22" x14ac:dyDescent="0.25">
      <c r="A529" s="114" t="s">
        <v>127</v>
      </c>
      <c r="B529" s="114" t="str">
        <f>VLOOKUP(A529,Participanti!A:B,2,0)</f>
        <v>M</v>
      </c>
      <c r="C529" s="114" t="s">
        <v>180</v>
      </c>
      <c r="D529" s="114"/>
      <c r="E529" s="114"/>
      <c r="F529" s="114"/>
      <c r="G529" s="114"/>
      <c r="H529" s="115"/>
      <c r="I529" s="114"/>
      <c r="J529" s="114"/>
      <c r="K529" s="114"/>
      <c r="L529" s="114" t="s">
        <v>252</v>
      </c>
      <c r="M529" s="114"/>
      <c r="N529" s="114"/>
      <c r="O529" s="116"/>
      <c r="P529" s="116"/>
      <c r="Q529" s="116"/>
      <c r="R529" s="116"/>
      <c r="S529" s="117">
        <v>3.1666666666666665</v>
      </c>
      <c r="T529" s="114"/>
      <c r="U529" s="114"/>
      <c r="V529" s="114" t="str">
        <f>VLOOKUP(A529,Data_echipe!A:U,21,0)</f>
        <v>Tenchei</v>
      </c>
    </row>
    <row r="530" spans="1:22" x14ac:dyDescent="0.25">
      <c r="A530" s="114" t="s">
        <v>130</v>
      </c>
      <c r="B530" s="114" t="str">
        <f>VLOOKUP(A530,Participanti!A:B,2,0)</f>
        <v>M</v>
      </c>
      <c r="C530" s="114" t="s">
        <v>180</v>
      </c>
      <c r="D530" s="114"/>
      <c r="E530" s="114"/>
      <c r="F530" s="114"/>
      <c r="G530" s="114"/>
      <c r="H530" s="115"/>
      <c r="I530" s="114"/>
      <c r="J530" s="114"/>
      <c r="K530" s="114"/>
      <c r="L530" s="114" t="s">
        <v>252</v>
      </c>
      <c r="M530" s="114"/>
      <c r="N530" s="114"/>
      <c r="O530" s="116"/>
      <c r="P530" s="116"/>
      <c r="Q530" s="116"/>
      <c r="R530" s="116"/>
      <c r="S530" s="117">
        <v>3.5</v>
      </c>
      <c r="T530" s="114"/>
      <c r="U530" s="114"/>
      <c r="V530" s="114" t="str">
        <f>VLOOKUP(A530,Data_echipe!A:U,21,0)</f>
        <v>Run for fun</v>
      </c>
    </row>
    <row r="531" spans="1:22" x14ac:dyDescent="0.25">
      <c r="A531" s="114" t="s">
        <v>183</v>
      </c>
      <c r="B531" s="114" t="str">
        <f>VLOOKUP(A531,Participanti!A:B,2,0)</f>
        <v>F</v>
      </c>
      <c r="C531" s="114" t="s">
        <v>180</v>
      </c>
      <c r="D531" s="114"/>
      <c r="E531" s="114"/>
      <c r="F531" s="114"/>
      <c r="G531" s="114"/>
      <c r="H531" s="115"/>
      <c r="I531" s="114"/>
      <c r="J531" s="114"/>
      <c r="K531" s="114"/>
      <c r="L531" s="114" t="s">
        <v>252</v>
      </c>
      <c r="M531" s="114"/>
      <c r="N531" s="114"/>
      <c r="O531" s="116"/>
      <c r="P531" s="116"/>
      <c r="Q531" s="116"/>
      <c r="R531" s="116"/>
      <c r="S531" s="117">
        <v>3.6666666666666665</v>
      </c>
      <c r="T531" s="114"/>
      <c r="U531" s="114"/>
      <c r="V531" s="114" t="str">
        <f>VLOOKUP(A531,Data_echipe!A:U,21,0)</f>
        <v>FUGI!</v>
      </c>
    </row>
    <row r="532" spans="1:22" x14ac:dyDescent="0.25">
      <c r="A532" s="114" t="s">
        <v>185</v>
      </c>
      <c r="B532" s="114" t="str">
        <f>VLOOKUP(A532,Participanti!A:B,2,0)</f>
        <v>M</v>
      </c>
      <c r="C532" s="114" t="s">
        <v>180</v>
      </c>
      <c r="D532" s="114"/>
      <c r="E532" s="114"/>
      <c r="F532" s="114"/>
      <c r="G532" s="114"/>
      <c r="H532" s="115"/>
      <c r="I532" s="114"/>
      <c r="J532" s="114"/>
      <c r="K532" s="114"/>
      <c r="L532" s="114" t="s">
        <v>252</v>
      </c>
      <c r="M532" s="114"/>
      <c r="N532" s="114"/>
      <c r="O532" s="116"/>
      <c r="P532" s="116"/>
      <c r="Q532" s="116"/>
      <c r="R532" s="116"/>
      <c r="S532" s="117">
        <v>4.5</v>
      </c>
      <c r="T532" s="114"/>
      <c r="U532" s="114"/>
      <c r="V532" s="114" t="str">
        <f>VLOOKUP(A532,Data_echipe!A:U,21,0)</f>
        <v>FUGI!</v>
      </c>
    </row>
    <row r="533" spans="1:22" x14ac:dyDescent="0.25">
      <c r="A533" s="114" t="s">
        <v>187</v>
      </c>
      <c r="B533" s="114" t="str">
        <f>VLOOKUP(A533,Participanti!A:B,2,0)</f>
        <v>F</v>
      </c>
      <c r="C533" s="114" t="s">
        <v>180</v>
      </c>
      <c r="D533" s="114"/>
      <c r="E533" s="114"/>
      <c r="F533" s="114"/>
      <c r="G533" s="114"/>
      <c r="H533" s="115"/>
      <c r="I533" s="114"/>
      <c r="J533" s="114"/>
      <c r="K533" s="114"/>
      <c r="L533" s="114" t="s">
        <v>252</v>
      </c>
      <c r="M533" s="114"/>
      <c r="N533" s="114"/>
      <c r="O533" s="116"/>
      <c r="P533" s="116"/>
      <c r="Q533" s="116"/>
      <c r="R533" s="116"/>
      <c r="S533" s="117">
        <v>3.8333333333333335</v>
      </c>
      <c r="T533" s="114"/>
      <c r="U533" s="114"/>
      <c r="V533" s="114" t="str">
        <f>VLOOKUP(A533,Data_echipe!A:U,21,0)</f>
        <v>Simply the BEST</v>
      </c>
    </row>
    <row r="534" spans="1:22" x14ac:dyDescent="0.25">
      <c r="A534" s="114" t="s">
        <v>188</v>
      </c>
      <c r="B534" s="114" t="str">
        <f>VLOOKUP(A534,Participanti!A:B,2,0)</f>
        <v>F</v>
      </c>
      <c r="C534" s="114" t="s">
        <v>180</v>
      </c>
      <c r="D534" s="114"/>
      <c r="E534" s="114"/>
      <c r="F534" s="114"/>
      <c r="G534" s="114"/>
      <c r="H534" s="115"/>
      <c r="I534" s="114"/>
      <c r="J534" s="114"/>
      <c r="K534" s="114"/>
      <c r="L534" s="114" t="s">
        <v>252</v>
      </c>
      <c r="M534" s="114"/>
      <c r="N534" s="114"/>
      <c r="O534" s="116"/>
      <c r="P534" s="116"/>
      <c r="Q534" s="116"/>
      <c r="R534" s="116"/>
      <c r="S534" s="117">
        <v>4</v>
      </c>
      <c r="T534" s="114"/>
      <c r="U534" s="114"/>
      <c r="V534" s="114" t="str">
        <f>VLOOKUP(A534,Data_echipe!A:U,21,0)</f>
        <v>Simply the BEST</v>
      </c>
    </row>
    <row r="535" spans="1:22" x14ac:dyDescent="0.25">
      <c r="A535" s="114" t="s">
        <v>190</v>
      </c>
      <c r="B535" s="114" t="str">
        <f>VLOOKUP(A535,Participanti!A:B,2,0)</f>
        <v>F</v>
      </c>
      <c r="C535" s="114" t="s">
        <v>180</v>
      </c>
      <c r="D535" s="114"/>
      <c r="E535" s="114"/>
      <c r="F535" s="114"/>
      <c r="G535" s="114"/>
      <c r="H535" s="115"/>
      <c r="I535" s="114"/>
      <c r="J535" s="114"/>
      <c r="K535" s="114"/>
      <c r="L535" s="114" t="s">
        <v>252</v>
      </c>
      <c r="M535" s="114"/>
      <c r="N535" s="114"/>
      <c r="O535" s="116"/>
      <c r="P535" s="116"/>
      <c r="Q535" s="116"/>
      <c r="R535" s="116"/>
      <c r="S535" s="117">
        <v>4.166666666666667</v>
      </c>
      <c r="T535" s="114"/>
      <c r="U535" s="114"/>
      <c r="V535" s="114" t="str">
        <f>VLOOKUP(A535,Data_echipe!A:U,21,0)</f>
        <v>Run for fun</v>
      </c>
    </row>
    <row r="536" spans="1:22" x14ac:dyDescent="0.25">
      <c r="A536" s="114" t="s">
        <v>197</v>
      </c>
      <c r="B536" s="114" t="str">
        <f>VLOOKUP(A536,Participanti!A:B,2,0)</f>
        <v>F</v>
      </c>
      <c r="C536" s="114" t="s">
        <v>180</v>
      </c>
      <c r="D536" s="114"/>
      <c r="E536" s="114"/>
      <c r="F536" s="114"/>
      <c r="G536" s="114"/>
      <c r="H536" s="115"/>
      <c r="I536" s="114"/>
      <c r="J536" s="114"/>
      <c r="K536" s="114"/>
      <c r="L536" s="114" t="s">
        <v>252</v>
      </c>
      <c r="M536" s="114"/>
      <c r="N536" s="114"/>
      <c r="O536" s="116"/>
      <c r="P536" s="116"/>
      <c r="Q536" s="116"/>
      <c r="R536" s="116"/>
      <c r="S536" s="117">
        <v>3</v>
      </c>
      <c r="T536" s="114"/>
      <c r="U536" s="114"/>
      <c r="V536" s="114" t="str">
        <f>VLOOKUP(A536,Data_echipe!A:U,21,0)</f>
        <v>Simply the BEST</v>
      </c>
    </row>
  </sheetData>
  <autoFilter ref="A1:V536"/>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X52"/>
  <sheetViews>
    <sheetView workbookViewId="0">
      <pane ySplit="1" topLeftCell="A20" activePane="bottomLeft" state="frozen"/>
      <selection pane="bottomLeft" activeCell="K24" sqref="K24"/>
    </sheetView>
  </sheetViews>
  <sheetFormatPr defaultColWidth="9.109375" defaultRowHeight="14.4" x14ac:dyDescent="0.3"/>
  <cols>
    <col min="1" max="1" width="23.21875" style="70" bestFit="1" customWidth="1"/>
    <col min="2" max="6" width="6.6640625" style="70" customWidth="1"/>
    <col min="7" max="7" width="6.6640625" style="86" customWidth="1"/>
    <col min="8" max="11" width="6.6640625" style="70" customWidth="1"/>
    <col min="12" max="13" width="6.6640625" style="58" customWidth="1"/>
    <col min="14" max="18" width="6.6640625" style="70" customWidth="1"/>
    <col min="19" max="19" width="6.6640625" style="86" customWidth="1"/>
    <col min="20" max="20" width="9.109375" style="70"/>
    <col min="21" max="21" width="11.6640625" style="70" bestFit="1" customWidth="1"/>
    <col min="22" max="22" width="9.109375" style="20"/>
    <col min="23" max="16384" width="9.109375" style="70"/>
  </cols>
  <sheetData>
    <row r="1" spans="1:24" x14ac:dyDescent="0.3">
      <c r="B1" s="71">
        <v>1</v>
      </c>
      <c r="C1" s="71">
        <v>2</v>
      </c>
      <c r="D1" s="71">
        <v>3</v>
      </c>
      <c r="E1" s="71">
        <v>4</v>
      </c>
      <c r="F1" s="71">
        <v>5</v>
      </c>
      <c r="G1" s="100" t="s">
        <v>178</v>
      </c>
      <c r="H1" s="71">
        <v>6</v>
      </c>
      <c r="I1" s="71">
        <v>7</v>
      </c>
      <c r="J1" s="71">
        <v>8</v>
      </c>
      <c r="K1" s="71">
        <v>9</v>
      </c>
      <c r="L1" s="71">
        <v>10</v>
      </c>
      <c r="M1" s="100" t="s">
        <v>179</v>
      </c>
      <c r="N1" s="71">
        <v>11</v>
      </c>
      <c r="O1" s="71">
        <v>12</v>
      </c>
      <c r="P1" s="71">
        <v>13</v>
      </c>
      <c r="Q1" s="71">
        <v>14</v>
      </c>
      <c r="R1" s="71">
        <v>15</v>
      </c>
      <c r="S1" s="100" t="s">
        <v>180</v>
      </c>
      <c r="T1" s="71" t="s">
        <v>72</v>
      </c>
    </row>
    <row r="2" spans="1:24" s="71" customFormat="1" ht="12" x14ac:dyDescent="0.25">
      <c r="A2" s="90" t="s">
        <v>192</v>
      </c>
      <c r="B2" s="72">
        <f>AVERAGE(LARGE(B3:B10,{1;2;3;4}))</f>
        <v>4.3016666666666667</v>
      </c>
      <c r="C2" s="72">
        <f>AVERAGE(LARGE(C3:C10,{1;2;3;4}))</f>
        <v>3.3947500000000002</v>
      </c>
      <c r="D2" s="72">
        <f>AVERAGE(LARGE(D3:D10,{1;2;3;4}))</f>
        <v>4.7173333333333334</v>
      </c>
      <c r="E2" s="72">
        <f>AVERAGE(LARGE(E3:E10,{1;2;3;4}))</f>
        <v>3.8735833333333334</v>
      </c>
      <c r="F2" s="72">
        <f>AVERAGE(LARGE(F3:F10,{1;2;3;4}))</f>
        <v>4.5667500000000008</v>
      </c>
      <c r="G2" s="72">
        <f>AVERAGE(LARGE(G3:G10,{1;2;3;4}))</f>
        <v>4.8125</v>
      </c>
      <c r="H2" s="72">
        <f>AVERAGE(LARGE(H3:H10,{1;2;3;4}))</f>
        <v>3.85425</v>
      </c>
      <c r="I2" s="72">
        <f>AVERAGE(LARGE(I3:I10,{1;2;3;4}))</f>
        <v>4.6895000000000007</v>
      </c>
      <c r="J2" s="72">
        <f>AVERAGE(LARGE(J3:J10,{1;2;3;4}))</f>
        <v>4.527166666666667</v>
      </c>
      <c r="K2" s="72">
        <f>AVERAGE(LARGE(K3:K10,{1;2;3;4}))</f>
        <v>4.96</v>
      </c>
      <c r="L2" s="72">
        <f>AVERAGE(LARGE(L3:L10,{1;2;3;4}))</f>
        <v>3.5263333333333335</v>
      </c>
      <c r="M2" s="72">
        <f>AVERAGE(LARGE(M3:M10,{1;2;3;4}))</f>
        <v>4.71875</v>
      </c>
      <c r="N2" s="72">
        <f>AVERAGE(LARGE(N3:N10,{1;2;3;4}))</f>
        <v>4.9250833333333333</v>
      </c>
      <c r="O2" s="72">
        <f>AVERAGE(LARGE(O3:O10,{1;2;3;4}))</f>
        <v>4.2002499999999996</v>
      </c>
      <c r="P2" s="72">
        <f>AVERAGE(LARGE(P3:P10,{1;2;3;4}))</f>
        <v>4.5495000000000001</v>
      </c>
      <c r="Q2" s="72">
        <f>AVERAGE(LARGE(Q3:Q10,{1;2;3;4}))</f>
        <v>5.3326666666666664</v>
      </c>
      <c r="R2" s="72">
        <f>AVERAGE(LARGE(R3:R10,{1;2;3;4}))</f>
        <v>4.7316666666666674</v>
      </c>
      <c r="S2" s="72">
        <f>AVERAGE(LARGE(S3:S10,{1;2;3;4}))</f>
        <v>4.333333333333333</v>
      </c>
      <c r="T2" s="72">
        <f>SUM(B2:S2)</f>
        <v>80.015083333333337</v>
      </c>
      <c r="X2" s="79"/>
    </row>
    <row r="3" spans="1:24" x14ac:dyDescent="0.3">
      <c r="A3" s="70" t="s">
        <v>90</v>
      </c>
      <c r="B3" s="58">
        <f>SUMIFS(Data!$S:$S,Data!$A:$A,Data_echipe!$A3,Data!$C:$C,Data_echipe!B$1)</f>
        <v>4.7300000000000004</v>
      </c>
      <c r="C3" s="58">
        <f>SUMIFS(Data!$S:$S,Data!$A:$A,Data_echipe!$A3,Data!$C:$C,Data_echipe!C$1)</f>
        <v>2.3540000000000001</v>
      </c>
      <c r="D3" s="58">
        <f>SUMIFS(Data!$S:$S,Data!$A:$A,Data_echipe!$A3,Data!$C:$C,Data_echipe!D$1)</f>
        <v>4.3686666666666669</v>
      </c>
      <c r="E3" s="58">
        <f>SUMIFS(Data!$S:$S,Data!$A:$A,Data_echipe!$A3,Data!$C:$C,Data_echipe!E$1)</f>
        <v>2.797333333333333</v>
      </c>
      <c r="F3" s="58">
        <f>SUMIFS(Data!$S:$S,Data!$A:$A,Data_echipe!$A3,Data!$C:$C,Data_echipe!F$1)</f>
        <v>5.7093333333333334</v>
      </c>
      <c r="G3" s="58">
        <f>SUMIFS(Data!$S:$S,Data!$A:$A,Data_echipe!$A3,Data!$C:$C,Data_echipe!G$1)</f>
        <v>4.375</v>
      </c>
      <c r="H3" s="58">
        <f>SUMIFS(Data!$S:$S,Data!$A:$A,Data_echipe!$A3,Data!$C:$C,Data_echipe!H$1)</f>
        <v>4.1420000000000003</v>
      </c>
      <c r="I3" s="58">
        <f>SUMIFS(Data!$S:$S,Data!$A:$A,Data_echipe!$A3,Data!$C:$C,Data_echipe!I$1)</f>
        <v>7.1580000000000004</v>
      </c>
      <c r="J3" s="58">
        <f>SUMIFS(Data!$S:$S,Data!$A:$A,Data_echipe!$A3,Data!$C:$C,Data_echipe!J$1)</f>
        <v>4.9586666666666668</v>
      </c>
      <c r="K3" s="58">
        <f>SUMIFS(Data!$S:$S,Data!$A:$A,Data_echipe!$A3,Data!$C:$C,Data_echipe!K$1)</f>
        <v>7.5013333333333332</v>
      </c>
      <c r="L3" s="58">
        <f>SUMIFS(Data!$S:$S,Data!$A:$A,Data_echipe!$A3,Data!$C:$C,Data_echipe!L$1)</f>
        <v>4.0553333333333335</v>
      </c>
      <c r="M3" s="58">
        <f>SUMIFS(Data!$S:$S,Data!$A:$A,Data_echipe!$A3,Data!$C:$C,Data_echipe!M$1)</f>
        <v>4.625</v>
      </c>
      <c r="N3" s="58">
        <f>SUMIFS(Data!$S:$S,Data!$A:$A,Data_echipe!$A3,Data!$C:$C,Data_echipe!N$1)</f>
        <v>7.1946666666666665</v>
      </c>
      <c r="O3" s="58">
        <f>SUMIFS(Data!$S:$S,Data!$A:$A,Data_echipe!$A3,Data!$C:$C,Data_echipe!O$1)</f>
        <v>5.0259999999999998</v>
      </c>
      <c r="P3" s="58">
        <f>SUMIFS(Data!$S:$S,Data!$A:$A,Data_echipe!$A3,Data!$C:$C,Data_echipe!P$1)</f>
        <v>6.8920000000000003</v>
      </c>
      <c r="Q3" s="58">
        <f>SUMIFS(Data!$S:$S,Data!$A:$A,Data_echipe!$A3,Data!$C:$C,Data_echipe!Q$1)</f>
        <v>5.4306666666666672</v>
      </c>
      <c r="R3" s="58">
        <f>SUMIFS(Data!$S:$S,Data!$A:$A,Data_echipe!$A3,Data!$C:$C,Data_echipe!R$1)</f>
        <v>7.6766666666666676</v>
      </c>
      <c r="S3" s="58">
        <f>SUMIFS(Data!$S:$S,Data!$A:$A,Data_echipe!$A3,Data!$C:$C,Data_echipe!S$1)</f>
        <v>4.666666666666667</v>
      </c>
      <c r="U3" s="91" t="str">
        <f>$A$2</f>
        <v>FUGI!</v>
      </c>
    </row>
    <row r="4" spans="1:24" x14ac:dyDescent="0.3">
      <c r="A4" s="70" t="s">
        <v>57</v>
      </c>
      <c r="B4" s="58">
        <f>SUMIFS(Data!$S:$S,Data!$A:$A,Data_echipe!$A4,Data!$C:$C,Data_echipe!B$1)</f>
        <v>4.125</v>
      </c>
      <c r="C4" s="58">
        <f>SUMIFS(Data!$S:$S,Data!$A:$A,Data_echipe!$A4,Data!$C:$C,Data_echipe!C$1)</f>
        <v>2.375</v>
      </c>
      <c r="D4" s="58">
        <f>SUMIFS(Data!$S:$S,Data!$A:$A,Data_echipe!$A4,Data!$C:$C,Data_echipe!D$1)</f>
        <v>4.2</v>
      </c>
      <c r="E4" s="58">
        <f>SUMIFS(Data!$S:$S,Data!$A:$A,Data_echipe!$A4,Data!$C:$C,Data_echipe!E$1)</f>
        <v>2.375</v>
      </c>
      <c r="F4" s="58">
        <f>SUMIFS(Data!$S:$S,Data!$A:$A,Data_echipe!$A4,Data!$C:$C,Data_echipe!F$1)</f>
        <v>4.0686666666666671</v>
      </c>
      <c r="G4" s="58">
        <f>SUMIFS(Data!$S:$S,Data!$A:$A,Data_echipe!$A4,Data!$C:$C,Data_echipe!G$1)</f>
        <v>2.375</v>
      </c>
      <c r="H4" s="58">
        <f>SUMIFS(Data!$S:$S,Data!$A:$A,Data_echipe!$A4,Data!$C:$C,Data_echipe!H$1)</f>
        <v>2.375</v>
      </c>
      <c r="I4" s="58">
        <f>SUMIFS(Data!$S:$S,Data!$A:$A,Data_echipe!$A4,Data!$C:$C,Data_echipe!I$1)</f>
        <v>0</v>
      </c>
      <c r="J4" s="58">
        <f>SUMIFS(Data!$S:$S,Data!$A:$A,Data_echipe!$A4,Data!$C:$C,Data_echipe!J$1)</f>
        <v>0</v>
      </c>
      <c r="K4" s="58">
        <f>SUMIFS(Data!$S:$S,Data!$A:$A,Data_echipe!$A4,Data!$C:$C,Data_echipe!K$1)</f>
        <v>0</v>
      </c>
      <c r="L4" s="58">
        <f>SUMIFS(Data!$S:$S,Data!$A:$A,Data_echipe!$A4,Data!$C:$C,Data_echipe!L$1)</f>
        <v>0</v>
      </c>
      <c r="M4" s="58">
        <f>SUMIFS(Data!$S:$S,Data!$A:$A,Data_echipe!$A4,Data!$C:$C,Data_echipe!M$1)</f>
        <v>0</v>
      </c>
      <c r="N4" s="58">
        <f>SUMIFS(Data!$S:$S,Data!$A:$A,Data_echipe!$A4,Data!$C:$C,Data_echipe!N$1)</f>
        <v>0</v>
      </c>
      <c r="O4" s="58">
        <f>SUMIFS(Data!$S:$S,Data!$A:$A,Data_echipe!$A4,Data!$C:$C,Data_echipe!O$1)</f>
        <v>0</v>
      </c>
      <c r="P4" s="58">
        <f>SUMIFS(Data!$S:$S,Data!$A:$A,Data_echipe!$A4,Data!$C:$C,Data_echipe!P$1)</f>
        <v>0</v>
      </c>
      <c r="Q4" s="58">
        <f>SUMIFS(Data!$S:$S,Data!$A:$A,Data_echipe!$A4,Data!$C:$C,Data_echipe!Q$1)</f>
        <v>0</v>
      </c>
      <c r="R4" s="58">
        <f>SUMIFS(Data!$S:$S,Data!$A:$A,Data_echipe!$A4,Data!$C:$C,Data_echipe!R$1)</f>
        <v>0</v>
      </c>
      <c r="S4" s="58">
        <f>SUMIFS(Data!$S:$S,Data!$A:$A,Data_echipe!$A4,Data!$C:$C,Data_echipe!S$1)</f>
        <v>0</v>
      </c>
      <c r="U4" s="91" t="str">
        <f t="shared" ref="U4:U10" si="0">$A$2</f>
        <v>FUGI!</v>
      </c>
    </row>
    <row r="5" spans="1:24" x14ac:dyDescent="0.3">
      <c r="A5" s="70" t="s">
        <v>67</v>
      </c>
      <c r="B5" s="58">
        <f>SUMIFS(Data!$S:$S,Data!$A:$A,Data_echipe!$A5,Data!$C:$C,Data_echipe!B$1)</f>
        <v>2.4500000000000002</v>
      </c>
      <c r="C5" s="58">
        <f>SUMIFS(Data!$S:$S,Data!$A:$A,Data_echipe!$A5,Data!$C:$C,Data_echipe!C$1)</f>
        <v>1.95</v>
      </c>
      <c r="D5" s="58">
        <f>SUMIFS(Data!$S:$S,Data!$A:$A,Data_echipe!$A5,Data!$C:$C,Data_echipe!D$1)</f>
        <v>2.4500000000000002</v>
      </c>
      <c r="E5" s="58">
        <f>SUMIFS(Data!$S:$S,Data!$A:$A,Data_echipe!$A5,Data!$C:$C,Data_echipe!E$1)</f>
        <v>1.95</v>
      </c>
      <c r="F5" s="58">
        <f>SUMIFS(Data!$S:$S,Data!$A:$A,Data_echipe!$A5,Data!$C:$C,Data_echipe!F$1)</f>
        <v>2.4500000000000002</v>
      </c>
      <c r="G5" s="58">
        <f>SUMIFS(Data!$S:$S,Data!$A:$A,Data_echipe!$A5,Data!$C:$C,Data_echipe!G$1)</f>
        <v>3.5</v>
      </c>
      <c r="H5" s="58">
        <f>SUMIFS(Data!$S:$S,Data!$A:$A,Data_echipe!$A5,Data!$C:$C,Data_echipe!H$1)</f>
        <v>1.95</v>
      </c>
      <c r="I5" s="58">
        <f>SUMIFS(Data!$S:$S,Data!$A:$A,Data_echipe!$A5,Data!$C:$C,Data_echipe!I$1)</f>
        <v>2.4500000000000002</v>
      </c>
      <c r="J5" s="58">
        <f>SUMIFS(Data!$S:$S,Data!$A:$A,Data_echipe!$A5,Data!$C:$C,Data_echipe!J$1)</f>
        <v>0</v>
      </c>
      <c r="K5" s="58">
        <f>SUMIFS(Data!$S:$S,Data!$A:$A,Data_echipe!$A5,Data!$C:$C,Data_echipe!K$1)</f>
        <v>2.8250000000000002</v>
      </c>
      <c r="L5" s="58">
        <f>SUMIFS(Data!$S:$S,Data!$A:$A,Data_echipe!$A5,Data!$C:$C,Data_echipe!L$1)</f>
        <v>1.95</v>
      </c>
      <c r="M5" s="58">
        <f>SUMIFS(Data!$S:$S,Data!$A:$A,Data_echipe!$A5,Data!$C:$C,Data_echipe!M$1)</f>
        <v>4</v>
      </c>
      <c r="N5" s="58">
        <f>SUMIFS(Data!$S:$S,Data!$A:$A,Data_echipe!$A5,Data!$C:$C,Data_echipe!N$1)</f>
        <v>2.4500000000000002</v>
      </c>
      <c r="O5" s="58">
        <f>SUMIFS(Data!$S:$S,Data!$A:$A,Data_echipe!$A5,Data!$C:$C,Data_echipe!O$1)</f>
        <v>1.95</v>
      </c>
      <c r="P5" s="58">
        <f>SUMIFS(Data!$S:$S,Data!$A:$A,Data_echipe!$A5,Data!$C:$C,Data_echipe!P$1)</f>
        <v>2.4500000000000002</v>
      </c>
      <c r="Q5" s="58">
        <f>SUMIFS(Data!$S:$S,Data!$A:$A,Data_echipe!$A5,Data!$C:$C,Data_echipe!Q$1)</f>
        <v>1.95</v>
      </c>
      <c r="R5" s="58">
        <f>SUMIFS(Data!$S:$S,Data!$A:$A,Data_echipe!$A5,Data!$C:$C,Data_echipe!R$1)</f>
        <v>2.2000000000000002</v>
      </c>
      <c r="S5" s="58">
        <f>SUMIFS(Data!$S:$S,Data!$A:$A,Data_echipe!$A5,Data!$C:$C,Data_echipe!S$1)</f>
        <v>0</v>
      </c>
      <c r="U5" s="91" t="str">
        <f t="shared" si="0"/>
        <v>FUGI!</v>
      </c>
    </row>
    <row r="6" spans="1:24" x14ac:dyDescent="0.3">
      <c r="A6" s="70" t="s">
        <v>59</v>
      </c>
      <c r="B6" s="58">
        <f>SUMIFS(Data!$S:$S,Data!$A:$A,Data_echipe!$A6,Data!$C:$C,Data_echipe!B$1)</f>
        <v>2.5826666666666664</v>
      </c>
      <c r="C6" s="58">
        <f>SUMIFS(Data!$S:$S,Data!$A:$A,Data_echipe!$A6,Data!$C:$C,Data_echipe!C$1)</f>
        <v>1.75</v>
      </c>
      <c r="D6" s="58">
        <f>SUMIFS(Data!$S:$S,Data!$A:$A,Data_echipe!$A6,Data!$C:$C,Data_echipe!D$1)</f>
        <v>2.9489999999999998</v>
      </c>
      <c r="E6" s="58">
        <f>SUMIFS(Data!$S:$S,Data!$A:$A,Data_echipe!$A6,Data!$C:$C,Data_echipe!E$1)</f>
        <v>2.6720000000000002</v>
      </c>
      <c r="F6" s="58">
        <f>SUMIFS(Data!$S:$S,Data!$A:$A,Data_echipe!$A6,Data!$C:$C,Data_echipe!F$1)</f>
        <v>2.125</v>
      </c>
      <c r="G6" s="58">
        <f>SUMIFS(Data!$S:$S,Data!$A:$A,Data_echipe!$A6,Data!$C:$C,Data_echipe!G$1)</f>
        <v>4.75</v>
      </c>
      <c r="H6" s="58">
        <f>SUMIFS(Data!$S:$S,Data!$A:$A,Data_echipe!$A6,Data!$C:$C,Data_echipe!H$1)</f>
        <v>2.5</v>
      </c>
      <c r="I6" s="58">
        <f>SUMIFS(Data!$S:$S,Data!$A:$A,Data_echipe!$A6,Data!$C:$C,Data_echipe!I$1)</f>
        <v>2.5</v>
      </c>
      <c r="J6" s="58">
        <f>SUMIFS(Data!$S:$S,Data!$A:$A,Data_echipe!$A6,Data!$C:$C,Data_echipe!J$1)</f>
        <v>2.1983333333333333</v>
      </c>
      <c r="K6" s="58">
        <f>SUMIFS(Data!$S:$S,Data!$A:$A,Data_echipe!$A6,Data!$C:$C,Data_echipe!K$1)</f>
        <v>4.0919999999999996</v>
      </c>
      <c r="L6" s="58">
        <f>SUMIFS(Data!$S:$S,Data!$A:$A,Data_echipe!$A6,Data!$C:$C,Data_echipe!L$1)</f>
        <v>3.25</v>
      </c>
      <c r="M6" s="58">
        <f>SUMIFS(Data!$S:$S,Data!$A:$A,Data_echipe!$A6,Data!$C:$C,Data_echipe!M$1)</f>
        <v>4.25</v>
      </c>
      <c r="N6" s="58">
        <f>SUMIFS(Data!$S:$S,Data!$A:$A,Data_echipe!$A6,Data!$C:$C,Data_echipe!N$1)</f>
        <v>4.1306666666666665</v>
      </c>
      <c r="O6" s="58">
        <f>SUMIFS(Data!$S:$S,Data!$A:$A,Data_echipe!$A6,Data!$C:$C,Data_echipe!O$1)</f>
        <v>2.875</v>
      </c>
      <c r="P6" s="58">
        <f>SUMIFS(Data!$S:$S,Data!$A:$A,Data_echipe!$A6,Data!$C:$C,Data_echipe!P$1)</f>
        <v>3.25</v>
      </c>
      <c r="Q6" s="58">
        <f>SUMIFS(Data!$S:$S,Data!$A:$A,Data_echipe!$A6,Data!$C:$C,Data_echipe!Q$1)</f>
        <v>2.5</v>
      </c>
      <c r="R6" s="58">
        <f>SUMIFS(Data!$S:$S,Data!$A:$A,Data_echipe!$A6,Data!$C:$C,Data_echipe!R$1)</f>
        <v>2.75</v>
      </c>
      <c r="S6" s="58">
        <f>SUMIFS(Data!$S:$S,Data!$A:$A,Data_echipe!$A6,Data!$C:$C,Data_echipe!S$1)</f>
        <v>3.8333333333333335</v>
      </c>
      <c r="U6" s="91" t="str">
        <f t="shared" si="0"/>
        <v>FUGI!</v>
      </c>
    </row>
    <row r="7" spans="1:24" x14ac:dyDescent="0.3">
      <c r="A7" s="70" t="s">
        <v>65</v>
      </c>
      <c r="B7" s="58">
        <f>SUMIFS(Data!$S:$S,Data!$A:$A,Data_echipe!$A7,Data!$C:$C,Data_echipe!B$1)</f>
        <v>3.375</v>
      </c>
      <c r="C7" s="58">
        <f>SUMIFS(Data!$S:$S,Data!$A:$A,Data_echipe!$A7,Data!$C:$C,Data_echipe!C$1)</f>
        <v>4.125</v>
      </c>
      <c r="D7" s="58">
        <f>SUMIFS(Data!$S:$S,Data!$A:$A,Data_echipe!$A7,Data!$C:$C,Data_echipe!D$1)</f>
        <v>3.75</v>
      </c>
      <c r="E7" s="58">
        <f>SUMIFS(Data!$S:$S,Data!$A:$A,Data_echipe!$A7,Data!$C:$C,Data_echipe!E$1)</f>
        <v>4.625</v>
      </c>
      <c r="F7" s="58">
        <f>SUMIFS(Data!$S:$S,Data!$A:$A,Data_echipe!$A7,Data!$C:$C,Data_echipe!F$1)</f>
        <v>4.125</v>
      </c>
      <c r="G7" s="58">
        <f>SUMIFS(Data!$S:$S,Data!$A:$A,Data_echipe!$A7,Data!$C:$C,Data_echipe!G$1)</f>
        <v>5.125</v>
      </c>
      <c r="H7" s="58">
        <f>SUMIFS(Data!$S:$S,Data!$A:$A,Data_echipe!$A7,Data!$C:$C,Data_echipe!H$1)</f>
        <v>4.5</v>
      </c>
      <c r="I7" s="58">
        <f>SUMIFS(Data!$S:$S,Data!$A:$A,Data_echipe!$A7,Data!$C:$C,Data_echipe!I$1)</f>
        <v>4</v>
      </c>
      <c r="J7" s="58">
        <f>SUMIFS(Data!$S:$S,Data!$A:$A,Data_echipe!$A7,Data!$C:$C,Data_echipe!J$1)</f>
        <v>4.125</v>
      </c>
      <c r="K7" s="58">
        <f>SUMIFS(Data!$S:$S,Data!$A:$A,Data_echipe!$A7,Data!$C:$C,Data_echipe!K$1)</f>
        <v>3.625</v>
      </c>
      <c r="L7" s="58">
        <f>SUMIFS(Data!$S:$S,Data!$A:$A,Data_echipe!$A7,Data!$C:$C,Data_echipe!L$1)</f>
        <v>2.875</v>
      </c>
      <c r="M7" s="58">
        <f>SUMIFS(Data!$S:$S,Data!$A:$A,Data_echipe!$A7,Data!$C:$C,Data_echipe!M$1)</f>
        <v>4.625</v>
      </c>
      <c r="N7" s="58">
        <f>SUMIFS(Data!$S:$S,Data!$A:$A,Data_echipe!$A7,Data!$C:$C,Data_echipe!N$1)</f>
        <v>4.0999999999999996</v>
      </c>
      <c r="O7" s="58">
        <f>SUMIFS(Data!$S:$S,Data!$A:$A,Data_echipe!$A7,Data!$C:$C,Data_echipe!O$1)</f>
        <v>4.5999999999999996</v>
      </c>
      <c r="P7" s="58">
        <f>SUMIFS(Data!$S:$S,Data!$A:$A,Data_echipe!$A7,Data!$C:$C,Data_echipe!P$1)</f>
        <v>3.5106666666666668</v>
      </c>
      <c r="Q7" s="58">
        <f>SUMIFS(Data!$S:$S,Data!$A:$A,Data_echipe!$A7,Data!$C:$C,Data_echipe!Q$1)</f>
        <v>3.875</v>
      </c>
      <c r="R7" s="58">
        <f>SUMIFS(Data!$S:$S,Data!$A:$A,Data_echipe!$A7,Data!$C:$C,Data_echipe!R$1)</f>
        <v>4</v>
      </c>
      <c r="S7" s="58">
        <f>SUMIFS(Data!$S:$S,Data!$A:$A,Data_echipe!$A7,Data!$C:$C,Data_echipe!S$1)</f>
        <v>4.333333333333333</v>
      </c>
      <c r="U7" s="91" t="str">
        <f t="shared" si="0"/>
        <v>FUGI!</v>
      </c>
    </row>
    <row r="8" spans="1:24" x14ac:dyDescent="0.3">
      <c r="A8" s="70" t="s">
        <v>185</v>
      </c>
      <c r="B8" s="58">
        <f>SUMIFS(Data!$S:$S,Data!$A:$A,Data_echipe!$A8,Data!$C:$C,Data_echipe!B$1)</f>
        <v>4.9766666666666666</v>
      </c>
      <c r="C8" s="58">
        <f>SUMIFS(Data!$S:$S,Data!$A:$A,Data_echipe!$A8,Data!$C:$C,Data_echipe!C$1)</f>
        <v>4.7250000000000005</v>
      </c>
      <c r="D8" s="58">
        <f>SUMIFS(Data!$S:$S,Data!$A:$A,Data_echipe!$A8,Data!$C:$C,Data_echipe!D$1)</f>
        <v>6.131333333333334</v>
      </c>
      <c r="E8" s="58">
        <f>SUMIFS(Data!$S:$S,Data!$A:$A,Data_echipe!$A8,Data!$C:$C,Data_echipe!E$1)</f>
        <v>5.4</v>
      </c>
      <c r="F8" s="58">
        <f>SUMIFS(Data!$S:$S,Data!$A:$A,Data_echipe!$A8,Data!$C:$C,Data_echipe!F$1)</f>
        <v>3.2749999999999999</v>
      </c>
      <c r="G8" s="58">
        <f>SUMIFS(Data!$S:$S,Data!$A:$A,Data_echipe!$A8,Data!$C:$C,Data_echipe!G$1)</f>
        <v>5</v>
      </c>
      <c r="H8" s="58">
        <f>SUMIFS(Data!$S:$S,Data!$A:$A,Data_echipe!$A8,Data!$C:$C,Data_echipe!H$1)</f>
        <v>3.9</v>
      </c>
      <c r="I8" s="58">
        <f>SUMIFS(Data!$S:$S,Data!$A:$A,Data_echipe!$A8,Data!$C:$C,Data_echipe!I$1)</f>
        <v>5.1000000000000005</v>
      </c>
      <c r="J8" s="58">
        <f>SUMIFS(Data!$S:$S,Data!$A:$A,Data_echipe!$A8,Data!$C:$C,Data_echipe!J$1)</f>
        <v>5.7750000000000004</v>
      </c>
      <c r="K8" s="58">
        <f>SUMIFS(Data!$S:$S,Data!$A:$A,Data_echipe!$A8,Data!$C:$C,Data_echipe!K$1)</f>
        <v>4.1000000000000005</v>
      </c>
      <c r="L8" s="58">
        <f>SUMIFS(Data!$S:$S,Data!$A:$A,Data_echipe!$A8,Data!$C:$C,Data_echipe!L$1)</f>
        <v>3.9249999999999998</v>
      </c>
      <c r="M8" s="58">
        <f>SUMIFS(Data!$S:$S,Data!$A:$A,Data_echipe!$A8,Data!$C:$C,Data_echipe!M$1)</f>
        <v>5.375</v>
      </c>
      <c r="N8" s="58">
        <f>SUMIFS(Data!$S:$S,Data!$A:$A,Data_echipe!$A8,Data!$C:$C,Data_echipe!N$1)</f>
        <v>4.2750000000000004</v>
      </c>
      <c r="O8" s="58">
        <f>SUMIFS(Data!$S:$S,Data!$A:$A,Data_echipe!$A8,Data!$C:$C,Data_echipe!O$1)</f>
        <v>4.3</v>
      </c>
      <c r="P8" s="58">
        <f>SUMIFS(Data!$S:$S,Data!$A:$A,Data_echipe!$A8,Data!$C:$C,Data_echipe!P$1)</f>
        <v>4.3</v>
      </c>
      <c r="Q8" s="58">
        <f>SUMIFS(Data!$S:$S,Data!$A:$A,Data_echipe!$A8,Data!$C:$C,Data_echipe!Q$1)</f>
        <v>9.5250000000000004</v>
      </c>
      <c r="R8" s="58">
        <f>SUMIFS(Data!$S:$S,Data!$A:$A,Data_echipe!$A8,Data!$C:$C,Data_echipe!R$1)</f>
        <v>4.5</v>
      </c>
      <c r="S8" s="58">
        <f>SUMIFS(Data!$S:$S,Data!$A:$A,Data_echipe!$A8,Data!$C:$C,Data_echipe!S$1)</f>
        <v>4.5</v>
      </c>
      <c r="U8" s="91" t="str">
        <f t="shared" si="0"/>
        <v>FUGI!</v>
      </c>
    </row>
    <row r="9" spans="1:24" x14ac:dyDescent="0.3">
      <c r="A9" s="70" t="s">
        <v>183</v>
      </c>
      <c r="B9" s="58">
        <f>SUMIFS(Data!$S:$S,Data!$A:$A,Data_echipe!$A9,Data!$C:$C,Data_echipe!B$1)</f>
        <v>2.25</v>
      </c>
      <c r="C9" s="58">
        <f>SUMIFS(Data!$S:$S,Data!$A:$A,Data_echipe!$A9,Data!$C:$C,Data_echipe!C$1)</f>
        <v>2.3166666666666669</v>
      </c>
      <c r="D9" s="58">
        <f>SUMIFS(Data!$S:$S,Data!$A:$A,Data_echipe!$A9,Data!$C:$C,Data_echipe!D$1)</f>
        <v>4.1693333333333333</v>
      </c>
      <c r="E9" s="58">
        <f>SUMIFS(Data!$S:$S,Data!$A:$A,Data_echipe!$A9,Data!$C:$C,Data_echipe!E$1)</f>
        <v>1.875</v>
      </c>
      <c r="F9" s="58">
        <f>SUMIFS(Data!$S:$S,Data!$A:$A,Data_echipe!$A9,Data!$C:$C,Data_echipe!F$1)</f>
        <v>4.3639999999999999</v>
      </c>
      <c r="G9" s="58">
        <f>SUMIFS(Data!$S:$S,Data!$A:$A,Data_echipe!$A9,Data!$C:$C,Data_echipe!G$1)</f>
        <v>4</v>
      </c>
      <c r="H9" s="58">
        <f>SUMIFS(Data!$S:$S,Data!$A:$A,Data_echipe!$A9,Data!$C:$C,Data_echipe!H$1)</f>
        <v>2.875</v>
      </c>
      <c r="I9" s="58">
        <f>SUMIFS(Data!$S:$S,Data!$A:$A,Data_echipe!$A9,Data!$C:$C,Data_echipe!I$1)</f>
        <v>2.3180000000000001</v>
      </c>
      <c r="J9" s="58">
        <f>SUMIFS(Data!$S:$S,Data!$A:$A,Data_echipe!$A9,Data!$C:$C,Data_echipe!J$1)</f>
        <v>3.25</v>
      </c>
      <c r="K9" s="58">
        <f>SUMIFS(Data!$S:$S,Data!$A:$A,Data_echipe!$A9,Data!$C:$C,Data_echipe!K$1)</f>
        <v>4.1466666666666665</v>
      </c>
      <c r="L9" s="58">
        <f>SUMIFS(Data!$S:$S,Data!$A:$A,Data_echipe!$A9,Data!$C:$C,Data_echipe!L$1)</f>
        <v>2.75</v>
      </c>
      <c r="M9" s="58">
        <f>SUMIFS(Data!$S:$S,Data!$A:$A,Data_echipe!$A9,Data!$C:$C,Data_echipe!M$1)</f>
        <v>3.25</v>
      </c>
      <c r="N9" s="58">
        <f>SUMIFS(Data!$S:$S,Data!$A:$A,Data_echipe!$A9,Data!$C:$C,Data_echipe!N$1)</f>
        <v>2.3253333333333335</v>
      </c>
      <c r="O9" s="58">
        <f>SUMIFS(Data!$S:$S,Data!$A:$A,Data_echipe!$A9,Data!$C:$C,Data_echipe!O$1)</f>
        <v>2.5</v>
      </c>
      <c r="P9" s="58">
        <f>SUMIFS(Data!$S:$S,Data!$A:$A,Data_echipe!$A9,Data!$C:$C,Data_echipe!P$1)</f>
        <v>3.4953333333333334</v>
      </c>
      <c r="Q9" s="58">
        <f>SUMIFS(Data!$S:$S,Data!$A:$A,Data_echipe!$A9,Data!$C:$C,Data_echipe!Q$1)</f>
        <v>1.5</v>
      </c>
      <c r="R9" s="58">
        <f>SUMIFS(Data!$S:$S,Data!$A:$A,Data_echipe!$A9,Data!$C:$C,Data_echipe!R$1)</f>
        <v>1.5</v>
      </c>
      <c r="S9" s="58">
        <f>SUMIFS(Data!$S:$S,Data!$A:$A,Data_echipe!$A9,Data!$C:$C,Data_echipe!S$1)</f>
        <v>3.6666666666666665</v>
      </c>
      <c r="U9" s="91" t="str">
        <f t="shared" si="0"/>
        <v>FUGI!</v>
      </c>
    </row>
    <row r="10" spans="1:24" s="86" customFormat="1" x14ac:dyDescent="0.3">
      <c r="B10" s="58">
        <f>SUMIFS(Data!$S:$S,Data!$A:$A,Data_echipe!$A10,Data!$C:$C,Data_echipe!B$1)</f>
        <v>0</v>
      </c>
      <c r="C10" s="58">
        <f>SUMIFS(Data!$S:$S,Data!$A:$A,Data_echipe!$A10,Data!$C:$C,Data_echipe!C$1)</f>
        <v>0</v>
      </c>
      <c r="D10" s="58">
        <f>SUMIFS(Data!$S:$S,Data!$A:$A,Data_echipe!$A10,Data!$C:$C,Data_echipe!D$1)</f>
        <v>0</v>
      </c>
      <c r="E10" s="58">
        <f>SUMIFS(Data!$S:$S,Data!$A:$A,Data_echipe!$A10,Data!$C:$C,Data_echipe!E$1)</f>
        <v>0</v>
      </c>
      <c r="F10" s="58">
        <f>SUMIFS(Data!$S:$S,Data!$A:$A,Data_echipe!$A10,Data!$C:$C,Data_echipe!F$1)</f>
        <v>0</v>
      </c>
      <c r="G10" s="58">
        <f>SUMIFS(Data!$S:$S,Data!$A:$A,Data_echipe!$A10,Data!$C:$C,Data_echipe!G$1)</f>
        <v>0</v>
      </c>
      <c r="H10" s="58">
        <f>SUMIFS(Data!$S:$S,Data!$A:$A,Data_echipe!$A10,Data!$C:$C,Data_echipe!H$1)</f>
        <v>0</v>
      </c>
      <c r="I10" s="58">
        <f>SUMIFS(Data!$S:$S,Data!$A:$A,Data_echipe!$A10,Data!$C:$C,Data_echipe!I$1)</f>
        <v>0</v>
      </c>
      <c r="J10" s="58">
        <f>SUMIFS(Data!$S:$S,Data!$A:$A,Data_echipe!$A10,Data!$C:$C,Data_echipe!J$1)</f>
        <v>0</v>
      </c>
      <c r="K10" s="58">
        <f>SUMIFS(Data!$S:$S,Data!$A:$A,Data_echipe!$A10,Data!$C:$C,Data_echipe!K$1)</f>
        <v>0</v>
      </c>
      <c r="L10" s="58">
        <f>SUMIFS(Data!$S:$S,Data!$A:$A,Data_echipe!$A10,Data!$C:$C,Data_echipe!L$1)</f>
        <v>0</v>
      </c>
      <c r="M10" s="58">
        <f>SUMIFS(Data!$S:$S,Data!$A:$A,Data_echipe!$A10,Data!$C:$C,Data_echipe!M$1)</f>
        <v>0</v>
      </c>
      <c r="N10" s="58">
        <f>SUMIFS(Data!$S:$S,Data!$A:$A,Data_echipe!$A10,Data!$C:$C,Data_echipe!N$1)</f>
        <v>0</v>
      </c>
      <c r="O10" s="58">
        <f>SUMIFS(Data!$S:$S,Data!$A:$A,Data_echipe!$A10,Data!$C:$C,Data_echipe!O$1)</f>
        <v>0</v>
      </c>
      <c r="P10" s="58">
        <f>SUMIFS(Data!$S:$S,Data!$A:$A,Data_echipe!$A10,Data!$C:$C,Data_echipe!P$1)</f>
        <v>0</v>
      </c>
      <c r="Q10" s="58">
        <f>SUMIFS(Data!$S:$S,Data!$A:$A,Data_echipe!$A10,Data!$C:$C,Data_echipe!Q$1)</f>
        <v>0</v>
      </c>
      <c r="R10" s="58">
        <f>SUMIFS(Data!$S:$S,Data!$A:$A,Data_echipe!$A10,Data!$C:$C,Data_echipe!R$1)</f>
        <v>0</v>
      </c>
      <c r="S10" s="58">
        <f>SUMIFS(Data!$S:$S,Data!$A:$A,Data_echipe!$A10,Data!$C:$C,Data_echipe!S$1)</f>
        <v>0</v>
      </c>
      <c r="U10" s="91" t="str">
        <f t="shared" si="0"/>
        <v>FUGI!</v>
      </c>
      <c r="V10" s="84"/>
    </row>
    <row r="11" spans="1:24" x14ac:dyDescent="0.3">
      <c r="B11" s="58"/>
      <c r="C11" s="58"/>
      <c r="D11" s="58"/>
      <c r="E11" s="58"/>
      <c r="F11" s="58"/>
      <c r="G11" s="58"/>
      <c r="H11" s="58"/>
      <c r="I11" s="58"/>
      <c r="J11" s="58"/>
      <c r="K11" s="58"/>
      <c r="N11" s="58"/>
      <c r="O11" s="58"/>
      <c r="P11" s="58"/>
      <c r="Q11" s="58"/>
      <c r="R11" s="58"/>
      <c r="S11" s="58"/>
    </row>
    <row r="12" spans="1:24" s="71" customFormat="1" x14ac:dyDescent="0.3">
      <c r="A12" s="90" t="s">
        <v>191</v>
      </c>
      <c r="B12" s="72">
        <f>AVERAGE(LARGE(B13:B20,{1;2;3;4}))</f>
        <v>4.425416666666667</v>
      </c>
      <c r="C12" s="72">
        <f>AVERAGE(LARGE(C13:C20,{1;2;3;4}))</f>
        <v>4.6914999999999996</v>
      </c>
      <c r="D12" s="72">
        <f>AVERAGE(LARGE(D13:D20,{1;2;3;4}))</f>
        <v>5.0215833333333331</v>
      </c>
      <c r="E12" s="72">
        <f>AVERAGE(LARGE(E13:E20,{1;2;3;4}))</f>
        <v>4.2035833333333334</v>
      </c>
      <c r="F12" s="72">
        <f>AVERAGE(LARGE(F13:F20,{1;2;3;4}))</f>
        <v>5.2820833333333326</v>
      </c>
      <c r="G12" s="72">
        <f>AVERAGE(LARGE(G13:G20,{1;2;3;4}))</f>
        <v>3.90625</v>
      </c>
      <c r="H12" s="72">
        <f>AVERAGE(LARGE(H13:H20,{1;2;3;4}))</f>
        <v>4.45425</v>
      </c>
      <c r="I12" s="72">
        <f>AVERAGE(LARGE(I13:I20,{1;2;3;4}))</f>
        <v>4.8980833333333331</v>
      </c>
      <c r="J12" s="72">
        <f>AVERAGE(LARGE(J13:J20,{1;2;3;4}))</f>
        <v>3.65</v>
      </c>
      <c r="K12" s="72">
        <f>AVERAGE(LARGE(K13:K20,{1;2;3;4}))</f>
        <v>5.2840833333333332</v>
      </c>
      <c r="L12" s="72">
        <f>AVERAGE(LARGE(L13:L20,{1;2;3;4}))</f>
        <v>4.5500833333333333</v>
      </c>
      <c r="M12" s="72">
        <f>AVERAGE(LARGE(M13:M20,{1;2;3;4}))</f>
        <v>2.25</v>
      </c>
      <c r="N12" s="72">
        <f>AVERAGE(LARGE(N13:N20,{1;2;3;4}))</f>
        <v>3.8509166666666665</v>
      </c>
      <c r="O12" s="72">
        <f>AVERAGE(LARGE(O13:O20,{1;2;3;4}))</f>
        <v>4.1143333333333336</v>
      </c>
      <c r="P12" s="72">
        <f>AVERAGE(LARGE(P13:P20,{1;2;3;4}))</f>
        <v>2.9260833333333336</v>
      </c>
      <c r="Q12" s="72">
        <f>AVERAGE(LARGE(Q13:Q20,{1;2;3;4}))</f>
        <v>3.0160833333333334</v>
      </c>
      <c r="R12" s="72">
        <f>AVERAGE(LARGE(R13:R20,{1;2;3;4}))</f>
        <v>1.375</v>
      </c>
      <c r="S12" s="72">
        <f>AVERAGE(LARGE(S13:S20,{1;2;3;4}))</f>
        <v>2.875</v>
      </c>
      <c r="T12" s="72">
        <f>SUM(B12:S12)</f>
        <v>70.774333333333331</v>
      </c>
      <c r="V12" s="73"/>
    </row>
    <row r="13" spans="1:24" x14ac:dyDescent="0.3">
      <c r="A13" s="70" t="s">
        <v>54</v>
      </c>
      <c r="B13" s="58">
        <f>SUMIFS(Data!$S:$S,Data!$A:$A,Data_echipe!$A13,Data!$C:$C,Data_echipe!B$1)</f>
        <v>4.8330000000000002</v>
      </c>
      <c r="C13" s="58">
        <f>SUMIFS(Data!$S:$S,Data!$A:$A,Data_echipe!$A13,Data!$C:$C,Data_echipe!C$1)</f>
        <v>4.2249999999999996</v>
      </c>
      <c r="D13" s="58">
        <f>SUMIFS(Data!$S:$S,Data!$A:$A,Data_echipe!$A13,Data!$C:$C,Data_echipe!D$1)</f>
        <v>5.1363333333333339</v>
      </c>
      <c r="E13" s="58">
        <f>SUMIFS(Data!$S:$S,Data!$A:$A,Data_echipe!$A13,Data!$C:$C,Data_echipe!E$1)</f>
        <v>4.3499999999999996</v>
      </c>
      <c r="F13" s="58">
        <f>SUMIFS(Data!$S:$S,Data!$A:$A,Data_echipe!$A13,Data!$C:$C,Data_echipe!F$1)</f>
        <v>5.5139999999999993</v>
      </c>
      <c r="G13" s="58">
        <f>SUMIFS(Data!$S:$S,Data!$A:$A,Data_echipe!$A13,Data!$C:$C,Data_echipe!G$1)</f>
        <v>4.5</v>
      </c>
      <c r="H13" s="58">
        <f>SUMIFS(Data!$S:$S,Data!$A:$A,Data_echipe!$A13,Data!$C:$C,Data_echipe!H$1)</f>
        <v>4.2249999999999996</v>
      </c>
      <c r="I13" s="58">
        <f>SUMIFS(Data!$S:$S,Data!$A:$A,Data_echipe!$A13,Data!$C:$C,Data_echipe!I$1)</f>
        <v>4.8840000000000003</v>
      </c>
      <c r="J13" s="58">
        <f>SUMIFS(Data!$S:$S,Data!$A:$A,Data_echipe!$A13,Data!$C:$C,Data_echipe!J$1)</f>
        <v>4.6749999999999998</v>
      </c>
      <c r="K13" s="58">
        <f>SUMIFS(Data!$S:$S,Data!$A:$A,Data_echipe!$A13,Data!$C:$C,Data_echipe!K$1)</f>
        <v>4.899</v>
      </c>
      <c r="L13" s="58">
        <f>SUMIFS(Data!$S:$S,Data!$A:$A,Data_echipe!$A13,Data!$C:$C,Data_echipe!L$1)</f>
        <v>3.9156666666666666</v>
      </c>
      <c r="M13" s="58">
        <f>SUMIFS(Data!$S:$S,Data!$A:$A,Data_echipe!$A13,Data!$C:$C,Data_echipe!M$1)</f>
        <v>4.75</v>
      </c>
      <c r="N13" s="58">
        <f>SUMIFS(Data!$S:$S,Data!$A:$A,Data_echipe!$A13,Data!$C:$C,Data_echipe!N$1)</f>
        <v>3.8536666666666668</v>
      </c>
      <c r="O13" s="58">
        <f>SUMIFS(Data!$S:$S,Data!$A:$A,Data_echipe!$A13,Data!$C:$C,Data_echipe!O$1)</f>
        <v>5</v>
      </c>
      <c r="P13" s="58">
        <f>SUMIFS(Data!$S:$S,Data!$A:$A,Data_echipe!$A13,Data!$C:$C,Data_echipe!P$1)</f>
        <v>4.8870000000000005</v>
      </c>
      <c r="Q13" s="58">
        <f>SUMIFS(Data!$S:$S,Data!$A:$A,Data_echipe!$A13,Data!$C:$C,Data_echipe!Q$1)</f>
        <v>2.5643333333333334</v>
      </c>
      <c r="R13" s="58">
        <f>SUMIFS(Data!$S:$S,Data!$A:$A,Data_echipe!$A13,Data!$C:$C,Data_echipe!R$1)</f>
        <v>0</v>
      </c>
      <c r="S13" s="58">
        <f>SUMIFS(Data!$S:$S,Data!$A:$A,Data_echipe!$A13,Data!$C:$C,Data_echipe!S$1)</f>
        <v>3.6666666666666665</v>
      </c>
      <c r="U13" s="91" t="str">
        <f>$A$12</f>
        <v>Tenchei</v>
      </c>
    </row>
    <row r="14" spans="1:24" x14ac:dyDescent="0.3">
      <c r="A14" s="70" t="s">
        <v>49</v>
      </c>
      <c r="B14" s="58">
        <f>SUMIFS(Data!$S:$S,Data!$A:$A,Data_echipe!$A14,Data!$C:$C,Data_echipe!B$1)</f>
        <v>3.25</v>
      </c>
      <c r="C14" s="58">
        <f>SUMIFS(Data!$S:$S,Data!$A:$A,Data_echipe!$A14,Data!$C:$C,Data_echipe!C$1)</f>
        <v>4.5919999999999996</v>
      </c>
      <c r="D14" s="58">
        <f>SUMIFS(Data!$S:$S,Data!$A:$A,Data_echipe!$A14,Data!$C:$C,Data_echipe!D$1)</f>
        <v>4.125</v>
      </c>
      <c r="E14" s="58">
        <f>SUMIFS(Data!$S:$S,Data!$A:$A,Data_echipe!$A14,Data!$C:$C,Data_echipe!E$1)</f>
        <v>3.8106666666666666</v>
      </c>
      <c r="F14" s="58">
        <f>SUMIFS(Data!$S:$S,Data!$A:$A,Data_echipe!$A14,Data!$C:$C,Data_echipe!F$1)</f>
        <v>4.6679999999999993</v>
      </c>
      <c r="G14" s="58">
        <f>SUMIFS(Data!$S:$S,Data!$A:$A,Data_echipe!$A14,Data!$C:$C,Data_echipe!G$1)</f>
        <v>0</v>
      </c>
      <c r="H14" s="58">
        <f>SUMIFS(Data!$S:$S,Data!$A:$A,Data_echipe!$A14,Data!$C:$C,Data_echipe!H$1)</f>
        <v>4.4749999999999996</v>
      </c>
      <c r="I14" s="58">
        <f>SUMIFS(Data!$S:$S,Data!$A:$A,Data_echipe!$A14,Data!$C:$C,Data_echipe!I$1)</f>
        <v>4.3583333333333334</v>
      </c>
      <c r="J14" s="58">
        <f>SUMIFS(Data!$S:$S,Data!$A:$A,Data_echipe!$A14,Data!$C:$C,Data_echipe!J$1)</f>
        <v>3</v>
      </c>
      <c r="K14" s="58">
        <f>SUMIFS(Data!$S:$S,Data!$A:$A,Data_echipe!$A14,Data!$C:$C,Data_echipe!K$1)</f>
        <v>4.7336666666666662</v>
      </c>
      <c r="L14" s="58">
        <f>SUMIFS(Data!$S:$S,Data!$A:$A,Data_echipe!$A14,Data!$C:$C,Data_echipe!L$1)</f>
        <v>3.9750000000000001</v>
      </c>
      <c r="M14" s="58">
        <f>SUMIFS(Data!$S:$S,Data!$A:$A,Data_echipe!$A14,Data!$C:$C,Data_echipe!M$1)</f>
        <v>0</v>
      </c>
      <c r="N14" s="58">
        <f>SUMIFS(Data!$S:$S,Data!$A:$A,Data_echipe!$A14,Data!$C:$C,Data_echipe!N$1)</f>
        <v>3.7</v>
      </c>
      <c r="O14" s="58">
        <f>SUMIFS(Data!$S:$S,Data!$A:$A,Data_echipe!$A14,Data!$C:$C,Data_echipe!O$1)</f>
        <v>0</v>
      </c>
      <c r="P14" s="58">
        <f>SUMIFS(Data!$S:$S,Data!$A:$A,Data_echipe!$A14,Data!$C:$C,Data_echipe!P$1)</f>
        <v>0</v>
      </c>
      <c r="Q14" s="58">
        <f>SUMIFS(Data!$S:$S,Data!$A:$A,Data_echipe!$A14,Data!$C:$C,Data_echipe!Q$1)</f>
        <v>0</v>
      </c>
      <c r="R14" s="58">
        <f>SUMIFS(Data!$S:$S,Data!$A:$A,Data_echipe!$A14,Data!$C:$C,Data_echipe!R$1)</f>
        <v>2.5</v>
      </c>
      <c r="S14" s="58">
        <f>SUMIFS(Data!$S:$S,Data!$A:$A,Data_echipe!$A14,Data!$C:$C,Data_echipe!S$1)</f>
        <v>0</v>
      </c>
      <c r="U14" s="91" t="str">
        <f t="shared" ref="U14:U20" si="1">$A$12</f>
        <v>Tenchei</v>
      </c>
    </row>
    <row r="15" spans="1:24" x14ac:dyDescent="0.3">
      <c r="A15" s="70" t="s">
        <v>68</v>
      </c>
      <c r="B15" s="58">
        <f>SUMIFS(Data!$S:$S,Data!$A:$A,Data_echipe!$A15,Data!$C:$C,Data_echipe!B$1)</f>
        <v>3.25</v>
      </c>
      <c r="C15" s="58">
        <f>SUMIFS(Data!$S:$S,Data!$A:$A,Data_echipe!$A15,Data!$C:$C,Data_echipe!C$1)</f>
        <v>5.5990000000000002</v>
      </c>
      <c r="D15" s="58">
        <f>SUMIFS(Data!$S:$S,Data!$A:$A,Data_echipe!$A15,Data!$C:$C,Data_echipe!D$1)</f>
        <v>5.2</v>
      </c>
      <c r="E15" s="58">
        <f>SUMIFS(Data!$S:$S,Data!$A:$A,Data_echipe!$A15,Data!$C:$C,Data_echipe!E$1)</f>
        <v>3.875</v>
      </c>
      <c r="F15" s="58">
        <f>SUMIFS(Data!$S:$S,Data!$A:$A,Data_echipe!$A15,Data!$C:$C,Data_echipe!F$1)</f>
        <v>5.3213333333333335</v>
      </c>
      <c r="G15" s="58">
        <f>SUMIFS(Data!$S:$S,Data!$A:$A,Data_echipe!$A15,Data!$C:$C,Data_echipe!G$1)</f>
        <v>4.5</v>
      </c>
      <c r="H15" s="58">
        <f>SUMIFS(Data!$S:$S,Data!$A:$A,Data_echipe!$A15,Data!$C:$C,Data_echipe!H$1)</f>
        <v>3.875</v>
      </c>
      <c r="I15" s="58">
        <f>SUMIFS(Data!$S:$S,Data!$A:$A,Data_echipe!$A15,Data!$C:$C,Data_echipe!I$1)</f>
        <v>4.125</v>
      </c>
      <c r="J15" s="58">
        <f>SUMIFS(Data!$S:$S,Data!$A:$A,Data_echipe!$A15,Data!$C:$C,Data_echipe!J$1)</f>
        <v>2.75</v>
      </c>
      <c r="K15" s="58">
        <f>SUMIFS(Data!$S:$S,Data!$A:$A,Data_echipe!$A15,Data!$C:$C,Data_echipe!K$1)</f>
        <v>6.4786666666666672</v>
      </c>
      <c r="L15" s="58">
        <f>SUMIFS(Data!$S:$S,Data!$A:$A,Data_echipe!$A15,Data!$C:$C,Data_echipe!L$1)</f>
        <v>5.65</v>
      </c>
      <c r="M15" s="58">
        <f>SUMIFS(Data!$S:$S,Data!$A:$A,Data_echipe!$A15,Data!$C:$C,Data_echipe!M$1)</f>
        <v>4.25</v>
      </c>
      <c r="N15" s="58">
        <f>SUMIFS(Data!$S:$S,Data!$A:$A,Data_echipe!$A15,Data!$C:$C,Data_echipe!N$1)</f>
        <v>4.5999999999999996</v>
      </c>
      <c r="O15" s="58">
        <f>SUMIFS(Data!$S:$S,Data!$A:$A,Data_echipe!$A15,Data!$C:$C,Data_echipe!O$1)</f>
        <v>5.125</v>
      </c>
      <c r="P15" s="58">
        <f>SUMIFS(Data!$S:$S,Data!$A:$A,Data_echipe!$A15,Data!$C:$C,Data_echipe!P$1)</f>
        <v>4.4249999999999998</v>
      </c>
      <c r="Q15" s="58">
        <f>SUMIFS(Data!$S:$S,Data!$A:$A,Data_echipe!$A15,Data!$C:$C,Data_echipe!Q$1)</f>
        <v>9.5</v>
      </c>
      <c r="R15" s="58">
        <f>SUMIFS(Data!$S:$S,Data!$A:$A,Data_echipe!$A15,Data!$C:$C,Data_echipe!R$1)</f>
        <v>3</v>
      </c>
      <c r="S15" s="58">
        <f>SUMIFS(Data!$S:$S,Data!$A:$A,Data_echipe!$A15,Data!$C:$C,Data_echipe!S$1)</f>
        <v>4.666666666666667</v>
      </c>
      <c r="U15" s="91" t="str">
        <f t="shared" si="1"/>
        <v>Tenchei</v>
      </c>
    </row>
    <row r="16" spans="1:24" x14ac:dyDescent="0.3">
      <c r="A16" s="70" t="s">
        <v>136</v>
      </c>
      <c r="B16" s="58">
        <f>SUMIFS(Data!$S:$S,Data!$A:$A,Data_echipe!$A16,Data!$C:$C,Data_echipe!B$1)</f>
        <v>1.375</v>
      </c>
      <c r="C16" s="58">
        <f>SUMIFS(Data!$S:$S,Data!$A:$A,Data_echipe!$A16,Data!$C:$C,Data_echipe!C$1)</f>
        <v>1.5</v>
      </c>
      <c r="D16" s="58">
        <f>SUMIFS(Data!$S:$S,Data!$A:$A,Data_echipe!$A16,Data!$C:$C,Data_echipe!D$1)</f>
        <v>2.125</v>
      </c>
      <c r="E16" s="58">
        <f>SUMIFS(Data!$S:$S,Data!$A:$A,Data_echipe!$A16,Data!$C:$C,Data_echipe!E$1)</f>
        <v>0</v>
      </c>
      <c r="F16" s="58">
        <f>SUMIFS(Data!$S:$S,Data!$A:$A,Data_echipe!$A16,Data!$C:$C,Data_echipe!F$1)</f>
        <v>2.125</v>
      </c>
      <c r="G16" s="58">
        <f>SUMIFS(Data!$S:$S,Data!$A:$A,Data_echipe!$A16,Data!$C:$C,Data_echipe!G$1)</f>
        <v>3.125</v>
      </c>
      <c r="H16" s="58">
        <f>SUMIFS(Data!$S:$S,Data!$A:$A,Data_echipe!$A16,Data!$C:$C,Data_echipe!H$1)</f>
        <v>0</v>
      </c>
      <c r="I16" s="58">
        <f>SUMIFS(Data!$S:$S,Data!$A:$A,Data_echipe!$A16,Data!$C:$C,Data_echipe!I$1)</f>
        <v>0</v>
      </c>
      <c r="J16" s="58">
        <f>SUMIFS(Data!$S:$S,Data!$A:$A,Data_echipe!$A16,Data!$C:$C,Data_echipe!J$1)</f>
        <v>0</v>
      </c>
      <c r="K16" s="58">
        <f>SUMIFS(Data!$S:$S,Data!$A:$A,Data_echipe!$A16,Data!$C:$C,Data_echipe!K$1)</f>
        <v>0</v>
      </c>
      <c r="L16" s="58">
        <f>SUMIFS(Data!$S:$S,Data!$A:$A,Data_echipe!$A16,Data!$C:$C,Data_echipe!L$1)</f>
        <v>0</v>
      </c>
      <c r="M16" s="58">
        <f>SUMIFS(Data!$S:$S,Data!$A:$A,Data_echipe!$A16,Data!$C:$C,Data_echipe!M$1)</f>
        <v>0</v>
      </c>
      <c r="N16" s="58">
        <f>SUMIFS(Data!$S:$S,Data!$A:$A,Data_echipe!$A16,Data!$C:$C,Data_echipe!N$1)</f>
        <v>0</v>
      </c>
      <c r="O16" s="58">
        <f>SUMIFS(Data!$S:$S,Data!$A:$A,Data_echipe!$A16,Data!$C:$C,Data_echipe!O$1)</f>
        <v>0</v>
      </c>
      <c r="P16" s="58">
        <f>SUMIFS(Data!$S:$S,Data!$A:$A,Data_echipe!$A16,Data!$C:$C,Data_echipe!P$1)</f>
        <v>0</v>
      </c>
      <c r="Q16" s="58">
        <f>SUMIFS(Data!$S:$S,Data!$A:$A,Data_echipe!$A16,Data!$C:$C,Data_echipe!Q$1)</f>
        <v>0</v>
      </c>
      <c r="R16" s="58">
        <f>SUMIFS(Data!$S:$S,Data!$A:$A,Data_echipe!$A16,Data!$C:$C,Data_echipe!R$1)</f>
        <v>0</v>
      </c>
      <c r="S16" s="58">
        <f>SUMIFS(Data!$S:$S,Data!$A:$A,Data_echipe!$A16,Data!$C:$C,Data_echipe!S$1)</f>
        <v>0</v>
      </c>
      <c r="U16" s="91" t="str">
        <f t="shared" si="1"/>
        <v>Tenchei</v>
      </c>
    </row>
    <row r="17" spans="1:22" x14ac:dyDescent="0.3">
      <c r="A17" s="70" t="s">
        <v>127</v>
      </c>
      <c r="B17" s="58">
        <f>SUMIFS(Data!$S:$S,Data!$A:$A,Data_echipe!$A17,Data!$C:$C,Data_echipe!B$1)</f>
        <v>4.8003333333333336</v>
      </c>
      <c r="C17" s="58">
        <f>SUMIFS(Data!$S:$S,Data!$A:$A,Data_echipe!$A17,Data!$C:$C,Data_echipe!C$1)</f>
        <v>3.5416666666666665</v>
      </c>
      <c r="D17" s="58">
        <f>SUMIFS(Data!$S:$S,Data!$A:$A,Data_echipe!$A17,Data!$C:$C,Data_echipe!D$1)</f>
        <v>5.625</v>
      </c>
      <c r="E17" s="58">
        <f>SUMIFS(Data!$S:$S,Data!$A:$A,Data_echipe!$A17,Data!$C:$C,Data_echipe!E$1)</f>
        <v>4.7786666666666671</v>
      </c>
      <c r="F17" s="58">
        <f>SUMIFS(Data!$S:$S,Data!$A:$A,Data_echipe!$A17,Data!$C:$C,Data_echipe!F$1)</f>
        <v>5.625</v>
      </c>
      <c r="G17" s="58">
        <f>SUMIFS(Data!$S:$S,Data!$A:$A,Data_echipe!$A17,Data!$C:$C,Data_echipe!G$1)</f>
        <v>3.5</v>
      </c>
      <c r="H17" s="58">
        <f>SUMIFS(Data!$S:$S,Data!$A:$A,Data_echipe!$A17,Data!$C:$C,Data_echipe!H$1)</f>
        <v>5.242</v>
      </c>
      <c r="I17" s="58">
        <f>SUMIFS(Data!$S:$S,Data!$A:$A,Data_echipe!$A17,Data!$C:$C,Data_echipe!I$1)</f>
        <v>6.2249999999999996</v>
      </c>
      <c r="J17" s="58">
        <f>SUMIFS(Data!$S:$S,Data!$A:$A,Data_echipe!$A17,Data!$C:$C,Data_echipe!J$1)</f>
        <v>4.1749999999999998</v>
      </c>
      <c r="K17" s="58">
        <f>SUMIFS(Data!$S:$S,Data!$A:$A,Data_echipe!$A17,Data!$C:$C,Data_echipe!K$1)</f>
        <v>2.9793333333333334</v>
      </c>
      <c r="L17" s="58">
        <f>SUMIFS(Data!$S:$S,Data!$A:$A,Data_echipe!$A17,Data!$C:$C,Data_echipe!L$1)</f>
        <v>4.6596666666666664</v>
      </c>
      <c r="M17" s="58">
        <f>SUMIFS(Data!$S:$S,Data!$A:$A,Data_echipe!$A17,Data!$C:$C,Data_echipe!M$1)</f>
        <v>0</v>
      </c>
      <c r="N17" s="58">
        <f>SUMIFS(Data!$S:$S,Data!$A:$A,Data_echipe!$A17,Data!$C:$C,Data_echipe!N$1)</f>
        <v>2.5943333333333332</v>
      </c>
      <c r="O17" s="58">
        <f>SUMIFS(Data!$S:$S,Data!$A:$A,Data_echipe!$A17,Data!$C:$C,Data_echipe!O$1)</f>
        <v>2.9573333333333331</v>
      </c>
      <c r="P17" s="58">
        <f>SUMIFS(Data!$S:$S,Data!$A:$A,Data_echipe!$A17,Data!$C:$C,Data_echipe!P$1)</f>
        <v>2.3923333333333332</v>
      </c>
      <c r="Q17" s="58">
        <f>SUMIFS(Data!$S:$S,Data!$A:$A,Data_echipe!$A17,Data!$C:$C,Data_echipe!Q$1)</f>
        <v>0</v>
      </c>
      <c r="R17" s="58">
        <f>SUMIFS(Data!$S:$S,Data!$A:$A,Data_echipe!$A17,Data!$C:$C,Data_echipe!R$1)</f>
        <v>0</v>
      </c>
      <c r="S17" s="58">
        <f>SUMIFS(Data!$S:$S,Data!$A:$A,Data_echipe!$A17,Data!$C:$C,Data_echipe!S$1)</f>
        <v>3.1666666666666665</v>
      </c>
      <c r="U17" s="91" t="str">
        <f t="shared" si="1"/>
        <v>Tenchei</v>
      </c>
    </row>
    <row r="18" spans="1:22" x14ac:dyDescent="0.3">
      <c r="A18" s="70" t="s">
        <v>89</v>
      </c>
      <c r="B18" s="58">
        <f>SUMIFS(Data!$S:$S,Data!$A:$A,Data_echipe!$A18,Data!$C:$C,Data_echipe!B$1)</f>
        <v>4.1933333333333334</v>
      </c>
      <c r="C18" s="58">
        <f>SUMIFS(Data!$S:$S,Data!$A:$A,Data_echipe!$A18,Data!$C:$C,Data_echipe!C$1)</f>
        <v>3.1949999999999998</v>
      </c>
      <c r="D18" s="58">
        <f>SUMIFS(Data!$S:$S,Data!$A:$A,Data_echipe!$A18,Data!$C:$C,Data_echipe!D$1)</f>
        <v>0</v>
      </c>
      <c r="E18" s="58">
        <f>SUMIFS(Data!$S:$S,Data!$A:$A,Data_echipe!$A18,Data!$C:$C,Data_echipe!E$1)</f>
        <v>2.7676666666666665</v>
      </c>
      <c r="F18" s="58">
        <f>SUMIFS(Data!$S:$S,Data!$A:$A,Data_echipe!$A18,Data!$C:$C,Data_echipe!F$1)</f>
        <v>3.488</v>
      </c>
      <c r="G18" s="58">
        <f>SUMIFS(Data!$S:$S,Data!$A:$A,Data_echipe!$A18,Data!$C:$C,Data_echipe!G$1)</f>
        <v>0</v>
      </c>
      <c r="H18" s="58">
        <f>SUMIFS(Data!$S:$S,Data!$A:$A,Data_echipe!$A18,Data!$C:$C,Data_echipe!H$1)</f>
        <v>0</v>
      </c>
      <c r="I18" s="58">
        <f>SUMIFS(Data!$S:$S,Data!$A:$A,Data_echipe!$A18,Data!$C:$C,Data_echipe!I$1)</f>
        <v>0</v>
      </c>
      <c r="J18" s="58">
        <f>SUMIFS(Data!$S:$S,Data!$A:$A,Data_echipe!$A18,Data!$C:$C,Data_echipe!J$1)</f>
        <v>0</v>
      </c>
      <c r="K18" s="58">
        <f>SUMIFS(Data!$S:$S,Data!$A:$A,Data_echipe!$A18,Data!$C:$C,Data_echipe!K$1)</f>
        <v>0</v>
      </c>
      <c r="L18" s="58">
        <f>SUMIFS(Data!$S:$S,Data!$A:$A,Data_echipe!$A18,Data!$C:$C,Data_echipe!L$1)</f>
        <v>0</v>
      </c>
      <c r="M18" s="58">
        <f>SUMIFS(Data!$S:$S,Data!$A:$A,Data_echipe!$A18,Data!$C:$C,Data_echipe!M$1)</f>
        <v>0</v>
      </c>
      <c r="N18" s="58">
        <f>SUMIFS(Data!$S:$S,Data!$A:$A,Data_echipe!$A18,Data!$C:$C,Data_echipe!N$1)</f>
        <v>0</v>
      </c>
      <c r="O18" s="58">
        <f>SUMIFS(Data!$S:$S,Data!$A:$A,Data_echipe!$A18,Data!$C:$C,Data_echipe!O$1)</f>
        <v>0</v>
      </c>
      <c r="P18" s="58">
        <f>SUMIFS(Data!$S:$S,Data!$A:$A,Data_echipe!$A18,Data!$C:$C,Data_echipe!P$1)</f>
        <v>0</v>
      </c>
      <c r="Q18" s="58">
        <f>SUMIFS(Data!$S:$S,Data!$A:$A,Data_echipe!$A18,Data!$C:$C,Data_echipe!Q$1)</f>
        <v>0</v>
      </c>
      <c r="R18" s="58">
        <f>SUMIFS(Data!$S:$S,Data!$A:$A,Data_echipe!$A18,Data!$C:$C,Data_echipe!R$1)</f>
        <v>0</v>
      </c>
      <c r="S18" s="58">
        <f>SUMIFS(Data!$S:$S,Data!$A:$A,Data_echipe!$A18,Data!$C:$C,Data_echipe!S$1)</f>
        <v>0</v>
      </c>
      <c r="U18" s="91" t="str">
        <f t="shared" si="1"/>
        <v>Tenchei</v>
      </c>
    </row>
    <row r="19" spans="1:22" x14ac:dyDescent="0.3">
      <c r="A19" s="70" t="s">
        <v>62</v>
      </c>
      <c r="B19" s="58">
        <f>SUMIFS(Data!$S:$S,Data!$A:$A,Data_echipe!$A19,Data!$C:$C,Data_echipe!B$1)</f>
        <v>3.875</v>
      </c>
      <c r="C19" s="58">
        <f>SUMIFS(Data!$S:$S,Data!$A:$A,Data_echipe!$A19,Data!$C:$C,Data_echipe!C$1)</f>
        <v>4.3499999999999996</v>
      </c>
      <c r="D19" s="58">
        <f>SUMIFS(Data!$S:$S,Data!$A:$A,Data_echipe!$A19,Data!$C:$C,Data_echipe!D$1)</f>
        <v>3.25</v>
      </c>
      <c r="E19" s="58">
        <f>SUMIFS(Data!$S:$S,Data!$A:$A,Data_echipe!$A19,Data!$C:$C,Data_echipe!E$1)</f>
        <v>2.875</v>
      </c>
      <c r="F19" s="58">
        <f>SUMIFS(Data!$S:$S,Data!$A:$A,Data_echipe!$A19,Data!$C:$C,Data_echipe!F$1)</f>
        <v>2.625</v>
      </c>
      <c r="G19" s="58">
        <f>SUMIFS(Data!$S:$S,Data!$A:$A,Data_echipe!$A19,Data!$C:$C,Data_echipe!G$1)</f>
        <v>3</v>
      </c>
      <c r="H19" s="58">
        <f>SUMIFS(Data!$S:$S,Data!$A:$A,Data_echipe!$A19,Data!$C:$C,Data_echipe!H$1)</f>
        <v>2.875</v>
      </c>
      <c r="I19" s="58">
        <f>SUMIFS(Data!$S:$S,Data!$A:$A,Data_echipe!$A19,Data!$C:$C,Data_echipe!I$1)</f>
        <v>3.125</v>
      </c>
      <c r="J19" s="58">
        <f>SUMIFS(Data!$S:$S,Data!$A:$A,Data_echipe!$A19,Data!$C:$C,Data_echipe!J$1)</f>
        <v>0</v>
      </c>
      <c r="K19" s="58">
        <f>SUMIFS(Data!$S:$S,Data!$A:$A,Data_echipe!$A19,Data!$C:$C,Data_echipe!K$1)</f>
        <v>5.0250000000000004</v>
      </c>
      <c r="L19" s="58">
        <f>SUMIFS(Data!$S:$S,Data!$A:$A,Data_echipe!$A19,Data!$C:$C,Data_echipe!L$1)</f>
        <v>2.75</v>
      </c>
      <c r="M19" s="58">
        <f>SUMIFS(Data!$S:$S,Data!$A:$A,Data_echipe!$A19,Data!$C:$C,Data_echipe!M$1)</f>
        <v>0</v>
      </c>
      <c r="N19" s="58">
        <f>SUMIFS(Data!$S:$S,Data!$A:$A,Data_echipe!$A19,Data!$C:$C,Data_echipe!N$1)</f>
        <v>3.25</v>
      </c>
      <c r="O19" s="58">
        <f>SUMIFS(Data!$S:$S,Data!$A:$A,Data_echipe!$A19,Data!$C:$C,Data_echipe!O$1)</f>
        <v>3.375</v>
      </c>
      <c r="P19" s="58">
        <f>SUMIFS(Data!$S:$S,Data!$A:$A,Data_echipe!$A19,Data!$C:$C,Data_echipe!P$1)</f>
        <v>0</v>
      </c>
      <c r="Q19" s="58">
        <f>SUMIFS(Data!$S:$S,Data!$A:$A,Data_echipe!$A19,Data!$C:$C,Data_echipe!Q$1)</f>
        <v>0</v>
      </c>
      <c r="R19" s="58">
        <f>SUMIFS(Data!$S:$S,Data!$A:$A,Data_echipe!$A19,Data!$C:$C,Data_echipe!R$1)</f>
        <v>0</v>
      </c>
      <c r="S19" s="58">
        <f>SUMIFS(Data!$S:$S,Data!$A:$A,Data_echipe!$A19,Data!$C:$C,Data_echipe!S$1)</f>
        <v>0</v>
      </c>
      <c r="U19" s="91" t="str">
        <f t="shared" si="1"/>
        <v>Tenchei</v>
      </c>
    </row>
    <row r="20" spans="1:22" x14ac:dyDescent="0.3">
      <c r="B20" s="58">
        <f>SUMIFS(Data!$S:$S,Data!$A:$A,Data_echipe!$A20,Data!$C:$C,Data_echipe!B$1)</f>
        <v>0</v>
      </c>
      <c r="C20" s="58">
        <f>SUMIFS(Data!$S:$S,Data!$A:$A,Data_echipe!$A20,Data!$C:$C,Data_echipe!C$1)</f>
        <v>0</v>
      </c>
      <c r="D20" s="58">
        <f>SUMIFS(Data!$S:$S,Data!$A:$A,Data_echipe!$A20,Data!$C:$C,Data_echipe!D$1)</f>
        <v>0</v>
      </c>
      <c r="E20" s="58">
        <f>SUMIFS(Data!$S:$S,Data!$A:$A,Data_echipe!$A20,Data!$C:$C,Data_echipe!E$1)</f>
        <v>0</v>
      </c>
      <c r="F20" s="58">
        <f>SUMIFS(Data!$S:$S,Data!$A:$A,Data_echipe!$A20,Data!$C:$C,Data_echipe!F$1)</f>
        <v>0</v>
      </c>
      <c r="G20" s="58">
        <f>SUMIFS(Data!$S:$S,Data!$A:$A,Data_echipe!$A20,Data!$C:$C,Data_echipe!G$1)</f>
        <v>0</v>
      </c>
      <c r="H20" s="58">
        <f>SUMIFS(Data!$S:$S,Data!$A:$A,Data_echipe!$A20,Data!$C:$C,Data_echipe!H$1)</f>
        <v>0</v>
      </c>
      <c r="I20" s="58">
        <f>SUMIFS(Data!$S:$S,Data!$A:$A,Data_echipe!$A20,Data!$C:$C,Data_echipe!I$1)</f>
        <v>0</v>
      </c>
      <c r="J20" s="58">
        <f>SUMIFS(Data!$S:$S,Data!$A:$A,Data_echipe!$A20,Data!$C:$C,Data_echipe!J$1)</f>
        <v>0</v>
      </c>
      <c r="K20" s="58">
        <f>SUMIFS(Data!$S:$S,Data!$A:$A,Data_echipe!$A20,Data!$C:$C,Data_echipe!K$1)</f>
        <v>0</v>
      </c>
      <c r="L20" s="58">
        <f>SUMIFS(Data!$S:$S,Data!$A:$A,Data_echipe!$A20,Data!$C:$C,Data_echipe!L$1)</f>
        <v>0</v>
      </c>
      <c r="M20" s="58">
        <f>SUMIFS(Data!$S:$S,Data!$A:$A,Data_echipe!$A20,Data!$C:$C,Data_echipe!M$1)</f>
        <v>0</v>
      </c>
      <c r="N20" s="58">
        <f>SUMIFS(Data!$S:$S,Data!$A:$A,Data_echipe!$A20,Data!$C:$C,Data_echipe!N$1)</f>
        <v>0</v>
      </c>
      <c r="O20" s="58">
        <f>SUMIFS(Data!$S:$S,Data!$A:$A,Data_echipe!$A20,Data!$C:$C,Data_echipe!O$1)</f>
        <v>0</v>
      </c>
      <c r="P20" s="58">
        <f>SUMIFS(Data!$S:$S,Data!$A:$A,Data_echipe!$A20,Data!$C:$C,Data_echipe!P$1)</f>
        <v>0</v>
      </c>
      <c r="Q20" s="58">
        <f>SUMIFS(Data!$S:$S,Data!$A:$A,Data_echipe!$A20,Data!$C:$C,Data_echipe!Q$1)</f>
        <v>0</v>
      </c>
      <c r="R20" s="58">
        <f>SUMIFS(Data!$S:$S,Data!$A:$A,Data_echipe!$A20,Data!$C:$C,Data_echipe!R$1)</f>
        <v>0</v>
      </c>
      <c r="S20" s="58">
        <f>SUMIFS(Data!$S:$S,Data!$A:$A,Data_echipe!$A20,Data!$C:$C,Data_echipe!S$1)</f>
        <v>0</v>
      </c>
      <c r="U20" s="91" t="str">
        <f t="shared" si="1"/>
        <v>Tenchei</v>
      </c>
    </row>
    <row r="21" spans="1:22" x14ac:dyDescent="0.3">
      <c r="B21" s="58"/>
      <c r="C21" s="58"/>
      <c r="D21" s="58"/>
      <c r="E21" s="58"/>
      <c r="F21" s="58"/>
      <c r="G21" s="58"/>
      <c r="H21" s="58"/>
      <c r="I21" s="58"/>
      <c r="J21" s="58"/>
      <c r="K21" s="58"/>
      <c r="N21" s="58"/>
      <c r="O21" s="58"/>
      <c r="P21" s="58"/>
      <c r="Q21" s="58"/>
      <c r="R21" s="58"/>
      <c r="S21" s="58"/>
    </row>
    <row r="22" spans="1:22" x14ac:dyDescent="0.3">
      <c r="B22" s="58"/>
      <c r="C22" s="58"/>
      <c r="D22" s="58"/>
      <c r="E22" s="58"/>
      <c r="F22" s="58"/>
      <c r="G22" s="58"/>
      <c r="H22" s="58"/>
      <c r="I22" s="58"/>
      <c r="J22" s="58"/>
      <c r="K22" s="58"/>
      <c r="N22" s="58"/>
      <c r="O22" s="58"/>
      <c r="P22" s="58"/>
      <c r="Q22" s="58"/>
      <c r="R22" s="58"/>
      <c r="S22" s="58"/>
    </row>
    <row r="23" spans="1:22" s="71" customFormat="1" x14ac:dyDescent="0.3">
      <c r="A23" s="90" t="s">
        <v>193</v>
      </c>
      <c r="B23" s="72">
        <f>AVERAGE(LARGE(B24:B31,{1;2;3;4}))</f>
        <v>3.8501666666666665</v>
      </c>
      <c r="C23" s="72">
        <f>AVERAGE(LARGE(C24:C31,{1;2;3;4}))</f>
        <v>4.3494166666666665</v>
      </c>
      <c r="D23" s="72">
        <f>AVERAGE(LARGE(D24:D31,{1;2;3;4}))</f>
        <v>4.0069999999999997</v>
      </c>
      <c r="E23" s="72">
        <f>AVERAGE(LARGE(E24:E31,{1;2;3;4}))</f>
        <v>4.0947500000000003</v>
      </c>
      <c r="F23" s="72">
        <f>AVERAGE(LARGE(F24:F31,{1;2;3;4}))</f>
        <v>4.3499999999999996</v>
      </c>
      <c r="G23" s="72">
        <f>AVERAGE(LARGE(G24:G31,{1;2;3;4}))</f>
        <v>5.083333333333333</v>
      </c>
      <c r="H23" s="72">
        <f>AVERAGE(LARGE(H24:H31,{1;2;3;4}))</f>
        <v>3.7930833333333336</v>
      </c>
      <c r="I23" s="72">
        <f>AVERAGE(LARGE(I24:I31,{1;2;3;4}))</f>
        <v>5.03125</v>
      </c>
      <c r="J23" s="72">
        <f>AVERAGE(LARGE(J24:J31,{1;2;3;4}))</f>
        <v>3.8014166666666664</v>
      </c>
      <c r="K23" s="72">
        <f>AVERAGE(LARGE(K24:K31,{1;2;3;4}))</f>
        <v>2.78125</v>
      </c>
      <c r="L23" s="72">
        <f>AVERAGE(LARGE(L24:L31,{1;2;3;4}))</f>
        <v>2.6875</v>
      </c>
      <c r="M23" s="72">
        <f>AVERAGE(LARGE(M24:M31,{1;2;3;4}))</f>
        <v>4.3125</v>
      </c>
      <c r="N23" s="72">
        <f>AVERAGE(LARGE(N24:N31,{1;2;3;4}))</f>
        <v>3.3125</v>
      </c>
      <c r="O23" s="72">
        <f>AVERAGE(LARGE(O24:O31,{1;2;3;4}))</f>
        <v>2.78125</v>
      </c>
      <c r="P23" s="72">
        <f>AVERAGE(LARGE(P24:P31,{1;2;3;4}))</f>
        <v>3.6185</v>
      </c>
      <c r="Q23" s="72">
        <f>AVERAGE(LARGE(Q24:Q31,{1;2;3;4}))</f>
        <v>3.5591666666666661</v>
      </c>
      <c r="R23" s="72">
        <f>AVERAGE(LARGE(R24:R31,{1;2;3;4}))</f>
        <v>3.1875</v>
      </c>
      <c r="S23" s="72">
        <f>AVERAGE(LARGE(S24:S31,{1;2;3;4}))</f>
        <v>3</v>
      </c>
      <c r="T23" s="72">
        <f>SUM(B23:S23)</f>
        <v>67.600583333333333</v>
      </c>
      <c r="V23" s="73"/>
    </row>
    <row r="24" spans="1:22" x14ac:dyDescent="0.3">
      <c r="A24" s="70" t="s">
        <v>122</v>
      </c>
      <c r="B24" s="58">
        <f>SUMIFS(Data!$S:$S,Data!$A:$A,Data_echipe!$A24,Data!$C:$C,Data_echipe!B$1)</f>
        <v>4.0750000000000002</v>
      </c>
      <c r="C24" s="58">
        <f>SUMIFS(Data!$S:$S,Data!$A:$A,Data_echipe!$A24,Data!$C:$C,Data_echipe!C$1)</f>
        <v>4.5</v>
      </c>
      <c r="D24" s="58">
        <f>SUMIFS(Data!$S:$S,Data!$A:$A,Data_echipe!$A24,Data!$C:$C,Data_echipe!D$1)</f>
        <v>4.5279999999999996</v>
      </c>
      <c r="E24" s="58">
        <f>SUMIFS(Data!$S:$S,Data!$A:$A,Data_echipe!$A24,Data!$C:$C,Data_echipe!E$1)</f>
        <v>3.375</v>
      </c>
      <c r="F24" s="58">
        <f>SUMIFS(Data!$S:$S,Data!$A:$A,Data_echipe!$A24,Data!$C:$C,Data_echipe!F$1)</f>
        <v>4.7750000000000004</v>
      </c>
      <c r="G24" s="58">
        <f>SUMIFS(Data!$S:$S,Data!$A:$A,Data_echipe!$A24,Data!$C:$C,Data_echipe!G$1)</f>
        <v>5</v>
      </c>
      <c r="H24" s="58">
        <f>SUMIFS(Data!$S:$S,Data!$A:$A,Data_echipe!$A24,Data!$C:$C,Data_echipe!H$1)</f>
        <v>3.375</v>
      </c>
      <c r="I24" s="58">
        <f>SUMIFS(Data!$S:$S,Data!$A:$A,Data_echipe!$A24,Data!$C:$C,Data_echipe!I$1)</f>
        <v>4.7</v>
      </c>
      <c r="J24" s="58">
        <f>SUMIFS(Data!$S:$S,Data!$A:$A,Data_echipe!$A24,Data!$C:$C,Data_echipe!J$1)</f>
        <v>2.5</v>
      </c>
      <c r="K24" s="58">
        <f>SUMIFS(Data!$S:$S,Data!$A:$A,Data_echipe!$A24,Data!$C:$C,Data_echipe!K$1)</f>
        <v>2.5</v>
      </c>
      <c r="L24" s="58">
        <f>SUMIFS(Data!$S:$S,Data!$A:$A,Data_echipe!$A24,Data!$C:$C,Data_echipe!L$1)</f>
        <v>2.25</v>
      </c>
      <c r="M24" s="58">
        <f>SUMIFS(Data!$S:$S,Data!$A:$A,Data_echipe!$A24,Data!$C:$C,Data_echipe!M$1)</f>
        <v>3.75</v>
      </c>
      <c r="N24" s="58">
        <f>SUMIFS(Data!$S:$S,Data!$A:$A,Data_echipe!$A24,Data!$C:$C,Data_echipe!N$1)</f>
        <v>0</v>
      </c>
      <c r="O24" s="58">
        <f>SUMIFS(Data!$S:$S,Data!$A:$A,Data_echipe!$A24,Data!$C:$C,Data_echipe!O$1)</f>
        <v>1.75</v>
      </c>
      <c r="P24" s="58">
        <f>SUMIFS(Data!$S:$S,Data!$A:$A,Data_echipe!$A24,Data!$C:$C,Data_echipe!P$1)</f>
        <v>4.3739999999999997</v>
      </c>
      <c r="Q24" s="58">
        <f>SUMIFS(Data!$S:$S,Data!$A:$A,Data_echipe!$A24,Data!$C:$C,Data_echipe!Q$1)</f>
        <v>4.3</v>
      </c>
      <c r="R24" s="58">
        <f>SUMIFS(Data!$S:$S,Data!$A:$A,Data_echipe!$A24,Data!$C:$C,Data_echipe!R$1)</f>
        <v>3.25</v>
      </c>
      <c r="S24" s="58">
        <f>SUMIFS(Data!$S:$S,Data!$A:$A,Data_echipe!$A24,Data!$C:$C,Data_echipe!S$1)</f>
        <v>4</v>
      </c>
      <c r="U24" s="91" t="str">
        <f>$A$23</f>
        <v>Run a lot</v>
      </c>
    </row>
    <row r="25" spans="1:22" x14ac:dyDescent="0.3">
      <c r="A25" s="70" t="s">
        <v>44</v>
      </c>
      <c r="B25" s="58">
        <f>SUMIFS(Data!$S:$S,Data!$A:$A,Data_echipe!$A25,Data!$C:$C,Data_echipe!B$1)</f>
        <v>2.625</v>
      </c>
      <c r="C25" s="58">
        <f>SUMIFS(Data!$S:$S,Data!$A:$A,Data_echipe!$A25,Data!$C:$C,Data_echipe!C$1)</f>
        <v>4.125</v>
      </c>
      <c r="D25" s="58">
        <f>SUMIFS(Data!$S:$S,Data!$A:$A,Data_echipe!$A25,Data!$C:$C,Data_echipe!D$1)</f>
        <v>4.25</v>
      </c>
      <c r="E25" s="58">
        <f>SUMIFS(Data!$S:$S,Data!$A:$A,Data_echipe!$A25,Data!$C:$C,Data_echipe!E$1)</f>
        <v>4.25</v>
      </c>
      <c r="F25" s="58">
        <f>SUMIFS(Data!$S:$S,Data!$A:$A,Data_echipe!$A25,Data!$C:$C,Data_echipe!F$1)</f>
        <v>2.875</v>
      </c>
      <c r="G25" s="58">
        <f>SUMIFS(Data!$S:$S,Data!$A:$A,Data_echipe!$A25,Data!$C:$C,Data_echipe!G$1)</f>
        <v>5.125</v>
      </c>
      <c r="H25" s="58">
        <f>SUMIFS(Data!$S:$S,Data!$A:$A,Data_echipe!$A25,Data!$C:$C,Data_echipe!H$1)</f>
        <v>2.25</v>
      </c>
      <c r="I25" s="58">
        <f>SUMIFS(Data!$S:$S,Data!$A:$A,Data_echipe!$A25,Data!$C:$C,Data_echipe!I$1)</f>
        <v>4.25</v>
      </c>
      <c r="J25" s="58">
        <f>SUMIFS(Data!$S:$S,Data!$A:$A,Data_echipe!$A25,Data!$C:$C,Data_echipe!J$1)</f>
        <v>4.125</v>
      </c>
      <c r="K25" s="58">
        <f>SUMIFS(Data!$S:$S,Data!$A:$A,Data_echipe!$A25,Data!$C:$C,Data_echipe!K$1)</f>
        <v>2.25</v>
      </c>
      <c r="L25" s="58">
        <f>SUMIFS(Data!$S:$S,Data!$A:$A,Data_echipe!$A25,Data!$C:$C,Data_echipe!L$1)</f>
        <v>2.375</v>
      </c>
      <c r="M25" s="58">
        <f>SUMIFS(Data!$S:$S,Data!$A:$A,Data_echipe!$A25,Data!$C:$C,Data_echipe!M$1)</f>
        <v>5</v>
      </c>
      <c r="N25" s="58">
        <f>SUMIFS(Data!$S:$S,Data!$A:$A,Data_echipe!$A25,Data!$C:$C,Data_echipe!N$1)</f>
        <v>3.625</v>
      </c>
      <c r="O25" s="58">
        <f>SUMIFS(Data!$S:$S,Data!$A:$A,Data_echipe!$A25,Data!$C:$C,Data_echipe!O$1)</f>
        <v>3.25</v>
      </c>
      <c r="P25" s="58">
        <f>SUMIFS(Data!$S:$S,Data!$A:$A,Data_echipe!$A25,Data!$C:$C,Data_echipe!P$1)</f>
        <v>4.0999999999999996</v>
      </c>
      <c r="Q25" s="58">
        <f>SUMIFS(Data!$S:$S,Data!$A:$A,Data_echipe!$A25,Data!$C:$C,Data_echipe!Q$1)</f>
        <v>4.0999999999999996</v>
      </c>
      <c r="R25" s="58">
        <f>SUMIFS(Data!$S:$S,Data!$A:$A,Data_echipe!$A25,Data!$C:$C,Data_echipe!R$1)</f>
        <v>2.75</v>
      </c>
      <c r="S25" s="58">
        <f>SUMIFS(Data!$S:$S,Data!$A:$A,Data_echipe!$A25,Data!$C:$C,Data_echipe!S$1)</f>
        <v>4.5</v>
      </c>
      <c r="U25" s="91" t="str">
        <f t="shared" ref="U25:U31" si="2">$A$23</f>
        <v>Run a lot</v>
      </c>
    </row>
    <row r="26" spans="1:22" x14ac:dyDescent="0.3">
      <c r="A26" s="70" t="s">
        <v>186</v>
      </c>
      <c r="B26" s="58">
        <f>SUMIFS(Data!$S:$S,Data!$A:$A,Data_echipe!$A26,Data!$C:$C,Data_echipe!B$1)</f>
        <v>1.375</v>
      </c>
      <c r="C26" s="58">
        <f>SUMIFS(Data!$S:$S,Data!$A:$A,Data_echipe!$A26,Data!$C:$C,Data_echipe!C$1)</f>
        <v>2.25</v>
      </c>
      <c r="D26" s="58">
        <f>SUMIFS(Data!$S:$S,Data!$A:$A,Data_echipe!$A26,Data!$C:$C,Data_echipe!D$1)</f>
        <v>2.625</v>
      </c>
      <c r="E26" s="58">
        <f>SUMIFS(Data!$S:$S,Data!$A:$A,Data_echipe!$A26,Data!$C:$C,Data_echipe!E$1)</f>
        <v>1.875</v>
      </c>
      <c r="F26" s="58">
        <f>SUMIFS(Data!$S:$S,Data!$A:$A,Data_echipe!$A26,Data!$C:$C,Data_echipe!F$1)</f>
        <v>2.875</v>
      </c>
      <c r="G26" s="58">
        <f>SUMIFS(Data!$S:$S,Data!$A:$A,Data_echipe!$A26,Data!$C:$C,Data_echipe!G$1)</f>
        <v>5.375</v>
      </c>
      <c r="H26" s="58">
        <f>SUMIFS(Data!$S:$S,Data!$A:$A,Data_echipe!$A26,Data!$C:$C,Data_echipe!H$1)</f>
        <v>1.625</v>
      </c>
      <c r="I26" s="58">
        <f>SUMIFS(Data!$S:$S,Data!$A:$A,Data_echipe!$A26,Data!$C:$C,Data_echipe!I$1)</f>
        <v>2.5</v>
      </c>
      <c r="J26" s="58">
        <f>SUMIFS(Data!$S:$S,Data!$A:$A,Data_echipe!$A26,Data!$C:$C,Data_echipe!J$1)</f>
        <v>1.5</v>
      </c>
      <c r="K26" s="58">
        <f>SUMIFS(Data!$S:$S,Data!$A:$A,Data_echipe!$A26,Data!$C:$C,Data_echipe!K$1)</f>
        <v>1.5</v>
      </c>
      <c r="L26" s="58">
        <f>SUMIFS(Data!$S:$S,Data!$A:$A,Data_echipe!$A26,Data!$C:$C,Data_echipe!L$1)</f>
        <v>2.25</v>
      </c>
      <c r="M26" s="58">
        <f>SUMIFS(Data!$S:$S,Data!$A:$A,Data_echipe!$A26,Data!$C:$C,Data_echipe!M$1)</f>
        <v>0</v>
      </c>
      <c r="N26" s="58">
        <f>SUMIFS(Data!$S:$S,Data!$A:$A,Data_echipe!$A26,Data!$C:$C,Data_echipe!N$1)</f>
        <v>1.875</v>
      </c>
      <c r="O26" s="58">
        <f>SUMIFS(Data!$S:$S,Data!$A:$A,Data_echipe!$A26,Data!$C:$C,Data_echipe!O$1)</f>
        <v>1.625</v>
      </c>
      <c r="P26" s="58">
        <f>SUMIFS(Data!$S:$S,Data!$A:$A,Data_echipe!$A26,Data!$C:$C,Data_echipe!P$1)</f>
        <v>1.5</v>
      </c>
      <c r="Q26" s="58">
        <f>SUMIFS(Data!$S:$S,Data!$A:$A,Data_echipe!$A26,Data!$C:$C,Data_echipe!Q$1)</f>
        <v>1.625</v>
      </c>
      <c r="R26" s="58">
        <f>SUMIFS(Data!$S:$S,Data!$A:$A,Data_echipe!$A26,Data!$C:$C,Data_echipe!R$1)</f>
        <v>1.5</v>
      </c>
      <c r="S26" s="58">
        <f>SUMIFS(Data!$S:$S,Data!$A:$A,Data_echipe!$A26,Data!$C:$C,Data_echipe!S$1)</f>
        <v>0</v>
      </c>
      <c r="U26" s="91" t="str">
        <f t="shared" si="2"/>
        <v>Run a lot</v>
      </c>
    </row>
    <row r="27" spans="1:22" x14ac:dyDescent="0.3">
      <c r="A27" s="70" t="s">
        <v>50</v>
      </c>
      <c r="B27" s="58">
        <f>SUMIFS(Data!$S:$S,Data!$A:$A,Data_echipe!$A27,Data!$C:$C,Data_echipe!B$1)</f>
        <v>3</v>
      </c>
      <c r="C27" s="58">
        <f>SUMIFS(Data!$S:$S,Data!$A:$A,Data_echipe!$A27,Data!$C:$C,Data_echipe!C$1)</f>
        <v>3.125</v>
      </c>
      <c r="D27" s="58">
        <f>SUMIFS(Data!$S:$S,Data!$A:$A,Data_echipe!$A27,Data!$C:$C,Data_echipe!D$1)</f>
        <v>3.5</v>
      </c>
      <c r="E27" s="58">
        <f>SUMIFS(Data!$S:$S,Data!$A:$A,Data_echipe!$A27,Data!$C:$C,Data_echipe!E$1)</f>
        <v>3</v>
      </c>
      <c r="F27" s="58">
        <f>SUMIFS(Data!$S:$S,Data!$A:$A,Data_echipe!$A27,Data!$C:$C,Data_echipe!F$1)</f>
        <v>3.25</v>
      </c>
      <c r="G27" s="58">
        <f>SUMIFS(Data!$S:$S,Data!$A:$A,Data_echipe!$A27,Data!$C:$C,Data_echipe!G$1)</f>
        <v>4.833333333333333</v>
      </c>
      <c r="H27" s="58">
        <f>SUMIFS(Data!$S:$S,Data!$A:$A,Data_echipe!$A27,Data!$C:$C,Data_echipe!H$1)</f>
        <v>3</v>
      </c>
      <c r="I27" s="58">
        <f>SUMIFS(Data!$S:$S,Data!$A:$A,Data_echipe!$A27,Data!$C:$C,Data_echipe!I$1)</f>
        <v>3.75</v>
      </c>
      <c r="J27" s="58">
        <f>SUMIFS(Data!$S:$S,Data!$A:$A,Data_echipe!$A27,Data!$C:$C,Data_echipe!J$1)</f>
        <v>3.375</v>
      </c>
      <c r="K27" s="58">
        <f>SUMIFS(Data!$S:$S,Data!$A:$A,Data_echipe!$A27,Data!$C:$C,Data_echipe!K$1)</f>
        <v>2.25</v>
      </c>
      <c r="L27" s="58">
        <f>SUMIFS(Data!$S:$S,Data!$A:$A,Data_echipe!$A27,Data!$C:$C,Data_echipe!L$1)</f>
        <v>3</v>
      </c>
      <c r="M27" s="58">
        <f>SUMIFS(Data!$S:$S,Data!$A:$A,Data_echipe!$A27,Data!$C:$C,Data_echipe!M$1)</f>
        <v>4</v>
      </c>
      <c r="N27" s="58">
        <f>SUMIFS(Data!$S:$S,Data!$A:$A,Data_echipe!$A27,Data!$C:$C,Data_echipe!N$1)</f>
        <v>3.25</v>
      </c>
      <c r="O27" s="58">
        <f>SUMIFS(Data!$S:$S,Data!$A:$A,Data_echipe!$A27,Data!$C:$C,Data_echipe!O$1)</f>
        <v>3.375</v>
      </c>
      <c r="P27" s="58">
        <f>SUMIFS(Data!$S:$S,Data!$A:$A,Data_echipe!$A27,Data!$C:$C,Data_echipe!P$1)</f>
        <v>3.125</v>
      </c>
      <c r="Q27" s="58">
        <f>SUMIFS(Data!$S:$S,Data!$A:$A,Data_echipe!$A27,Data!$C:$C,Data_echipe!Q$1)</f>
        <v>3.0866666666666669</v>
      </c>
      <c r="R27" s="58">
        <f>SUMIFS(Data!$S:$S,Data!$A:$A,Data_echipe!$A27,Data!$C:$C,Data_echipe!R$1)</f>
        <v>3.5</v>
      </c>
      <c r="S27" s="58">
        <f>SUMIFS(Data!$S:$S,Data!$A:$A,Data_echipe!$A27,Data!$C:$C,Data_echipe!S$1)</f>
        <v>3.5</v>
      </c>
      <c r="U27" s="91" t="str">
        <f t="shared" si="2"/>
        <v>Run a lot</v>
      </c>
    </row>
    <row r="28" spans="1:22" x14ac:dyDescent="0.3">
      <c r="A28" s="70" t="s">
        <v>131</v>
      </c>
      <c r="B28" s="58">
        <f>SUMIFS(Data!$S:$S,Data!$A:$A,Data_echipe!$A28,Data!$C:$C,Data_echipe!B$1)</f>
        <v>2.125</v>
      </c>
      <c r="C28" s="58">
        <f>SUMIFS(Data!$S:$S,Data!$A:$A,Data_echipe!$A28,Data!$C:$C,Data_echipe!C$1)</f>
        <v>2.25</v>
      </c>
      <c r="D28" s="58">
        <f>SUMIFS(Data!$S:$S,Data!$A:$A,Data_echipe!$A28,Data!$C:$C,Data_echipe!D$1)</f>
        <v>1.625</v>
      </c>
      <c r="E28" s="58">
        <f>SUMIFS(Data!$S:$S,Data!$A:$A,Data_echipe!$A28,Data!$C:$C,Data_echipe!E$1)</f>
        <v>0</v>
      </c>
      <c r="F28" s="58">
        <f>SUMIFS(Data!$S:$S,Data!$A:$A,Data_echipe!$A28,Data!$C:$C,Data_echipe!F$1)</f>
        <v>1.5</v>
      </c>
      <c r="G28" s="58">
        <f>SUMIFS(Data!$S:$S,Data!$A:$A,Data_echipe!$A28,Data!$C:$C,Data_echipe!G$1)</f>
        <v>4.625</v>
      </c>
      <c r="H28" s="58">
        <f>SUMIFS(Data!$S:$S,Data!$A:$A,Data_echipe!$A28,Data!$C:$C,Data_echipe!H$1)</f>
        <v>1.75</v>
      </c>
      <c r="I28" s="58">
        <f>SUMIFS(Data!$S:$S,Data!$A:$A,Data_echipe!$A28,Data!$C:$C,Data_echipe!I$1)</f>
        <v>2.125</v>
      </c>
      <c r="J28" s="58">
        <f>SUMIFS(Data!$S:$S,Data!$A:$A,Data_echipe!$A28,Data!$C:$C,Data_echipe!J$1)</f>
        <v>1.875</v>
      </c>
      <c r="K28" s="58">
        <f>SUMIFS(Data!$S:$S,Data!$A:$A,Data_echipe!$A28,Data!$C:$C,Data_echipe!K$1)</f>
        <v>0</v>
      </c>
      <c r="L28" s="58">
        <f>SUMIFS(Data!$S:$S,Data!$A:$A,Data_echipe!$A28,Data!$C:$C,Data_echipe!L$1)</f>
        <v>2.625</v>
      </c>
      <c r="M28" s="58">
        <f>SUMIFS(Data!$S:$S,Data!$A:$A,Data_echipe!$A28,Data!$C:$C,Data_echipe!M$1)</f>
        <v>4.125</v>
      </c>
      <c r="N28" s="58">
        <f>SUMIFS(Data!$S:$S,Data!$A:$A,Data_echipe!$A28,Data!$C:$C,Data_echipe!N$1)</f>
        <v>3</v>
      </c>
      <c r="O28" s="58">
        <f>SUMIFS(Data!$S:$S,Data!$A:$A,Data_echipe!$A28,Data!$C:$C,Data_echipe!O$1)</f>
        <v>0</v>
      </c>
      <c r="P28" s="58">
        <f>SUMIFS(Data!$S:$S,Data!$A:$A,Data_echipe!$A28,Data!$C:$C,Data_echipe!P$1)</f>
        <v>0</v>
      </c>
      <c r="Q28" s="58">
        <f>SUMIFS(Data!$S:$S,Data!$A:$A,Data_echipe!$A28,Data!$C:$C,Data_echipe!Q$1)</f>
        <v>0</v>
      </c>
      <c r="R28" s="58">
        <f>SUMIFS(Data!$S:$S,Data!$A:$A,Data_echipe!$A28,Data!$C:$C,Data_echipe!R$1)</f>
        <v>0</v>
      </c>
      <c r="S28" s="58">
        <f>SUMIFS(Data!$S:$S,Data!$A:$A,Data_echipe!$A28,Data!$C:$C,Data_echipe!S$1)</f>
        <v>0</v>
      </c>
      <c r="U28" s="91" t="str">
        <f t="shared" si="2"/>
        <v>Run a lot</v>
      </c>
    </row>
    <row r="29" spans="1:22" x14ac:dyDescent="0.3">
      <c r="A29" s="70" t="s">
        <v>126</v>
      </c>
      <c r="B29" s="58">
        <f>SUMIFS(Data!$S:$S,Data!$A:$A,Data_echipe!$A29,Data!$C:$C,Data_echipe!B$1)</f>
        <v>4.9506666666666668</v>
      </c>
      <c r="C29" s="58">
        <f>SUMIFS(Data!$S:$S,Data!$A:$A,Data_echipe!$A29,Data!$C:$C,Data_echipe!C$1)</f>
        <v>5.6476666666666668</v>
      </c>
      <c r="D29" s="58">
        <f>SUMIFS(Data!$S:$S,Data!$A:$A,Data_echipe!$A29,Data!$C:$C,Data_echipe!D$1)</f>
        <v>2.1</v>
      </c>
      <c r="E29" s="58">
        <f>SUMIFS(Data!$S:$S,Data!$A:$A,Data_echipe!$A29,Data!$C:$C,Data_echipe!E$1)</f>
        <v>5.7540000000000004</v>
      </c>
      <c r="F29" s="58">
        <f>SUMIFS(Data!$S:$S,Data!$A:$A,Data_echipe!$A29,Data!$C:$C,Data_echipe!F$1)</f>
        <v>5.125</v>
      </c>
      <c r="G29" s="58">
        <f>SUMIFS(Data!$S:$S,Data!$A:$A,Data_echipe!$A29,Data!$C:$C,Data_echipe!G$1)</f>
        <v>4</v>
      </c>
      <c r="H29" s="58">
        <f>SUMIFS(Data!$S:$S,Data!$A:$A,Data_echipe!$A29,Data!$C:$C,Data_echipe!H$1)</f>
        <v>6.4223333333333334</v>
      </c>
      <c r="I29" s="58">
        <f>SUMIFS(Data!$S:$S,Data!$A:$A,Data_echipe!$A29,Data!$C:$C,Data_echipe!I$1)</f>
        <v>6.9249999999999998</v>
      </c>
      <c r="J29" s="58">
        <f>SUMIFS(Data!$S:$S,Data!$A:$A,Data_echipe!$A29,Data!$C:$C,Data_echipe!J$1)</f>
        <v>4.9556666666666667</v>
      </c>
      <c r="K29" s="58">
        <f>SUMIFS(Data!$S:$S,Data!$A:$A,Data_echipe!$A29,Data!$C:$C,Data_echipe!K$1)</f>
        <v>1.4630000000000001</v>
      </c>
      <c r="L29" s="58">
        <f>SUMIFS(Data!$S:$S,Data!$A:$A,Data_echipe!$A29,Data!$C:$C,Data_echipe!L$1)</f>
        <v>0</v>
      </c>
      <c r="M29" s="58">
        <f>SUMIFS(Data!$S:$S,Data!$A:$A,Data_echipe!$A29,Data!$C:$C,Data_echipe!M$1)</f>
        <v>4.125</v>
      </c>
      <c r="N29" s="58">
        <f>SUMIFS(Data!$S:$S,Data!$A:$A,Data_echipe!$A29,Data!$C:$C,Data_echipe!N$1)</f>
        <v>0</v>
      </c>
      <c r="O29" s="58">
        <f>SUMIFS(Data!$S:$S,Data!$A:$A,Data_echipe!$A29,Data!$C:$C,Data_echipe!O$1)</f>
        <v>0</v>
      </c>
      <c r="P29" s="58">
        <f>SUMIFS(Data!$S:$S,Data!$A:$A,Data_echipe!$A29,Data!$C:$C,Data_echipe!P$1)</f>
        <v>0</v>
      </c>
      <c r="Q29" s="58">
        <f>SUMIFS(Data!$S:$S,Data!$A:$A,Data_echipe!$A29,Data!$C:$C,Data_echipe!Q$1)</f>
        <v>0</v>
      </c>
      <c r="R29" s="58">
        <f>SUMIFS(Data!$S:$S,Data!$A:$A,Data_echipe!$A29,Data!$C:$C,Data_echipe!R$1)</f>
        <v>0</v>
      </c>
      <c r="S29" s="58">
        <f>SUMIFS(Data!$S:$S,Data!$A:$A,Data_echipe!$A29,Data!$C:$C,Data_echipe!S$1)</f>
        <v>0</v>
      </c>
      <c r="U29" s="91" t="str">
        <f t="shared" si="2"/>
        <v>Run a lot</v>
      </c>
    </row>
    <row r="30" spans="1:22" x14ac:dyDescent="0.3">
      <c r="A30" s="70" t="s">
        <v>91</v>
      </c>
      <c r="B30" s="58">
        <f>SUMIFS(Data!$S:$S,Data!$A:$A,Data_echipe!$A30,Data!$C:$C,Data_echipe!B$1)</f>
        <v>3.375</v>
      </c>
      <c r="C30" s="58">
        <f>SUMIFS(Data!$S:$S,Data!$A:$A,Data_echipe!$A30,Data!$C:$C,Data_echipe!C$1)</f>
        <v>2.375</v>
      </c>
      <c r="D30" s="58">
        <f>SUMIFS(Data!$S:$S,Data!$A:$A,Data_echipe!$A30,Data!$C:$C,Data_echipe!D$1)</f>
        <v>3.75</v>
      </c>
      <c r="E30" s="58">
        <f>SUMIFS(Data!$S:$S,Data!$A:$A,Data_echipe!$A30,Data!$C:$C,Data_echipe!E$1)</f>
        <v>2.75</v>
      </c>
      <c r="F30" s="58">
        <f>SUMIFS(Data!$S:$S,Data!$A:$A,Data_echipe!$A30,Data!$C:$C,Data_echipe!F$1)</f>
        <v>4.25</v>
      </c>
      <c r="G30" s="58">
        <f>SUMIFS(Data!$S:$S,Data!$A:$A,Data_echipe!$A30,Data!$C:$C,Data_echipe!G$1)</f>
        <v>0</v>
      </c>
      <c r="H30" s="58">
        <f>SUMIFS(Data!$S:$S,Data!$A:$A,Data_echipe!$A30,Data!$C:$C,Data_echipe!H$1)</f>
        <v>2.375</v>
      </c>
      <c r="I30" s="58">
        <f>SUMIFS(Data!$S:$S,Data!$A:$A,Data_echipe!$A30,Data!$C:$C,Data_echipe!I$1)</f>
        <v>4.25</v>
      </c>
      <c r="J30" s="58">
        <f>SUMIFS(Data!$S:$S,Data!$A:$A,Data_echipe!$A30,Data!$C:$C,Data_echipe!J$1)</f>
        <v>2.75</v>
      </c>
      <c r="K30" s="58">
        <f>SUMIFS(Data!$S:$S,Data!$A:$A,Data_echipe!$A30,Data!$C:$C,Data_echipe!K$1)</f>
        <v>4.125</v>
      </c>
      <c r="L30" s="58">
        <f>SUMIFS(Data!$S:$S,Data!$A:$A,Data_echipe!$A30,Data!$C:$C,Data_echipe!L$1)</f>
        <v>2.75</v>
      </c>
      <c r="M30" s="58">
        <f>SUMIFS(Data!$S:$S,Data!$A:$A,Data_echipe!$A30,Data!$C:$C,Data_echipe!M$1)</f>
        <v>0</v>
      </c>
      <c r="N30" s="58">
        <f>SUMIFS(Data!$S:$S,Data!$A:$A,Data_echipe!$A30,Data!$C:$C,Data_echipe!N$1)</f>
        <v>3.375</v>
      </c>
      <c r="O30" s="58">
        <f>SUMIFS(Data!$S:$S,Data!$A:$A,Data_echipe!$A30,Data!$C:$C,Data_echipe!O$1)</f>
        <v>2.75</v>
      </c>
      <c r="P30" s="58">
        <f>SUMIFS(Data!$S:$S,Data!$A:$A,Data_echipe!$A30,Data!$C:$C,Data_echipe!P$1)</f>
        <v>2.875</v>
      </c>
      <c r="Q30" s="58">
        <f>SUMIFS(Data!$S:$S,Data!$A:$A,Data_echipe!$A30,Data!$C:$C,Data_echipe!Q$1)</f>
        <v>2.75</v>
      </c>
      <c r="R30" s="58">
        <f>SUMIFS(Data!$S:$S,Data!$A:$A,Data_echipe!$A30,Data!$C:$C,Data_echipe!R$1)</f>
        <v>3.25</v>
      </c>
      <c r="S30" s="58">
        <f>SUMIFS(Data!$S:$S,Data!$A:$A,Data_echipe!$A30,Data!$C:$C,Data_echipe!S$1)</f>
        <v>0</v>
      </c>
      <c r="U30" s="91" t="str">
        <f t="shared" si="2"/>
        <v>Run a lot</v>
      </c>
    </row>
    <row r="31" spans="1:22" s="86" customFormat="1" x14ac:dyDescent="0.3">
      <c r="B31" s="58">
        <f>SUMIFS(Data!$S:$S,Data!$A:$A,Data_echipe!$A31,Data!$C:$C,Data_echipe!B$1)</f>
        <v>0</v>
      </c>
      <c r="C31" s="58">
        <f>SUMIFS(Data!$S:$S,Data!$A:$A,Data_echipe!$A31,Data!$C:$C,Data_echipe!C$1)</f>
        <v>0</v>
      </c>
      <c r="D31" s="58">
        <f>SUMIFS(Data!$S:$S,Data!$A:$A,Data_echipe!$A31,Data!$C:$C,Data_echipe!D$1)</f>
        <v>0</v>
      </c>
      <c r="E31" s="58">
        <f>SUMIFS(Data!$S:$S,Data!$A:$A,Data_echipe!$A31,Data!$C:$C,Data_echipe!E$1)</f>
        <v>0</v>
      </c>
      <c r="F31" s="58">
        <f>SUMIFS(Data!$S:$S,Data!$A:$A,Data_echipe!$A31,Data!$C:$C,Data_echipe!F$1)</f>
        <v>0</v>
      </c>
      <c r="G31" s="58">
        <f>SUMIFS(Data!$S:$S,Data!$A:$A,Data_echipe!$A31,Data!$C:$C,Data_echipe!G$1)</f>
        <v>0</v>
      </c>
      <c r="H31" s="58">
        <f>SUMIFS(Data!$S:$S,Data!$A:$A,Data_echipe!$A31,Data!$C:$C,Data_echipe!H$1)</f>
        <v>0</v>
      </c>
      <c r="I31" s="58">
        <f>SUMIFS(Data!$S:$S,Data!$A:$A,Data_echipe!$A31,Data!$C:$C,Data_echipe!I$1)</f>
        <v>0</v>
      </c>
      <c r="J31" s="58">
        <f>SUMIFS(Data!$S:$S,Data!$A:$A,Data_echipe!$A31,Data!$C:$C,Data_echipe!J$1)</f>
        <v>0</v>
      </c>
      <c r="K31" s="58">
        <f>SUMIFS(Data!$S:$S,Data!$A:$A,Data_echipe!$A31,Data!$C:$C,Data_echipe!K$1)</f>
        <v>0</v>
      </c>
      <c r="L31" s="58">
        <f>SUMIFS(Data!$S:$S,Data!$A:$A,Data_echipe!$A31,Data!$C:$C,Data_echipe!L$1)</f>
        <v>0</v>
      </c>
      <c r="M31" s="58">
        <f>SUMIFS(Data!$S:$S,Data!$A:$A,Data_echipe!$A31,Data!$C:$C,Data_echipe!M$1)</f>
        <v>0</v>
      </c>
      <c r="N31" s="58">
        <f>SUMIFS(Data!$S:$S,Data!$A:$A,Data_echipe!$A31,Data!$C:$C,Data_echipe!N$1)</f>
        <v>0</v>
      </c>
      <c r="O31" s="58">
        <f>SUMIFS(Data!$S:$S,Data!$A:$A,Data_echipe!$A31,Data!$C:$C,Data_echipe!O$1)</f>
        <v>0</v>
      </c>
      <c r="P31" s="58">
        <f>SUMIFS(Data!$S:$S,Data!$A:$A,Data_echipe!$A31,Data!$C:$C,Data_echipe!P$1)</f>
        <v>0</v>
      </c>
      <c r="Q31" s="58">
        <f>SUMIFS(Data!$S:$S,Data!$A:$A,Data_echipe!$A31,Data!$C:$C,Data_echipe!Q$1)</f>
        <v>0</v>
      </c>
      <c r="R31" s="58">
        <f>SUMIFS(Data!$S:$S,Data!$A:$A,Data_echipe!$A31,Data!$C:$C,Data_echipe!R$1)</f>
        <v>0</v>
      </c>
      <c r="S31" s="58">
        <f>SUMIFS(Data!$S:$S,Data!$A:$A,Data_echipe!$A31,Data!$C:$C,Data_echipe!S$1)</f>
        <v>0</v>
      </c>
      <c r="U31" s="91" t="str">
        <f t="shared" si="2"/>
        <v>Run a lot</v>
      </c>
      <c r="V31" s="84"/>
    </row>
    <row r="32" spans="1:22" x14ac:dyDescent="0.3">
      <c r="B32" s="58"/>
      <c r="C32" s="58"/>
      <c r="D32" s="58"/>
      <c r="E32" s="58"/>
      <c r="F32" s="58"/>
      <c r="G32" s="58"/>
      <c r="H32" s="58"/>
      <c r="I32" s="58"/>
      <c r="J32" s="58"/>
      <c r="K32" s="58"/>
      <c r="N32" s="58"/>
      <c r="O32" s="58"/>
      <c r="P32" s="58"/>
      <c r="Q32" s="58"/>
      <c r="R32" s="58"/>
      <c r="S32" s="58"/>
    </row>
    <row r="33" spans="1:22" x14ac:dyDescent="0.3">
      <c r="B33" s="58"/>
      <c r="C33" s="58"/>
      <c r="D33" s="58"/>
      <c r="E33" s="58"/>
      <c r="F33" s="58"/>
      <c r="G33" s="58"/>
      <c r="H33" s="58"/>
      <c r="I33" s="58"/>
      <c r="J33" s="58"/>
      <c r="K33" s="58"/>
      <c r="N33" s="58"/>
      <c r="O33" s="58"/>
      <c r="P33" s="58"/>
      <c r="Q33" s="58"/>
      <c r="R33" s="58"/>
      <c r="S33" s="58"/>
    </row>
    <row r="34" spans="1:22" s="71" customFormat="1" x14ac:dyDescent="0.3">
      <c r="A34" s="90" t="s">
        <v>194</v>
      </c>
      <c r="B34" s="72">
        <f>AVERAGE(LARGE(B35:B42,{1;2;3;4}))</f>
        <v>4.2009999999999996</v>
      </c>
      <c r="C34" s="72">
        <f>AVERAGE(LARGE(C35:C42,{1;2;3;4}))</f>
        <v>4.3436666666666666</v>
      </c>
      <c r="D34" s="72">
        <f>AVERAGE(LARGE(D35:D42,{1;2;3;4}))</f>
        <v>4.7496666666666671</v>
      </c>
      <c r="E34" s="72">
        <f>AVERAGE(LARGE(E35:E42,{1;2;3;4}))</f>
        <v>4.133</v>
      </c>
      <c r="F34" s="72">
        <f>AVERAGE(LARGE(F35:F42,{1;2;3;4}))</f>
        <v>4.0425000000000004</v>
      </c>
      <c r="G34" s="72">
        <f>AVERAGE(LARGE(G35:G42,{1;2;3;4}))</f>
        <v>4.59375</v>
      </c>
      <c r="H34" s="72">
        <f>AVERAGE(LARGE(H35:H42,{1;2;3;4}))</f>
        <v>4.2521666666666667</v>
      </c>
      <c r="I34" s="72">
        <f>AVERAGE(LARGE(I35:I42,{1;2;3;4}))</f>
        <v>5.117166666666666</v>
      </c>
      <c r="J34" s="72">
        <f>AVERAGE(LARGE(J35:J42,{1;2;3;4}))</f>
        <v>4.9000000000000004</v>
      </c>
      <c r="K34" s="72">
        <f>AVERAGE(LARGE(K35:K42,{1;2;3;4}))</f>
        <v>4.9946666666666664</v>
      </c>
      <c r="L34" s="72">
        <f>AVERAGE(LARGE(L35:L42,{1;2;3;4}))</f>
        <v>4.3620833333333335</v>
      </c>
      <c r="M34" s="72">
        <f>AVERAGE(LARGE(M35:M42,{1;2;3;4}))</f>
        <v>4.5625</v>
      </c>
      <c r="N34" s="72">
        <f>AVERAGE(LARGE(N35:N42,{1;2;3;4}))</f>
        <v>4.1403333333333334</v>
      </c>
      <c r="O34" s="72">
        <f>AVERAGE(LARGE(O35:O42,{1;2;3;4}))</f>
        <v>4.1811666666666669</v>
      </c>
      <c r="P34" s="72">
        <f>AVERAGE(LARGE(P35:P42,{1;2;3;4}))</f>
        <v>4.7327500000000002</v>
      </c>
      <c r="Q34" s="72">
        <f>AVERAGE(LARGE(Q35:Q42,{1;2;3;4}))</f>
        <v>6.3812500000000023</v>
      </c>
      <c r="R34" s="72">
        <f>AVERAGE(LARGE(R35:R42,{1;2;3;4}))</f>
        <v>3.8473333333333328</v>
      </c>
      <c r="S34" s="72">
        <f>AVERAGE(LARGE(S35:S42,{1;2;3;4}))</f>
        <v>3.7916666666666665</v>
      </c>
      <c r="T34" s="72">
        <f>SUM(B34:S34)</f>
        <v>81.326666666666682</v>
      </c>
      <c r="V34" s="73"/>
    </row>
    <row r="35" spans="1:22" x14ac:dyDescent="0.3">
      <c r="A35" s="70" t="s">
        <v>66</v>
      </c>
      <c r="B35" s="58">
        <f>SUMIFS(Data!$S:$S,Data!$A:$A,Data_echipe!$A35,Data!$C:$C,Data_echipe!B$1)</f>
        <v>4.375</v>
      </c>
      <c r="C35" s="58">
        <f>SUMIFS(Data!$S:$S,Data!$A:$A,Data_echipe!$A35,Data!$C:$C,Data_echipe!C$1)</f>
        <v>2.375</v>
      </c>
      <c r="D35" s="58">
        <f>SUMIFS(Data!$S:$S,Data!$A:$A,Data_echipe!$A35,Data!$C:$C,Data_echipe!D$1)</f>
        <v>4.4803333333333333</v>
      </c>
      <c r="E35" s="58">
        <f>SUMIFS(Data!$S:$S,Data!$A:$A,Data_echipe!$A35,Data!$C:$C,Data_echipe!E$1)</f>
        <v>4.0069999999999997</v>
      </c>
      <c r="F35" s="58">
        <f>SUMIFS(Data!$S:$S,Data!$A:$A,Data_echipe!$A35,Data!$C:$C,Data_echipe!F$1)</f>
        <v>3.25</v>
      </c>
      <c r="G35" s="58">
        <f>SUMIFS(Data!$S:$S,Data!$A:$A,Data_echipe!$A35,Data!$C:$C,Data_echipe!G$1)</f>
        <v>5</v>
      </c>
      <c r="H35" s="58">
        <f>SUMIFS(Data!$S:$S,Data!$A:$A,Data_echipe!$A35,Data!$C:$C,Data_echipe!H$1)</f>
        <v>3.5</v>
      </c>
      <c r="I35" s="58">
        <f>SUMIFS(Data!$S:$S,Data!$A:$A,Data_echipe!$A35,Data!$C:$C,Data_echipe!I$1)</f>
        <v>2.125</v>
      </c>
      <c r="J35" s="58">
        <f>SUMIFS(Data!$S:$S,Data!$A:$A,Data_echipe!$A35,Data!$C:$C,Data_echipe!J$1)</f>
        <v>3.3456666666666668</v>
      </c>
      <c r="K35" s="58">
        <f>SUMIFS(Data!$S:$S,Data!$A:$A,Data_echipe!$A35,Data!$C:$C,Data_echipe!K$1)</f>
        <v>4.5750000000000002</v>
      </c>
      <c r="L35" s="58">
        <f>SUMIFS(Data!$S:$S,Data!$A:$A,Data_echipe!$A35,Data!$C:$C,Data_echipe!L$1)</f>
        <v>3.125</v>
      </c>
      <c r="M35" s="58">
        <f>SUMIFS(Data!$S:$S,Data!$A:$A,Data_echipe!$A35,Data!$C:$C,Data_echipe!M$1)</f>
        <v>5.25</v>
      </c>
      <c r="N35" s="58">
        <f>SUMIFS(Data!$S:$S,Data!$A:$A,Data_echipe!$A35,Data!$C:$C,Data_echipe!N$1)</f>
        <v>3.125</v>
      </c>
      <c r="O35" s="58">
        <f>SUMIFS(Data!$S:$S,Data!$A:$A,Data_echipe!$A35,Data!$C:$C,Data_echipe!O$1)</f>
        <v>2.25</v>
      </c>
      <c r="P35" s="58">
        <f>SUMIFS(Data!$S:$S,Data!$A:$A,Data_echipe!$A35,Data!$C:$C,Data_echipe!P$1)</f>
        <v>5.806</v>
      </c>
      <c r="Q35" s="58">
        <f>SUMIFS(Data!$S:$S,Data!$A:$A,Data_echipe!$A35,Data!$C:$C,Data_echipe!Q$1)</f>
        <v>1.5</v>
      </c>
      <c r="R35" s="58">
        <f>SUMIFS(Data!$S:$S,Data!$A:$A,Data_echipe!$A35,Data!$C:$C,Data_echipe!R$1)</f>
        <v>2.5</v>
      </c>
      <c r="S35" s="58">
        <f>SUMIFS(Data!$S:$S,Data!$A:$A,Data_echipe!$A35,Data!$C:$C,Data_echipe!S$1)</f>
        <v>4.333333333333333</v>
      </c>
      <c r="U35" s="91" t="str">
        <f>$A$34</f>
        <v>Simply the BEST</v>
      </c>
    </row>
    <row r="36" spans="1:22" x14ac:dyDescent="0.3">
      <c r="A36" s="70" t="s">
        <v>142</v>
      </c>
      <c r="B36" s="58">
        <f>SUMIFS(Data!$S:$S,Data!$A:$A,Data_echipe!$A36,Data!$C:$C,Data_echipe!B$1)</f>
        <v>1.75</v>
      </c>
      <c r="C36" s="58">
        <f>SUMIFS(Data!$S:$S,Data!$A:$A,Data_echipe!$A36,Data!$C:$C,Data_echipe!C$1)</f>
        <v>2.625</v>
      </c>
      <c r="D36" s="58">
        <f>SUMIFS(Data!$S:$S,Data!$A:$A,Data_echipe!$A36,Data!$C:$C,Data_echipe!D$1)</f>
        <v>3.5</v>
      </c>
      <c r="E36" s="58">
        <f>SUMIFS(Data!$S:$S,Data!$A:$A,Data_echipe!$A36,Data!$C:$C,Data_echipe!E$1)</f>
        <v>3.5</v>
      </c>
      <c r="F36" s="58">
        <f>SUMIFS(Data!$S:$S,Data!$A:$A,Data_echipe!$A36,Data!$C:$C,Data_echipe!F$1)</f>
        <v>3.5</v>
      </c>
      <c r="G36" s="58">
        <f>SUMIFS(Data!$S:$S,Data!$A:$A,Data_echipe!$A36,Data!$C:$C,Data_echipe!G$1)</f>
        <v>4.25</v>
      </c>
      <c r="H36" s="58">
        <f>SUMIFS(Data!$S:$S,Data!$A:$A,Data_echipe!$A36,Data!$C:$C,Data_echipe!H$1)</f>
        <v>4</v>
      </c>
      <c r="I36" s="58">
        <f>SUMIFS(Data!$S:$S,Data!$A:$A,Data_echipe!$A36,Data!$C:$C,Data_echipe!I$1)</f>
        <v>3.75</v>
      </c>
      <c r="J36" s="58">
        <f>SUMIFS(Data!$S:$S,Data!$A:$A,Data_echipe!$A36,Data!$C:$C,Data_echipe!J$1)</f>
        <v>3.875</v>
      </c>
      <c r="K36" s="58">
        <f>SUMIFS(Data!$S:$S,Data!$A:$A,Data_echipe!$A36,Data!$C:$C,Data_echipe!K$1)</f>
        <v>4.375</v>
      </c>
      <c r="L36" s="58">
        <f>SUMIFS(Data!$S:$S,Data!$A:$A,Data_echipe!$A36,Data!$C:$C,Data_echipe!L$1)</f>
        <v>3.9750000000000001</v>
      </c>
      <c r="M36" s="58">
        <f>SUMIFS(Data!$S:$S,Data!$A:$A,Data_echipe!$A36,Data!$C:$C,Data_echipe!M$1)</f>
        <v>0</v>
      </c>
      <c r="N36" s="58">
        <f>SUMIFS(Data!$S:$S,Data!$A:$A,Data_echipe!$A36,Data!$C:$C,Data_echipe!N$1)</f>
        <v>4.7249999999999996</v>
      </c>
      <c r="O36" s="58">
        <f>SUMIFS(Data!$S:$S,Data!$A:$A,Data_echipe!$A36,Data!$C:$C,Data_echipe!O$1)</f>
        <v>4.8</v>
      </c>
      <c r="P36" s="58">
        <f>SUMIFS(Data!$S:$S,Data!$A:$A,Data_echipe!$A36,Data!$C:$C,Data_echipe!P$1)</f>
        <v>4.8499999999999996</v>
      </c>
      <c r="Q36" s="58">
        <f>SUMIFS(Data!$S:$S,Data!$A:$A,Data_echipe!$A36,Data!$C:$C,Data_echipe!Q$1)</f>
        <v>3.75</v>
      </c>
      <c r="R36" s="58">
        <f>SUMIFS(Data!$S:$S,Data!$A:$A,Data_echipe!$A36,Data!$C:$C,Data_echipe!R$1)</f>
        <v>4.55</v>
      </c>
      <c r="S36" s="58">
        <f>SUMIFS(Data!$S:$S,Data!$A:$A,Data_echipe!$A36,Data!$C:$C,Data_echipe!S$1)</f>
        <v>0</v>
      </c>
      <c r="U36" s="91" t="str">
        <f t="shared" ref="U36:U42" si="3">$A$34</f>
        <v>Simply the BEST</v>
      </c>
    </row>
    <row r="37" spans="1:22" x14ac:dyDescent="0.3">
      <c r="A37" s="70" t="s">
        <v>56</v>
      </c>
      <c r="B37" s="58">
        <f>SUMIFS(Data!$S:$S,Data!$A:$A,Data_echipe!$A37,Data!$C:$C,Data_echipe!B$1)</f>
        <v>4</v>
      </c>
      <c r="C37" s="58">
        <f>SUMIFS(Data!$S:$S,Data!$A:$A,Data_echipe!$A37,Data!$C:$C,Data_echipe!C$1)</f>
        <v>2.0773333333333333</v>
      </c>
      <c r="D37" s="58">
        <f>SUMIFS(Data!$S:$S,Data!$A:$A,Data_echipe!$A37,Data!$C:$C,Data_echipe!D$1)</f>
        <v>2.875</v>
      </c>
      <c r="E37" s="58">
        <f>SUMIFS(Data!$S:$S,Data!$A:$A,Data_echipe!$A37,Data!$C:$C,Data_echipe!E$1)</f>
        <v>1.625</v>
      </c>
      <c r="F37" s="58">
        <f>SUMIFS(Data!$S:$S,Data!$A:$A,Data_echipe!$A37,Data!$C:$C,Data_echipe!F$1)</f>
        <v>0</v>
      </c>
      <c r="G37" s="58">
        <f>SUMIFS(Data!$S:$S,Data!$A:$A,Data_echipe!$A37,Data!$C:$C,Data_echipe!G$1)</f>
        <v>0</v>
      </c>
      <c r="H37" s="58">
        <f>SUMIFS(Data!$S:$S,Data!$A:$A,Data_echipe!$A37,Data!$C:$C,Data_echipe!H$1)</f>
        <v>1.875</v>
      </c>
      <c r="I37" s="58">
        <f>SUMIFS(Data!$S:$S,Data!$A:$A,Data_echipe!$A37,Data!$C:$C,Data_echipe!I$1)</f>
        <v>2.875</v>
      </c>
      <c r="J37" s="58">
        <f>SUMIFS(Data!$S:$S,Data!$A:$A,Data_echipe!$A37,Data!$C:$C,Data_echipe!J$1)</f>
        <v>2.2000000000000002</v>
      </c>
      <c r="K37" s="58">
        <f>SUMIFS(Data!$S:$S,Data!$A:$A,Data_echipe!$A37,Data!$C:$C,Data_echipe!K$1)</f>
        <v>3.375</v>
      </c>
      <c r="L37" s="58">
        <f>SUMIFS(Data!$S:$S,Data!$A:$A,Data_echipe!$A37,Data!$C:$C,Data_echipe!L$1)</f>
        <v>2.1</v>
      </c>
      <c r="M37" s="58">
        <f>SUMIFS(Data!$S:$S,Data!$A:$A,Data_echipe!$A37,Data!$C:$C,Data_echipe!M$1)</f>
        <v>3.75</v>
      </c>
      <c r="N37" s="58">
        <f>SUMIFS(Data!$S:$S,Data!$A:$A,Data_echipe!$A37,Data!$C:$C,Data_echipe!N$1)</f>
        <v>3.75</v>
      </c>
      <c r="O37" s="58">
        <f>SUMIFS(Data!$S:$S,Data!$A:$A,Data_echipe!$A37,Data!$C:$C,Data_echipe!O$1)</f>
        <v>2</v>
      </c>
      <c r="P37" s="58">
        <f>SUMIFS(Data!$S:$S,Data!$A:$A,Data_echipe!$A37,Data!$C:$C,Data_echipe!P$1)</f>
        <v>2.875</v>
      </c>
      <c r="Q37" s="58">
        <f>SUMIFS(Data!$S:$S,Data!$A:$A,Data_echipe!$A37,Data!$C:$C,Data_echipe!Q$1)</f>
        <v>1.75</v>
      </c>
      <c r="R37" s="58">
        <f>SUMIFS(Data!$S:$S,Data!$A:$A,Data_echipe!$A37,Data!$C:$C,Data_echipe!R$1)</f>
        <v>0</v>
      </c>
      <c r="S37" s="58">
        <f>SUMIFS(Data!$S:$S,Data!$A:$A,Data_echipe!$A37,Data!$C:$C,Data_echipe!S$1)</f>
        <v>0</v>
      </c>
      <c r="U37" s="91" t="str">
        <f t="shared" si="3"/>
        <v>Simply the BEST</v>
      </c>
    </row>
    <row r="38" spans="1:22" x14ac:dyDescent="0.3">
      <c r="A38" s="70" t="s">
        <v>51</v>
      </c>
      <c r="B38" s="58">
        <f>SUMIFS(Data!$S:$S,Data!$A:$A,Data_echipe!$A38,Data!$C:$C,Data_echipe!B$1)</f>
        <v>3.8039999999999998</v>
      </c>
      <c r="C38" s="58">
        <f>SUMIFS(Data!$S:$S,Data!$A:$A,Data_echipe!$A38,Data!$C:$C,Data_echipe!C$1)</f>
        <v>2.2726666666666668</v>
      </c>
      <c r="D38" s="58">
        <f>SUMIFS(Data!$S:$S,Data!$A:$A,Data_echipe!$A38,Data!$C:$C,Data_echipe!D$1)</f>
        <v>3.9453333333333331</v>
      </c>
      <c r="E38" s="58">
        <f>SUMIFS(Data!$S:$S,Data!$A:$A,Data_echipe!$A38,Data!$C:$C,Data_echipe!E$1)</f>
        <v>1.9</v>
      </c>
      <c r="F38" s="58">
        <f>SUMIFS(Data!$S:$S,Data!$A:$A,Data_echipe!$A38,Data!$C:$C,Data_echipe!F$1)</f>
        <v>1.7749999999999999</v>
      </c>
      <c r="G38" s="58">
        <f>SUMIFS(Data!$S:$S,Data!$A:$A,Data_echipe!$A38,Data!$C:$C,Data_echipe!G$1)</f>
        <v>3.125</v>
      </c>
      <c r="H38" s="58">
        <f>SUMIFS(Data!$S:$S,Data!$A:$A,Data_echipe!$A38,Data!$C:$C,Data_echipe!H$1)</f>
        <v>1.9843333333333333</v>
      </c>
      <c r="I38" s="58">
        <f>SUMIFS(Data!$S:$S,Data!$A:$A,Data_echipe!$A38,Data!$C:$C,Data_echipe!I$1)</f>
        <v>1.5</v>
      </c>
      <c r="J38" s="58">
        <f>SUMIFS(Data!$S:$S,Data!$A:$A,Data_echipe!$A38,Data!$C:$C,Data_echipe!J$1)</f>
        <v>2.15</v>
      </c>
      <c r="K38" s="58">
        <f>SUMIFS(Data!$S:$S,Data!$A:$A,Data_echipe!$A38,Data!$C:$C,Data_echipe!K$1)</f>
        <v>2.7713333333333332</v>
      </c>
      <c r="L38" s="58">
        <f>SUMIFS(Data!$S:$S,Data!$A:$A,Data_echipe!$A38,Data!$C:$C,Data_echipe!L$1)</f>
        <v>2.274</v>
      </c>
      <c r="M38" s="58">
        <f>SUMIFS(Data!$S:$S,Data!$A:$A,Data_echipe!$A38,Data!$C:$C,Data_echipe!M$1)</f>
        <v>3.625</v>
      </c>
      <c r="N38" s="58">
        <f>SUMIFS(Data!$S:$S,Data!$A:$A,Data_echipe!$A38,Data!$C:$C,Data_echipe!N$1)</f>
        <v>2.8943333333333334</v>
      </c>
      <c r="O38" s="58">
        <f>SUMIFS(Data!$S:$S,Data!$A:$A,Data_echipe!$A38,Data!$C:$C,Data_echipe!O$1)</f>
        <v>3.0246666666666666</v>
      </c>
      <c r="P38" s="58">
        <f>SUMIFS(Data!$S:$S,Data!$A:$A,Data_echipe!$A38,Data!$C:$C,Data_echipe!P$1)</f>
        <v>2.9</v>
      </c>
      <c r="Q38" s="58">
        <f>SUMIFS(Data!$S:$S,Data!$A:$A,Data_echipe!$A38,Data!$C:$C,Data_echipe!Q$1)</f>
        <v>1.3646666666666667</v>
      </c>
      <c r="R38" s="58">
        <f>SUMIFS(Data!$S:$S,Data!$A:$A,Data_echipe!$A38,Data!$C:$C,Data_echipe!R$1)</f>
        <v>2.7393333333333332</v>
      </c>
      <c r="S38" s="58">
        <f>SUMIFS(Data!$S:$S,Data!$A:$A,Data_echipe!$A38,Data!$C:$C,Data_echipe!S$1)</f>
        <v>0</v>
      </c>
      <c r="U38" s="91" t="str">
        <f t="shared" si="3"/>
        <v>Simply the BEST</v>
      </c>
    </row>
    <row r="39" spans="1:22" x14ac:dyDescent="0.3">
      <c r="A39" s="70" t="s">
        <v>188</v>
      </c>
      <c r="B39" s="58">
        <f>SUMIFS(Data!$S:$S,Data!$A:$A,Data_echipe!$A39,Data!$C:$C,Data_echipe!B$1)</f>
        <v>2.3393333333333333</v>
      </c>
      <c r="C39" s="58">
        <f>SUMIFS(Data!$S:$S,Data!$A:$A,Data_echipe!$A39,Data!$C:$C,Data_echipe!C$1)</f>
        <v>4.125</v>
      </c>
      <c r="D39" s="58">
        <f>SUMIFS(Data!$S:$S,Data!$A:$A,Data_echipe!$A39,Data!$C:$C,Data_echipe!D$1)</f>
        <v>2.7213333333333334</v>
      </c>
      <c r="E39" s="58">
        <f>SUMIFS(Data!$S:$S,Data!$A:$A,Data_echipe!$A39,Data!$C:$C,Data_echipe!E$1)</f>
        <v>3.125</v>
      </c>
      <c r="F39" s="58">
        <f>SUMIFS(Data!$S:$S,Data!$A:$A,Data_echipe!$A39,Data!$C:$C,Data_echipe!F$1)</f>
        <v>2.25</v>
      </c>
      <c r="G39" s="58">
        <f>SUMIFS(Data!$S:$S,Data!$A:$A,Data_echipe!$A39,Data!$C:$C,Data_echipe!G$1)</f>
        <v>4.625</v>
      </c>
      <c r="H39" s="58">
        <f>SUMIFS(Data!$S:$S,Data!$A:$A,Data_echipe!$A39,Data!$C:$C,Data_echipe!H$1)</f>
        <v>2.375</v>
      </c>
      <c r="I39" s="58">
        <f>SUMIFS(Data!$S:$S,Data!$A:$A,Data_echipe!$A39,Data!$C:$C,Data_echipe!I$1)</f>
        <v>2.7423333333333333</v>
      </c>
      <c r="J39" s="58">
        <f>SUMIFS(Data!$S:$S,Data!$A:$A,Data_echipe!$A39,Data!$C:$C,Data_echipe!J$1)</f>
        <v>4.125</v>
      </c>
      <c r="K39" s="58">
        <f>SUMIFS(Data!$S:$S,Data!$A:$A,Data_echipe!$A39,Data!$C:$C,Data_echipe!K$1)</f>
        <v>1.375</v>
      </c>
      <c r="L39" s="58">
        <f>SUMIFS(Data!$S:$S,Data!$A:$A,Data_echipe!$A39,Data!$C:$C,Data_echipe!L$1)</f>
        <v>3.1983333333333333</v>
      </c>
      <c r="M39" s="58">
        <f>SUMIFS(Data!$S:$S,Data!$A:$A,Data_echipe!$A39,Data!$C:$C,Data_echipe!M$1)</f>
        <v>4.75</v>
      </c>
      <c r="N39" s="58">
        <f>SUMIFS(Data!$S:$S,Data!$A:$A,Data_echipe!$A39,Data!$C:$C,Data_echipe!N$1)</f>
        <v>2.6073333333333335</v>
      </c>
      <c r="O39" s="58">
        <f>SUMIFS(Data!$S:$S,Data!$A:$A,Data_echipe!$A39,Data!$C:$C,Data_echipe!O$1)</f>
        <v>0</v>
      </c>
      <c r="P39" s="58">
        <f>SUMIFS(Data!$S:$S,Data!$A:$A,Data_echipe!$A39,Data!$C:$C,Data_echipe!P$1)</f>
        <v>2.125</v>
      </c>
      <c r="Q39" s="58">
        <f>SUMIFS(Data!$S:$S,Data!$A:$A,Data_echipe!$A39,Data!$C:$C,Data_echipe!Q$1)</f>
        <v>2.875</v>
      </c>
      <c r="R39" s="58">
        <f>SUMIFS(Data!$S:$S,Data!$A:$A,Data_echipe!$A39,Data!$C:$C,Data_echipe!R$1)</f>
        <v>2.25</v>
      </c>
      <c r="S39" s="58">
        <f>SUMIFS(Data!$S:$S,Data!$A:$A,Data_echipe!$A39,Data!$C:$C,Data_echipe!S$1)</f>
        <v>4</v>
      </c>
      <c r="U39" s="91" t="str">
        <f t="shared" si="3"/>
        <v>Simply the BEST</v>
      </c>
    </row>
    <row r="40" spans="1:22" x14ac:dyDescent="0.3">
      <c r="A40" s="70" t="s">
        <v>187</v>
      </c>
      <c r="B40" s="58">
        <f>SUMIFS(Data!$S:$S,Data!$A:$A,Data_echipe!$A40,Data!$C:$C,Data_echipe!B$1)</f>
        <v>4.625</v>
      </c>
      <c r="C40" s="58">
        <f>SUMIFS(Data!$S:$S,Data!$A:$A,Data_echipe!$A40,Data!$C:$C,Data_echipe!C$1)</f>
        <v>4.2249999999999996</v>
      </c>
      <c r="D40" s="58">
        <f>SUMIFS(Data!$S:$S,Data!$A:$A,Data_echipe!$A40,Data!$C:$C,Data_echipe!D$1)</f>
        <v>4.7039999999999997</v>
      </c>
      <c r="E40" s="58">
        <f>SUMIFS(Data!$S:$S,Data!$A:$A,Data_echipe!$A40,Data!$C:$C,Data_echipe!E$1)</f>
        <v>4.125</v>
      </c>
      <c r="F40" s="58">
        <f>SUMIFS(Data!$S:$S,Data!$A:$A,Data_echipe!$A40,Data!$C:$C,Data_echipe!F$1)</f>
        <v>4.7699999999999996</v>
      </c>
      <c r="G40" s="58">
        <f>SUMIFS(Data!$S:$S,Data!$A:$A,Data_echipe!$A40,Data!$C:$C,Data_echipe!G$1)</f>
        <v>4.5</v>
      </c>
      <c r="H40" s="58">
        <f>SUMIFS(Data!$S:$S,Data!$A:$A,Data_echipe!$A40,Data!$C:$C,Data_echipe!H$1)</f>
        <v>5.5</v>
      </c>
      <c r="I40" s="58">
        <f>SUMIFS(Data!$S:$S,Data!$A:$A,Data_echipe!$A40,Data!$C:$C,Data_echipe!I$1)</f>
        <v>4.5999999999999996</v>
      </c>
      <c r="J40" s="58">
        <f>SUMIFS(Data!$S:$S,Data!$A:$A,Data_echipe!$A40,Data!$C:$C,Data_echipe!J$1)</f>
        <v>5.5</v>
      </c>
      <c r="K40" s="58">
        <f>SUMIFS(Data!$S:$S,Data!$A:$A,Data_echipe!$A40,Data!$C:$C,Data_echipe!K$1)</f>
        <v>4.8323333333333336</v>
      </c>
      <c r="L40" s="58">
        <f>SUMIFS(Data!$S:$S,Data!$A:$A,Data_echipe!$A40,Data!$C:$C,Data_echipe!L$1)</f>
        <v>4</v>
      </c>
      <c r="M40" s="58">
        <f>SUMIFS(Data!$S:$S,Data!$A:$A,Data_echipe!$A40,Data!$C:$C,Data_echipe!M$1)</f>
        <v>4.375</v>
      </c>
      <c r="N40" s="58">
        <f>SUMIFS(Data!$S:$S,Data!$A:$A,Data_echipe!$A40,Data!$C:$C,Data_echipe!N$1)</f>
        <v>4.9613333333333332</v>
      </c>
      <c r="O40" s="58">
        <f>SUMIFS(Data!$S:$S,Data!$A:$A,Data_echipe!$A40,Data!$C:$C,Data_echipe!O$1)</f>
        <v>5</v>
      </c>
      <c r="P40" s="58">
        <f>SUMIFS(Data!$S:$S,Data!$A:$A,Data_echipe!$A40,Data!$C:$C,Data_echipe!P$1)</f>
        <v>4.6749999999999998</v>
      </c>
      <c r="Q40" s="58">
        <f>SUMIFS(Data!$S:$S,Data!$A:$A,Data_echipe!$A40,Data!$C:$C,Data_echipe!Q$1)</f>
        <v>4.875</v>
      </c>
      <c r="R40" s="58">
        <f>SUMIFS(Data!$S:$S,Data!$A:$A,Data_echipe!$A40,Data!$C:$C,Data_echipe!R$1)</f>
        <v>4.55</v>
      </c>
      <c r="S40" s="58">
        <f>SUMIFS(Data!$S:$S,Data!$A:$A,Data_echipe!$A40,Data!$C:$C,Data_echipe!S$1)</f>
        <v>3.8333333333333335</v>
      </c>
      <c r="U40" s="91" t="str">
        <f t="shared" si="3"/>
        <v>Simply the BEST</v>
      </c>
    </row>
    <row r="41" spans="1:22" x14ac:dyDescent="0.3">
      <c r="A41" s="70" t="s">
        <v>197</v>
      </c>
      <c r="B41" s="58">
        <f>SUMIFS(Data!$S:$S,Data!$A:$A,Data_echipe!$A41,Data!$C:$C,Data_echipe!B$1)</f>
        <v>0</v>
      </c>
      <c r="C41" s="58">
        <f>SUMIFS(Data!$S:$S,Data!$A:$A,Data_echipe!$A41,Data!$C:$C,Data_echipe!C$1)</f>
        <v>6.3996666666666666</v>
      </c>
      <c r="D41" s="58">
        <f>SUMIFS(Data!$S:$S,Data!$A:$A,Data_echipe!$A41,Data!$C:$C,Data_echipe!D$1)</f>
        <v>5.8689999999999998</v>
      </c>
      <c r="E41" s="58">
        <f>SUMIFS(Data!$S:$S,Data!$A:$A,Data_echipe!$A41,Data!$C:$C,Data_echipe!E$1)</f>
        <v>4.9000000000000004</v>
      </c>
      <c r="F41" s="58">
        <f>SUMIFS(Data!$S:$S,Data!$A:$A,Data_echipe!$A41,Data!$C:$C,Data_echipe!F$1)</f>
        <v>4.6500000000000004</v>
      </c>
      <c r="G41" s="58">
        <f>SUMIFS(Data!$S:$S,Data!$A:$A,Data_echipe!$A41,Data!$C:$C,Data_echipe!G$1)</f>
        <v>3.25</v>
      </c>
      <c r="H41" s="58">
        <f>SUMIFS(Data!$S:$S,Data!$A:$A,Data_echipe!$A41,Data!$C:$C,Data_echipe!H$1)</f>
        <v>4.0086666666666666</v>
      </c>
      <c r="I41" s="58">
        <f>SUMIFS(Data!$S:$S,Data!$A:$A,Data_echipe!$A41,Data!$C:$C,Data_echipe!I$1)</f>
        <v>9.243666666666666</v>
      </c>
      <c r="J41" s="58">
        <f>SUMIFS(Data!$S:$S,Data!$A:$A,Data_echipe!$A41,Data!$C:$C,Data_echipe!J$1)</f>
        <v>6.1</v>
      </c>
      <c r="K41" s="58">
        <f>SUMIFS(Data!$S:$S,Data!$A:$A,Data_echipe!$A41,Data!$C:$C,Data_echipe!K$1)</f>
        <v>6.1963333333333335</v>
      </c>
      <c r="L41" s="58">
        <f>SUMIFS(Data!$S:$S,Data!$A:$A,Data_echipe!$A41,Data!$C:$C,Data_echipe!L$1)</f>
        <v>6.2750000000000004</v>
      </c>
      <c r="M41" s="58">
        <f>SUMIFS(Data!$S:$S,Data!$A:$A,Data_echipe!$A41,Data!$C:$C,Data_echipe!M$1)</f>
        <v>3.875</v>
      </c>
      <c r="N41" s="58">
        <f>SUMIFS(Data!$S:$S,Data!$A:$A,Data_echipe!$A41,Data!$C:$C,Data_echipe!N$1)</f>
        <v>0</v>
      </c>
      <c r="O41" s="58">
        <f>SUMIFS(Data!$S:$S,Data!$A:$A,Data_echipe!$A41,Data!$C:$C,Data_echipe!O$1)</f>
        <v>3.9</v>
      </c>
      <c r="P41" s="58">
        <f>SUMIFS(Data!$S:$S,Data!$A:$A,Data_echipe!$A41,Data!$C:$C,Data_echipe!P$1)</f>
        <v>3.6</v>
      </c>
      <c r="Q41" s="58">
        <f>SUMIFS(Data!$S:$S,Data!$A:$A,Data_echipe!$A41,Data!$C:$C,Data_echipe!Q$1)</f>
        <v>14.025000000000009</v>
      </c>
      <c r="R41" s="58">
        <f>SUMIFS(Data!$S:$S,Data!$A:$A,Data_echipe!$A41,Data!$C:$C,Data_echipe!R$1)</f>
        <v>3.55</v>
      </c>
      <c r="S41" s="58">
        <f>SUMIFS(Data!$S:$S,Data!$A:$A,Data_echipe!$A41,Data!$C:$C,Data_echipe!S$1)</f>
        <v>3</v>
      </c>
      <c r="U41" s="91" t="str">
        <f t="shared" si="3"/>
        <v>Simply the BEST</v>
      </c>
    </row>
    <row r="42" spans="1:22" x14ac:dyDescent="0.3">
      <c r="B42" s="58">
        <f>SUMIFS(Data!$S:$S,Data!$A:$A,Data_echipe!$A42,Data!$C:$C,Data_echipe!B$1)</f>
        <v>0</v>
      </c>
      <c r="C42" s="58">
        <f>SUMIFS(Data!$S:$S,Data!$A:$A,Data_echipe!$A42,Data!$C:$C,Data_echipe!C$1)</f>
        <v>0</v>
      </c>
      <c r="D42" s="58">
        <f>SUMIFS(Data!$S:$S,Data!$A:$A,Data_echipe!$A42,Data!$C:$C,Data_echipe!D$1)</f>
        <v>0</v>
      </c>
      <c r="E42" s="58">
        <f>SUMIFS(Data!$S:$S,Data!$A:$A,Data_echipe!$A42,Data!$C:$C,Data_echipe!E$1)</f>
        <v>0</v>
      </c>
      <c r="F42" s="58">
        <f>SUMIFS(Data!$S:$S,Data!$A:$A,Data_echipe!$A42,Data!$C:$C,Data_echipe!F$1)</f>
        <v>0</v>
      </c>
      <c r="G42" s="58">
        <f>SUMIFS(Data!$S:$S,Data!$A:$A,Data_echipe!$A42,Data!$C:$C,Data_echipe!G$1)</f>
        <v>0</v>
      </c>
      <c r="H42" s="58">
        <f>SUMIFS(Data!$S:$S,Data!$A:$A,Data_echipe!$A42,Data!$C:$C,Data_echipe!H$1)</f>
        <v>0</v>
      </c>
      <c r="I42" s="58">
        <f>SUMIFS(Data!$S:$S,Data!$A:$A,Data_echipe!$A42,Data!$C:$C,Data_echipe!I$1)</f>
        <v>0</v>
      </c>
      <c r="J42" s="58">
        <f>SUMIFS(Data!$S:$S,Data!$A:$A,Data_echipe!$A42,Data!$C:$C,Data_echipe!J$1)</f>
        <v>0</v>
      </c>
      <c r="K42" s="58">
        <f>SUMIFS(Data!$S:$S,Data!$A:$A,Data_echipe!$A42,Data!$C:$C,Data_echipe!K$1)</f>
        <v>0</v>
      </c>
      <c r="L42" s="58">
        <f>SUMIFS(Data!$S:$S,Data!$A:$A,Data_echipe!$A42,Data!$C:$C,Data_echipe!L$1)</f>
        <v>0</v>
      </c>
      <c r="M42" s="58">
        <f>SUMIFS(Data!$S:$S,Data!$A:$A,Data_echipe!$A42,Data!$C:$C,Data_echipe!M$1)</f>
        <v>0</v>
      </c>
      <c r="N42" s="58">
        <f>SUMIFS(Data!$S:$S,Data!$A:$A,Data_echipe!$A42,Data!$C:$C,Data_echipe!N$1)</f>
        <v>0</v>
      </c>
      <c r="O42" s="58">
        <f>SUMIFS(Data!$S:$S,Data!$A:$A,Data_echipe!$A42,Data!$C:$C,Data_echipe!O$1)</f>
        <v>0</v>
      </c>
      <c r="P42" s="58">
        <f>SUMIFS(Data!$S:$S,Data!$A:$A,Data_echipe!$A42,Data!$C:$C,Data_echipe!P$1)</f>
        <v>0</v>
      </c>
      <c r="Q42" s="58">
        <f>SUMIFS(Data!$S:$S,Data!$A:$A,Data_echipe!$A42,Data!$C:$C,Data_echipe!Q$1)</f>
        <v>0</v>
      </c>
      <c r="R42" s="58">
        <f>SUMIFS(Data!$S:$S,Data!$A:$A,Data_echipe!$A42,Data!$C:$C,Data_echipe!R$1)</f>
        <v>0</v>
      </c>
      <c r="S42" s="58">
        <f>SUMIFS(Data!$S:$S,Data!$A:$A,Data_echipe!$A42,Data!$C:$C,Data_echipe!S$1)</f>
        <v>0</v>
      </c>
      <c r="U42" s="91" t="str">
        <f t="shared" si="3"/>
        <v>Simply the BEST</v>
      </c>
    </row>
    <row r="43" spans="1:22" x14ac:dyDescent="0.3">
      <c r="B43" s="58"/>
      <c r="C43" s="58"/>
      <c r="D43" s="58"/>
      <c r="E43" s="58"/>
      <c r="F43" s="58"/>
      <c r="G43" s="58"/>
      <c r="H43" s="58"/>
      <c r="I43" s="58"/>
      <c r="J43" s="58"/>
      <c r="K43" s="58"/>
      <c r="N43" s="58"/>
      <c r="O43" s="58"/>
      <c r="P43" s="58"/>
      <c r="Q43" s="58"/>
      <c r="R43" s="58"/>
      <c r="S43" s="58"/>
    </row>
    <row r="44" spans="1:22" x14ac:dyDescent="0.3">
      <c r="C44" s="86"/>
      <c r="D44" s="86"/>
      <c r="E44" s="86"/>
      <c r="F44" s="86"/>
      <c r="H44" s="86"/>
      <c r="I44" s="86"/>
      <c r="J44" s="86"/>
      <c r="K44" s="86"/>
      <c r="L44" s="86"/>
      <c r="M44" s="86"/>
      <c r="N44" s="86"/>
      <c r="O44" s="86"/>
      <c r="P44" s="86"/>
      <c r="Q44" s="86"/>
      <c r="R44" s="86"/>
    </row>
    <row r="45" spans="1:22" s="71" customFormat="1" x14ac:dyDescent="0.3">
      <c r="A45" s="90" t="s">
        <v>195</v>
      </c>
      <c r="B45" s="72">
        <f>AVERAGE(LARGE(B46:B53,{1;2;3;4}))</f>
        <v>4.0625</v>
      </c>
      <c r="C45" s="72">
        <f>AVERAGE(LARGE(C46:C53,{1;2;3;4}))</f>
        <v>3.90625</v>
      </c>
      <c r="D45" s="72">
        <f>AVERAGE(LARGE(D46:D53,{1;2;3;4}))</f>
        <v>3.75</v>
      </c>
      <c r="E45" s="72">
        <f>AVERAGE(LARGE(E46:E53,{1;2;3;4}))</f>
        <v>3.28125</v>
      </c>
      <c r="F45" s="72">
        <f>AVERAGE(LARGE(F46:F53,{1;2;3;4}))</f>
        <v>4.1348333333333329</v>
      </c>
      <c r="G45" s="72">
        <f>AVERAGE(LARGE(G46:G53,{1;2;3;4}))</f>
        <v>4.34375</v>
      </c>
      <c r="H45" s="72">
        <f>AVERAGE(LARGE(H46:H53,{1;2;3;4}))</f>
        <v>3</v>
      </c>
      <c r="I45" s="72">
        <f>AVERAGE(LARGE(I46:I53,{1;2;3;4}))</f>
        <v>3.75</v>
      </c>
      <c r="J45" s="72">
        <f>AVERAGE(LARGE(J46:J53,{1;2;3;4}))</f>
        <v>3.0625</v>
      </c>
      <c r="K45" s="72">
        <f>AVERAGE(LARGE(K46:K53,{1;2;3;4}))</f>
        <v>4.0564999999999998</v>
      </c>
      <c r="L45" s="72">
        <f>AVERAGE(LARGE(L46:L53,{1;2;3;4}))</f>
        <v>3.15625</v>
      </c>
      <c r="M45" s="72">
        <f>AVERAGE(LARGE(M46:M53,{1;2;3;4}))</f>
        <v>3.25</v>
      </c>
      <c r="N45" s="72">
        <f>AVERAGE(LARGE(N46:N53,{1;2;3;4}))</f>
        <v>3.4064999999999999</v>
      </c>
      <c r="O45" s="72">
        <f>AVERAGE(LARGE(O46:O53,{1;2;3;4}))</f>
        <v>3.09375</v>
      </c>
      <c r="P45" s="72">
        <f>AVERAGE(LARGE(P46:P53,{1;2;3;4}))</f>
        <v>4.8250000000000002</v>
      </c>
      <c r="Q45" s="72">
        <f>AVERAGE(LARGE(Q46:Q53,{1;2;3;4}))</f>
        <v>3.6169166666666666</v>
      </c>
      <c r="R45" s="72">
        <f>AVERAGE(LARGE(R46:R53,{1;2;3;4}))</f>
        <v>3.4375</v>
      </c>
      <c r="S45" s="72">
        <f>AVERAGE(LARGE(S46:S53,{1;2;3;4}))</f>
        <v>3.7083333333333335</v>
      </c>
      <c r="T45" s="72">
        <f>SUM(B45:S45)</f>
        <v>65.841833333333341</v>
      </c>
      <c r="V45" s="73"/>
    </row>
    <row r="46" spans="1:22" x14ac:dyDescent="0.3">
      <c r="A46" s="70" t="s">
        <v>130</v>
      </c>
      <c r="B46" s="58">
        <f>SUMIFS(Data!$S:$S,Data!$A:$A,Data_echipe!$A46,Data!$C:$C,Data_echipe!B$1)</f>
        <v>4.5</v>
      </c>
      <c r="C46" s="58">
        <f>SUMIFS(Data!$S:$S,Data!$A:$A,Data_echipe!$A46,Data!$C:$C,Data_echipe!C$1)</f>
        <v>4.25</v>
      </c>
      <c r="D46" s="58">
        <f>SUMIFS(Data!$S:$S,Data!$A:$A,Data_echipe!$A46,Data!$C:$C,Data_echipe!D$1)</f>
        <v>3.25</v>
      </c>
      <c r="E46" s="58">
        <f>SUMIFS(Data!$S:$S,Data!$A:$A,Data_echipe!$A46,Data!$C:$C,Data_echipe!E$1)</f>
        <v>1.5</v>
      </c>
      <c r="F46" s="58">
        <f>SUMIFS(Data!$S:$S,Data!$A:$A,Data_echipe!$A46,Data!$C:$C,Data_echipe!F$1)</f>
        <v>0</v>
      </c>
      <c r="G46" s="58">
        <f>SUMIFS(Data!$S:$S,Data!$A:$A,Data_echipe!$A46,Data!$C:$C,Data_echipe!G$1)</f>
        <v>0</v>
      </c>
      <c r="H46" s="58">
        <f>SUMIFS(Data!$S:$S,Data!$A:$A,Data_echipe!$A46,Data!$C:$C,Data_echipe!H$1)</f>
        <v>0</v>
      </c>
      <c r="I46" s="58">
        <f>SUMIFS(Data!$S:$S,Data!$A:$A,Data_echipe!$A46,Data!$C:$C,Data_echipe!I$1)</f>
        <v>0</v>
      </c>
      <c r="J46" s="58">
        <f>SUMIFS(Data!$S:$S,Data!$A:$A,Data_echipe!$A46,Data!$C:$C,Data_echipe!J$1)</f>
        <v>0</v>
      </c>
      <c r="K46" s="58">
        <f>SUMIFS(Data!$S:$S,Data!$A:$A,Data_echipe!$A46,Data!$C:$C,Data_echipe!K$1)</f>
        <v>3.75</v>
      </c>
      <c r="L46" s="58">
        <f>SUMIFS(Data!$S:$S,Data!$A:$A,Data_echipe!$A46,Data!$C:$C,Data_echipe!L$1)</f>
        <v>4.25</v>
      </c>
      <c r="M46" s="58">
        <f>SUMIFS(Data!$S:$S,Data!$A:$A,Data_echipe!$A46,Data!$C:$C,Data_echipe!M$1)</f>
        <v>0</v>
      </c>
      <c r="N46" s="58">
        <f>SUMIFS(Data!$S:$S,Data!$A:$A,Data_echipe!$A46,Data!$C:$C,Data_echipe!N$1)</f>
        <v>4.25</v>
      </c>
      <c r="O46" s="58">
        <f>SUMIFS(Data!$S:$S,Data!$A:$A,Data_echipe!$A46,Data!$C:$C,Data_echipe!O$1)</f>
        <v>2.25</v>
      </c>
      <c r="P46" s="58">
        <f>SUMIFS(Data!$S:$S,Data!$A:$A,Data_echipe!$A46,Data!$C:$C,Data_echipe!P$1)</f>
        <v>4.75</v>
      </c>
      <c r="Q46" s="58">
        <f>SUMIFS(Data!$S:$S,Data!$A:$A,Data_echipe!$A46,Data!$C:$C,Data_echipe!Q$1)</f>
        <v>3.625</v>
      </c>
      <c r="R46" s="58">
        <f>SUMIFS(Data!$S:$S,Data!$A:$A,Data_echipe!$A46,Data!$C:$C,Data_echipe!R$1)</f>
        <v>4</v>
      </c>
      <c r="S46" s="58">
        <f>SUMIFS(Data!$S:$S,Data!$A:$A,Data_echipe!$A46,Data!$C:$C,Data_echipe!S$1)</f>
        <v>3.5</v>
      </c>
      <c r="U46" s="91" t="str">
        <f>$A$45</f>
        <v>Run for fun</v>
      </c>
    </row>
    <row r="47" spans="1:22" x14ac:dyDescent="0.3">
      <c r="A47" s="70" t="s">
        <v>114</v>
      </c>
      <c r="B47" s="58">
        <f>SUMIFS(Data!$S:$S,Data!$A:$A,Data_echipe!$A47,Data!$C:$C,Data_echipe!B$1)</f>
        <v>3.125</v>
      </c>
      <c r="C47" s="58">
        <f>SUMIFS(Data!$S:$S,Data!$A:$A,Data_echipe!$A47,Data!$C:$C,Data_echipe!C$1)</f>
        <v>3.625</v>
      </c>
      <c r="D47" s="58">
        <f>SUMIFS(Data!$S:$S,Data!$A:$A,Data_echipe!$A47,Data!$C:$C,Data_echipe!D$1)</f>
        <v>3.75</v>
      </c>
      <c r="E47" s="58">
        <f>SUMIFS(Data!$S:$S,Data!$A:$A,Data_echipe!$A47,Data!$C:$C,Data_echipe!E$1)</f>
        <v>3.25</v>
      </c>
      <c r="F47" s="58">
        <f>SUMIFS(Data!$S:$S,Data!$A:$A,Data_echipe!$A47,Data!$C:$C,Data_echipe!F$1)</f>
        <v>1.875</v>
      </c>
      <c r="G47" s="58">
        <f>SUMIFS(Data!$S:$S,Data!$A:$A,Data_echipe!$A47,Data!$C:$C,Data_echipe!G$1)</f>
        <v>4.125</v>
      </c>
      <c r="H47" s="58">
        <f>SUMIFS(Data!$S:$S,Data!$A:$A,Data_echipe!$A47,Data!$C:$C,Data_echipe!H$1)</f>
        <v>2.5</v>
      </c>
      <c r="I47" s="58">
        <f>SUMIFS(Data!$S:$S,Data!$A:$A,Data_echipe!$A47,Data!$C:$C,Data_echipe!I$1)</f>
        <v>3.25</v>
      </c>
      <c r="J47" s="58">
        <f>SUMIFS(Data!$S:$S,Data!$A:$A,Data_echipe!$A47,Data!$C:$C,Data_echipe!J$1)</f>
        <v>3.25</v>
      </c>
      <c r="K47" s="58">
        <f>SUMIFS(Data!$S:$S,Data!$A:$A,Data_echipe!$A47,Data!$C:$C,Data_echipe!K$1)</f>
        <v>3.25</v>
      </c>
      <c r="L47" s="58">
        <f>SUMIFS(Data!$S:$S,Data!$A:$A,Data_echipe!$A47,Data!$C:$C,Data_echipe!L$1)</f>
        <v>3</v>
      </c>
      <c r="M47" s="58">
        <f>SUMIFS(Data!$S:$S,Data!$A:$A,Data_echipe!$A47,Data!$C:$C,Data_echipe!M$1)</f>
        <v>4.25</v>
      </c>
      <c r="N47" s="58">
        <f>SUMIFS(Data!$S:$S,Data!$A:$A,Data_echipe!$A47,Data!$C:$C,Data_echipe!N$1)</f>
        <v>1.75</v>
      </c>
      <c r="O47" s="58">
        <f>SUMIFS(Data!$S:$S,Data!$A:$A,Data_echipe!$A47,Data!$C:$C,Data_echipe!O$1)</f>
        <v>3.25</v>
      </c>
      <c r="P47" s="58">
        <f>SUMIFS(Data!$S:$S,Data!$A:$A,Data_echipe!$A47,Data!$C:$C,Data_echipe!P$1)</f>
        <v>5.125</v>
      </c>
      <c r="Q47" s="58">
        <f>SUMIFS(Data!$S:$S,Data!$A:$A,Data_echipe!$A47,Data!$C:$C,Data_echipe!Q$1)</f>
        <v>3.625</v>
      </c>
      <c r="R47" s="58">
        <f>SUMIFS(Data!$S:$S,Data!$A:$A,Data_echipe!$A47,Data!$C:$C,Data_echipe!R$1)</f>
        <v>3</v>
      </c>
      <c r="S47" s="58">
        <f>SUMIFS(Data!$S:$S,Data!$A:$A,Data_echipe!$A47,Data!$C:$C,Data_echipe!S$1)</f>
        <v>4.166666666666667</v>
      </c>
      <c r="U47" s="91" t="str">
        <f t="shared" ref="U47:U52" si="4">$A$45</f>
        <v>Run for fun</v>
      </c>
    </row>
    <row r="48" spans="1:22" x14ac:dyDescent="0.3">
      <c r="A48" s="70" t="s">
        <v>7</v>
      </c>
      <c r="B48" s="58">
        <f>SUMIFS(Data!$S:$S,Data!$A:$A,Data_echipe!$A48,Data!$C:$C,Data_echipe!B$1)</f>
        <v>4.125</v>
      </c>
      <c r="C48" s="58">
        <f>SUMIFS(Data!$S:$S,Data!$A:$A,Data_echipe!$A48,Data!$C:$C,Data_echipe!C$1)</f>
        <v>4.125</v>
      </c>
      <c r="D48" s="58">
        <f>SUMIFS(Data!$S:$S,Data!$A:$A,Data_echipe!$A48,Data!$C:$C,Data_echipe!D$1)</f>
        <v>4.25</v>
      </c>
      <c r="E48" s="58">
        <f>SUMIFS(Data!$S:$S,Data!$A:$A,Data_echipe!$A48,Data!$C:$C,Data_echipe!E$1)</f>
        <v>4.125</v>
      </c>
      <c r="F48" s="58">
        <f>SUMIFS(Data!$S:$S,Data!$A:$A,Data_echipe!$A48,Data!$C:$C,Data_echipe!F$1)</f>
        <v>4.125</v>
      </c>
      <c r="G48" s="58">
        <f>SUMIFS(Data!$S:$S,Data!$A:$A,Data_echipe!$A48,Data!$C:$C,Data_echipe!G$1)</f>
        <v>3.875</v>
      </c>
      <c r="H48" s="58">
        <f>SUMIFS(Data!$S:$S,Data!$A:$A,Data_echipe!$A48,Data!$C:$C,Data_echipe!H$1)</f>
        <v>2.875</v>
      </c>
      <c r="I48" s="58">
        <f>SUMIFS(Data!$S:$S,Data!$A:$A,Data_echipe!$A48,Data!$C:$C,Data_echipe!I$1)</f>
        <v>4.125</v>
      </c>
      <c r="J48" s="58">
        <f>SUMIFS(Data!$S:$S,Data!$A:$A,Data_echipe!$A48,Data!$C:$C,Data_echipe!J$1)</f>
        <v>2.75</v>
      </c>
      <c r="K48" s="58">
        <f>SUMIFS(Data!$S:$S,Data!$A:$A,Data_echipe!$A48,Data!$C:$C,Data_echipe!K$1)</f>
        <v>4.3259999999999996</v>
      </c>
      <c r="L48" s="58">
        <f>SUMIFS(Data!$S:$S,Data!$A:$A,Data_echipe!$A48,Data!$C:$C,Data_echipe!L$1)</f>
        <v>0</v>
      </c>
      <c r="M48" s="58">
        <f>SUMIFS(Data!$S:$S,Data!$A:$A,Data_echipe!$A48,Data!$C:$C,Data_echipe!M$1)</f>
        <v>0</v>
      </c>
      <c r="N48" s="58">
        <f>SUMIFS(Data!$S:$S,Data!$A:$A,Data_echipe!$A48,Data!$C:$C,Data_echipe!N$1)</f>
        <v>0</v>
      </c>
      <c r="O48" s="58">
        <f>SUMIFS(Data!$S:$S,Data!$A:$A,Data_echipe!$A48,Data!$C:$C,Data_echipe!O$1)</f>
        <v>0</v>
      </c>
      <c r="P48" s="58">
        <f>SUMIFS(Data!$S:$S,Data!$A:$A,Data_echipe!$A48,Data!$C:$C,Data_echipe!P$1)</f>
        <v>0</v>
      </c>
      <c r="Q48" s="58">
        <f>SUMIFS(Data!$S:$S,Data!$A:$A,Data_echipe!$A48,Data!$C:$C,Data_echipe!Q$1)</f>
        <v>0</v>
      </c>
      <c r="R48" s="58">
        <f>SUMIFS(Data!$S:$S,Data!$A:$A,Data_echipe!$A48,Data!$C:$C,Data_echipe!R$1)</f>
        <v>0</v>
      </c>
      <c r="S48" s="58">
        <f>SUMIFS(Data!$S:$S,Data!$A:$A,Data_echipe!$A48,Data!$C:$C,Data_echipe!S$1)</f>
        <v>0</v>
      </c>
      <c r="U48" s="91" t="str">
        <f t="shared" si="4"/>
        <v>Run for fun</v>
      </c>
    </row>
    <row r="49" spans="1:21" x14ac:dyDescent="0.3">
      <c r="A49" s="70" t="s">
        <v>53</v>
      </c>
      <c r="B49" s="58">
        <f>SUMIFS(Data!$S:$S,Data!$A:$A,Data_echipe!$A49,Data!$C:$C,Data_echipe!B$1)</f>
        <v>2.625</v>
      </c>
      <c r="C49" s="58">
        <f>SUMIFS(Data!$S:$S,Data!$A:$A,Data_echipe!$A49,Data!$C:$C,Data_echipe!C$1)</f>
        <v>2.25</v>
      </c>
      <c r="D49" s="58">
        <f>SUMIFS(Data!$S:$S,Data!$A:$A,Data_echipe!$A49,Data!$C:$C,Data_echipe!D$1)</f>
        <v>3.125</v>
      </c>
      <c r="E49" s="58">
        <f>SUMIFS(Data!$S:$S,Data!$A:$A,Data_echipe!$A49,Data!$C:$C,Data_echipe!E$1)</f>
        <v>1.875</v>
      </c>
      <c r="F49" s="58">
        <f>SUMIFS(Data!$S:$S,Data!$A:$A,Data_echipe!$A49,Data!$C:$C,Data_echipe!F$1)</f>
        <v>3.125</v>
      </c>
      <c r="G49" s="58">
        <f>SUMIFS(Data!$S:$S,Data!$A:$A,Data_echipe!$A49,Data!$C:$C,Data_echipe!G$1)</f>
        <v>3.125</v>
      </c>
      <c r="H49" s="58">
        <f>SUMIFS(Data!$S:$S,Data!$A:$A,Data_echipe!$A49,Data!$C:$C,Data_echipe!H$1)</f>
        <v>1.2183333333333333</v>
      </c>
      <c r="I49" s="58">
        <f>SUMIFS(Data!$S:$S,Data!$A:$A,Data_echipe!$A49,Data!$C:$C,Data_echipe!I$1)</f>
        <v>2.25</v>
      </c>
      <c r="J49" s="58">
        <f>SUMIFS(Data!$S:$S,Data!$A:$A,Data_echipe!$A49,Data!$C:$C,Data_echipe!J$1)</f>
        <v>2</v>
      </c>
      <c r="K49" s="58">
        <f>SUMIFS(Data!$S:$S,Data!$A:$A,Data_echipe!$A49,Data!$C:$C,Data_echipe!K$1)</f>
        <v>2.25</v>
      </c>
      <c r="L49" s="58">
        <f>SUMIFS(Data!$S:$S,Data!$A:$A,Data_echipe!$A49,Data!$C:$C,Data_echipe!L$1)</f>
        <v>1.875</v>
      </c>
      <c r="M49" s="58">
        <f>SUMIFS(Data!$S:$S,Data!$A:$A,Data_echipe!$A49,Data!$C:$C,Data_echipe!M$1)</f>
        <v>3.625</v>
      </c>
      <c r="N49" s="58">
        <f>SUMIFS(Data!$S:$S,Data!$A:$A,Data_echipe!$A49,Data!$C:$C,Data_echipe!N$1)</f>
        <v>2.125</v>
      </c>
      <c r="O49" s="58">
        <f>SUMIFS(Data!$S:$S,Data!$A:$A,Data_echipe!$A49,Data!$C:$C,Data_echipe!O$1)</f>
        <v>2</v>
      </c>
      <c r="P49" s="58">
        <f>SUMIFS(Data!$S:$S,Data!$A:$A,Data_echipe!$A49,Data!$C:$C,Data_echipe!P$1)</f>
        <v>2.75</v>
      </c>
      <c r="Q49" s="58">
        <f>SUMIFS(Data!$S:$S,Data!$A:$A,Data_echipe!$A49,Data!$C:$C,Data_echipe!Q$1)</f>
        <v>0</v>
      </c>
      <c r="R49" s="58">
        <f>SUMIFS(Data!$S:$S,Data!$A:$A,Data_echipe!$A49,Data!$C:$C,Data_echipe!R$1)</f>
        <v>2</v>
      </c>
      <c r="S49" s="58">
        <f>SUMIFS(Data!$S:$S,Data!$A:$A,Data_echipe!$A49,Data!$C:$C,Data_echipe!S$1)</f>
        <v>3</v>
      </c>
      <c r="U49" s="91" t="str">
        <f t="shared" si="4"/>
        <v>Run for fun</v>
      </c>
    </row>
    <row r="50" spans="1:21" x14ac:dyDescent="0.3">
      <c r="A50" s="70" t="s">
        <v>61</v>
      </c>
      <c r="B50" s="58">
        <f>SUMIFS(Data!$S:$S,Data!$A:$A,Data_echipe!$A50,Data!$C:$C,Data_echipe!B$1)</f>
        <v>2.125</v>
      </c>
      <c r="C50" s="58">
        <f>SUMIFS(Data!$S:$S,Data!$A:$A,Data_echipe!$A50,Data!$C:$C,Data_echipe!C$1)</f>
        <v>1.375</v>
      </c>
      <c r="D50" s="58">
        <f>SUMIFS(Data!$S:$S,Data!$A:$A,Data_echipe!$A50,Data!$C:$C,Data_echipe!D$1)</f>
        <v>2.125</v>
      </c>
      <c r="E50" s="58">
        <f>SUMIFS(Data!$S:$S,Data!$A:$A,Data_echipe!$A50,Data!$C:$C,Data_echipe!E$1)</f>
        <v>2</v>
      </c>
      <c r="F50" s="58">
        <f>SUMIFS(Data!$S:$S,Data!$A:$A,Data_echipe!$A50,Data!$C:$C,Data_echipe!F$1)</f>
        <v>2.125</v>
      </c>
      <c r="G50" s="58">
        <f>SUMIFS(Data!$S:$S,Data!$A:$A,Data_echipe!$A50,Data!$C:$C,Data_echipe!G$1)</f>
        <v>3.125</v>
      </c>
      <c r="H50" s="58">
        <f>SUMIFS(Data!$S:$S,Data!$A:$A,Data_echipe!$A50,Data!$C:$C,Data_echipe!H$1)</f>
        <v>1.625</v>
      </c>
      <c r="I50" s="58">
        <f>SUMIFS(Data!$S:$S,Data!$A:$A,Data_echipe!$A50,Data!$C:$C,Data_echipe!I$1)</f>
        <v>2.875</v>
      </c>
      <c r="J50" s="58">
        <f>SUMIFS(Data!$S:$S,Data!$A:$A,Data_echipe!$A50,Data!$C:$C,Data_echipe!J$1)</f>
        <v>2.875</v>
      </c>
      <c r="K50" s="58">
        <f>SUMIFS(Data!$S:$S,Data!$A:$A,Data_echipe!$A50,Data!$C:$C,Data_echipe!K$1)</f>
        <v>2.875</v>
      </c>
      <c r="L50" s="58">
        <f>SUMIFS(Data!$S:$S,Data!$A:$A,Data_echipe!$A50,Data!$C:$C,Data_echipe!L$1)</f>
        <v>0</v>
      </c>
      <c r="M50" s="58">
        <f>SUMIFS(Data!$S:$S,Data!$A:$A,Data_echipe!$A50,Data!$C:$C,Data_echipe!M$1)</f>
        <v>0</v>
      </c>
      <c r="N50" s="58">
        <f>SUMIFS(Data!$S:$S,Data!$A:$A,Data_echipe!$A50,Data!$C:$C,Data_echipe!N$1)</f>
        <v>0</v>
      </c>
      <c r="O50" s="58">
        <f>SUMIFS(Data!$S:$S,Data!$A:$A,Data_echipe!$A50,Data!$C:$C,Data_echipe!O$1)</f>
        <v>0</v>
      </c>
      <c r="P50" s="58">
        <f>SUMIFS(Data!$S:$S,Data!$A:$A,Data_echipe!$A50,Data!$C:$C,Data_echipe!P$1)</f>
        <v>0</v>
      </c>
      <c r="Q50" s="58">
        <f>SUMIFS(Data!$S:$S,Data!$A:$A,Data_echipe!$A50,Data!$C:$C,Data_echipe!Q$1)</f>
        <v>0</v>
      </c>
      <c r="R50" s="58">
        <f>SUMIFS(Data!$S:$S,Data!$A:$A,Data_echipe!$A50,Data!$C:$C,Data_echipe!R$1)</f>
        <v>0</v>
      </c>
      <c r="S50" s="58">
        <f>SUMIFS(Data!$S:$S,Data!$A:$A,Data_echipe!$A50,Data!$C:$C,Data_echipe!S$1)</f>
        <v>0</v>
      </c>
      <c r="U50" s="91" t="str">
        <f t="shared" si="4"/>
        <v>Run for fun</v>
      </c>
    </row>
    <row r="51" spans="1:21" x14ac:dyDescent="0.3">
      <c r="A51" s="70" t="s">
        <v>190</v>
      </c>
      <c r="B51" s="58">
        <f>SUMIFS(Data!$S:$S,Data!$A:$A,Data_echipe!$A51,Data!$C:$C,Data_echipe!B$1)</f>
        <v>4.5</v>
      </c>
      <c r="C51" s="58">
        <f>SUMIFS(Data!$S:$S,Data!$A:$A,Data_echipe!$A51,Data!$C:$C,Data_echipe!C$1)</f>
        <v>3.625</v>
      </c>
      <c r="D51" s="58">
        <f>SUMIFS(Data!$S:$S,Data!$A:$A,Data_echipe!$A51,Data!$C:$C,Data_echipe!D$1)</f>
        <v>3.75</v>
      </c>
      <c r="E51" s="58">
        <f>SUMIFS(Data!$S:$S,Data!$A:$A,Data_echipe!$A51,Data!$C:$C,Data_echipe!E$1)</f>
        <v>3.125</v>
      </c>
      <c r="F51" s="58">
        <f>SUMIFS(Data!$S:$S,Data!$A:$A,Data_echipe!$A51,Data!$C:$C,Data_echipe!F$1)</f>
        <v>4.9000000000000004</v>
      </c>
      <c r="G51" s="58">
        <f>SUMIFS(Data!$S:$S,Data!$A:$A,Data_echipe!$A51,Data!$C:$C,Data_echipe!G$1)</f>
        <v>5.875</v>
      </c>
      <c r="H51" s="58">
        <f>SUMIFS(Data!$S:$S,Data!$A:$A,Data_echipe!$A51,Data!$C:$C,Data_echipe!H$1)</f>
        <v>3.375</v>
      </c>
      <c r="I51" s="58">
        <f>SUMIFS(Data!$S:$S,Data!$A:$A,Data_echipe!$A51,Data!$C:$C,Data_echipe!I$1)</f>
        <v>4.75</v>
      </c>
      <c r="J51" s="58">
        <f>SUMIFS(Data!$S:$S,Data!$A:$A,Data_echipe!$A51,Data!$C:$C,Data_echipe!J$1)</f>
        <v>3.375</v>
      </c>
      <c r="K51" s="58">
        <f>SUMIFS(Data!$S:$S,Data!$A:$A,Data_echipe!$A51,Data!$C:$C,Data_echipe!K$1)</f>
        <v>4.9000000000000004</v>
      </c>
      <c r="L51" s="58">
        <f>SUMIFS(Data!$S:$S,Data!$A:$A,Data_echipe!$A51,Data!$C:$C,Data_echipe!L$1)</f>
        <v>3.5</v>
      </c>
      <c r="M51" s="58">
        <f>SUMIFS(Data!$S:$S,Data!$A:$A,Data_echipe!$A51,Data!$C:$C,Data_echipe!M$1)</f>
        <v>5.125</v>
      </c>
      <c r="N51" s="58">
        <f>SUMIFS(Data!$S:$S,Data!$A:$A,Data_echipe!$A51,Data!$C:$C,Data_echipe!N$1)</f>
        <v>3.2509999999999999</v>
      </c>
      <c r="O51" s="58">
        <f>SUMIFS(Data!$S:$S,Data!$A:$A,Data_echipe!$A51,Data!$C:$C,Data_echipe!O$1)</f>
        <v>3.375</v>
      </c>
      <c r="P51" s="58">
        <f>SUMIFS(Data!$S:$S,Data!$A:$A,Data_echipe!$A51,Data!$C:$C,Data_echipe!P$1)</f>
        <v>4.7249999999999996</v>
      </c>
      <c r="Q51" s="58">
        <f>SUMIFS(Data!$S:$S,Data!$A:$A,Data_echipe!$A51,Data!$C:$C,Data_echipe!Q$1)</f>
        <v>4.2176666666666662</v>
      </c>
      <c r="R51" s="58">
        <f>SUMIFS(Data!$S:$S,Data!$A:$A,Data_echipe!$A51,Data!$C:$C,Data_echipe!R$1)</f>
        <v>3.75</v>
      </c>
      <c r="S51" s="58">
        <f>SUMIFS(Data!$S:$S,Data!$A:$A,Data_echipe!$A51,Data!$C:$C,Data_echipe!S$1)</f>
        <v>4.166666666666667</v>
      </c>
      <c r="U51" s="91" t="str">
        <f t="shared" si="4"/>
        <v>Run for fun</v>
      </c>
    </row>
    <row r="52" spans="1:21" x14ac:dyDescent="0.3">
      <c r="A52" s="70" t="s">
        <v>189</v>
      </c>
      <c r="B52" s="58">
        <f>SUMIFS(Data!$S:$S,Data!$A:$A,Data_echipe!$A52,Data!$C:$C,Data_echipe!B$1)</f>
        <v>3.125</v>
      </c>
      <c r="C52" s="58">
        <f>SUMIFS(Data!$S:$S,Data!$A:$A,Data_echipe!$A52,Data!$C:$C,Data_echipe!C$1)</f>
        <v>2.5750000000000002</v>
      </c>
      <c r="D52" s="58">
        <f>SUMIFS(Data!$S:$S,Data!$A:$A,Data_echipe!$A52,Data!$C:$C,Data_echipe!D$1)</f>
        <v>3</v>
      </c>
      <c r="E52" s="58">
        <f>SUMIFS(Data!$S:$S,Data!$A:$A,Data_echipe!$A52,Data!$C:$C,Data_echipe!E$1)</f>
        <v>2.625</v>
      </c>
      <c r="F52" s="58">
        <f>SUMIFS(Data!$S:$S,Data!$A:$A,Data_echipe!$A52,Data!$C:$C,Data_echipe!F$1)</f>
        <v>4.3893333333333331</v>
      </c>
      <c r="G52" s="58">
        <f>SUMIFS(Data!$S:$S,Data!$A:$A,Data_echipe!$A52,Data!$C:$C,Data_echipe!G$1)</f>
        <v>3.5</v>
      </c>
      <c r="H52" s="58">
        <f>SUMIFS(Data!$S:$S,Data!$A:$A,Data_echipe!$A52,Data!$C:$C,Data_echipe!H$1)</f>
        <v>3.25</v>
      </c>
      <c r="I52" s="58">
        <f>SUMIFS(Data!$S:$S,Data!$A:$A,Data_echipe!$A52,Data!$C:$C,Data_echipe!I$1)</f>
        <v>0</v>
      </c>
      <c r="J52" s="58">
        <f>SUMIFS(Data!$S:$S,Data!$A:$A,Data_echipe!$A52,Data!$C:$C,Data_echipe!J$1)</f>
        <v>0</v>
      </c>
      <c r="K52" s="58">
        <f>SUMIFS(Data!$S:$S,Data!$A:$A,Data_echipe!$A52,Data!$C:$C,Data_echipe!K$1)</f>
        <v>0</v>
      </c>
      <c r="L52" s="58">
        <f>SUMIFS(Data!$S:$S,Data!$A:$A,Data_echipe!$A52,Data!$C:$C,Data_echipe!L$1)</f>
        <v>0</v>
      </c>
      <c r="M52" s="58">
        <f>SUMIFS(Data!$S:$S,Data!$A:$A,Data_echipe!$A52,Data!$C:$C,Data_echipe!M$1)</f>
        <v>0</v>
      </c>
      <c r="N52" s="58">
        <f>SUMIFS(Data!$S:$S,Data!$A:$A,Data_echipe!$A52,Data!$C:$C,Data_echipe!N$1)</f>
        <v>4</v>
      </c>
      <c r="O52" s="58">
        <f>SUMIFS(Data!$S:$S,Data!$A:$A,Data_echipe!$A52,Data!$C:$C,Data_echipe!O$1)</f>
        <v>3.5</v>
      </c>
      <c r="P52" s="58">
        <f>SUMIFS(Data!$S:$S,Data!$A:$A,Data_echipe!$A52,Data!$C:$C,Data_echipe!P$1)</f>
        <v>4.7</v>
      </c>
      <c r="Q52" s="58">
        <f>SUMIFS(Data!$S:$S,Data!$A:$A,Data_echipe!$A52,Data!$C:$C,Data_echipe!Q$1)</f>
        <v>3</v>
      </c>
      <c r="R52" s="58">
        <f>SUMIFS(Data!$S:$S,Data!$A:$A,Data_echipe!$A52,Data!$C:$C,Data_echipe!R$1)</f>
        <v>3</v>
      </c>
      <c r="S52" s="58">
        <f>SUMIFS(Data!$S:$S,Data!$A:$A,Data_echipe!$A52,Data!$C:$C,Data_echipe!S$1)</f>
        <v>0</v>
      </c>
      <c r="U52" s="91" t="str">
        <f t="shared" si="4"/>
        <v>Run for fun</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43"/>
  <sheetViews>
    <sheetView tabSelected="1" zoomScaleNormal="100" workbookViewId="0">
      <pane ySplit="1" topLeftCell="A13" activePane="bottomLeft" state="frozen"/>
      <selection pane="bottomLeft" activeCell="L27" sqref="L27"/>
    </sheetView>
  </sheetViews>
  <sheetFormatPr defaultColWidth="9.109375" defaultRowHeight="12" x14ac:dyDescent="0.25"/>
  <cols>
    <col min="1" max="1" width="7.88671875" style="33" bestFit="1" customWidth="1"/>
    <col min="2" max="2" width="22.109375" style="33" bestFit="1" customWidth="1"/>
    <col min="3" max="8" width="5.33203125" style="34" customWidth="1"/>
    <col min="9" max="9" width="6.88671875" style="34" bestFit="1" customWidth="1"/>
    <col min="10" max="20" width="5.33203125" style="34" customWidth="1"/>
    <col min="21" max="21" width="10.44140625" style="34" bestFit="1" customWidth="1"/>
    <col min="22" max="22" width="9.109375" style="34" customWidth="1"/>
    <col min="23" max="23" width="6.44140625" style="44" bestFit="1" customWidth="1"/>
    <col min="24" max="16384" width="9.109375" style="44"/>
  </cols>
  <sheetData>
    <row r="1" spans="1:24" ht="13.8" x14ac:dyDescent="0.3">
      <c r="A1" s="40" t="s">
        <v>70</v>
      </c>
      <c r="B1" s="40" t="s">
        <v>33</v>
      </c>
      <c r="C1" s="50">
        <v>1</v>
      </c>
      <c r="D1" s="50">
        <v>2</v>
      </c>
      <c r="E1" s="50">
        <v>3</v>
      </c>
      <c r="F1" s="50">
        <v>4</v>
      </c>
      <c r="G1" s="50">
        <v>5</v>
      </c>
      <c r="H1" s="101" t="s">
        <v>178</v>
      </c>
      <c r="I1" s="50">
        <v>6</v>
      </c>
      <c r="J1" s="50">
        <v>7</v>
      </c>
      <c r="K1" s="50">
        <v>8</v>
      </c>
      <c r="L1" s="50">
        <v>9</v>
      </c>
      <c r="M1" s="50">
        <v>10</v>
      </c>
      <c r="N1" s="101" t="s">
        <v>179</v>
      </c>
      <c r="O1" s="50">
        <v>11</v>
      </c>
      <c r="P1" s="50">
        <v>12</v>
      </c>
      <c r="Q1" s="50">
        <v>13</v>
      </c>
      <c r="R1" s="50">
        <v>14</v>
      </c>
      <c r="S1" s="50">
        <v>15</v>
      </c>
      <c r="T1" s="101" t="s">
        <v>180</v>
      </c>
      <c r="U1" s="41" t="s">
        <v>72</v>
      </c>
      <c r="V1" s="41" t="s">
        <v>71</v>
      </c>
      <c r="W1" s="49" t="s">
        <v>117</v>
      </c>
    </row>
    <row r="2" spans="1:24" ht="13.8" x14ac:dyDescent="0.3">
      <c r="A2" s="42">
        <v>1</v>
      </c>
      <c r="B2" s="42" t="s">
        <v>90</v>
      </c>
      <c r="C2" s="43">
        <f>IF(SUMIFS(Data!$S:$S,Data!$A:$A,$B2,Data!$C:$C,C$1)=0,"",SUMIFS(Data!$S:$S,Data!$A:$A,$B2,Data!$C:$C,C$1))</f>
        <v>4.7300000000000004</v>
      </c>
      <c r="D2" s="43">
        <f>IF(SUMIFS(Data!$S:$S,Data!$A:$A,$B2,Data!$C:$C,D$1)=0,"",SUMIFS(Data!$S:$S,Data!$A:$A,$B2,Data!$C:$C,D$1))</f>
        <v>2.3540000000000001</v>
      </c>
      <c r="E2" s="43">
        <f>IF(SUMIFS(Data!$S:$S,Data!$A:$A,$B2,Data!$C:$C,E$1)=0,"",SUMIFS(Data!$S:$S,Data!$A:$A,$B2,Data!$C:$C,E$1))</f>
        <v>4.3686666666666669</v>
      </c>
      <c r="F2" s="43">
        <f>IF(SUMIFS(Data!$S:$S,Data!$A:$A,$B2,Data!$C:$C,F$1)=0,"",SUMIFS(Data!$S:$S,Data!$A:$A,$B2,Data!$C:$C,F$1))</f>
        <v>2.797333333333333</v>
      </c>
      <c r="G2" s="43">
        <f>IF(SUMIFS(Data!$S:$S,Data!$A:$A,$B2,Data!$C:$C,G$1)=0,"",SUMIFS(Data!$S:$S,Data!$A:$A,$B2,Data!$C:$C,G$1))</f>
        <v>5.7093333333333334</v>
      </c>
      <c r="H2" s="43">
        <f>IF(SUMIFS(Data!$S:$S,Data!$A:$A,$B2,Data!$C:$C,H$1)=0,"",SUMIFS(Data!$S:$S,Data!$A:$A,$B2,Data!$C:$C,H$1))</f>
        <v>4.375</v>
      </c>
      <c r="I2" s="43">
        <f>IF(SUMIFS(Data!$S:$S,Data!$A:$A,$B2,Data!$C:$C,I$1)=0,"",SUMIFS(Data!$S:$S,Data!$A:$A,$B2,Data!$C:$C,I$1))</f>
        <v>4.1420000000000003</v>
      </c>
      <c r="J2" s="43">
        <f>IF(SUMIFS(Data!$S:$S,Data!$A:$A,$B2,Data!$C:$C,J$1)=0,"",SUMIFS(Data!$S:$S,Data!$A:$A,$B2,Data!$C:$C,J$1))</f>
        <v>7.1580000000000004</v>
      </c>
      <c r="K2" s="43">
        <f>IF(SUMIFS(Data!$S:$S,Data!$A:$A,$B2,Data!$C:$C,K$1)=0,"",SUMIFS(Data!$S:$S,Data!$A:$A,$B2,Data!$C:$C,K$1))</f>
        <v>4.9586666666666668</v>
      </c>
      <c r="L2" s="43">
        <f>IF(SUMIFS(Data!$S:$S,Data!$A:$A,$B2,Data!$C:$C,L$1)=0,"",SUMIFS(Data!$S:$S,Data!$A:$A,$B2,Data!$C:$C,L$1))</f>
        <v>7.5013333333333332</v>
      </c>
      <c r="M2" s="43">
        <f>IF(SUMIFS(Data!$S:$S,Data!$A:$A,$B2,Data!$C:$C,M$1)=0,"",SUMIFS(Data!$S:$S,Data!$A:$A,$B2,Data!$C:$C,M$1))</f>
        <v>4.0553333333333335</v>
      </c>
      <c r="N2" s="43">
        <f>IF(SUMIFS(Data!$S:$S,Data!$A:$A,$B2,Data!$C:$C,N$1)=0,"",SUMIFS(Data!$S:$S,Data!$A:$A,$B2,Data!$C:$C,N$1))</f>
        <v>4.625</v>
      </c>
      <c r="O2" s="43">
        <f>IF(SUMIFS(Data!$S:$S,Data!$A:$A,$B2,Data!$C:$C,O$1)=0,"",SUMIFS(Data!$S:$S,Data!$A:$A,$B2,Data!$C:$C,O$1))</f>
        <v>7.1946666666666665</v>
      </c>
      <c r="P2" s="43">
        <f>IF(SUMIFS(Data!$S:$S,Data!$A:$A,$B2,Data!$C:$C,P$1)=0,"",SUMIFS(Data!$S:$S,Data!$A:$A,$B2,Data!$C:$C,P$1))</f>
        <v>5.0259999999999998</v>
      </c>
      <c r="Q2" s="43">
        <f>IF(SUMIFS(Data!$S:$S,Data!$A:$A,$B2,Data!$C:$C,Q$1)=0,"",SUMIFS(Data!$S:$S,Data!$A:$A,$B2,Data!$C:$C,Q$1))</f>
        <v>6.8920000000000003</v>
      </c>
      <c r="R2" s="43">
        <f>IF(SUMIFS(Data!$S:$S,Data!$A:$A,$B2,Data!$C:$C,R$1)=0,"",SUMIFS(Data!$S:$S,Data!$A:$A,$B2,Data!$C:$C,R$1))</f>
        <v>5.4306666666666672</v>
      </c>
      <c r="S2" s="43">
        <f>IF(SUMIFS(Data!$S:$S,Data!$A:$A,$B2,Data!$C:$C,S$1)=0,"",SUMIFS(Data!$S:$S,Data!$A:$A,$B2,Data!$C:$C,S$1))</f>
        <v>7.6766666666666676</v>
      </c>
      <c r="T2" s="43">
        <f>IF(SUMIFS(Data!$S:$S,Data!$A:$A,$B2,Data!$C:$C,T$1)=0,"",SUMIFS(Data!$S:$S,Data!$A:$A,$B2,Data!$C:$C,T$1))</f>
        <v>4.666666666666667</v>
      </c>
      <c r="U2" s="43">
        <f>SUM(C2:T2)</f>
        <v>93.661333333333317</v>
      </c>
      <c r="V2" s="43">
        <f>SUMIFS(Data!D:D,Data!A:A,'#ligaSYR'!B2)</f>
        <v>700.37</v>
      </c>
      <c r="W2" s="44" t="str">
        <f>IF(VLOOKUP(B2,Participanti!A:D,4,0)=0," ","New")</f>
        <v xml:space="preserve"> </v>
      </c>
      <c r="X2" s="150"/>
    </row>
    <row r="3" spans="1:24" ht="13.8" x14ac:dyDescent="0.3">
      <c r="A3" s="42">
        <v>2</v>
      </c>
      <c r="B3" s="42" t="s">
        <v>185</v>
      </c>
      <c r="C3" s="43">
        <f>IF(SUMIFS(Data!$S:$S,Data!$A:$A,$B3,Data!$C:$C,C$1)=0,"",SUMIFS(Data!$S:$S,Data!$A:$A,$B3,Data!$C:$C,C$1))</f>
        <v>4.9766666666666666</v>
      </c>
      <c r="D3" s="43">
        <f>IF(SUMIFS(Data!$S:$S,Data!$A:$A,$B3,Data!$C:$C,D$1)=0,"",SUMIFS(Data!$S:$S,Data!$A:$A,$B3,Data!$C:$C,D$1))</f>
        <v>4.7250000000000005</v>
      </c>
      <c r="E3" s="43">
        <f>IF(SUMIFS(Data!$S:$S,Data!$A:$A,$B3,Data!$C:$C,E$1)=0,"",SUMIFS(Data!$S:$S,Data!$A:$A,$B3,Data!$C:$C,E$1))</f>
        <v>6.131333333333334</v>
      </c>
      <c r="F3" s="43">
        <f>IF(SUMIFS(Data!$S:$S,Data!$A:$A,$B3,Data!$C:$C,F$1)=0,"",SUMIFS(Data!$S:$S,Data!$A:$A,$B3,Data!$C:$C,F$1))</f>
        <v>5.4</v>
      </c>
      <c r="G3" s="43">
        <f>IF(SUMIFS(Data!$S:$S,Data!$A:$A,$B3,Data!$C:$C,G$1)=0,"",SUMIFS(Data!$S:$S,Data!$A:$A,$B3,Data!$C:$C,G$1))</f>
        <v>3.2749999999999999</v>
      </c>
      <c r="H3" s="43">
        <f>IF(SUMIFS(Data!$S:$S,Data!$A:$A,$B3,Data!$C:$C,H$1)=0,"",SUMIFS(Data!$S:$S,Data!$A:$A,$B3,Data!$C:$C,H$1))</f>
        <v>5</v>
      </c>
      <c r="I3" s="43">
        <f>IF(SUMIFS(Data!$S:$S,Data!$A:$A,$B3,Data!$C:$C,I$1)=0,"",SUMIFS(Data!$S:$S,Data!$A:$A,$B3,Data!$C:$C,I$1))</f>
        <v>3.9</v>
      </c>
      <c r="J3" s="43">
        <f>IF(SUMIFS(Data!$S:$S,Data!$A:$A,$B3,Data!$C:$C,J$1)=0,"",SUMIFS(Data!$S:$S,Data!$A:$A,$B3,Data!$C:$C,J$1))</f>
        <v>5.1000000000000005</v>
      </c>
      <c r="K3" s="43">
        <f>IF(SUMIFS(Data!$S:$S,Data!$A:$A,$B3,Data!$C:$C,K$1)=0,"",SUMIFS(Data!$S:$S,Data!$A:$A,$B3,Data!$C:$C,K$1))</f>
        <v>5.7750000000000004</v>
      </c>
      <c r="L3" s="43">
        <f>IF(SUMIFS(Data!$S:$S,Data!$A:$A,$B3,Data!$C:$C,L$1)=0,"",SUMIFS(Data!$S:$S,Data!$A:$A,$B3,Data!$C:$C,L$1))</f>
        <v>4.1000000000000005</v>
      </c>
      <c r="M3" s="43">
        <f>IF(SUMIFS(Data!$S:$S,Data!$A:$A,$B3,Data!$C:$C,M$1)=0,"",SUMIFS(Data!$S:$S,Data!$A:$A,$B3,Data!$C:$C,M$1))</f>
        <v>3.9249999999999998</v>
      </c>
      <c r="N3" s="43">
        <f>IF(SUMIFS(Data!$S:$S,Data!$A:$A,$B3,Data!$C:$C,N$1)=0,"",SUMIFS(Data!$S:$S,Data!$A:$A,$B3,Data!$C:$C,N$1))</f>
        <v>5.375</v>
      </c>
      <c r="O3" s="43">
        <f>IF(SUMIFS(Data!$S:$S,Data!$A:$A,$B3,Data!$C:$C,O$1)=0,"",SUMIFS(Data!$S:$S,Data!$A:$A,$B3,Data!$C:$C,O$1))</f>
        <v>4.2750000000000004</v>
      </c>
      <c r="P3" s="43">
        <f>IF(SUMIFS(Data!$S:$S,Data!$A:$A,$B3,Data!$C:$C,P$1)=0,"",SUMIFS(Data!$S:$S,Data!$A:$A,$B3,Data!$C:$C,P$1))</f>
        <v>4.3</v>
      </c>
      <c r="Q3" s="43">
        <f>IF(SUMIFS(Data!$S:$S,Data!$A:$A,$B3,Data!$C:$C,Q$1)=0,"",SUMIFS(Data!$S:$S,Data!$A:$A,$B3,Data!$C:$C,Q$1))</f>
        <v>4.3</v>
      </c>
      <c r="R3" s="43">
        <f>IF(SUMIFS(Data!$S:$S,Data!$A:$A,$B3,Data!$C:$C,R$1)=0,"",SUMIFS(Data!$S:$S,Data!$A:$A,$B3,Data!$C:$C,R$1))</f>
        <v>9.5250000000000004</v>
      </c>
      <c r="S3" s="43">
        <f>IF(SUMIFS(Data!$S:$S,Data!$A:$A,$B3,Data!$C:$C,S$1)=0,"",SUMIFS(Data!$S:$S,Data!$A:$A,$B3,Data!$C:$C,S$1))</f>
        <v>4.5</v>
      </c>
      <c r="T3" s="43">
        <f>IF(SUMIFS(Data!$S:$S,Data!$A:$A,$B3,Data!$C:$C,T$1)=0,"",SUMIFS(Data!$S:$S,Data!$A:$A,$B3,Data!$C:$C,T$1))</f>
        <v>4.5</v>
      </c>
      <c r="U3" s="43">
        <f t="shared" ref="U3:U43" si="0">SUM(C3:T3)</f>
        <v>89.082999999999998</v>
      </c>
      <c r="V3" s="43">
        <f>SUMIFS(Data!D:D,Data!A:A,'#ligaSYR'!B3)</f>
        <v>496.30999999999995</v>
      </c>
      <c r="W3" s="44" t="str">
        <f>IF(VLOOKUP(B3,Participanti!A:D,4,0)=0," ","New")</f>
        <v>New</v>
      </c>
      <c r="X3" s="150"/>
    </row>
    <row r="4" spans="1:24" ht="13.8" x14ac:dyDescent="0.3">
      <c r="A4" s="42">
        <v>3</v>
      </c>
      <c r="B4" s="42" t="s">
        <v>197</v>
      </c>
      <c r="C4" s="43" t="str">
        <f>IF(SUMIFS(Data!$S:$S,Data!$A:$A,$B4,Data!$C:$C,C$1)=0,"",SUMIFS(Data!$S:$S,Data!$A:$A,$B4,Data!$C:$C,C$1))</f>
        <v/>
      </c>
      <c r="D4" s="43">
        <f>IF(SUMIFS(Data!$S:$S,Data!$A:$A,$B4,Data!$C:$C,D$1)=0,"",SUMIFS(Data!$S:$S,Data!$A:$A,$B4,Data!$C:$C,D$1))</f>
        <v>6.3996666666666666</v>
      </c>
      <c r="E4" s="43">
        <f>IF(SUMIFS(Data!$S:$S,Data!$A:$A,$B4,Data!$C:$C,E$1)=0,"",SUMIFS(Data!$S:$S,Data!$A:$A,$B4,Data!$C:$C,E$1))</f>
        <v>5.8689999999999998</v>
      </c>
      <c r="F4" s="43">
        <f>IF(SUMIFS(Data!$S:$S,Data!$A:$A,$B4,Data!$C:$C,F$1)=0,"",SUMIFS(Data!$S:$S,Data!$A:$A,$B4,Data!$C:$C,F$1))</f>
        <v>4.9000000000000004</v>
      </c>
      <c r="G4" s="43">
        <f>IF(SUMIFS(Data!$S:$S,Data!$A:$A,$B4,Data!$C:$C,G$1)=0,"",SUMIFS(Data!$S:$S,Data!$A:$A,$B4,Data!$C:$C,G$1))</f>
        <v>4.6500000000000004</v>
      </c>
      <c r="H4" s="43">
        <f>IF(SUMIFS(Data!$S:$S,Data!$A:$A,$B4,Data!$C:$C,H$1)=0,"",SUMIFS(Data!$S:$S,Data!$A:$A,$B4,Data!$C:$C,H$1))</f>
        <v>3.25</v>
      </c>
      <c r="I4" s="43">
        <f>IF(SUMIFS(Data!$S:$S,Data!$A:$A,$B4,Data!$C:$C,I$1)=0,"",SUMIFS(Data!$S:$S,Data!$A:$A,$B4,Data!$C:$C,I$1))</f>
        <v>4.0086666666666666</v>
      </c>
      <c r="J4" s="43">
        <f>IF(SUMIFS(Data!$S:$S,Data!$A:$A,$B4,Data!$C:$C,J$1)=0,"",SUMIFS(Data!$S:$S,Data!$A:$A,$B4,Data!$C:$C,J$1))</f>
        <v>9.243666666666666</v>
      </c>
      <c r="K4" s="43">
        <f>IF(SUMIFS(Data!$S:$S,Data!$A:$A,$B4,Data!$C:$C,K$1)=0,"",SUMIFS(Data!$S:$S,Data!$A:$A,$B4,Data!$C:$C,K$1))</f>
        <v>6.1</v>
      </c>
      <c r="L4" s="43">
        <f>IF(SUMIFS(Data!$S:$S,Data!$A:$A,$B4,Data!$C:$C,L$1)=0,"",SUMIFS(Data!$S:$S,Data!$A:$A,$B4,Data!$C:$C,L$1))</f>
        <v>6.1963333333333335</v>
      </c>
      <c r="M4" s="43">
        <f>IF(SUMIFS(Data!$S:$S,Data!$A:$A,$B4,Data!$C:$C,M$1)=0,"",SUMIFS(Data!$S:$S,Data!$A:$A,$B4,Data!$C:$C,M$1))</f>
        <v>6.2750000000000004</v>
      </c>
      <c r="N4" s="43">
        <f>IF(SUMIFS(Data!$S:$S,Data!$A:$A,$B4,Data!$C:$C,N$1)=0,"",SUMIFS(Data!$S:$S,Data!$A:$A,$B4,Data!$C:$C,N$1))</f>
        <v>3.875</v>
      </c>
      <c r="O4" s="43" t="str">
        <f>IF(SUMIFS(Data!$S:$S,Data!$A:$A,$B4,Data!$C:$C,O$1)=0,"",SUMIFS(Data!$S:$S,Data!$A:$A,$B4,Data!$C:$C,O$1))</f>
        <v/>
      </c>
      <c r="P4" s="43">
        <f>IF(SUMIFS(Data!$S:$S,Data!$A:$A,$B4,Data!$C:$C,P$1)=0,"",SUMIFS(Data!$S:$S,Data!$A:$A,$B4,Data!$C:$C,P$1))</f>
        <v>3.9</v>
      </c>
      <c r="Q4" s="43">
        <f>IF(SUMIFS(Data!$S:$S,Data!$A:$A,$B4,Data!$C:$C,Q$1)=0,"",SUMIFS(Data!$S:$S,Data!$A:$A,$B4,Data!$C:$C,Q$1))</f>
        <v>3.6</v>
      </c>
      <c r="R4" s="43">
        <f>IF(SUMIFS(Data!$S:$S,Data!$A:$A,$B4,Data!$C:$C,R$1)=0,"",SUMIFS(Data!$S:$S,Data!$A:$A,$B4,Data!$C:$C,R$1))</f>
        <v>14.025000000000009</v>
      </c>
      <c r="S4" s="43">
        <f>IF(SUMIFS(Data!$S:$S,Data!$A:$A,$B4,Data!$C:$C,S$1)=0,"",SUMIFS(Data!$S:$S,Data!$A:$A,$B4,Data!$C:$C,S$1))</f>
        <v>3.55</v>
      </c>
      <c r="T4" s="43">
        <f>IF(SUMIFS(Data!$S:$S,Data!$A:$A,$B4,Data!$C:$C,T$1)=0,"",SUMIFS(Data!$S:$S,Data!$A:$A,$B4,Data!$C:$C,T$1))</f>
        <v>3</v>
      </c>
      <c r="U4" s="43">
        <f t="shared" si="0"/>
        <v>88.842333333333329</v>
      </c>
      <c r="V4" s="43">
        <f>SUMIFS(Data!D:D,Data!A:A,'#ligaSYR'!B4)</f>
        <v>808</v>
      </c>
      <c r="W4" s="44" t="str">
        <f>IF(VLOOKUP(B4,Participanti!A:D,4,0)=0," ","New")</f>
        <v>New</v>
      </c>
      <c r="X4" s="150"/>
    </row>
    <row r="5" spans="1:24" ht="13.8" x14ac:dyDescent="0.3">
      <c r="A5" s="42">
        <v>4</v>
      </c>
      <c r="B5" s="42" t="s">
        <v>68</v>
      </c>
      <c r="C5" s="43">
        <f>IF(SUMIFS(Data!$S:$S,Data!$A:$A,$B5,Data!$C:$C,C$1)=0,"",SUMIFS(Data!$S:$S,Data!$A:$A,$B5,Data!$C:$C,C$1))</f>
        <v>3.25</v>
      </c>
      <c r="D5" s="43">
        <f>IF(SUMIFS(Data!$S:$S,Data!$A:$A,$B5,Data!$C:$C,D$1)=0,"",SUMIFS(Data!$S:$S,Data!$A:$A,$B5,Data!$C:$C,D$1))</f>
        <v>5.5990000000000002</v>
      </c>
      <c r="E5" s="43">
        <f>IF(SUMIFS(Data!$S:$S,Data!$A:$A,$B5,Data!$C:$C,E$1)=0,"",SUMIFS(Data!$S:$S,Data!$A:$A,$B5,Data!$C:$C,E$1))</f>
        <v>5.2</v>
      </c>
      <c r="F5" s="43">
        <f>IF(SUMIFS(Data!$S:$S,Data!$A:$A,$B5,Data!$C:$C,F$1)=0,"",SUMIFS(Data!$S:$S,Data!$A:$A,$B5,Data!$C:$C,F$1))</f>
        <v>3.875</v>
      </c>
      <c r="G5" s="43">
        <f>IF(SUMIFS(Data!$S:$S,Data!$A:$A,$B5,Data!$C:$C,G$1)=0,"",SUMIFS(Data!$S:$S,Data!$A:$A,$B5,Data!$C:$C,G$1))</f>
        <v>5.3213333333333335</v>
      </c>
      <c r="H5" s="43">
        <f>IF(SUMIFS(Data!$S:$S,Data!$A:$A,$B5,Data!$C:$C,H$1)=0,"",SUMIFS(Data!$S:$S,Data!$A:$A,$B5,Data!$C:$C,H$1))</f>
        <v>4.5</v>
      </c>
      <c r="I5" s="43">
        <f>IF(SUMIFS(Data!$S:$S,Data!$A:$A,$B5,Data!$C:$C,I$1)=0,"",SUMIFS(Data!$S:$S,Data!$A:$A,$B5,Data!$C:$C,I$1))</f>
        <v>3.875</v>
      </c>
      <c r="J5" s="43">
        <f>IF(SUMIFS(Data!$S:$S,Data!$A:$A,$B5,Data!$C:$C,J$1)=0,"",SUMIFS(Data!$S:$S,Data!$A:$A,$B5,Data!$C:$C,J$1))</f>
        <v>4.125</v>
      </c>
      <c r="K5" s="43">
        <f>IF(SUMIFS(Data!$S:$S,Data!$A:$A,$B5,Data!$C:$C,K$1)=0,"",SUMIFS(Data!$S:$S,Data!$A:$A,$B5,Data!$C:$C,K$1))</f>
        <v>2.75</v>
      </c>
      <c r="L5" s="43">
        <f>IF(SUMIFS(Data!$S:$S,Data!$A:$A,$B5,Data!$C:$C,L$1)=0,"",SUMIFS(Data!$S:$S,Data!$A:$A,$B5,Data!$C:$C,L$1))</f>
        <v>6.4786666666666672</v>
      </c>
      <c r="M5" s="43">
        <f>IF(SUMIFS(Data!$S:$S,Data!$A:$A,$B5,Data!$C:$C,M$1)=0,"",SUMIFS(Data!$S:$S,Data!$A:$A,$B5,Data!$C:$C,M$1))</f>
        <v>5.65</v>
      </c>
      <c r="N5" s="43">
        <f>IF(SUMIFS(Data!$S:$S,Data!$A:$A,$B5,Data!$C:$C,N$1)=0,"",SUMIFS(Data!$S:$S,Data!$A:$A,$B5,Data!$C:$C,N$1))</f>
        <v>4.25</v>
      </c>
      <c r="O5" s="43">
        <f>IF(SUMIFS(Data!$S:$S,Data!$A:$A,$B5,Data!$C:$C,O$1)=0,"",SUMIFS(Data!$S:$S,Data!$A:$A,$B5,Data!$C:$C,O$1))</f>
        <v>4.5999999999999996</v>
      </c>
      <c r="P5" s="43">
        <f>IF(SUMIFS(Data!$S:$S,Data!$A:$A,$B5,Data!$C:$C,P$1)=0,"",SUMIFS(Data!$S:$S,Data!$A:$A,$B5,Data!$C:$C,P$1))</f>
        <v>5.125</v>
      </c>
      <c r="Q5" s="43">
        <f>IF(SUMIFS(Data!$S:$S,Data!$A:$A,$B5,Data!$C:$C,Q$1)=0,"",SUMIFS(Data!$S:$S,Data!$A:$A,$B5,Data!$C:$C,Q$1))</f>
        <v>4.4249999999999998</v>
      </c>
      <c r="R5" s="43">
        <f>IF(SUMIFS(Data!$S:$S,Data!$A:$A,$B5,Data!$C:$C,R$1)=0,"",SUMIFS(Data!$S:$S,Data!$A:$A,$B5,Data!$C:$C,R$1))</f>
        <v>9.5</v>
      </c>
      <c r="S5" s="43">
        <f>IF(SUMIFS(Data!$S:$S,Data!$A:$A,$B5,Data!$C:$C,S$1)=0,"",SUMIFS(Data!$S:$S,Data!$A:$A,$B5,Data!$C:$C,S$1))</f>
        <v>3</v>
      </c>
      <c r="T5" s="43">
        <f>IF(SUMIFS(Data!$S:$S,Data!$A:$A,$B5,Data!$C:$C,T$1)=0,"",SUMIFS(Data!$S:$S,Data!$A:$A,$B5,Data!$C:$C,T$1))</f>
        <v>4.666666666666667</v>
      </c>
      <c r="U5" s="43">
        <f t="shared" si="0"/>
        <v>86.190666666666672</v>
      </c>
      <c r="V5" s="43">
        <f>SUMIFS(Data!D:D,Data!A:A,'#ligaSYR'!B5)</f>
        <v>566.22</v>
      </c>
      <c r="W5" s="44" t="str">
        <f>IF(VLOOKUP(B5,Participanti!A:D,4,0)=0," ","New")</f>
        <v xml:space="preserve"> </v>
      </c>
      <c r="X5" s="150"/>
    </row>
    <row r="6" spans="1:24" ht="13.8" x14ac:dyDescent="0.3">
      <c r="A6" s="42">
        <v>5</v>
      </c>
      <c r="B6" s="42" t="s">
        <v>187</v>
      </c>
      <c r="C6" s="43">
        <f>IF(SUMIFS(Data!$S:$S,Data!$A:$A,$B6,Data!$C:$C,C$1)=0,"",SUMIFS(Data!$S:$S,Data!$A:$A,$B6,Data!$C:$C,C$1))</f>
        <v>4.625</v>
      </c>
      <c r="D6" s="43">
        <f>IF(SUMIFS(Data!$S:$S,Data!$A:$A,$B6,Data!$C:$C,D$1)=0,"",SUMIFS(Data!$S:$S,Data!$A:$A,$B6,Data!$C:$C,D$1))</f>
        <v>4.2249999999999996</v>
      </c>
      <c r="E6" s="43">
        <f>IF(SUMIFS(Data!$S:$S,Data!$A:$A,$B6,Data!$C:$C,E$1)=0,"",SUMIFS(Data!$S:$S,Data!$A:$A,$B6,Data!$C:$C,E$1))</f>
        <v>4.7039999999999997</v>
      </c>
      <c r="F6" s="43">
        <f>IF(SUMIFS(Data!$S:$S,Data!$A:$A,$B6,Data!$C:$C,F$1)=0,"",SUMIFS(Data!$S:$S,Data!$A:$A,$B6,Data!$C:$C,F$1))</f>
        <v>4.125</v>
      </c>
      <c r="G6" s="43">
        <f>IF(SUMIFS(Data!$S:$S,Data!$A:$A,$B6,Data!$C:$C,G$1)=0,"",SUMIFS(Data!$S:$S,Data!$A:$A,$B6,Data!$C:$C,G$1))</f>
        <v>4.7699999999999996</v>
      </c>
      <c r="H6" s="43">
        <f>IF(SUMIFS(Data!$S:$S,Data!$A:$A,$B6,Data!$C:$C,H$1)=0,"",SUMIFS(Data!$S:$S,Data!$A:$A,$B6,Data!$C:$C,H$1))</f>
        <v>4.5</v>
      </c>
      <c r="I6" s="43">
        <f>IF(SUMIFS(Data!$S:$S,Data!$A:$A,$B6,Data!$C:$C,I$1)=0,"",SUMIFS(Data!$S:$S,Data!$A:$A,$B6,Data!$C:$C,I$1))</f>
        <v>5.5</v>
      </c>
      <c r="J6" s="43">
        <f>IF(SUMIFS(Data!$S:$S,Data!$A:$A,$B6,Data!$C:$C,J$1)=0,"",SUMIFS(Data!$S:$S,Data!$A:$A,$B6,Data!$C:$C,J$1))</f>
        <v>4.5999999999999996</v>
      </c>
      <c r="K6" s="43">
        <f>IF(SUMIFS(Data!$S:$S,Data!$A:$A,$B6,Data!$C:$C,K$1)=0,"",SUMIFS(Data!$S:$S,Data!$A:$A,$B6,Data!$C:$C,K$1))</f>
        <v>5.5</v>
      </c>
      <c r="L6" s="43">
        <f>IF(SUMIFS(Data!$S:$S,Data!$A:$A,$B6,Data!$C:$C,L$1)=0,"",SUMIFS(Data!$S:$S,Data!$A:$A,$B6,Data!$C:$C,L$1))</f>
        <v>4.8323333333333336</v>
      </c>
      <c r="M6" s="43">
        <f>IF(SUMIFS(Data!$S:$S,Data!$A:$A,$B6,Data!$C:$C,M$1)=0,"",SUMIFS(Data!$S:$S,Data!$A:$A,$B6,Data!$C:$C,M$1))</f>
        <v>4</v>
      </c>
      <c r="N6" s="43">
        <f>IF(SUMIFS(Data!$S:$S,Data!$A:$A,$B6,Data!$C:$C,N$1)=0,"",SUMIFS(Data!$S:$S,Data!$A:$A,$B6,Data!$C:$C,N$1))</f>
        <v>4.375</v>
      </c>
      <c r="O6" s="43">
        <f>IF(SUMIFS(Data!$S:$S,Data!$A:$A,$B6,Data!$C:$C,O$1)=0,"",SUMIFS(Data!$S:$S,Data!$A:$A,$B6,Data!$C:$C,O$1))</f>
        <v>4.9613333333333332</v>
      </c>
      <c r="P6" s="43">
        <f>IF(SUMIFS(Data!$S:$S,Data!$A:$A,$B6,Data!$C:$C,P$1)=0,"",SUMIFS(Data!$S:$S,Data!$A:$A,$B6,Data!$C:$C,P$1))</f>
        <v>5</v>
      </c>
      <c r="Q6" s="43">
        <f>IF(SUMIFS(Data!$S:$S,Data!$A:$A,$B6,Data!$C:$C,Q$1)=0,"",SUMIFS(Data!$S:$S,Data!$A:$A,$B6,Data!$C:$C,Q$1))</f>
        <v>4.6749999999999998</v>
      </c>
      <c r="R6" s="43">
        <f>IF(SUMIFS(Data!$S:$S,Data!$A:$A,$B6,Data!$C:$C,R$1)=0,"",SUMIFS(Data!$S:$S,Data!$A:$A,$B6,Data!$C:$C,R$1))</f>
        <v>4.875</v>
      </c>
      <c r="S6" s="43">
        <f>IF(SUMIFS(Data!$S:$S,Data!$A:$A,$B6,Data!$C:$C,S$1)=0,"",SUMIFS(Data!$S:$S,Data!$A:$A,$B6,Data!$C:$C,S$1))</f>
        <v>4.55</v>
      </c>
      <c r="T6" s="43">
        <f>IF(SUMIFS(Data!$S:$S,Data!$A:$A,$B6,Data!$C:$C,T$1)=0,"",SUMIFS(Data!$S:$S,Data!$A:$A,$B6,Data!$C:$C,T$1))</f>
        <v>3.8333333333333335</v>
      </c>
      <c r="U6" s="43">
        <f t="shared" si="0"/>
        <v>83.650999999999996</v>
      </c>
      <c r="V6" s="43">
        <f>SUMIFS(Data!D:D,Data!A:A,'#ligaSYR'!B6)</f>
        <v>218.88</v>
      </c>
      <c r="W6" s="44" t="str">
        <f>IF(VLOOKUP(B6,Participanti!A:D,4,0)=0," ","New")</f>
        <v>New</v>
      </c>
      <c r="X6" s="150"/>
    </row>
    <row r="7" spans="1:24" ht="13.8" x14ac:dyDescent="0.3">
      <c r="A7" s="42">
        <v>6</v>
      </c>
      <c r="B7" s="42" t="s">
        <v>54</v>
      </c>
      <c r="C7" s="43">
        <f>IF(SUMIFS(Data!$S:$S,Data!$A:$A,$B7,Data!$C:$C,C$1)=0,"",SUMIFS(Data!$S:$S,Data!$A:$A,$B7,Data!$C:$C,C$1))</f>
        <v>4.8330000000000002</v>
      </c>
      <c r="D7" s="43">
        <f>IF(SUMIFS(Data!$S:$S,Data!$A:$A,$B7,Data!$C:$C,D$1)=0,"",SUMIFS(Data!$S:$S,Data!$A:$A,$B7,Data!$C:$C,D$1))</f>
        <v>4.2249999999999996</v>
      </c>
      <c r="E7" s="43">
        <f>IF(SUMIFS(Data!$S:$S,Data!$A:$A,$B7,Data!$C:$C,E$1)=0,"",SUMIFS(Data!$S:$S,Data!$A:$A,$B7,Data!$C:$C,E$1))</f>
        <v>5.1363333333333339</v>
      </c>
      <c r="F7" s="43">
        <f>IF(SUMIFS(Data!$S:$S,Data!$A:$A,$B7,Data!$C:$C,F$1)=0,"",SUMIFS(Data!$S:$S,Data!$A:$A,$B7,Data!$C:$C,F$1))</f>
        <v>4.3499999999999996</v>
      </c>
      <c r="G7" s="43">
        <f>IF(SUMIFS(Data!$S:$S,Data!$A:$A,$B7,Data!$C:$C,G$1)=0,"",SUMIFS(Data!$S:$S,Data!$A:$A,$B7,Data!$C:$C,G$1))</f>
        <v>5.5139999999999993</v>
      </c>
      <c r="H7" s="43">
        <f>IF(SUMIFS(Data!$S:$S,Data!$A:$A,$B7,Data!$C:$C,H$1)=0,"",SUMIFS(Data!$S:$S,Data!$A:$A,$B7,Data!$C:$C,H$1))</f>
        <v>4.5</v>
      </c>
      <c r="I7" s="43">
        <f>IF(SUMIFS(Data!$S:$S,Data!$A:$A,$B7,Data!$C:$C,I$1)=0,"",SUMIFS(Data!$S:$S,Data!$A:$A,$B7,Data!$C:$C,I$1))</f>
        <v>4.2249999999999996</v>
      </c>
      <c r="J7" s="43">
        <f>IF(SUMIFS(Data!$S:$S,Data!$A:$A,$B7,Data!$C:$C,J$1)=0,"",SUMIFS(Data!$S:$S,Data!$A:$A,$B7,Data!$C:$C,J$1))</f>
        <v>4.8840000000000003</v>
      </c>
      <c r="K7" s="43">
        <f>IF(SUMIFS(Data!$S:$S,Data!$A:$A,$B7,Data!$C:$C,K$1)=0,"",SUMIFS(Data!$S:$S,Data!$A:$A,$B7,Data!$C:$C,K$1))</f>
        <v>4.6749999999999998</v>
      </c>
      <c r="L7" s="43">
        <f>IF(SUMIFS(Data!$S:$S,Data!$A:$A,$B7,Data!$C:$C,L$1)=0,"",SUMIFS(Data!$S:$S,Data!$A:$A,$B7,Data!$C:$C,L$1))</f>
        <v>4.899</v>
      </c>
      <c r="M7" s="43">
        <f>IF(SUMIFS(Data!$S:$S,Data!$A:$A,$B7,Data!$C:$C,M$1)=0,"",SUMIFS(Data!$S:$S,Data!$A:$A,$B7,Data!$C:$C,M$1))</f>
        <v>3.9156666666666666</v>
      </c>
      <c r="N7" s="43">
        <f>IF(SUMIFS(Data!$S:$S,Data!$A:$A,$B7,Data!$C:$C,N$1)=0,"",SUMIFS(Data!$S:$S,Data!$A:$A,$B7,Data!$C:$C,N$1))</f>
        <v>4.75</v>
      </c>
      <c r="O7" s="43">
        <f>IF(SUMIFS(Data!$S:$S,Data!$A:$A,$B7,Data!$C:$C,O$1)=0,"",SUMIFS(Data!$S:$S,Data!$A:$A,$B7,Data!$C:$C,O$1))</f>
        <v>3.8536666666666668</v>
      </c>
      <c r="P7" s="43">
        <f>IF(SUMIFS(Data!$S:$S,Data!$A:$A,$B7,Data!$C:$C,P$1)=0,"",SUMIFS(Data!$S:$S,Data!$A:$A,$B7,Data!$C:$C,P$1))</f>
        <v>5</v>
      </c>
      <c r="Q7" s="43">
        <f>IF(SUMIFS(Data!$S:$S,Data!$A:$A,$B7,Data!$C:$C,Q$1)=0,"",SUMIFS(Data!$S:$S,Data!$A:$A,$B7,Data!$C:$C,Q$1))</f>
        <v>4.8870000000000005</v>
      </c>
      <c r="R7" s="43">
        <f>IF(SUMIFS(Data!$S:$S,Data!$A:$A,$B7,Data!$C:$C,R$1)=0,"",SUMIFS(Data!$S:$S,Data!$A:$A,$B7,Data!$C:$C,R$1))</f>
        <v>2.5643333333333334</v>
      </c>
      <c r="S7" s="43" t="str">
        <f>IF(SUMIFS(Data!$S:$S,Data!$A:$A,$B7,Data!$C:$C,S$1)=0,"",SUMIFS(Data!$S:$S,Data!$A:$A,$B7,Data!$C:$C,S$1))</f>
        <v/>
      </c>
      <c r="T7" s="43">
        <f>IF(SUMIFS(Data!$S:$S,Data!$A:$A,$B7,Data!$C:$C,T$1)=0,"",SUMIFS(Data!$S:$S,Data!$A:$A,$B7,Data!$C:$C,T$1))</f>
        <v>3.6666666666666665</v>
      </c>
      <c r="U7" s="43">
        <f t="shared" si="0"/>
        <v>75.878666666666675</v>
      </c>
      <c r="V7" s="43">
        <f>SUMIFS(Data!D:D,Data!A:A,'#ligaSYR'!B7)</f>
        <v>257.97000000000003</v>
      </c>
      <c r="W7" s="44" t="str">
        <f>IF(VLOOKUP(B7,Participanti!A:D,4,0)=0," ","New")</f>
        <v xml:space="preserve"> </v>
      </c>
      <c r="X7" s="150"/>
    </row>
    <row r="8" spans="1:24" ht="13.8" x14ac:dyDescent="0.3">
      <c r="A8" s="42">
        <v>7</v>
      </c>
      <c r="B8" s="42" t="s">
        <v>190</v>
      </c>
      <c r="C8" s="43">
        <f>IF(SUMIFS(Data!$S:$S,Data!$A:$A,$B8,Data!$C:$C,C$1)=0,"",SUMIFS(Data!$S:$S,Data!$A:$A,$B8,Data!$C:$C,C$1))</f>
        <v>4.5</v>
      </c>
      <c r="D8" s="43">
        <f>IF(SUMIFS(Data!$S:$S,Data!$A:$A,$B8,Data!$C:$C,D$1)=0,"",SUMIFS(Data!$S:$S,Data!$A:$A,$B8,Data!$C:$C,D$1))</f>
        <v>3.625</v>
      </c>
      <c r="E8" s="43">
        <f>IF(SUMIFS(Data!$S:$S,Data!$A:$A,$B8,Data!$C:$C,E$1)=0,"",SUMIFS(Data!$S:$S,Data!$A:$A,$B8,Data!$C:$C,E$1))</f>
        <v>3.75</v>
      </c>
      <c r="F8" s="43">
        <f>IF(SUMIFS(Data!$S:$S,Data!$A:$A,$B8,Data!$C:$C,F$1)=0,"",SUMIFS(Data!$S:$S,Data!$A:$A,$B8,Data!$C:$C,F$1))</f>
        <v>3.125</v>
      </c>
      <c r="G8" s="43">
        <f>IF(SUMIFS(Data!$S:$S,Data!$A:$A,$B8,Data!$C:$C,G$1)=0,"",SUMIFS(Data!$S:$S,Data!$A:$A,$B8,Data!$C:$C,G$1))</f>
        <v>4.9000000000000004</v>
      </c>
      <c r="H8" s="43">
        <f>IF(SUMIFS(Data!$S:$S,Data!$A:$A,$B8,Data!$C:$C,H$1)=0,"",SUMIFS(Data!$S:$S,Data!$A:$A,$B8,Data!$C:$C,H$1))</f>
        <v>5.875</v>
      </c>
      <c r="I8" s="43">
        <f>IF(SUMIFS(Data!$S:$S,Data!$A:$A,$B8,Data!$C:$C,I$1)=0,"",SUMIFS(Data!$S:$S,Data!$A:$A,$B8,Data!$C:$C,I$1))</f>
        <v>3.375</v>
      </c>
      <c r="J8" s="43">
        <f>IF(SUMIFS(Data!$S:$S,Data!$A:$A,$B8,Data!$C:$C,J$1)=0,"",SUMIFS(Data!$S:$S,Data!$A:$A,$B8,Data!$C:$C,J$1))</f>
        <v>4.75</v>
      </c>
      <c r="K8" s="43">
        <f>IF(SUMIFS(Data!$S:$S,Data!$A:$A,$B8,Data!$C:$C,K$1)=0,"",SUMIFS(Data!$S:$S,Data!$A:$A,$B8,Data!$C:$C,K$1))</f>
        <v>3.375</v>
      </c>
      <c r="L8" s="43">
        <f>IF(SUMIFS(Data!$S:$S,Data!$A:$A,$B8,Data!$C:$C,L$1)=0,"",SUMIFS(Data!$S:$S,Data!$A:$A,$B8,Data!$C:$C,L$1))</f>
        <v>4.9000000000000004</v>
      </c>
      <c r="M8" s="43">
        <f>IF(SUMIFS(Data!$S:$S,Data!$A:$A,$B8,Data!$C:$C,M$1)=0,"",SUMIFS(Data!$S:$S,Data!$A:$A,$B8,Data!$C:$C,M$1))</f>
        <v>3.5</v>
      </c>
      <c r="N8" s="43">
        <f>IF(SUMIFS(Data!$S:$S,Data!$A:$A,$B8,Data!$C:$C,N$1)=0,"",SUMIFS(Data!$S:$S,Data!$A:$A,$B8,Data!$C:$C,N$1))</f>
        <v>5.125</v>
      </c>
      <c r="O8" s="43">
        <f>IF(SUMIFS(Data!$S:$S,Data!$A:$A,$B8,Data!$C:$C,O$1)=0,"",SUMIFS(Data!$S:$S,Data!$A:$A,$B8,Data!$C:$C,O$1))</f>
        <v>3.2509999999999999</v>
      </c>
      <c r="P8" s="43">
        <f>IF(SUMIFS(Data!$S:$S,Data!$A:$A,$B8,Data!$C:$C,P$1)=0,"",SUMIFS(Data!$S:$S,Data!$A:$A,$B8,Data!$C:$C,P$1))</f>
        <v>3.375</v>
      </c>
      <c r="Q8" s="43">
        <f>IF(SUMIFS(Data!$S:$S,Data!$A:$A,$B8,Data!$C:$C,Q$1)=0,"",SUMIFS(Data!$S:$S,Data!$A:$A,$B8,Data!$C:$C,Q$1))</f>
        <v>4.7249999999999996</v>
      </c>
      <c r="R8" s="43">
        <f>IF(SUMIFS(Data!$S:$S,Data!$A:$A,$B8,Data!$C:$C,R$1)=0,"",SUMIFS(Data!$S:$S,Data!$A:$A,$B8,Data!$C:$C,R$1))</f>
        <v>4.2176666666666662</v>
      </c>
      <c r="S8" s="43">
        <f>IF(SUMIFS(Data!$S:$S,Data!$A:$A,$B8,Data!$C:$C,S$1)=0,"",SUMIFS(Data!$S:$S,Data!$A:$A,$B8,Data!$C:$C,S$1))</f>
        <v>3.75</v>
      </c>
      <c r="T8" s="43">
        <f>IF(SUMIFS(Data!$S:$S,Data!$A:$A,$B8,Data!$C:$C,T$1)=0,"",SUMIFS(Data!$S:$S,Data!$A:$A,$B8,Data!$C:$C,T$1))</f>
        <v>4.166666666666667</v>
      </c>
      <c r="U8" s="43">
        <f t="shared" si="0"/>
        <v>74.285333333333327</v>
      </c>
      <c r="V8" s="43">
        <f>SUMIFS(Data!D:D,Data!A:A,'#ligaSYR'!B8)</f>
        <v>288.39</v>
      </c>
      <c r="W8" s="44" t="str">
        <f>IF(VLOOKUP(B8,Participanti!A:D,4,0)=0," ","New")</f>
        <v>New</v>
      </c>
      <c r="X8" s="150"/>
    </row>
    <row r="9" spans="1:24" ht="13.8" x14ac:dyDescent="0.3">
      <c r="A9" s="42">
        <v>8</v>
      </c>
      <c r="B9" s="42" t="s">
        <v>65</v>
      </c>
      <c r="C9" s="43">
        <f>IF(SUMIFS(Data!$S:$S,Data!$A:$A,$B9,Data!$C:$C,C$1)=0,"",SUMIFS(Data!$S:$S,Data!$A:$A,$B9,Data!$C:$C,C$1))</f>
        <v>3.375</v>
      </c>
      <c r="D9" s="43">
        <f>IF(SUMIFS(Data!$S:$S,Data!$A:$A,$B9,Data!$C:$C,D$1)=0,"",SUMIFS(Data!$S:$S,Data!$A:$A,$B9,Data!$C:$C,D$1))</f>
        <v>4.125</v>
      </c>
      <c r="E9" s="43">
        <f>IF(SUMIFS(Data!$S:$S,Data!$A:$A,$B9,Data!$C:$C,E$1)=0,"",SUMIFS(Data!$S:$S,Data!$A:$A,$B9,Data!$C:$C,E$1))</f>
        <v>3.75</v>
      </c>
      <c r="F9" s="43">
        <f>IF(SUMIFS(Data!$S:$S,Data!$A:$A,$B9,Data!$C:$C,F$1)=0,"",SUMIFS(Data!$S:$S,Data!$A:$A,$B9,Data!$C:$C,F$1))</f>
        <v>4.625</v>
      </c>
      <c r="G9" s="43">
        <f>IF(SUMIFS(Data!$S:$S,Data!$A:$A,$B9,Data!$C:$C,G$1)=0,"",SUMIFS(Data!$S:$S,Data!$A:$A,$B9,Data!$C:$C,G$1))</f>
        <v>4.125</v>
      </c>
      <c r="H9" s="43">
        <f>IF(SUMIFS(Data!$S:$S,Data!$A:$A,$B9,Data!$C:$C,H$1)=0,"",SUMIFS(Data!$S:$S,Data!$A:$A,$B9,Data!$C:$C,H$1))</f>
        <v>5.125</v>
      </c>
      <c r="I9" s="43">
        <f>IF(SUMIFS(Data!$S:$S,Data!$A:$A,$B9,Data!$C:$C,I$1)=0,"",SUMIFS(Data!$S:$S,Data!$A:$A,$B9,Data!$C:$C,I$1))</f>
        <v>4.5</v>
      </c>
      <c r="J9" s="43">
        <f>IF(SUMIFS(Data!$S:$S,Data!$A:$A,$B9,Data!$C:$C,J$1)=0,"",SUMIFS(Data!$S:$S,Data!$A:$A,$B9,Data!$C:$C,J$1))</f>
        <v>4</v>
      </c>
      <c r="K9" s="43">
        <f>IF(SUMIFS(Data!$S:$S,Data!$A:$A,$B9,Data!$C:$C,K$1)=0,"",SUMIFS(Data!$S:$S,Data!$A:$A,$B9,Data!$C:$C,K$1))</f>
        <v>4.125</v>
      </c>
      <c r="L9" s="43">
        <f>IF(SUMIFS(Data!$S:$S,Data!$A:$A,$B9,Data!$C:$C,L$1)=0,"",SUMIFS(Data!$S:$S,Data!$A:$A,$B9,Data!$C:$C,L$1))</f>
        <v>3.625</v>
      </c>
      <c r="M9" s="43">
        <f>IF(SUMIFS(Data!$S:$S,Data!$A:$A,$B9,Data!$C:$C,M$1)=0,"",SUMIFS(Data!$S:$S,Data!$A:$A,$B9,Data!$C:$C,M$1))</f>
        <v>2.875</v>
      </c>
      <c r="N9" s="43">
        <f>IF(SUMIFS(Data!$S:$S,Data!$A:$A,$B9,Data!$C:$C,N$1)=0,"",SUMIFS(Data!$S:$S,Data!$A:$A,$B9,Data!$C:$C,N$1))</f>
        <v>4.625</v>
      </c>
      <c r="O9" s="43">
        <f>IF(SUMIFS(Data!$S:$S,Data!$A:$A,$B9,Data!$C:$C,O$1)=0,"",SUMIFS(Data!$S:$S,Data!$A:$A,$B9,Data!$C:$C,O$1))</f>
        <v>4.0999999999999996</v>
      </c>
      <c r="P9" s="43">
        <f>IF(SUMIFS(Data!$S:$S,Data!$A:$A,$B9,Data!$C:$C,P$1)=0,"",SUMIFS(Data!$S:$S,Data!$A:$A,$B9,Data!$C:$C,P$1))</f>
        <v>4.5999999999999996</v>
      </c>
      <c r="Q9" s="43">
        <f>IF(SUMIFS(Data!$S:$S,Data!$A:$A,$B9,Data!$C:$C,Q$1)=0,"",SUMIFS(Data!$S:$S,Data!$A:$A,$B9,Data!$C:$C,Q$1))</f>
        <v>3.5106666666666668</v>
      </c>
      <c r="R9" s="43">
        <f>IF(SUMIFS(Data!$S:$S,Data!$A:$A,$B9,Data!$C:$C,R$1)=0,"",SUMIFS(Data!$S:$S,Data!$A:$A,$B9,Data!$C:$C,R$1))</f>
        <v>3.875</v>
      </c>
      <c r="S9" s="43">
        <f>IF(SUMIFS(Data!$S:$S,Data!$A:$A,$B9,Data!$C:$C,S$1)=0,"",SUMIFS(Data!$S:$S,Data!$A:$A,$B9,Data!$C:$C,S$1))</f>
        <v>4</v>
      </c>
      <c r="T9" s="43">
        <f>IF(SUMIFS(Data!$S:$S,Data!$A:$A,$B9,Data!$C:$C,T$1)=0,"",SUMIFS(Data!$S:$S,Data!$A:$A,$B9,Data!$C:$C,T$1))</f>
        <v>4.333333333333333</v>
      </c>
      <c r="U9" s="43">
        <f t="shared" si="0"/>
        <v>73.293999999999997</v>
      </c>
      <c r="V9" s="43">
        <f>SUMIFS(Data!D:D,Data!A:A,'#ligaSYR'!B9)</f>
        <v>209.08000000000004</v>
      </c>
      <c r="W9" s="44" t="str">
        <f>IF(VLOOKUP(B9,Participanti!A:D,4,0)=0," ","New")</f>
        <v xml:space="preserve"> </v>
      </c>
      <c r="X9" s="150"/>
    </row>
    <row r="10" spans="1:24" ht="13.8" x14ac:dyDescent="0.3">
      <c r="A10" s="42">
        <v>9</v>
      </c>
      <c r="B10" s="42" t="s">
        <v>44</v>
      </c>
      <c r="C10" s="43">
        <f>IF(SUMIFS(Data!$S:$S,Data!$A:$A,$B10,Data!$C:$C,C$1)=0,"",SUMIFS(Data!$S:$S,Data!$A:$A,$B10,Data!$C:$C,C$1))</f>
        <v>2.625</v>
      </c>
      <c r="D10" s="43">
        <f>IF(SUMIFS(Data!$S:$S,Data!$A:$A,$B10,Data!$C:$C,D$1)=0,"",SUMIFS(Data!$S:$S,Data!$A:$A,$B10,Data!$C:$C,D$1))</f>
        <v>4.125</v>
      </c>
      <c r="E10" s="43">
        <f>IF(SUMIFS(Data!$S:$S,Data!$A:$A,$B10,Data!$C:$C,E$1)=0,"",SUMIFS(Data!$S:$S,Data!$A:$A,$B10,Data!$C:$C,E$1))</f>
        <v>4.25</v>
      </c>
      <c r="F10" s="43">
        <f>IF(SUMIFS(Data!$S:$S,Data!$A:$A,$B10,Data!$C:$C,F$1)=0,"",SUMIFS(Data!$S:$S,Data!$A:$A,$B10,Data!$C:$C,F$1))</f>
        <v>4.25</v>
      </c>
      <c r="G10" s="43">
        <f>IF(SUMIFS(Data!$S:$S,Data!$A:$A,$B10,Data!$C:$C,G$1)=0,"",SUMIFS(Data!$S:$S,Data!$A:$A,$B10,Data!$C:$C,G$1))</f>
        <v>2.875</v>
      </c>
      <c r="H10" s="43">
        <f>IF(SUMIFS(Data!$S:$S,Data!$A:$A,$B10,Data!$C:$C,H$1)=0,"",SUMIFS(Data!$S:$S,Data!$A:$A,$B10,Data!$C:$C,H$1))</f>
        <v>5.125</v>
      </c>
      <c r="I10" s="43">
        <f>IF(SUMIFS(Data!$S:$S,Data!$A:$A,$B10,Data!$C:$C,I$1)=0,"",SUMIFS(Data!$S:$S,Data!$A:$A,$B10,Data!$C:$C,I$1))</f>
        <v>2.25</v>
      </c>
      <c r="J10" s="43">
        <f>IF(SUMIFS(Data!$S:$S,Data!$A:$A,$B10,Data!$C:$C,J$1)=0,"",SUMIFS(Data!$S:$S,Data!$A:$A,$B10,Data!$C:$C,J$1))</f>
        <v>4.25</v>
      </c>
      <c r="K10" s="43">
        <f>IF(SUMIFS(Data!$S:$S,Data!$A:$A,$B10,Data!$C:$C,K$1)=0,"",SUMIFS(Data!$S:$S,Data!$A:$A,$B10,Data!$C:$C,K$1))</f>
        <v>4.125</v>
      </c>
      <c r="L10" s="43">
        <f>IF(SUMIFS(Data!$S:$S,Data!$A:$A,$B10,Data!$C:$C,L$1)=0,"",SUMIFS(Data!$S:$S,Data!$A:$A,$B10,Data!$C:$C,L$1))</f>
        <v>2.25</v>
      </c>
      <c r="M10" s="43">
        <f>IF(SUMIFS(Data!$S:$S,Data!$A:$A,$B10,Data!$C:$C,M$1)=0,"",SUMIFS(Data!$S:$S,Data!$A:$A,$B10,Data!$C:$C,M$1))</f>
        <v>2.375</v>
      </c>
      <c r="N10" s="43">
        <f>IF(SUMIFS(Data!$S:$S,Data!$A:$A,$B10,Data!$C:$C,N$1)=0,"",SUMIFS(Data!$S:$S,Data!$A:$A,$B10,Data!$C:$C,N$1))</f>
        <v>5</v>
      </c>
      <c r="O10" s="43">
        <f>IF(SUMIFS(Data!$S:$S,Data!$A:$A,$B10,Data!$C:$C,O$1)=0,"",SUMIFS(Data!$S:$S,Data!$A:$A,$B10,Data!$C:$C,O$1))</f>
        <v>3.625</v>
      </c>
      <c r="P10" s="43">
        <f>IF(SUMIFS(Data!$S:$S,Data!$A:$A,$B10,Data!$C:$C,P$1)=0,"",SUMIFS(Data!$S:$S,Data!$A:$A,$B10,Data!$C:$C,P$1))</f>
        <v>3.25</v>
      </c>
      <c r="Q10" s="43">
        <f>IF(SUMIFS(Data!$S:$S,Data!$A:$A,$B10,Data!$C:$C,Q$1)=0,"",SUMIFS(Data!$S:$S,Data!$A:$A,$B10,Data!$C:$C,Q$1))</f>
        <v>4.0999999999999996</v>
      </c>
      <c r="R10" s="43">
        <f>IF(SUMIFS(Data!$S:$S,Data!$A:$A,$B10,Data!$C:$C,R$1)=0,"",SUMIFS(Data!$S:$S,Data!$A:$A,$B10,Data!$C:$C,R$1))</f>
        <v>4.0999999999999996</v>
      </c>
      <c r="S10" s="43">
        <f>IF(SUMIFS(Data!$S:$S,Data!$A:$A,$B10,Data!$C:$C,S$1)=0,"",SUMIFS(Data!$S:$S,Data!$A:$A,$B10,Data!$C:$C,S$1))</f>
        <v>2.75</v>
      </c>
      <c r="T10" s="43">
        <f>IF(SUMIFS(Data!$S:$S,Data!$A:$A,$B10,Data!$C:$C,T$1)=0,"",SUMIFS(Data!$S:$S,Data!$A:$A,$B10,Data!$C:$C,T$1))</f>
        <v>4.5</v>
      </c>
      <c r="U10" s="43">
        <f t="shared" si="0"/>
        <v>65.825000000000003</v>
      </c>
      <c r="V10" s="43">
        <f>SUMIFS(Data!D:D,Data!A:A,'#ligaSYR'!B10)</f>
        <v>211.07000000000002</v>
      </c>
      <c r="W10" s="44" t="str">
        <f>IF(VLOOKUP(B10,Participanti!A:D,4,0)=0," ","New")</f>
        <v xml:space="preserve"> </v>
      </c>
      <c r="X10" s="150"/>
    </row>
    <row r="11" spans="1:24" ht="13.8" x14ac:dyDescent="0.3">
      <c r="A11" s="42">
        <v>10</v>
      </c>
      <c r="B11" s="42" t="s">
        <v>66</v>
      </c>
      <c r="C11" s="43">
        <f>IF(SUMIFS(Data!$S:$S,Data!$A:$A,$B11,Data!$C:$C,C$1)=0,"",SUMIFS(Data!$S:$S,Data!$A:$A,$B11,Data!$C:$C,C$1))</f>
        <v>4.375</v>
      </c>
      <c r="D11" s="43">
        <f>IF(SUMIFS(Data!$S:$S,Data!$A:$A,$B11,Data!$C:$C,D$1)=0,"",SUMIFS(Data!$S:$S,Data!$A:$A,$B11,Data!$C:$C,D$1))</f>
        <v>2.375</v>
      </c>
      <c r="E11" s="43">
        <f>IF(SUMIFS(Data!$S:$S,Data!$A:$A,$B11,Data!$C:$C,E$1)=0,"",SUMIFS(Data!$S:$S,Data!$A:$A,$B11,Data!$C:$C,E$1))</f>
        <v>4.4803333333333333</v>
      </c>
      <c r="F11" s="43">
        <f>IF(SUMIFS(Data!$S:$S,Data!$A:$A,$B11,Data!$C:$C,F$1)=0,"",SUMIFS(Data!$S:$S,Data!$A:$A,$B11,Data!$C:$C,F$1))</f>
        <v>4.0069999999999997</v>
      </c>
      <c r="G11" s="43">
        <f>IF(SUMIFS(Data!$S:$S,Data!$A:$A,$B11,Data!$C:$C,G$1)=0,"",SUMIFS(Data!$S:$S,Data!$A:$A,$B11,Data!$C:$C,G$1))</f>
        <v>3.25</v>
      </c>
      <c r="H11" s="43">
        <f>IF(SUMIFS(Data!$S:$S,Data!$A:$A,$B11,Data!$C:$C,H$1)=0,"",SUMIFS(Data!$S:$S,Data!$A:$A,$B11,Data!$C:$C,H$1))</f>
        <v>5</v>
      </c>
      <c r="I11" s="43">
        <f>IF(SUMIFS(Data!$S:$S,Data!$A:$A,$B11,Data!$C:$C,I$1)=0,"",SUMIFS(Data!$S:$S,Data!$A:$A,$B11,Data!$C:$C,I$1))</f>
        <v>3.5</v>
      </c>
      <c r="J11" s="43">
        <f>IF(SUMIFS(Data!$S:$S,Data!$A:$A,$B11,Data!$C:$C,J$1)=0,"",SUMIFS(Data!$S:$S,Data!$A:$A,$B11,Data!$C:$C,J$1))</f>
        <v>2.125</v>
      </c>
      <c r="K11" s="43">
        <f>IF(SUMIFS(Data!$S:$S,Data!$A:$A,$B11,Data!$C:$C,K$1)=0,"",SUMIFS(Data!$S:$S,Data!$A:$A,$B11,Data!$C:$C,K$1))</f>
        <v>3.3456666666666668</v>
      </c>
      <c r="L11" s="43">
        <f>IF(SUMIFS(Data!$S:$S,Data!$A:$A,$B11,Data!$C:$C,L$1)=0,"",SUMIFS(Data!$S:$S,Data!$A:$A,$B11,Data!$C:$C,L$1))</f>
        <v>4.5750000000000002</v>
      </c>
      <c r="M11" s="43">
        <f>IF(SUMIFS(Data!$S:$S,Data!$A:$A,$B11,Data!$C:$C,M$1)=0,"",SUMIFS(Data!$S:$S,Data!$A:$A,$B11,Data!$C:$C,M$1))</f>
        <v>3.125</v>
      </c>
      <c r="N11" s="43">
        <f>IF(SUMIFS(Data!$S:$S,Data!$A:$A,$B11,Data!$C:$C,N$1)=0,"",SUMIFS(Data!$S:$S,Data!$A:$A,$B11,Data!$C:$C,N$1))</f>
        <v>5.25</v>
      </c>
      <c r="O11" s="43">
        <f>IF(SUMIFS(Data!$S:$S,Data!$A:$A,$B11,Data!$C:$C,O$1)=0,"",SUMIFS(Data!$S:$S,Data!$A:$A,$B11,Data!$C:$C,O$1))</f>
        <v>3.125</v>
      </c>
      <c r="P11" s="43">
        <f>IF(SUMIFS(Data!$S:$S,Data!$A:$A,$B11,Data!$C:$C,P$1)=0,"",SUMIFS(Data!$S:$S,Data!$A:$A,$B11,Data!$C:$C,P$1))</f>
        <v>2.25</v>
      </c>
      <c r="Q11" s="43">
        <f>IF(SUMIFS(Data!$S:$S,Data!$A:$A,$B11,Data!$C:$C,Q$1)=0,"",SUMIFS(Data!$S:$S,Data!$A:$A,$B11,Data!$C:$C,Q$1))</f>
        <v>5.806</v>
      </c>
      <c r="R11" s="43">
        <f>IF(SUMIFS(Data!$S:$S,Data!$A:$A,$B11,Data!$C:$C,R$1)=0,"",SUMIFS(Data!$S:$S,Data!$A:$A,$B11,Data!$C:$C,R$1))</f>
        <v>1.5</v>
      </c>
      <c r="S11" s="43">
        <f>IF(SUMIFS(Data!$S:$S,Data!$A:$A,$B11,Data!$C:$C,S$1)=0,"",SUMIFS(Data!$S:$S,Data!$A:$A,$B11,Data!$C:$C,S$1))</f>
        <v>2.5</v>
      </c>
      <c r="T11" s="43">
        <f>IF(SUMIFS(Data!$S:$S,Data!$A:$A,$B11,Data!$C:$C,T$1)=0,"",SUMIFS(Data!$S:$S,Data!$A:$A,$B11,Data!$C:$C,T$1))</f>
        <v>4.333333333333333</v>
      </c>
      <c r="U11" s="43">
        <f t="shared" si="0"/>
        <v>64.922333333333327</v>
      </c>
      <c r="V11" s="43">
        <f>SUMIFS(Data!D:D,Data!A:A,'#ligaSYR'!B11)</f>
        <v>233.01999999999998</v>
      </c>
      <c r="W11" s="44" t="str">
        <f>IF(VLOOKUP(B11,Participanti!A:D,4,0)=0," ","New")</f>
        <v xml:space="preserve"> </v>
      </c>
      <c r="X11" s="150"/>
    </row>
    <row r="12" spans="1:24" ht="13.8" x14ac:dyDescent="0.3">
      <c r="A12" s="42">
        <v>11</v>
      </c>
      <c r="B12" s="42" t="s">
        <v>122</v>
      </c>
      <c r="C12" s="43">
        <f>IF(SUMIFS(Data!$S:$S,Data!$A:$A,$B12,Data!$C:$C,C$1)=0,"",SUMIFS(Data!$S:$S,Data!$A:$A,$B12,Data!$C:$C,C$1))</f>
        <v>4.0750000000000002</v>
      </c>
      <c r="D12" s="43">
        <f>IF(SUMIFS(Data!$S:$S,Data!$A:$A,$B12,Data!$C:$C,D$1)=0,"",SUMIFS(Data!$S:$S,Data!$A:$A,$B12,Data!$C:$C,D$1))</f>
        <v>4.5</v>
      </c>
      <c r="E12" s="43">
        <f>IF(SUMIFS(Data!$S:$S,Data!$A:$A,$B12,Data!$C:$C,E$1)=0,"",SUMIFS(Data!$S:$S,Data!$A:$A,$B12,Data!$C:$C,E$1))</f>
        <v>4.5279999999999996</v>
      </c>
      <c r="F12" s="43">
        <f>IF(SUMIFS(Data!$S:$S,Data!$A:$A,$B12,Data!$C:$C,F$1)=0,"",SUMIFS(Data!$S:$S,Data!$A:$A,$B12,Data!$C:$C,F$1))</f>
        <v>3.375</v>
      </c>
      <c r="G12" s="43">
        <f>IF(SUMIFS(Data!$S:$S,Data!$A:$A,$B12,Data!$C:$C,G$1)=0,"",SUMIFS(Data!$S:$S,Data!$A:$A,$B12,Data!$C:$C,G$1))</f>
        <v>4.7750000000000004</v>
      </c>
      <c r="H12" s="43">
        <f>IF(SUMIFS(Data!$S:$S,Data!$A:$A,$B12,Data!$C:$C,H$1)=0,"",SUMIFS(Data!$S:$S,Data!$A:$A,$B12,Data!$C:$C,H$1))</f>
        <v>5</v>
      </c>
      <c r="I12" s="43">
        <f>IF(SUMIFS(Data!$S:$S,Data!$A:$A,$B12,Data!$C:$C,I$1)=0,"",SUMIFS(Data!$S:$S,Data!$A:$A,$B12,Data!$C:$C,I$1))</f>
        <v>3.375</v>
      </c>
      <c r="J12" s="43">
        <f>IF(SUMIFS(Data!$S:$S,Data!$A:$A,$B12,Data!$C:$C,J$1)=0,"",SUMIFS(Data!$S:$S,Data!$A:$A,$B12,Data!$C:$C,J$1))</f>
        <v>4.7</v>
      </c>
      <c r="K12" s="43">
        <f>IF(SUMIFS(Data!$S:$S,Data!$A:$A,$B12,Data!$C:$C,K$1)=0,"",SUMIFS(Data!$S:$S,Data!$A:$A,$B12,Data!$C:$C,K$1))</f>
        <v>2.5</v>
      </c>
      <c r="L12" s="43">
        <f>IF(SUMIFS(Data!$S:$S,Data!$A:$A,$B12,Data!$C:$C,L$1)=0,"",SUMIFS(Data!$S:$S,Data!$A:$A,$B12,Data!$C:$C,L$1))</f>
        <v>2.5</v>
      </c>
      <c r="M12" s="43">
        <f>IF(SUMIFS(Data!$S:$S,Data!$A:$A,$B12,Data!$C:$C,M$1)=0,"",SUMIFS(Data!$S:$S,Data!$A:$A,$B12,Data!$C:$C,M$1))</f>
        <v>2.25</v>
      </c>
      <c r="N12" s="43">
        <f>IF(SUMIFS(Data!$S:$S,Data!$A:$A,$B12,Data!$C:$C,N$1)=0,"",SUMIFS(Data!$S:$S,Data!$A:$A,$B12,Data!$C:$C,N$1))</f>
        <v>3.75</v>
      </c>
      <c r="O12" s="43" t="str">
        <f>IF(SUMIFS(Data!$S:$S,Data!$A:$A,$B12,Data!$C:$C,O$1)=0,"",SUMIFS(Data!$S:$S,Data!$A:$A,$B12,Data!$C:$C,O$1))</f>
        <v/>
      </c>
      <c r="P12" s="43">
        <f>IF(SUMIFS(Data!$S:$S,Data!$A:$A,$B12,Data!$C:$C,P$1)=0,"",SUMIFS(Data!$S:$S,Data!$A:$A,$B12,Data!$C:$C,P$1))</f>
        <v>1.75</v>
      </c>
      <c r="Q12" s="43">
        <f>IF(SUMIFS(Data!$S:$S,Data!$A:$A,$B12,Data!$C:$C,Q$1)=0,"",SUMIFS(Data!$S:$S,Data!$A:$A,$B12,Data!$C:$C,Q$1))</f>
        <v>4.3739999999999997</v>
      </c>
      <c r="R12" s="43">
        <f>IF(SUMIFS(Data!$S:$S,Data!$A:$A,$B12,Data!$C:$C,R$1)=0,"",SUMIFS(Data!$S:$S,Data!$A:$A,$B12,Data!$C:$C,R$1))</f>
        <v>4.3</v>
      </c>
      <c r="S12" s="43">
        <f>IF(SUMIFS(Data!$S:$S,Data!$A:$A,$B12,Data!$C:$C,S$1)=0,"",SUMIFS(Data!$S:$S,Data!$A:$A,$B12,Data!$C:$C,S$1))</f>
        <v>3.25</v>
      </c>
      <c r="T12" s="43">
        <f>IF(SUMIFS(Data!$S:$S,Data!$A:$A,$B12,Data!$C:$C,T$1)=0,"",SUMIFS(Data!$S:$S,Data!$A:$A,$B12,Data!$C:$C,T$1))</f>
        <v>4</v>
      </c>
      <c r="U12" s="43">
        <f t="shared" si="0"/>
        <v>63.002000000000002</v>
      </c>
      <c r="V12" s="43">
        <f>SUMIFS(Data!D:D,Data!A:A,'#ligaSYR'!B12)</f>
        <v>241.24</v>
      </c>
      <c r="W12" s="44" t="str">
        <f>IF(VLOOKUP(B12,Participanti!A:D,4,0)=0," ","New")</f>
        <v xml:space="preserve"> </v>
      </c>
      <c r="X12" s="150"/>
    </row>
    <row r="13" spans="1:24" ht="13.8" x14ac:dyDescent="0.3">
      <c r="A13" s="42">
        <v>12</v>
      </c>
      <c r="B13" s="42" t="s">
        <v>127</v>
      </c>
      <c r="C13" s="43">
        <f>IF(SUMIFS(Data!$S:$S,Data!$A:$A,$B13,Data!$C:$C,C$1)=0,"",SUMIFS(Data!$S:$S,Data!$A:$A,$B13,Data!$C:$C,C$1))</f>
        <v>4.8003333333333336</v>
      </c>
      <c r="D13" s="43">
        <f>IF(SUMIFS(Data!$S:$S,Data!$A:$A,$B13,Data!$C:$C,D$1)=0,"",SUMIFS(Data!$S:$S,Data!$A:$A,$B13,Data!$C:$C,D$1))</f>
        <v>3.5416666666666665</v>
      </c>
      <c r="E13" s="43">
        <f>IF(SUMIFS(Data!$S:$S,Data!$A:$A,$B13,Data!$C:$C,E$1)=0,"",SUMIFS(Data!$S:$S,Data!$A:$A,$B13,Data!$C:$C,E$1))</f>
        <v>5.625</v>
      </c>
      <c r="F13" s="43">
        <f>IF(SUMIFS(Data!$S:$S,Data!$A:$A,$B13,Data!$C:$C,F$1)=0,"",SUMIFS(Data!$S:$S,Data!$A:$A,$B13,Data!$C:$C,F$1))</f>
        <v>4.7786666666666671</v>
      </c>
      <c r="G13" s="43">
        <f>IF(SUMIFS(Data!$S:$S,Data!$A:$A,$B13,Data!$C:$C,G$1)=0,"",SUMIFS(Data!$S:$S,Data!$A:$A,$B13,Data!$C:$C,G$1))</f>
        <v>5.625</v>
      </c>
      <c r="H13" s="43">
        <f>IF(SUMIFS(Data!$S:$S,Data!$A:$A,$B13,Data!$C:$C,H$1)=0,"",SUMIFS(Data!$S:$S,Data!$A:$A,$B13,Data!$C:$C,H$1))</f>
        <v>3.5</v>
      </c>
      <c r="I13" s="43">
        <f>IF(SUMIFS(Data!$S:$S,Data!$A:$A,$B13,Data!$C:$C,I$1)=0,"",SUMIFS(Data!$S:$S,Data!$A:$A,$B13,Data!$C:$C,I$1))</f>
        <v>5.242</v>
      </c>
      <c r="J13" s="43">
        <f>IF(SUMIFS(Data!$S:$S,Data!$A:$A,$B13,Data!$C:$C,J$1)=0,"",SUMIFS(Data!$S:$S,Data!$A:$A,$B13,Data!$C:$C,J$1))</f>
        <v>6.2249999999999996</v>
      </c>
      <c r="K13" s="43">
        <f>IF(SUMIFS(Data!$S:$S,Data!$A:$A,$B13,Data!$C:$C,K$1)=0,"",SUMIFS(Data!$S:$S,Data!$A:$A,$B13,Data!$C:$C,K$1))</f>
        <v>4.1749999999999998</v>
      </c>
      <c r="L13" s="43">
        <f>IF(SUMIFS(Data!$S:$S,Data!$A:$A,$B13,Data!$C:$C,L$1)=0,"",SUMIFS(Data!$S:$S,Data!$A:$A,$B13,Data!$C:$C,L$1))</f>
        <v>2.9793333333333334</v>
      </c>
      <c r="M13" s="43">
        <f>IF(SUMIFS(Data!$S:$S,Data!$A:$A,$B13,Data!$C:$C,M$1)=0,"",SUMIFS(Data!$S:$S,Data!$A:$A,$B13,Data!$C:$C,M$1))</f>
        <v>4.6596666666666664</v>
      </c>
      <c r="N13" s="43" t="str">
        <f>IF(SUMIFS(Data!$S:$S,Data!$A:$A,$B13,Data!$C:$C,N$1)=0,"",SUMIFS(Data!$S:$S,Data!$A:$A,$B13,Data!$C:$C,N$1))</f>
        <v/>
      </c>
      <c r="O13" s="43">
        <f>IF(SUMIFS(Data!$S:$S,Data!$A:$A,$B13,Data!$C:$C,O$1)=0,"",SUMIFS(Data!$S:$S,Data!$A:$A,$B13,Data!$C:$C,O$1))</f>
        <v>2.5943333333333332</v>
      </c>
      <c r="P13" s="43">
        <f>IF(SUMIFS(Data!$S:$S,Data!$A:$A,$B13,Data!$C:$C,P$1)=0,"",SUMIFS(Data!$S:$S,Data!$A:$A,$B13,Data!$C:$C,P$1))</f>
        <v>2.9573333333333331</v>
      </c>
      <c r="Q13" s="43">
        <f>IF(SUMIFS(Data!$S:$S,Data!$A:$A,$B13,Data!$C:$C,Q$1)=0,"",SUMIFS(Data!$S:$S,Data!$A:$A,$B13,Data!$C:$C,Q$1))</f>
        <v>2.3923333333333332</v>
      </c>
      <c r="R13" s="43" t="str">
        <f>IF(SUMIFS(Data!$S:$S,Data!$A:$A,$B13,Data!$C:$C,R$1)=0,"",SUMIFS(Data!$S:$S,Data!$A:$A,$B13,Data!$C:$C,R$1))</f>
        <v/>
      </c>
      <c r="S13" s="43" t="str">
        <f>IF(SUMIFS(Data!$S:$S,Data!$A:$A,$B13,Data!$C:$C,S$1)=0,"",SUMIFS(Data!$S:$S,Data!$A:$A,$B13,Data!$C:$C,S$1))</f>
        <v/>
      </c>
      <c r="T13" s="43">
        <f>IF(SUMIFS(Data!$S:$S,Data!$A:$A,$B13,Data!$C:$C,T$1)=0,"",SUMIFS(Data!$S:$S,Data!$A:$A,$B13,Data!$C:$C,T$1))</f>
        <v>3.1666666666666665</v>
      </c>
      <c r="U13" s="43">
        <f t="shared" si="0"/>
        <v>62.262333333333331</v>
      </c>
      <c r="V13" s="43">
        <f>SUMIFS(Data!D:D,Data!A:A,'#ligaSYR'!B13)</f>
        <v>216.14000000000001</v>
      </c>
      <c r="W13" s="44" t="str">
        <f>IF(VLOOKUP(B13,Participanti!A:D,4,0)=0," ","New")</f>
        <v xml:space="preserve"> </v>
      </c>
      <c r="X13" s="150"/>
    </row>
    <row r="14" spans="1:24" ht="13.8" x14ac:dyDescent="0.3">
      <c r="A14" s="42">
        <v>13</v>
      </c>
      <c r="B14" s="42" t="s">
        <v>142</v>
      </c>
      <c r="C14" s="43">
        <f>IF(SUMIFS(Data!$S:$S,Data!$A:$A,$B14,Data!$C:$C,C$1)=0,"",SUMIFS(Data!$S:$S,Data!$A:$A,$B14,Data!$C:$C,C$1))</f>
        <v>1.75</v>
      </c>
      <c r="D14" s="43">
        <f>IF(SUMIFS(Data!$S:$S,Data!$A:$A,$B14,Data!$C:$C,D$1)=0,"",SUMIFS(Data!$S:$S,Data!$A:$A,$B14,Data!$C:$C,D$1))</f>
        <v>2.625</v>
      </c>
      <c r="E14" s="43">
        <f>IF(SUMIFS(Data!$S:$S,Data!$A:$A,$B14,Data!$C:$C,E$1)=0,"",SUMIFS(Data!$S:$S,Data!$A:$A,$B14,Data!$C:$C,E$1))</f>
        <v>3.5</v>
      </c>
      <c r="F14" s="43">
        <f>IF(SUMIFS(Data!$S:$S,Data!$A:$A,$B14,Data!$C:$C,F$1)=0,"",SUMIFS(Data!$S:$S,Data!$A:$A,$B14,Data!$C:$C,F$1))</f>
        <v>3.5</v>
      </c>
      <c r="G14" s="43">
        <f>IF(SUMIFS(Data!$S:$S,Data!$A:$A,$B14,Data!$C:$C,G$1)=0,"",SUMIFS(Data!$S:$S,Data!$A:$A,$B14,Data!$C:$C,G$1))</f>
        <v>3.5</v>
      </c>
      <c r="H14" s="43">
        <f>IF(SUMIFS(Data!$S:$S,Data!$A:$A,$B14,Data!$C:$C,H$1)=0,"",SUMIFS(Data!$S:$S,Data!$A:$A,$B14,Data!$C:$C,H$1))</f>
        <v>4.25</v>
      </c>
      <c r="I14" s="43">
        <f>IF(SUMIFS(Data!$S:$S,Data!$A:$A,$B14,Data!$C:$C,I$1)=0,"",SUMIFS(Data!$S:$S,Data!$A:$A,$B14,Data!$C:$C,I$1))</f>
        <v>4</v>
      </c>
      <c r="J14" s="43">
        <f>IF(SUMIFS(Data!$S:$S,Data!$A:$A,$B14,Data!$C:$C,J$1)=0,"",SUMIFS(Data!$S:$S,Data!$A:$A,$B14,Data!$C:$C,J$1))</f>
        <v>3.75</v>
      </c>
      <c r="K14" s="43">
        <f>IF(SUMIFS(Data!$S:$S,Data!$A:$A,$B14,Data!$C:$C,K$1)=0,"",SUMIFS(Data!$S:$S,Data!$A:$A,$B14,Data!$C:$C,K$1))</f>
        <v>3.875</v>
      </c>
      <c r="L14" s="43">
        <f>IF(SUMIFS(Data!$S:$S,Data!$A:$A,$B14,Data!$C:$C,L$1)=0,"",SUMIFS(Data!$S:$S,Data!$A:$A,$B14,Data!$C:$C,L$1))</f>
        <v>4.375</v>
      </c>
      <c r="M14" s="43">
        <f>IF(SUMIFS(Data!$S:$S,Data!$A:$A,$B14,Data!$C:$C,M$1)=0,"",SUMIFS(Data!$S:$S,Data!$A:$A,$B14,Data!$C:$C,M$1))</f>
        <v>3.9750000000000001</v>
      </c>
      <c r="N14" s="43" t="str">
        <f>IF(SUMIFS(Data!$S:$S,Data!$A:$A,$B14,Data!$C:$C,N$1)=0,"",SUMIFS(Data!$S:$S,Data!$A:$A,$B14,Data!$C:$C,N$1))</f>
        <v/>
      </c>
      <c r="O14" s="43">
        <f>IF(SUMIFS(Data!$S:$S,Data!$A:$A,$B14,Data!$C:$C,O$1)=0,"",SUMIFS(Data!$S:$S,Data!$A:$A,$B14,Data!$C:$C,O$1))</f>
        <v>4.7249999999999996</v>
      </c>
      <c r="P14" s="43">
        <f>IF(SUMIFS(Data!$S:$S,Data!$A:$A,$B14,Data!$C:$C,P$1)=0,"",SUMIFS(Data!$S:$S,Data!$A:$A,$B14,Data!$C:$C,P$1))</f>
        <v>4.8</v>
      </c>
      <c r="Q14" s="43">
        <f>IF(SUMIFS(Data!$S:$S,Data!$A:$A,$B14,Data!$C:$C,Q$1)=0,"",SUMIFS(Data!$S:$S,Data!$A:$A,$B14,Data!$C:$C,Q$1))</f>
        <v>4.8499999999999996</v>
      </c>
      <c r="R14" s="43">
        <f>IF(SUMIFS(Data!$S:$S,Data!$A:$A,$B14,Data!$C:$C,R$1)=0,"",SUMIFS(Data!$S:$S,Data!$A:$A,$B14,Data!$C:$C,R$1))</f>
        <v>3.75</v>
      </c>
      <c r="S14" s="43">
        <f>IF(SUMIFS(Data!$S:$S,Data!$A:$A,$B14,Data!$C:$C,S$1)=0,"",SUMIFS(Data!$S:$S,Data!$A:$A,$B14,Data!$C:$C,S$1))</f>
        <v>4.55</v>
      </c>
      <c r="T14" s="43" t="str">
        <f>IF(SUMIFS(Data!$S:$S,Data!$A:$A,$B14,Data!$C:$C,T$1)=0,"",SUMIFS(Data!$S:$S,Data!$A:$A,$B14,Data!$C:$C,T$1))</f>
        <v/>
      </c>
      <c r="U14" s="43">
        <f t="shared" si="0"/>
        <v>61.774999999999999</v>
      </c>
      <c r="V14" s="43">
        <f>SUMIFS(Data!D:D,Data!A:A,'#ligaSYR'!B14)</f>
        <v>250.42</v>
      </c>
      <c r="W14" s="44" t="str">
        <f>IF(VLOOKUP(B14,Participanti!A:D,4,0)=0," ","New")</f>
        <v xml:space="preserve"> </v>
      </c>
      <c r="X14" s="150"/>
    </row>
    <row r="15" spans="1:24" ht="13.8" x14ac:dyDescent="0.3">
      <c r="A15" s="42">
        <v>14</v>
      </c>
      <c r="B15" s="42" t="s">
        <v>114</v>
      </c>
      <c r="C15" s="43">
        <f>IF(SUMIFS(Data!$S:$S,Data!$A:$A,$B15,Data!$C:$C,C$1)=0,"",SUMIFS(Data!$S:$S,Data!$A:$A,$B15,Data!$C:$C,C$1))</f>
        <v>3.125</v>
      </c>
      <c r="D15" s="43">
        <f>IF(SUMIFS(Data!$S:$S,Data!$A:$A,$B15,Data!$C:$C,D$1)=0,"",SUMIFS(Data!$S:$S,Data!$A:$A,$B15,Data!$C:$C,D$1))</f>
        <v>3.625</v>
      </c>
      <c r="E15" s="43">
        <f>IF(SUMIFS(Data!$S:$S,Data!$A:$A,$B15,Data!$C:$C,E$1)=0,"",SUMIFS(Data!$S:$S,Data!$A:$A,$B15,Data!$C:$C,E$1))</f>
        <v>3.75</v>
      </c>
      <c r="F15" s="43">
        <f>IF(SUMIFS(Data!$S:$S,Data!$A:$A,$B15,Data!$C:$C,F$1)=0,"",SUMIFS(Data!$S:$S,Data!$A:$A,$B15,Data!$C:$C,F$1))</f>
        <v>3.25</v>
      </c>
      <c r="G15" s="43">
        <f>IF(SUMIFS(Data!$S:$S,Data!$A:$A,$B15,Data!$C:$C,G$1)=0,"",SUMIFS(Data!$S:$S,Data!$A:$A,$B15,Data!$C:$C,G$1))</f>
        <v>1.875</v>
      </c>
      <c r="H15" s="43">
        <f>IF(SUMIFS(Data!$S:$S,Data!$A:$A,$B15,Data!$C:$C,H$1)=0,"",SUMIFS(Data!$S:$S,Data!$A:$A,$B15,Data!$C:$C,H$1))</f>
        <v>4.125</v>
      </c>
      <c r="I15" s="43">
        <f>IF(SUMIFS(Data!$S:$S,Data!$A:$A,$B15,Data!$C:$C,I$1)=0,"",SUMIFS(Data!$S:$S,Data!$A:$A,$B15,Data!$C:$C,I$1))</f>
        <v>2.5</v>
      </c>
      <c r="J15" s="43">
        <f>IF(SUMIFS(Data!$S:$S,Data!$A:$A,$B15,Data!$C:$C,J$1)=0,"",SUMIFS(Data!$S:$S,Data!$A:$A,$B15,Data!$C:$C,J$1))</f>
        <v>3.25</v>
      </c>
      <c r="K15" s="43">
        <f>IF(SUMIFS(Data!$S:$S,Data!$A:$A,$B15,Data!$C:$C,K$1)=0,"",SUMIFS(Data!$S:$S,Data!$A:$A,$B15,Data!$C:$C,K$1))</f>
        <v>3.25</v>
      </c>
      <c r="L15" s="43">
        <f>IF(SUMIFS(Data!$S:$S,Data!$A:$A,$B15,Data!$C:$C,L$1)=0,"",SUMIFS(Data!$S:$S,Data!$A:$A,$B15,Data!$C:$C,L$1))</f>
        <v>3.25</v>
      </c>
      <c r="M15" s="43">
        <f>IF(SUMIFS(Data!$S:$S,Data!$A:$A,$B15,Data!$C:$C,M$1)=0,"",SUMIFS(Data!$S:$S,Data!$A:$A,$B15,Data!$C:$C,M$1))</f>
        <v>3</v>
      </c>
      <c r="N15" s="43">
        <f>IF(SUMIFS(Data!$S:$S,Data!$A:$A,$B15,Data!$C:$C,N$1)=0,"",SUMIFS(Data!$S:$S,Data!$A:$A,$B15,Data!$C:$C,N$1))</f>
        <v>4.25</v>
      </c>
      <c r="O15" s="43">
        <f>IF(SUMIFS(Data!$S:$S,Data!$A:$A,$B15,Data!$C:$C,O$1)=0,"",SUMIFS(Data!$S:$S,Data!$A:$A,$B15,Data!$C:$C,O$1))</f>
        <v>1.75</v>
      </c>
      <c r="P15" s="43">
        <f>IF(SUMIFS(Data!$S:$S,Data!$A:$A,$B15,Data!$C:$C,P$1)=0,"",SUMIFS(Data!$S:$S,Data!$A:$A,$B15,Data!$C:$C,P$1))</f>
        <v>3.25</v>
      </c>
      <c r="Q15" s="43">
        <f>IF(SUMIFS(Data!$S:$S,Data!$A:$A,$B15,Data!$C:$C,Q$1)=0,"",SUMIFS(Data!$S:$S,Data!$A:$A,$B15,Data!$C:$C,Q$1))</f>
        <v>5.125</v>
      </c>
      <c r="R15" s="43">
        <f>IF(SUMIFS(Data!$S:$S,Data!$A:$A,$B15,Data!$C:$C,R$1)=0,"",SUMIFS(Data!$S:$S,Data!$A:$A,$B15,Data!$C:$C,R$1))</f>
        <v>3.625</v>
      </c>
      <c r="S15" s="43">
        <f>IF(SUMIFS(Data!$S:$S,Data!$A:$A,$B15,Data!$C:$C,S$1)=0,"",SUMIFS(Data!$S:$S,Data!$A:$A,$B15,Data!$C:$C,S$1))</f>
        <v>3</v>
      </c>
      <c r="T15" s="43">
        <f>IF(SUMIFS(Data!$S:$S,Data!$A:$A,$B15,Data!$C:$C,T$1)=0,"",SUMIFS(Data!$S:$S,Data!$A:$A,$B15,Data!$C:$C,T$1))</f>
        <v>4.166666666666667</v>
      </c>
      <c r="U15" s="43">
        <f t="shared" si="0"/>
        <v>60.166666666666664</v>
      </c>
      <c r="V15" s="43">
        <f>SUMIFS(Data!D:D,Data!A:A,'#ligaSYR'!B15)</f>
        <v>170.93</v>
      </c>
      <c r="W15" s="44" t="str">
        <f>IF(VLOOKUP(B15,Participanti!A:D,4,0)=0," ","New")</f>
        <v xml:space="preserve"> </v>
      </c>
      <c r="X15" s="150"/>
    </row>
    <row r="16" spans="1:24" ht="13.8" x14ac:dyDescent="0.3">
      <c r="A16" s="42">
        <v>15</v>
      </c>
      <c r="B16" s="42" t="s">
        <v>50</v>
      </c>
      <c r="C16" s="43">
        <f>IF(SUMIFS(Data!$S:$S,Data!$A:$A,$B16,Data!$C:$C,C$1)=0,"",SUMIFS(Data!$S:$S,Data!$A:$A,$B16,Data!$C:$C,C$1))</f>
        <v>3</v>
      </c>
      <c r="D16" s="43">
        <f>IF(SUMIFS(Data!$S:$S,Data!$A:$A,$B16,Data!$C:$C,D$1)=0,"",SUMIFS(Data!$S:$S,Data!$A:$A,$B16,Data!$C:$C,D$1))</f>
        <v>3.125</v>
      </c>
      <c r="E16" s="43">
        <f>IF(SUMIFS(Data!$S:$S,Data!$A:$A,$B16,Data!$C:$C,E$1)=0,"",SUMIFS(Data!$S:$S,Data!$A:$A,$B16,Data!$C:$C,E$1))</f>
        <v>3.5</v>
      </c>
      <c r="F16" s="43">
        <f>IF(SUMIFS(Data!$S:$S,Data!$A:$A,$B16,Data!$C:$C,F$1)=0,"",SUMIFS(Data!$S:$S,Data!$A:$A,$B16,Data!$C:$C,F$1))</f>
        <v>3</v>
      </c>
      <c r="G16" s="43">
        <f>IF(SUMIFS(Data!$S:$S,Data!$A:$A,$B16,Data!$C:$C,G$1)=0,"",SUMIFS(Data!$S:$S,Data!$A:$A,$B16,Data!$C:$C,G$1))</f>
        <v>3.25</v>
      </c>
      <c r="H16" s="43">
        <f>IF(SUMIFS(Data!$S:$S,Data!$A:$A,$B16,Data!$C:$C,H$1)=0,"",SUMIFS(Data!$S:$S,Data!$A:$A,$B16,Data!$C:$C,H$1))</f>
        <v>4.833333333333333</v>
      </c>
      <c r="I16" s="43">
        <f>IF(SUMIFS(Data!$S:$S,Data!$A:$A,$B16,Data!$C:$C,I$1)=0,"",SUMIFS(Data!$S:$S,Data!$A:$A,$B16,Data!$C:$C,I$1))</f>
        <v>3</v>
      </c>
      <c r="J16" s="43">
        <f>IF(SUMIFS(Data!$S:$S,Data!$A:$A,$B16,Data!$C:$C,J$1)=0,"",SUMIFS(Data!$S:$S,Data!$A:$A,$B16,Data!$C:$C,J$1))</f>
        <v>3.75</v>
      </c>
      <c r="K16" s="43">
        <f>IF(SUMIFS(Data!$S:$S,Data!$A:$A,$B16,Data!$C:$C,K$1)=0,"",SUMIFS(Data!$S:$S,Data!$A:$A,$B16,Data!$C:$C,K$1))</f>
        <v>3.375</v>
      </c>
      <c r="L16" s="43">
        <f>IF(SUMIFS(Data!$S:$S,Data!$A:$A,$B16,Data!$C:$C,L$1)=0,"",SUMIFS(Data!$S:$S,Data!$A:$A,$B16,Data!$C:$C,L$1))</f>
        <v>2.25</v>
      </c>
      <c r="M16" s="43">
        <f>IF(SUMIFS(Data!$S:$S,Data!$A:$A,$B16,Data!$C:$C,M$1)=0,"",SUMIFS(Data!$S:$S,Data!$A:$A,$B16,Data!$C:$C,M$1))</f>
        <v>3</v>
      </c>
      <c r="N16" s="43">
        <f>IF(SUMIFS(Data!$S:$S,Data!$A:$A,$B16,Data!$C:$C,N$1)=0,"",SUMIFS(Data!$S:$S,Data!$A:$A,$B16,Data!$C:$C,N$1))</f>
        <v>4</v>
      </c>
      <c r="O16" s="43">
        <f>IF(SUMIFS(Data!$S:$S,Data!$A:$A,$B16,Data!$C:$C,O$1)=0,"",SUMIFS(Data!$S:$S,Data!$A:$A,$B16,Data!$C:$C,O$1))</f>
        <v>3.25</v>
      </c>
      <c r="P16" s="43">
        <f>IF(SUMIFS(Data!$S:$S,Data!$A:$A,$B16,Data!$C:$C,P$1)=0,"",SUMIFS(Data!$S:$S,Data!$A:$A,$B16,Data!$C:$C,P$1))</f>
        <v>3.375</v>
      </c>
      <c r="Q16" s="43">
        <f>IF(SUMIFS(Data!$S:$S,Data!$A:$A,$B16,Data!$C:$C,Q$1)=0,"",SUMIFS(Data!$S:$S,Data!$A:$A,$B16,Data!$C:$C,Q$1))</f>
        <v>3.125</v>
      </c>
      <c r="R16" s="43">
        <f>IF(SUMIFS(Data!$S:$S,Data!$A:$A,$B16,Data!$C:$C,R$1)=0,"",SUMIFS(Data!$S:$S,Data!$A:$A,$B16,Data!$C:$C,R$1))</f>
        <v>3.0866666666666669</v>
      </c>
      <c r="S16" s="43">
        <f>IF(SUMIFS(Data!$S:$S,Data!$A:$A,$B16,Data!$C:$C,S$1)=0,"",SUMIFS(Data!$S:$S,Data!$A:$A,$B16,Data!$C:$C,S$1))</f>
        <v>3.5</v>
      </c>
      <c r="T16" s="43">
        <f>IF(SUMIFS(Data!$S:$S,Data!$A:$A,$B16,Data!$C:$C,T$1)=0,"",SUMIFS(Data!$S:$S,Data!$A:$A,$B16,Data!$C:$C,T$1))</f>
        <v>3.5</v>
      </c>
      <c r="U16" s="43">
        <f t="shared" si="0"/>
        <v>59.919999999999995</v>
      </c>
      <c r="V16" s="43">
        <f>SUMIFS(Data!D:D,Data!A:A,'#ligaSYR'!B16)</f>
        <v>178.60000000000002</v>
      </c>
      <c r="W16" s="44" t="str">
        <f>IF(VLOOKUP(B16,Participanti!A:D,4,0)=0," ","New")</f>
        <v xml:space="preserve"> </v>
      </c>
      <c r="X16" s="150"/>
    </row>
    <row r="17" spans="1:24" ht="13.8" x14ac:dyDescent="0.3">
      <c r="A17" s="42">
        <v>16</v>
      </c>
      <c r="B17" s="42" t="s">
        <v>59</v>
      </c>
      <c r="C17" s="43">
        <f>IF(SUMIFS(Data!$S:$S,Data!$A:$A,$B17,Data!$C:$C,C$1)=0,"",SUMIFS(Data!$S:$S,Data!$A:$A,$B17,Data!$C:$C,C$1))</f>
        <v>2.5826666666666664</v>
      </c>
      <c r="D17" s="43">
        <f>IF(SUMIFS(Data!$S:$S,Data!$A:$A,$B17,Data!$C:$C,D$1)=0,"",SUMIFS(Data!$S:$S,Data!$A:$A,$B17,Data!$C:$C,D$1))</f>
        <v>1.75</v>
      </c>
      <c r="E17" s="43">
        <f>IF(SUMIFS(Data!$S:$S,Data!$A:$A,$B17,Data!$C:$C,E$1)=0,"",SUMIFS(Data!$S:$S,Data!$A:$A,$B17,Data!$C:$C,E$1))</f>
        <v>2.9489999999999998</v>
      </c>
      <c r="F17" s="43">
        <f>IF(SUMIFS(Data!$S:$S,Data!$A:$A,$B17,Data!$C:$C,F$1)=0,"",SUMIFS(Data!$S:$S,Data!$A:$A,$B17,Data!$C:$C,F$1))</f>
        <v>2.6720000000000002</v>
      </c>
      <c r="G17" s="43">
        <f>IF(SUMIFS(Data!$S:$S,Data!$A:$A,$B17,Data!$C:$C,G$1)=0,"",SUMIFS(Data!$S:$S,Data!$A:$A,$B17,Data!$C:$C,G$1))</f>
        <v>2.125</v>
      </c>
      <c r="H17" s="43">
        <f>IF(SUMIFS(Data!$S:$S,Data!$A:$A,$B17,Data!$C:$C,H$1)=0,"",SUMIFS(Data!$S:$S,Data!$A:$A,$B17,Data!$C:$C,H$1))</f>
        <v>4.75</v>
      </c>
      <c r="I17" s="43">
        <f>IF(SUMIFS(Data!$S:$S,Data!$A:$A,$B17,Data!$C:$C,I$1)=0,"",SUMIFS(Data!$S:$S,Data!$A:$A,$B17,Data!$C:$C,I$1))</f>
        <v>2.5</v>
      </c>
      <c r="J17" s="43">
        <f>IF(SUMIFS(Data!$S:$S,Data!$A:$A,$B17,Data!$C:$C,J$1)=0,"",SUMIFS(Data!$S:$S,Data!$A:$A,$B17,Data!$C:$C,J$1))</f>
        <v>2.5</v>
      </c>
      <c r="K17" s="43">
        <f>IF(SUMIFS(Data!$S:$S,Data!$A:$A,$B17,Data!$C:$C,K$1)=0,"",SUMIFS(Data!$S:$S,Data!$A:$A,$B17,Data!$C:$C,K$1))</f>
        <v>2.1983333333333333</v>
      </c>
      <c r="L17" s="43">
        <f>IF(SUMIFS(Data!$S:$S,Data!$A:$A,$B17,Data!$C:$C,L$1)=0,"",SUMIFS(Data!$S:$S,Data!$A:$A,$B17,Data!$C:$C,L$1))</f>
        <v>4.0919999999999996</v>
      </c>
      <c r="M17" s="43">
        <f>IF(SUMIFS(Data!$S:$S,Data!$A:$A,$B17,Data!$C:$C,M$1)=0,"",SUMIFS(Data!$S:$S,Data!$A:$A,$B17,Data!$C:$C,M$1))</f>
        <v>3.25</v>
      </c>
      <c r="N17" s="43">
        <f>IF(SUMIFS(Data!$S:$S,Data!$A:$A,$B17,Data!$C:$C,N$1)=0,"",SUMIFS(Data!$S:$S,Data!$A:$A,$B17,Data!$C:$C,N$1))</f>
        <v>4.25</v>
      </c>
      <c r="O17" s="43">
        <f>IF(SUMIFS(Data!$S:$S,Data!$A:$A,$B17,Data!$C:$C,O$1)=0,"",SUMIFS(Data!$S:$S,Data!$A:$A,$B17,Data!$C:$C,O$1))</f>
        <v>4.1306666666666665</v>
      </c>
      <c r="P17" s="43">
        <f>IF(SUMIFS(Data!$S:$S,Data!$A:$A,$B17,Data!$C:$C,P$1)=0,"",SUMIFS(Data!$S:$S,Data!$A:$A,$B17,Data!$C:$C,P$1))</f>
        <v>2.875</v>
      </c>
      <c r="Q17" s="43">
        <f>IF(SUMIFS(Data!$S:$S,Data!$A:$A,$B17,Data!$C:$C,Q$1)=0,"",SUMIFS(Data!$S:$S,Data!$A:$A,$B17,Data!$C:$C,Q$1))</f>
        <v>3.25</v>
      </c>
      <c r="R17" s="43">
        <f>IF(SUMIFS(Data!$S:$S,Data!$A:$A,$B17,Data!$C:$C,R$1)=0,"",SUMIFS(Data!$S:$S,Data!$A:$A,$B17,Data!$C:$C,R$1))</f>
        <v>2.5</v>
      </c>
      <c r="S17" s="43">
        <f>IF(SUMIFS(Data!$S:$S,Data!$A:$A,$B17,Data!$C:$C,S$1)=0,"",SUMIFS(Data!$S:$S,Data!$A:$A,$B17,Data!$C:$C,S$1))</f>
        <v>2.75</v>
      </c>
      <c r="T17" s="43">
        <f>IF(SUMIFS(Data!$S:$S,Data!$A:$A,$B17,Data!$C:$C,T$1)=0,"",SUMIFS(Data!$S:$S,Data!$A:$A,$B17,Data!$C:$C,T$1))</f>
        <v>3.8333333333333335</v>
      </c>
      <c r="U17" s="43">
        <f t="shared" si="0"/>
        <v>54.958000000000006</v>
      </c>
      <c r="V17" s="43">
        <f>SUMIFS(Data!D:D,Data!A:A,'#ligaSYR'!B17)</f>
        <v>141.45000000000002</v>
      </c>
      <c r="W17" s="44" t="str">
        <f>IF(VLOOKUP(B17,Participanti!A:D,4,0)=0," ","New")</f>
        <v xml:space="preserve"> </v>
      </c>
      <c r="X17" s="150"/>
    </row>
    <row r="18" spans="1:24" ht="13.8" x14ac:dyDescent="0.3">
      <c r="A18" s="42">
        <v>17</v>
      </c>
      <c r="B18" s="42" t="s">
        <v>183</v>
      </c>
      <c r="C18" s="43">
        <f>IF(SUMIFS(Data!$S:$S,Data!$A:$A,$B18,Data!$C:$C,C$1)=0,"",SUMIFS(Data!$S:$S,Data!$A:$A,$B18,Data!$C:$C,C$1))</f>
        <v>2.25</v>
      </c>
      <c r="D18" s="43">
        <f>IF(SUMIFS(Data!$S:$S,Data!$A:$A,$B18,Data!$C:$C,D$1)=0,"",SUMIFS(Data!$S:$S,Data!$A:$A,$B18,Data!$C:$C,D$1))</f>
        <v>2.3166666666666669</v>
      </c>
      <c r="E18" s="43">
        <f>IF(SUMIFS(Data!$S:$S,Data!$A:$A,$B18,Data!$C:$C,E$1)=0,"",SUMIFS(Data!$S:$S,Data!$A:$A,$B18,Data!$C:$C,E$1))</f>
        <v>4.1693333333333333</v>
      </c>
      <c r="F18" s="43">
        <f>IF(SUMIFS(Data!$S:$S,Data!$A:$A,$B18,Data!$C:$C,F$1)=0,"",SUMIFS(Data!$S:$S,Data!$A:$A,$B18,Data!$C:$C,F$1))</f>
        <v>1.875</v>
      </c>
      <c r="G18" s="43">
        <f>IF(SUMIFS(Data!$S:$S,Data!$A:$A,$B18,Data!$C:$C,G$1)=0,"",SUMIFS(Data!$S:$S,Data!$A:$A,$B18,Data!$C:$C,G$1))</f>
        <v>4.3639999999999999</v>
      </c>
      <c r="H18" s="43">
        <f>IF(SUMIFS(Data!$S:$S,Data!$A:$A,$B18,Data!$C:$C,H$1)=0,"",SUMIFS(Data!$S:$S,Data!$A:$A,$B18,Data!$C:$C,H$1))</f>
        <v>4</v>
      </c>
      <c r="I18" s="43">
        <f>IF(SUMIFS(Data!$S:$S,Data!$A:$A,$B18,Data!$C:$C,I$1)=0,"",SUMIFS(Data!$S:$S,Data!$A:$A,$B18,Data!$C:$C,I$1))</f>
        <v>2.875</v>
      </c>
      <c r="J18" s="43">
        <f>IF(SUMIFS(Data!$S:$S,Data!$A:$A,$B18,Data!$C:$C,J$1)=0,"",SUMIFS(Data!$S:$S,Data!$A:$A,$B18,Data!$C:$C,J$1))</f>
        <v>2.3180000000000001</v>
      </c>
      <c r="K18" s="43">
        <f>IF(SUMIFS(Data!$S:$S,Data!$A:$A,$B18,Data!$C:$C,K$1)=0,"",SUMIFS(Data!$S:$S,Data!$A:$A,$B18,Data!$C:$C,K$1))</f>
        <v>3.25</v>
      </c>
      <c r="L18" s="43">
        <f>IF(SUMIFS(Data!$S:$S,Data!$A:$A,$B18,Data!$C:$C,L$1)=0,"",SUMIFS(Data!$S:$S,Data!$A:$A,$B18,Data!$C:$C,L$1))</f>
        <v>4.1466666666666665</v>
      </c>
      <c r="M18" s="43">
        <f>IF(SUMIFS(Data!$S:$S,Data!$A:$A,$B18,Data!$C:$C,M$1)=0,"",SUMIFS(Data!$S:$S,Data!$A:$A,$B18,Data!$C:$C,M$1))</f>
        <v>2.75</v>
      </c>
      <c r="N18" s="43">
        <f>IF(SUMIFS(Data!$S:$S,Data!$A:$A,$B18,Data!$C:$C,N$1)=0,"",SUMIFS(Data!$S:$S,Data!$A:$A,$B18,Data!$C:$C,N$1))</f>
        <v>3.25</v>
      </c>
      <c r="O18" s="43">
        <f>IF(SUMIFS(Data!$S:$S,Data!$A:$A,$B18,Data!$C:$C,O$1)=0,"",SUMIFS(Data!$S:$S,Data!$A:$A,$B18,Data!$C:$C,O$1))</f>
        <v>2.3253333333333335</v>
      </c>
      <c r="P18" s="43">
        <f>IF(SUMIFS(Data!$S:$S,Data!$A:$A,$B18,Data!$C:$C,P$1)=0,"",SUMIFS(Data!$S:$S,Data!$A:$A,$B18,Data!$C:$C,P$1))</f>
        <v>2.5</v>
      </c>
      <c r="Q18" s="43">
        <f>IF(SUMIFS(Data!$S:$S,Data!$A:$A,$B18,Data!$C:$C,Q$1)=0,"",SUMIFS(Data!$S:$S,Data!$A:$A,$B18,Data!$C:$C,Q$1))</f>
        <v>3.4953333333333334</v>
      </c>
      <c r="R18" s="43">
        <f>IF(SUMIFS(Data!$S:$S,Data!$A:$A,$B18,Data!$C:$C,R$1)=0,"",SUMIFS(Data!$S:$S,Data!$A:$A,$B18,Data!$C:$C,R$1))</f>
        <v>1.5</v>
      </c>
      <c r="S18" s="43">
        <f>IF(SUMIFS(Data!$S:$S,Data!$A:$A,$B18,Data!$C:$C,S$1)=0,"",SUMIFS(Data!$S:$S,Data!$A:$A,$B18,Data!$C:$C,S$1))</f>
        <v>1.5</v>
      </c>
      <c r="T18" s="43">
        <f>IF(SUMIFS(Data!$S:$S,Data!$A:$A,$B18,Data!$C:$C,T$1)=0,"",SUMIFS(Data!$S:$S,Data!$A:$A,$B18,Data!$C:$C,T$1))</f>
        <v>3.6666666666666665</v>
      </c>
      <c r="U18" s="43">
        <f t="shared" si="0"/>
        <v>52.552</v>
      </c>
      <c r="V18" s="43">
        <f>SUMIFS(Data!D:D,Data!A:A,'#ligaSYR'!B18)</f>
        <v>150.40000000000003</v>
      </c>
      <c r="W18" s="44" t="str">
        <f>IF(VLOOKUP(B18,Participanti!A:D,4,0)=0," ","New")</f>
        <v>New</v>
      </c>
      <c r="X18" s="150"/>
    </row>
    <row r="19" spans="1:24" ht="13.8" x14ac:dyDescent="0.3">
      <c r="A19" s="42">
        <v>18</v>
      </c>
      <c r="B19" s="42" t="s">
        <v>188</v>
      </c>
      <c r="C19" s="43">
        <f>IF(SUMIFS(Data!$S:$S,Data!$A:$A,$B19,Data!$C:$C,C$1)=0,"",SUMIFS(Data!$S:$S,Data!$A:$A,$B19,Data!$C:$C,C$1))</f>
        <v>2.3393333333333333</v>
      </c>
      <c r="D19" s="43">
        <f>IF(SUMIFS(Data!$S:$S,Data!$A:$A,$B19,Data!$C:$C,D$1)=0,"",SUMIFS(Data!$S:$S,Data!$A:$A,$B19,Data!$C:$C,D$1))</f>
        <v>4.125</v>
      </c>
      <c r="E19" s="43">
        <f>IF(SUMIFS(Data!$S:$S,Data!$A:$A,$B19,Data!$C:$C,E$1)=0,"",SUMIFS(Data!$S:$S,Data!$A:$A,$B19,Data!$C:$C,E$1))</f>
        <v>2.7213333333333334</v>
      </c>
      <c r="F19" s="43">
        <f>IF(SUMIFS(Data!$S:$S,Data!$A:$A,$B19,Data!$C:$C,F$1)=0,"",SUMIFS(Data!$S:$S,Data!$A:$A,$B19,Data!$C:$C,F$1))</f>
        <v>3.125</v>
      </c>
      <c r="G19" s="43">
        <f>IF(SUMIFS(Data!$S:$S,Data!$A:$A,$B19,Data!$C:$C,G$1)=0,"",SUMIFS(Data!$S:$S,Data!$A:$A,$B19,Data!$C:$C,G$1))</f>
        <v>2.25</v>
      </c>
      <c r="H19" s="43">
        <f>IF(SUMIFS(Data!$S:$S,Data!$A:$A,$B19,Data!$C:$C,H$1)=0,"",SUMIFS(Data!$S:$S,Data!$A:$A,$B19,Data!$C:$C,H$1))</f>
        <v>4.625</v>
      </c>
      <c r="I19" s="43">
        <f>IF(SUMIFS(Data!$S:$S,Data!$A:$A,$B19,Data!$C:$C,I$1)=0,"",SUMIFS(Data!$S:$S,Data!$A:$A,$B19,Data!$C:$C,I$1))</f>
        <v>2.375</v>
      </c>
      <c r="J19" s="43">
        <f>IF(SUMIFS(Data!$S:$S,Data!$A:$A,$B19,Data!$C:$C,J$1)=0,"",SUMIFS(Data!$S:$S,Data!$A:$A,$B19,Data!$C:$C,J$1))</f>
        <v>2.7423333333333333</v>
      </c>
      <c r="K19" s="43">
        <f>IF(SUMIFS(Data!$S:$S,Data!$A:$A,$B19,Data!$C:$C,K$1)=0,"",SUMIFS(Data!$S:$S,Data!$A:$A,$B19,Data!$C:$C,K$1))</f>
        <v>4.125</v>
      </c>
      <c r="L19" s="43">
        <f>IF(SUMIFS(Data!$S:$S,Data!$A:$A,$B19,Data!$C:$C,L$1)=0,"",SUMIFS(Data!$S:$S,Data!$A:$A,$B19,Data!$C:$C,L$1))</f>
        <v>1.375</v>
      </c>
      <c r="M19" s="43">
        <f>IF(SUMIFS(Data!$S:$S,Data!$A:$A,$B19,Data!$C:$C,M$1)=0,"",SUMIFS(Data!$S:$S,Data!$A:$A,$B19,Data!$C:$C,M$1))</f>
        <v>3.1983333333333333</v>
      </c>
      <c r="N19" s="43">
        <f>IF(SUMIFS(Data!$S:$S,Data!$A:$A,$B19,Data!$C:$C,N$1)=0,"",SUMIFS(Data!$S:$S,Data!$A:$A,$B19,Data!$C:$C,N$1))</f>
        <v>4.75</v>
      </c>
      <c r="O19" s="43">
        <f>IF(SUMIFS(Data!$S:$S,Data!$A:$A,$B19,Data!$C:$C,O$1)=0,"",SUMIFS(Data!$S:$S,Data!$A:$A,$B19,Data!$C:$C,O$1))</f>
        <v>2.6073333333333335</v>
      </c>
      <c r="P19" s="43" t="str">
        <f>IF(SUMIFS(Data!$S:$S,Data!$A:$A,$B19,Data!$C:$C,P$1)=0,"",SUMIFS(Data!$S:$S,Data!$A:$A,$B19,Data!$C:$C,P$1))</f>
        <v/>
      </c>
      <c r="Q19" s="43">
        <f>IF(SUMIFS(Data!$S:$S,Data!$A:$A,$B19,Data!$C:$C,Q$1)=0,"",SUMIFS(Data!$S:$S,Data!$A:$A,$B19,Data!$C:$C,Q$1))</f>
        <v>2.125</v>
      </c>
      <c r="R19" s="43">
        <f>IF(SUMIFS(Data!$S:$S,Data!$A:$A,$B19,Data!$C:$C,R$1)=0,"",SUMIFS(Data!$S:$S,Data!$A:$A,$B19,Data!$C:$C,R$1))</f>
        <v>2.875</v>
      </c>
      <c r="S19" s="43">
        <f>IF(SUMIFS(Data!$S:$S,Data!$A:$A,$B19,Data!$C:$C,S$1)=0,"",SUMIFS(Data!$S:$S,Data!$A:$A,$B19,Data!$C:$C,S$1))</f>
        <v>2.25</v>
      </c>
      <c r="T19" s="43">
        <f>IF(SUMIFS(Data!$S:$S,Data!$A:$A,$B19,Data!$C:$C,T$1)=0,"",SUMIFS(Data!$S:$S,Data!$A:$A,$B19,Data!$C:$C,T$1))</f>
        <v>4</v>
      </c>
      <c r="U19" s="43">
        <f t="shared" si="0"/>
        <v>51.608666666666672</v>
      </c>
      <c r="V19" s="43">
        <f>SUMIFS(Data!D:D,Data!A:A,'#ligaSYR'!B19)</f>
        <v>149.09</v>
      </c>
      <c r="W19" s="44" t="str">
        <f>IF(VLOOKUP(B19,Participanti!A:D,4,0)=0," ","New")</f>
        <v>New</v>
      </c>
      <c r="X19" s="150"/>
    </row>
    <row r="20" spans="1:24" ht="13.8" x14ac:dyDescent="0.3">
      <c r="A20" s="42">
        <v>19</v>
      </c>
      <c r="B20" s="42" t="s">
        <v>126</v>
      </c>
      <c r="C20" s="43">
        <f>IF(SUMIFS(Data!$S:$S,Data!$A:$A,$B20,Data!$C:$C,C$1)=0,"",SUMIFS(Data!$S:$S,Data!$A:$A,$B20,Data!$C:$C,C$1))</f>
        <v>4.9506666666666668</v>
      </c>
      <c r="D20" s="43">
        <f>IF(SUMIFS(Data!$S:$S,Data!$A:$A,$B20,Data!$C:$C,D$1)=0,"",SUMIFS(Data!$S:$S,Data!$A:$A,$B20,Data!$C:$C,D$1))</f>
        <v>5.6476666666666668</v>
      </c>
      <c r="E20" s="43">
        <f>IF(SUMIFS(Data!$S:$S,Data!$A:$A,$B20,Data!$C:$C,E$1)=0,"",SUMIFS(Data!$S:$S,Data!$A:$A,$B20,Data!$C:$C,E$1))</f>
        <v>2.1</v>
      </c>
      <c r="F20" s="43">
        <f>IF(SUMIFS(Data!$S:$S,Data!$A:$A,$B20,Data!$C:$C,F$1)=0,"",SUMIFS(Data!$S:$S,Data!$A:$A,$B20,Data!$C:$C,F$1))</f>
        <v>5.7540000000000004</v>
      </c>
      <c r="G20" s="43">
        <f>IF(SUMIFS(Data!$S:$S,Data!$A:$A,$B20,Data!$C:$C,G$1)=0,"",SUMIFS(Data!$S:$S,Data!$A:$A,$B20,Data!$C:$C,G$1))</f>
        <v>5.125</v>
      </c>
      <c r="H20" s="43">
        <f>IF(SUMIFS(Data!$S:$S,Data!$A:$A,$B20,Data!$C:$C,H$1)=0,"",SUMIFS(Data!$S:$S,Data!$A:$A,$B20,Data!$C:$C,H$1))</f>
        <v>4</v>
      </c>
      <c r="I20" s="43">
        <f>IF(SUMIFS(Data!$S:$S,Data!$A:$A,$B20,Data!$C:$C,I$1)=0,"",SUMIFS(Data!$S:$S,Data!$A:$A,$B20,Data!$C:$C,I$1))</f>
        <v>6.4223333333333334</v>
      </c>
      <c r="J20" s="43">
        <f>IF(SUMIFS(Data!$S:$S,Data!$A:$A,$B20,Data!$C:$C,J$1)=0,"",SUMIFS(Data!$S:$S,Data!$A:$A,$B20,Data!$C:$C,J$1))</f>
        <v>6.9249999999999998</v>
      </c>
      <c r="K20" s="43">
        <f>IF(SUMIFS(Data!$S:$S,Data!$A:$A,$B20,Data!$C:$C,K$1)=0,"",SUMIFS(Data!$S:$S,Data!$A:$A,$B20,Data!$C:$C,K$1))</f>
        <v>4.9556666666666667</v>
      </c>
      <c r="L20" s="43">
        <f>IF(SUMIFS(Data!$S:$S,Data!$A:$A,$B20,Data!$C:$C,L$1)=0,"",SUMIFS(Data!$S:$S,Data!$A:$A,$B20,Data!$C:$C,L$1))</f>
        <v>1.4630000000000001</v>
      </c>
      <c r="M20" s="43" t="str">
        <f>IF(SUMIFS(Data!$S:$S,Data!$A:$A,$B20,Data!$C:$C,M$1)=0,"",SUMIFS(Data!$S:$S,Data!$A:$A,$B20,Data!$C:$C,M$1))</f>
        <v/>
      </c>
      <c r="N20" s="43">
        <f>IF(SUMIFS(Data!$S:$S,Data!$A:$A,$B20,Data!$C:$C,N$1)=0,"",SUMIFS(Data!$S:$S,Data!$A:$A,$B20,Data!$C:$C,N$1))</f>
        <v>4.125</v>
      </c>
      <c r="O20" s="43" t="str">
        <f>IF(SUMIFS(Data!$S:$S,Data!$A:$A,$B20,Data!$C:$C,O$1)=0,"",SUMIFS(Data!$S:$S,Data!$A:$A,$B20,Data!$C:$C,O$1))</f>
        <v/>
      </c>
      <c r="P20" s="43" t="str">
        <f>IF(SUMIFS(Data!$S:$S,Data!$A:$A,$B20,Data!$C:$C,P$1)=0,"",SUMIFS(Data!$S:$S,Data!$A:$A,$B20,Data!$C:$C,P$1))</f>
        <v/>
      </c>
      <c r="Q20" s="43" t="str">
        <f>IF(SUMIFS(Data!$S:$S,Data!$A:$A,$B20,Data!$C:$C,Q$1)=0,"",SUMIFS(Data!$S:$S,Data!$A:$A,$B20,Data!$C:$C,Q$1))</f>
        <v/>
      </c>
      <c r="R20" s="43" t="str">
        <f>IF(SUMIFS(Data!$S:$S,Data!$A:$A,$B20,Data!$C:$C,R$1)=0,"",SUMIFS(Data!$S:$S,Data!$A:$A,$B20,Data!$C:$C,R$1))</f>
        <v/>
      </c>
      <c r="S20" s="43" t="str">
        <f>IF(SUMIFS(Data!$S:$S,Data!$A:$A,$B20,Data!$C:$C,S$1)=0,"",SUMIFS(Data!$S:$S,Data!$A:$A,$B20,Data!$C:$C,S$1))</f>
        <v/>
      </c>
      <c r="T20" s="43" t="str">
        <f>IF(SUMIFS(Data!$S:$S,Data!$A:$A,$B20,Data!$C:$C,T$1)=0,"",SUMIFS(Data!$S:$S,Data!$A:$A,$B20,Data!$C:$C,T$1))</f>
        <v/>
      </c>
      <c r="U20" s="43">
        <f t="shared" si="0"/>
        <v>51.468333333333327</v>
      </c>
      <c r="V20" s="43">
        <f>SUMIFS(Data!D:D,Data!A:A,'#ligaSYR'!B20)</f>
        <v>184.22</v>
      </c>
      <c r="W20" s="44" t="str">
        <f>IF(VLOOKUP(B20,Participanti!A:D,4,0)=0," ","New")</f>
        <v xml:space="preserve"> </v>
      </c>
      <c r="X20" s="150"/>
    </row>
    <row r="21" spans="1:24" ht="13.8" x14ac:dyDescent="0.3">
      <c r="A21" s="42">
        <v>20</v>
      </c>
      <c r="B21" s="42" t="s">
        <v>91</v>
      </c>
      <c r="C21" s="43">
        <f>IF(SUMIFS(Data!$S:$S,Data!$A:$A,$B21,Data!$C:$C,C$1)=0,"",SUMIFS(Data!$S:$S,Data!$A:$A,$B21,Data!$C:$C,C$1))</f>
        <v>3.375</v>
      </c>
      <c r="D21" s="43">
        <f>IF(SUMIFS(Data!$S:$S,Data!$A:$A,$B21,Data!$C:$C,D$1)=0,"",SUMIFS(Data!$S:$S,Data!$A:$A,$B21,Data!$C:$C,D$1))</f>
        <v>2.375</v>
      </c>
      <c r="E21" s="43">
        <f>IF(SUMIFS(Data!$S:$S,Data!$A:$A,$B21,Data!$C:$C,E$1)=0,"",SUMIFS(Data!$S:$S,Data!$A:$A,$B21,Data!$C:$C,E$1))</f>
        <v>3.75</v>
      </c>
      <c r="F21" s="43">
        <f>IF(SUMIFS(Data!$S:$S,Data!$A:$A,$B21,Data!$C:$C,F$1)=0,"",SUMIFS(Data!$S:$S,Data!$A:$A,$B21,Data!$C:$C,F$1))</f>
        <v>2.75</v>
      </c>
      <c r="G21" s="43">
        <f>IF(SUMIFS(Data!$S:$S,Data!$A:$A,$B21,Data!$C:$C,G$1)=0,"",SUMIFS(Data!$S:$S,Data!$A:$A,$B21,Data!$C:$C,G$1))</f>
        <v>4.25</v>
      </c>
      <c r="H21" s="43" t="str">
        <f>IF(SUMIFS(Data!$S:$S,Data!$A:$A,$B21,Data!$C:$C,H$1)=0,"",SUMIFS(Data!$S:$S,Data!$A:$A,$B21,Data!$C:$C,H$1))</f>
        <v/>
      </c>
      <c r="I21" s="43">
        <f>IF(SUMIFS(Data!$S:$S,Data!$A:$A,$B21,Data!$C:$C,I$1)=0,"",SUMIFS(Data!$S:$S,Data!$A:$A,$B21,Data!$C:$C,I$1))</f>
        <v>2.375</v>
      </c>
      <c r="J21" s="43">
        <f>IF(SUMIFS(Data!$S:$S,Data!$A:$A,$B21,Data!$C:$C,J$1)=0,"",SUMIFS(Data!$S:$S,Data!$A:$A,$B21,Data!$C:$C,J$1))</f>
        <v>4.25</v>
      </c>
      <c r="K21" s="43">
        <f>IF(SUMIFS(Data!$S:$S,Data!$A:$A,$B21,Data!$C:$C,K$1)=0,"",SUMIFS(Data!$S:$S,Data!$A:$A,$B21,Data!$C:$C,K$1))</f>
        <v>2.75</v>
      </c>
      <c r="L21" s="43">
        <f>IF(SUMIFS(Data!$S:$S,Data!$A:$A,$B21,Data!$C:$C,L$1)=0,"",SUMIFS(Data!$S:$S,Data!$A:$A,$B21,Data!$C:$C,L$1))</f>
        <v>4.125</v>
      </c>
      <c r="M21" s="43">
        <f>IF(SUMIFS(Data!$S:$S,Data!$A:$A,$B21,Data!$C:$C,M$1)=0,"",SUMIFS(Data!$S:$S,Data!$A:$A,$B21,Data!$C:$C,M$1))</f>
        <v>2.75</v>
      </c>
      <c r="N21" s="43" t="str">
        <f>IF(SUMIFS(Data!$S:$S,Data!$A:$A,$B21,Data!$C:$C,N$1)=0,"",SUMIFS(Data!$S:$S,Data!$A:$A,$B21,Data!$C:$C,N$1))</f>
        <v/>
      </c>
      <c r="O21" s="43">
        <f>IF(SUMIFS(Data!$S:$S,Data!$A:$A,$B21,Data!$C:$C,O$1)=0,"",SUMIFS(Data!$S:$S,Data!$A:$A,$B21,Data!$C:$C,O$1))</f>
        <v>3.375</v>
      </c>
      <c r="P21" s="43">
        <f>IF(SUMIFS(Data!$S:$S,Data!$A:$A,$B21,Data!$C:$C,P$1)=0,"",SUMIFS(Data!$S:$S,Data!$A:$A,$B21,Data!$C:$C,P$1))</f>
        <v>2.75</v>
      </c>
      <c r="Q21" s="43">
        <f>IF(SUMIFS(Data!$S:$S,Data!$A:$A,$B21,Data!$C:$C,Q$1)=0,"",SUMIFS(Data!$S:$S,Data!$A:$A,$B21,Data!$C:$C,Q$1))</f>
        <v>2.875</v>
      </c>
      <c r="R21" s="43">
        <f>IF(SUMIFS(Data!$S:$S,Data!$A:$A,$B21,Data!$C:$C,R$1)=0,"",SUMIFS(Data!$S:$S,Data!$A:$A,$B21,Data!$C:$C,R$1))</f>
        <v>2.75</v>
      </c>
      <c r="S21" s="43">
        <f>IF(SUMIFS(Data!$S:$S,Data!$A:$A,$B21,Data!$C:$C,S$1)=0,"",SUMIFS(Data!$S:$S,Data!$A:$A,$B21,Data!$C:$C,S$1))</f>
        <v>3.25</v>
      </c>
      <c r="T21" s="43" t="str">
        <f>IF(SUMIFS(Data!$S:$S,Data!$A:$A,$B21,Data!$C:$C,T$1)=0,"",SUMIFS(Data!$S:$S,Data!$A:$A,$B21,Data!$C:$C,T$1))</f>
        <v/>
      </c>
      <c r="U21" s="43">
        <f t="shared" si="0"/>
        <v>47.75</v>
      </c>
      <c r="V21" s="43">
        <f>SUMIFS(Data!D:D,Data!A:A,'#ligaSYR'!B21)</f>
        <v>247.85000000000002</v>
      </c>
      <c r="W21" s="44" t="str">
        <f>IF(VLOOKUP(B21,Participanti!A:D,4,0)=0," ","New")</f>
        <v xml:space="preserve"> </v>
      </c>
      <c r="X21" s="150"/>
    </row>
    <row r="22" spans="1:24" ht="13.8" x14ac:dyDescent="0.3">
      <c r="A22" s="42">
        <v>21</v>
      </c>
      <c r="B22" s="42" t="s">
        <v>49</v>
      </c>
      <c r="C22" s="43">
        <f>IF(SUMIFS(Data!$S:$S,Data!$A:$A,$B22,Data!$C:$C,C$1)=0,"",SUMIFS(Data!$S:$S,Data!$A:$A,$B22,Data!$C:$C,C$1))</f>
        <v>3.25</v>
      </c>
      <c r="D22" s="43">
        <f>IF(SUMIFS(Data!$S:$S,Data!$A:$A,$B22,Data!$C:$C,D$1)=0,"",SUMIFS(Data!$S:$S,Data!$A:$A,$B22,Data!$C:$C,D$1))</f>
        <v>4.5919999999999996</v>
      </c>
      <c r="E22" s="43">
        <f>IF(SUMIFS(Data!$S:$S,Data!$A:$A,$B22,Data!$C:$C,E$1)=0,"",SUMIFS(Data!$S:$S,Data!$A:$A,$B22,Data!$C:$C,E$1))</f>
        <v>4.125</v>
      </c>
      <c r="F22" s="43">
        <f>IF(SUMIFS(Data!$S:$S,Data!$A:$A,$B22,Data!$C:$C,F$1)=0,"",SUMIFS(Data!$S:$S,Data!$A:$A,$B22,Data!$C:$C,F$1))</f>
        <v>3.8106666666666666</v>
      </c>
      <c r="G22" s="43">
        <f>IF(SUMIFS(Data!$S:$S,Data!$A:$A,$B22,Data!$C:$C,G$1)=0,"",SUMIFS(Data!$S:$S,Data!$A:$A,$B22,Data!$C:$C,G$1))</f>
        <v>4.6679999999999993</v>
      </c>
      <c r="H22" s="43" t="str">
        <f>IF(SUMIFS(Data!$S:$S,Data!$A:$A,$B22,Data!$C:$C,H$1)=0,"",SUMIFS(Data!$S:$S,Data!$A:$A,$B22,Data!$C:$C,H$1))</f>
        <v/>
      </c>
      <c r="I22" s="43">
        <f>IF(SUMIFS(Data!$S:$S,Data!$A:$A,$B22,Data!$C:$C,I$1)=0,"",SUMIFS(Data!$S:$S,Data!$A:$A,$B22,Data!$C:$C,I$1))</f>
        <v>4.4749999999999996</v>
      </c>
      <c r="J22" s="43">
        <f>IF(SUMIFS(Data!$S:$S,Data!$A:$A,$B22,Data!$C:$C,J$1)=0,"",SUMIFS(Data!$S:$S,Data!$A:$A,$B22,Data!$C:$C,J$1))</f>
        <v>4.3583333333333334</v>
      </c>
      <c r="K22" s="43">
        <f>IF(SUMIFS(Data!$S:$S,Data!$A:$A,$B22,Data!$C:$C,K$1)=0,"",SUMIFS(Data!$S:$S,Data!$A:$A,$B22,Data!$C:$C,K$1))</f>
        <v>3</v>
      </c>
      <c r="L22" s="43">
        <f>IF(SUMIFS(Data!$S:$S,Data!$A:$A,$B22,Data!$C:$C,L$1)=0,"",SUMIFS(Data!$S:$S,Data!$A:$A,$B22,Data!$C:$C,L$1))</f>
        <v>4.7336666666666662</v>
      </c>
      <c r="M22" s="43">
        <f>IF(SUMIFS(Data!$S:$S,Data!$A:$A,$B22,Data!$C:$C,M$1)=0,"",SUMIFS(Data!$S:$S,Data!$A:$A,$B22,Data!$C:$C,M$1))</f>
        <v>3.9750000000000001</v>
      </c>
      <c r="N22" s="43" t="str">
        <f>IF(SUMIFS(Data!$S:$S,Data!$A:$A,$B22,Data!$C:$C,N$1)=0,"",SUMIFS(Data!$S:$S,Data!$A:$A,$B22,Data!$C:$C,N$1))</f>
        <v/>
      </c>
      <c r="O22" s="43">
        <f>IF(SUMIFS(Data!$S:$S,Data!$A:$A,$B22,Data!$C:$C,O$1)=0,"",SUMIFS(Data!$S:$S,Data!$A:$A,$B22,Data!$C:$C,O$1))</f>
        <v>3.7</v>
      </c>
      <c r="P22" s="43" t="str">
        <f>IF(SUMIFS(Data!$S:$S,Data!$A:$A,$B22,Data!$C:$C,P$1)=0,"",SUMIFS(Data!$S:$S,Data!$A:$A,$B22,Data!$C:$C,P$1))</f>
        <v/>
      </c>
      <c r="Q22" s="43" t="str">
        <f>IF(SUMIFS(Data!$S:$S,Data!$A:$A,$B22,Data!$C:$C,Q$1)=0,"",SUMIFS(Data!$S:$S,Data!$A:$A,$B22,Data!$C:$C,Q$1))</f>
        <v/>
      </c>
      <c r="R22" s="43" t="str">
        <f>IF(SUMIFS(Data!$S:$S,Data!$A:$A,$B22,Data!$C:$C,R$1)=0,"",SUMIFS(Data!$S:$S,Data!$A:$A,$B22,Data!$C:$C,R$1))</f>
        <v/>
      </c>
      <c r="S22" s="43">
        <f>IF(SUMIFS(Data!$S:$S,Data!$A:$A,$B22,Data!$C:$C,S$1)=0,"",SUMIFS(Data!$S:$S,Data!$A:$A,$B22,Data!$C:$C,S$1))</f>
        <v>2.5</v>
      </c>
      <c r="T22" s="43" t="str">
        <f>IF(SUMIFS(Data!$S:$S,Data!$A:$A,$B22,Data!$C:$C,T$1)=0,"",SUMIFS(Data!$S:$S,Data!$A:$A,$B22,Data!$C:$C,T$1))</f>
        <v/>
      </c>
      <c r="U22" s="43">
        <f t="shared" si="0"/>
        <v>47.187666666666665</v>
      </c>
      <c r="V22" s="43">
        <f>SUMIFS(Data!D:D,Data!A:A,'#ligaSYR'!B22)</f>
        <v>253.05999999999997</v>
      </c>
      <c r="W22" s="44" t="str">
        <f>IF(VLOOKUP(B22,Participanti!A:D,4,0)=0," ","New")</f>
        <v xml:space="preserve"> </v>
      </c>
      <c r="X22" s="150"/>
    </row>
    <row r="23" spans="1:24" ht="13.8" x14ac:dyDescent="0.3">
      <c r="A23" s="42">
        <v>22</v>
      </c>
      <c r="B23" s="42" t="s">
        <v>51</v>
      </c>
      <c r="C23" s="43">
        <f>IF(SUMIFS(Data!$S:$S,Data!$A:$A,$B23,Data!$C:$C,C$1)=0,"",SUMIFS(Data!$S:$S,Data!$A:$A,$B23,Data!$C:$C,C$1))</f>
        <v>3.8039999999999998</v>
      </c>
      <c r="D23" s="43">
        <f>IF(SUMIFS(Data!$S:$S,Data!$A:$A,$B23,Data!$C:$C,D$1)=0,"",SUMIFS(Data!$S:$S,Data!$A:$A,$B23,Data!$C:$C,D$1))</f>
        <v>2.2726666666666668</v>
      </c>
      <c r="E23" s="43">
        <f>IF(SUMIFS(Data!$S:$S,Data!$A:$A,$B23,Data!$C:$C,E$1)=0,"",SUMIFS(Data!$S:$S,Data!$A:$A,$B23,Data!$C:$C,E$1))</f>
        <v>3.9453333333333331</v>
      </c>
      <c r="F23" s="43">
        <f>IF(SUMIFS(Data!$S:$S,Data!$A:$A,$B23,Data!$C:$C,F$1)=0,"",SUMIFS(Data!$S:$S,Data!$A:$A,$B23,Data!$C:$C,F$1))</f>
        <v>1.9</v>
      </c>
      <c r="G23" s="43">
        <f>IF(SUMIFS(Data!$S:$S,Data!$A:$A,$B23,Data!$C:$C,G$1)=0,"",SUMIFS(Data!$S:$S,Data!$A:$A,$B23,Data!$C:$C,G$1))</f>
        <v>1.7749999999999999</v>
      </c>
      <c r="H23" s="43">
        <f>IF(SUMIFS(Data!$S:$S,Data!$A:$A,$B23,Data!$C:$C,H$1)=0,"",SUMIFS(Data!$S:$S,Data!$A:$A,$B23,Data!$C:$C,H$1))</f>
        <v>3.125</v>
      </c>
      <c r="I23" s="43">
        <f>IF(SUMIFS(Data!$S:$S,Data!$A:$A,$B23,Data!$C:$C,I$1)=0,"",SUMIFS(Data!$S:$S,Data!$A:$A,$B23,Data!$C:$C,I$1))</f>
        <v>1.9843333333333333</v>
      </c>
      <c r="J23" s="43">
        <f>IF(SUMIFS(Data!$S:$S,Data!$A:$A,$B23,Data!$C:$C,J$1)=0,"",SUMIFS(Data!$S:$S,Data!$A:$A,$B23,Data!$C:$C,J$1))</f>
        <v>1.5</v>
      </c>
      <c r="K23" s="43">
        <f>IF(SUMIFS(Data!$S:$S,Data!$A:$A,$B23,Data!$C:$C,K$1)=0,"",SUMIFS(Data!$S:$S,Data!$A:$A,$B23,Data!$C:$C,K$1))</f>
        <v>2.15</v>
      </c>
      <c r="L23" s="43">
        <f>IF(SUMIFS(Data!$S:$S,Data!$A:$A,$B23,Data!$C:$C,L$1)=0,"",SUMIFS(Data!$S:$S,Data!$A:$A,$B23,Data!$C:$C,L$1))</f>
        <v>2.7713333333333332</v>
      </c>
      <c r="M23" s="43">
        <f>IF(SUMIFS(Data!$S:$S,Data!$A:$A,$B23,Data!$C:$C,M$1)=0,"",SUMIFS(Data!$S:$S,Data!$A:$A,$B23,Data!$C:$C,M$1))</f>
        <v>2.274</v>
      </c>
      <c r="N23" s="43">
        <f>IF(SUMIFS(Data!$S:$S,Data!$A:$A,$B23,Data!$C:$C,N$1)=0,"",SUMIFS(Data!$S:$S,Data!$A:$A,$B23,Data!$C:$C,N$1))</f>
        <v>3.625</v>
      </c>
      <c r="O23" s="43">
        <f>IF(SUMIFS(Data!$S:$S,Data!$A:$A,$B23,Data!$C:$C,O$1)=0,"",SUMIFS(Data!$S:$S,Data!$A:$A,$B23,Data!$C:$C,O$1))</f>
        <v>2.8943333333333334</v>
      </c>
      <c r="P23" s="43">
        <f>IF(SUMIFS(Data!$S:$S,Data!$A:$A,$B23,Data!$C:$C,P$1)=0,"",SUMIFS(Data!$S:$S,Data!$A:$A,$B23,Data!$C:$C,P$1))</f>
        <v>3.0246666666666666</v>
      </c>
      <c r="Q23" s="43">
        <f>IF(SUMIFS(Data!$S:$S,Data!$A:$A,$B23,Data!$C:$C,Q$1)=0,"",SUMIFS(Data!$S:$S,Data!$A:$A,$B23,Data!$C:$C,Q$1))</f>
        <v>2.9</v>
      </c>
      <c r="R23" s="43">
        <f>IF(SUMIFS(Data!$S:$S,Data!$A:$A,$B23,Data!$C:$C,R$1)=0,"",SUMIFS(Data!$S:$S,Data!$A:$A,$B23,Data!$C:$C,R$1))</f>
        <v>1.3646666666666667</v>
      </c>
      <c r="S23" s="43">
        <f>IF(SUMIFS(Data!$S:$S,Data!$A:$A,$B23,Data!$C:$C,S$1)=0,"",SUMIFS(Data!$S:$S,Data!$A:$A,$B23,Data!$C:$C,S$1))</f>
        <v>2.7393333333333332</v>
      </c>
      <c r="T23" s="43" t="str">
        <f>IF(SUMIFS(Data!$S:$S,Data!$A:$A,$B23,Data!$C:$C,T$1)=0,"",SUMIFS(Data!$S:$S,Data!$A:$A,$B23,Data!$C:$C,T$1))</f>
        <v/>
      </c>
      <c r="U23" s="43">
        <f t="shared" si="0"/>
        <v>44.049666666666667</v>
      </c>
      <c r="V23" s="43">
        <f>SUMIFS(Data!D:D,Data!A:A,'#ligaSYR'!B23)</f>
        <v>167.19</v>
      </c>
      <c r="W23" s="44" t="str">
        <f>IF(VLOOKUP(B23,Participanti!A:D,4,0)=0," ","New")</f>
        <v xml:space="preserve"> </v>
      </c>
      <c r="X23" s="150"/>
    </row>
    <row r="24" spans="1:24" ht="13.8" x14ac:dyDescent="0.3">
      <c r="A24" s="42">
        <v>23</v>
      </c>
      <c r="B24" s="42" t="s">
        <v>130</v>
      </c>
      <c r="C24" s="43">
        <f>IF(SUMIFS(Data!$S:$S,Data!$A:$A,$B24,Data!$C:$C,C$1)=0,"",SUMIFS(Data!$S:$S,Data!$A:$A,$B24,Data!$C:$C,C$1))</f>
        <v>4.5</v>
      </c>
      <c r="D24" s="43">
        <f>IF(SUMIFS(Data!$S:$S,Data!$A:$A,$B24,Data!$C:$C,D$1)=0,"",SUMIFS(Data!$S:$S,Data!$A:$A,$B24,Data!$C:$C,D$1))</f>
        <v>4.25</v>
      </c>
      <c r="E24" s="43">
        <f>IF(SUMIFS(Data!$S:$S,Data!$A:$A,$B24,Data!$C:$C,E$1)=0,"",SUMIFS(Data!$S:$S,Data!$A:$A,$B24,Data!$C:$C,E$1))</f>
        <v>3.25</v>
      </c>
      <c r="F24" s="43">
        <f>IF(SUMIFS(Data!$S:$S,Data!$A:$A,$B24,Data!$C:$C,F$1)=0,"",SUMIFS(Data!$S:$S,Data!$A:$A,$B24,Data!$C:$C,F$1))</f>
        <v>1.5</v>
      </c>
      <c r="G24" s="43" t="str">
        <f>IF(SUMIFS(Data!$S:$S,Data!$A:$A,$B24,Data!$C:$C,G$1)=0,"",SUMIFS(Data!$S:$S,Data!$A:$A,$B24,Data!$C:$C,G$1))</f>
        <v/>
      </c>
      <c r="H24" s="43" t="str">
        <f>IF(SUMIFS(Data!$S:$S,Data!$A:$A,$B24,Data!$C:$C,H$1)=0,"",SUMIFS(Data!$S:$S,Data!$A:$A,$B24,Data!$C:$C,H$1))</f>
        <v/>
      </c>
      <c r="I24" s="43" t="str">
        <f>IF(SUMIFS(Data!$S:$S,Data!$A:$A,$B24,Data!$C:$C,I$1)=0,"",SUMIFS(Data!$S:$S,Data!$A:$A,$B24,Data!$C:$C,I$1))</f>
        <v/>
      </c>
      <c r="J24" s="43" t="str">
        <f>IF(SUMIFS(Data!$S:$S,Data!$A:$A,$B24,Data!$C:$C,J$1)=0,"",SUMIFS(Data!$S:$S,Data!$A:$A,$B24,Data!$C:$C,J$1))</f>
        <v/>
      </c>
      <c r="K24" s="43" t="str">
        <f>IF(SUMIFS(Data!$S:$S,Data!$A:$A,$B24,Data!$C:$C,K$1)=0,"",SUMIFS(Data!$S:$S,Data!$A:$A,$B24,Data!$C:$C,K$1))</f>
        <v/>
      </c>
      <c r="L24" s="43">
        <f>IF(SUMIFS(Data!$S:$S,Data!$A:$A,$B24,Data!$C:$C,L$1)=0,"",SUMIFS(Data!$S:$S,Data!$A:$A,$B24,Data!$C:$C,L$1))</f>
        <v>3.75</v>
      </c>
      <c r="M24" s="43">
        <f>IF(SUMIFS(Data!$S:$S,Data!$A:$A,$B24,Data!$C:$C,M$1)=0,"",SUMIFS(Data!$S:$S,Data!$A:$A,$B24,Data!$C:$C,M$1))</f>
        <v>4.25</v>
      </c>
      <c r="N24" s="43" t="str">
        <f>IF(SUMIFS(Data!$S:$S,Data!$A:$A,$B24,Data!$C:$C,N$1)=0,"",SUMIFS(Data!$S:$S,Data!$A:$A,$B24,Data!$C:$C,N$1))</f>
        <v/>
      </c>
      <c r="O24" s="43">
        <f>IF(SUMIFS(Data!$S:$S,Data!$A:$A,$B24,Data!$C:$C,O$1)=0,"",SUMIFS(Data!$S:$S,Data!$A:$A,$B24,Data!$C:$C,O$1))</f>
        <v>4.25</v>
      </c>
      <c r="P24" s="43">
        <f>IF(SUMIFS(Data!$S:$S,Data!$A:$A,$B24,Data!$C:$C,P$1)=0,"",SUMIFS(Data!$S:$S,Data!$A:$A,$B24,Data!$C:$C,P$1))</f>
        <v>2.25</v>
      </c>
      <c r="Q24" s="43">
        <f>IF(SUMIFS(Data!$S:$S,Data!$A:$A,$B24,Data!$C:$C,Q$1)=0,"",SUMIFS(Data!$S:$S,Data!$A:$A,$B24,Data!$C:$C,Q$1))</f>
        <v>4.75</v>
      </c>
      <c r="R24" s="43">
        <f>IF(SUMIFS(Data!$S:$S,Data!$A:$A,$B24,Data!$C:$C,R$1)=0,"",SUMIFS(Data!$S:$S,Data!$A:$A,$B24,Data!$C:$C,R$1))</f>
        <v>3.625</v>
      </c>
      <c r="S24" s="43">
        <f>IF(SUMIFS(Data!$S:$S,Data!$A:$A,$B24,Data!$C:$C,S$1)=0,"",SUMIFS(Data!$S:$S,Data!$A:$A,$B24,Data!$C:$C,S$1))</f>
        <v>4</v>
      </c>
      <c r="T24" s="43">
        <f>IF(SUMIFS(Data!$S:$S,Data!$A:$A,$B24,Data!$C:$C,T$1)=0,"",SUMIFS(Data!$S:$S,Data!$A:$A,$B24,Data!$C:$C,T$1))</f>
        <v>3.5</v>
      </c>
      <c r="U24" s="43">
        <f t="shared" si="0"/>
        <v>43.875</v>
      </c>
      <c r="V24" s="43">
        <f>SUMIFS(Data!D:D,Data!A:A,'#ligaSYR'!B24)</f>
        <v>187.1</v>
      </c>
      <c r="W24" s="44" t="str">
        <f>IF(VLOOKUP(B24,Participanti!A:D,4,0)=0," ","New")</f>
        <v xml:space="preserve"> </v>
      </c>
      <c r="X24" s="150"/>
    </row>
    <row r="25" spans="1:24" ht="13.8" x14ac:dyDescent="0.3">
      <c r="A25" s="42">
        <v>24</v>
      </c>
      <c r="B25" s="42" t="s">
        <v>53</v>
      </c>
      <c r="C25" s="43">
        <f>IF(SUMIFS(Data!$S:$S,Data!$A:$A,$B25,Data!$C:$C,C$1)=0,"",SUMIFS(Data!$S:$S,Data!$A:$A,$B25,Data!$C:$C,C$1))</f>
        <v>2.625</v>
      </c>
      <c r="D25" s="43">
        <f>IF(SUMIFS(Data!$S:$S,Data!$A:$A,$B25,Data!$C:$C,D$1)=0,"",SUMIFS(Data!$S:$S,Data!$A:$A,$B25,Data!$C:$C,D$1))</f>
        <v>2.25</v>
      </c>
      <c r="E25" s="43">
        <f>IF(SUMIFS(Data!$S:$S,Data!$A:$A,$B25,Data!$C:$C,E$1)=0,"",SUMIFS(Data!$S:$S,Data!$A:$A,$B25,Data!$C:$C,E$1))</f>
        <v>3.125</v>
      </c>
      <c r="F25" s="43">
        <f>IF(SUMIFS(Data!$S:$S,Data!$A:$A,$B25,Data!$C:$C,F$1)=0,"",SUMIFS(Data!$S:$S,Data!$A:$A,$B25,Data!$C:$C,F$1))</f>
        <v>1.875</v>
      </c>
      <c r="G25" s="43">
        <f>IF(SUMIFS(Data!$S:$S,Data!$A:$A,$B25,Data!$C:$C,G$1)=0,"",SUMIFS(Data!$S:$S,Data!$A:$A,$B25,Data!$C:$C,G$1))</f>
        <v>3.125</v>
      </c>
      <c r="H25" s="43">
        <f>IF(SUMIFS(Data!$S:$S,Data!$A:$A,$B25,Data!$C:$C,H$1)=0,"",SUMIFS(Data!$S:$S,Data!$A:$A,$B25,Data!$C:$C,H$1))</f>
        <v>3.125</v>
      </c>
      <c r="I25" s="43">
        <f>IF(SUMIFS(Data!$S:$S,Data!$A:$A,$B25,Data!$C:$C,I$1)=0,"",SUMIFS(Data!$S:$S,Data!$A:$A,$B25,Data!$C:$C,I$1))</f>
        <v>1.2183333333333333</v>
      </c>
      <c r="J25" s="43">
        <f>IF(SUMIFS(Data!$S:$S,Data!$A:$A,$B25,Data!$C:$C,J$1)=0,"",SUMIFS(Data!$S:$S,Data!$A:$A,$B25,Data!$C:$C,J$1))</f>
        <v>2.25</v>
      </c>
      <c r="K25" s="43">
        <f>IF(SUMIFS(Data!$S:$S,Data!$A:$A,$B25,Data!$C:$C,K$1)=0,"",SUMIFS(Data!$S:$S,Data!$A:$A,$B25,Data!$C:$C,K$1))</f>
        <v>2</v>
      </c>
      <c r="L25" s="43">
        <f>IF(SUMIFS(Data!$S:$S,Data!$A:$A,$B25,Data!$C:$C,L$1)=0,"",SUMIFS(Data!$S:$S,Data!$A:$A,$B25,Data!$C:$C,L$1))</f>
        <v>2.25</v>
      </c>
      <c r="M25" s="43">
        <f>IF(SUMIFS(Data!$S:$S,Data!$A:$A,$B25,Data!$C:$C,M$1)=0,"",SUMIFS(Data!$S:$S,Data!$A:$A,$B25,Data!$C:$C,M$1))</f>
        <v>1.875</v>
      </c>
      <c r="N25" s="43">
        <f>IF(SUMIFS(Data!$S:$S,Data!$A:$A,$B25,Data!$C:$C,N$1)=0,"",SUMIFS(Data!$S:$S,Data!$A:$A,$B25,Data!$C:$C,N$1))</f>
        <v>3.625</v>
      </c>
      <c r="O25" s="43">
        <f>IF(SUMIFS(Data!$S:$S,Data!$A:$A,$B25,Data!$C:$C,O$1)=0,"",SUMIFS(Data!$S:$S,Data!$A:$A,$B25,Data!$C:$C,O$1))</f>
        <v>2.125</v>
      </c>
      <c r="P25" s="43">
        <f>IF(SUMIFS(Data!$S:$S,Data!$A:$A,$B25,Data!$C:$C,P$1)=0,"",SUMIFS(Data!$S:$S,Data!$A:$A,$B25,Data!$C:$C,P$1))</f>
        <v>2</v>
      </c>
      <c r="Q25" s="43">
        <f>IF(SUMIFS(Data!$S:$S,Data!$A:$A,$B25,Data!$C:$C,Q$1)=0,"",SUMIFS(Data!$S:$S,Data!$A:$A,$B25,Data!$C:$C,Q$1))</f>
        <v>2.75</v>
      </c>
      <c r="R25" s="43" t="str">
        <f>IF(SUMIFS(Data!$S:$S,Data!$A:$A,$B25,Data!$C:$C,R$1)=0,"",SUMIFS(Data!$S:$S,Data!$A:$A,$B25,Data!$C:$C,R$1))</f>
        <v/>
      </c>
      <c r="S25" s="43">
        <f>IF(SUMIFS(Data!$S:$S,Data!$A:$A,$B25,Data!$C:$C,S$1)=0,"",SUMIFS(Data!$S:$S,Data!$A:$A,$B25,Data!$C:$C,S$1))</f>
        <v>2</v>
      </c>
      <c r="T25" s="43">
        <f>IF(SUMIFS(Data!$S:$S,Data!$A:$A,$B25,Data!$C:$C,T$1)=0,"",SUMIFS(Data!$S:$S,Data!$A:$A,$B25,Data!$C:$C,T$1))</f>
        <v>3</v>
      </c>
      <c r="U25" s="43">
        <f t="shared" si="0"/>
        <v>41.218333333333334</v>
      </c>
      <c r="V25" s="43">
        <f>SUMIFS(Data!D:D,Data!A:A,'#ligaSYR'!B25)</f>
        <v>169.82</v>
      </c>
      <c r="W25" s="44" t="str">
        <f>IF(VLOOKUP(B25,Participanti!A:D,4,0)=0," ","New")</f>
        <v xml:space="preserve"> </v>
      </c>
      <c r="X25" s="150"/>
    </row>
    <row r="26" spans="1:24" ht="13.8" x14ac:dyDescent="0.3">
      <c r="A26" s="42">
        <v>25</v>
      </c>
      <c r="B26" s="42" t="s">
        <v>189</v>
      </c>
      <c r="C26" s="43">
        <f>IF(SUMIFS(Data!$S:$S,Data!$A:$A,$B26,Data!$C:$C,C$1)=0,"",SUMIFS(Data!$S:$S,Data!$A:$A,$B26,Data!$C:$C,C$1))</f>
        <v>3.125</v>
      </c>
      <c r="D26" s="43">
        <f>IF(SUMIFS(Data!$S:$S,Data!$A:$A,$B26,Data!$C:$C,D$1)=0,"",SUMIFS(Data!$S:$S,Data!$A:$A,$B26,Data!$C:$C,D$1))</f>
        <v>2.5750000000000002</v>
      </c>
      <c r="E26" s="43">
        <f>IF(SUMIFS(Data!$S:$S,Data!$A:$A,$B26,Data!$C:$C,E$1)=0,"",SUMIFS(Data!$S:$S,Data!$A:$A,$B26,Data!$C:$C,E$1))</f>
        <v>3</v>
      </c>
      <c r="F26" s="43">
        <f>IF(SUMIFS(Data!$S:$S,Data!$A:$A,$B26,Data!$C:$C,F$1)=0,"",SUMIFS(Data!$S:$S,Data!$A:$A,$B26,Data!$C:$C,F$1))</f>
        <v>2.625</v>
      </c>
      <c r="G26" s="43">
        <f>IF(SUMIFS(Data!$S:$S,Data!$A:$A,$B26,Data!$C:$C,G$1)=0,"",SUMIFS(Data!$S:$S,Data!$A:$A,$B26,Data!$C:$C,G$1))</f>
        <v>4.3893333333333331</v>
      </c>
      <c r="H26" s="43">
        <f>IF(SUMIFS(Data!$S:$S,Data!$A:$A,$B26,Data!$C:$C,H$1)=0,"",SUMIFS(Data!$S:$S,Data!$A:$A,$B26,Data!$C:$C,H$1))</f>
        <v>3.5</v>
      </c>
      <c r="I26" s="43">
        <f>IF(SUMIFS(Data!$S:$S,Data!$A:$A,$B26,Data!$C:$C,I$1)=0,"",SUMIFS(Data!$S:$S,Data!$A:$A,$B26,Data!$C:$C,I$1))</f>
        <v>3.25</v>
      </c>
      <c r="J26" s="43" t="str">
        <f>IF(SUMIFS(Data!$S:$S,Data!$A:$A,$B26,Data!$C:$C,J$1)=0,"",SUMIFS(Data!$S:$S,Data!$A:$A,$B26,Data!$C:$C,J$1))</f>
        <v/>
      </c>
      <c r="K26" s="43" t="str">
        <f>IF(SUMIFS(Data!$S:$S,Data!$A:$A,$B26,Data!$C:$C,K$1)=0,"",SUMIFS(Data!$S:$S,Data!$A:$A,$B26,Data!$C:$C,K$1))</f>
        <v/>
      </c>
      <c r="L26" s="43" t="str">
        <f>IF(SUMIFS(Data!$S:$S,Data!$A:$A,$B26,Data!$C:$C,L$1)=0,"",SUMIFS(Data!$S:$S,Data!$A:$A,$B26,Data!$C:$C,L$1))</f>
        <v/>
      </c>
      <c r="M26" s="43" t="str">
        <f>IF(SUMIFS(Data!$S:$S,Data!$A:$A,$B26,Data!$C:$C,M$1)=0,"",SUMIFS(Data!$S:$S,Data!$A:$A,$B26,Data!$C:$C,M$1))</f>
        <v/>
      </c>
      <c r="N26" s="43" t="str">
        <f>IF(SUMIFS(Data!$S:$S,Data!$A:$A,$B26,Data!$C:$C,N$1)=0,"",SUMIFS(Data!$S:$S,Data!$A:$A,$B26,Data!$C:$C,N$1))</f>
        <v/>
      </c>
      <c r="O26" s="43">
        <f>IF(SUMIFS(Data!$S:$S,Data!$A:$A,$B26,Data!$C:$C,O$1)=0,"",SUMIFS(Data!$S:$S,Data!$A:$A,$B26,Data!$C:$C,O$1))</f>
        <v>4</v>
      </c>
      <c r="P26" s="43">
        <f>IF(SUMIFS(Data!$S:$S,Data!$A:$A,$B26,Data!$C:$C,P$1)=0,"",SUMIFS(Data!$S:$S,Data!$A:$A,$B26,Data!$C:$C,P$1))</f>
        <v>3.5</v>
      </c>
      <c r="Q26" s="43">
        <f>IF(SUMIFS(Data!$S:$S,Data!$A:$A,$B26,Data!$C:$C,Q$1)=0,"",SUMIFS(Data!$S:$S,Data!$A:$A,$B26,Data!$C:$C,Q$1))</f>
        <v>4.7</v>
      </c>
      <c r="R26" s="43">
        <f>IF(SUMIFS(Data!$S:$S,Data!$A:$A,$B26,Data!$C:$C,R$1)=0,"",SUMIFS(Data!$S:$S,Data!$A:$A,$B26,Data!$C:$C,R$1))</f>
        <v>3</v>
      </c>
      <c r="S26" s="43">
        <f>IF(SUMIFS(Data!$S:$S,Data!$A:$A,$B26,Data!$C:$C,S$1)=0,"",SUMIFS(Data!$S:$S,Data!$A:$A,$B26,Data!$C:$C,S$1))</f>
        <v>3</v>
      </c>
      <c r="T26" s="43" t="str">
        <f>IF(SUMIFS(Data!$S:$S,Data!$A:$A,$B26,Data!$C:$C,T$1)=0,"",SUMIFS(Data!$S:$S,Data!$A:$A,$B26,Data!$C:$C,T$1))</f>
        <v/>
      </c>
      <c r="U26" s="43">
        <f t="shared" si="0"/>
        <v>40.664333333333332</v>
      </c>
      <c r="V26" s="43">
        <f>SUMIFS(Data!D:D,Data!A:A,'#ligaSYR'!B26)</f>
        <v>198.07</v>
      </c>
      <c r="W26" s="44" t="str">
        <f>IF(VLOOKUP(B26,Participanti!A:D,4,0)=0," ","New")</f>
        <v>New</v>
      </c>
      <c r="X26" s="150"/>
    </row>
    <row r="27" spans="1:24" ht="13.8" x14ac:dyDescent="0.3">
      <c r="A27" s="42">
        <v>26</v>
      </c>
      <c r="B27" s="42" t="s">
        <v>62</v>
      </c>
      <c r="C27" s="43">
        <f>IF(SUMIFS(Data!$S:$S,Data!$A:$A,$B27,Data!$C:$C,C$1)=0,"",SUMIFS(Data!$S:$S,Data!$A:$A,$B27,Data!$C:$C,C$1))</f>
        <v>3.875</v>
      </c>
      <c r="D27" s="43">
        <f>IF(SUMIFS(Data!$S:$S,Data!$A:$A,$B27,Data!$C:$C,D$1)=0,"",SUMIFS(Data!$S:$S,Data!$A:$A,$B27,Data!$C:$C,D$1))</f>
        <v>4.3499999999999996</v>
      </c>
      <c r="E27" s="43">
        <f>IF(SUMIFS(Data!$S:$S,Data!$A:$A,$B27,Data!$C:$C,E$1)=0,"",SUMIFS(Data!$S:$S,Data!$A:$A,$B27,Data!$C:$C,E$1))</f>
        <v>3.25</v>
      </c>
      <c r="F27" s="43">
        <f>IF(SUMIFS(Data!$S:$S,Data!$A:$A,$B27,Data!$C:$C,F$1)=0,"",SUMIFS(Data!$S:$S,Data!$A:$A,$B27,Data!$C:$C,F$1))</f>
        <v>2.875</v>
      </c>
      <c r="G27" s="43">
        <f>IF(SUMIFS(Data!$S:$S,Data!$A:$A,$B27,Data!$C:$C,G$1)=0,"",SUMIFS(Data!$S:$S,Data!$A:$A,$B27,Data!$C:$C,G$1))</f>
        <v>2.625</v>
      </c>
      <c r="H27" s="43">
        <f>IF(SUMIFS(Data!$S:$S,Data!$A:$A,$B27,Data!$C:$C,H$1)=0,"",SUMIFS(Data!$S:$S,Data!$A:$A,$B27,Data!$C:$C,H$1))</f>
        <v>3</v>
      </c>
      <c r="I27" s="43">
        <f>IF(SUMIFS(Data!$S:$S,Data!$A:$A,$B27,Data!$C:$C,I$1)=0,"",SUMIFS(Data!$S:$S,Data!$A:$A,$B27,Data!$C:$C,I$1))</f>
        <v>2.875</v>
      </c>
      <c r="J27" s="43">
        <f>IF(SUMIFS(Data!$S:$S,Data!$A:$A,$B27,Data!$C:$C,J$1)=0,"",SUMIFS(Data!$S:$S,Data!$A:$A,$B27,Data!$C:$C,J$1))</f>
        <v>3.125</v>
      </c>
      <c r="K27" s="43" t="str">
        <f>IF(SUMIFS(Data!$S:$S,Data!$A:$A,$B27,Data!$C:$C,K$1)=0,"",SUMIFS(Data!$S:$S,Data!$A:$A,$B27,Data!$C:$C,K$1))</f>
        <v/>
      </c>
      <c r="L27" s="43">
        <f>IF(SUMIFS(Data!$S:$S,Data!$A:$A,$B27,Data!$C:$C,L$1)=0,"",SUMIFS(Data!$S:$S,Data!$A:$A,$B27,Data!$C:$C,L$1))</f>
        <v>5.0250000000000004</v>
      </c>
      <c r="M27" s="43">
        <f>IF(SUMIFS(Data!$S:$S,Data!$A:$A,$B27,Data!$C:$C,M$1)=0,"",SUMIFS(Data!$S:$S,Data!$A:$A,$B27,Data!$C:$C,M$1))</f>
        <v>2.75</v>
      </c>
      <c r="N27" s="43" t="str">
        <f>IF(SUMIFS(Data!$S:$S,Data!$A:$A,$B27,Data!$C:$C,N$1)=0,"",SUMIFS(Data!$S:$S,Data!$A:$A,$B27,Data!$C:$C,N$1))</f>
        <v/>
      </c>
      <c r="O27" s="43">
        <f>IF(SUMIFS(Data!$S:$S,Data!$A:$A,$B27,Data!$C:$C,O$1)=0,"",SUMIFS(Data!$S:$S,Data!$A:$A,$B27,Data!$C:$C,O$1))</f>
        <v>3.25</v>
      </c>
      <c r="P27" s="43">
        <f>IF(SUMIFS(Data!$S:$S,Data!$A:$A,$B27,Data!$C:$C,P$1)=0,"",SUMIFS(Data!$S:$S,Data!$A:$A,$B27,Data!$C:$C,P$1))</f>
        <v>3.375</v>
      </c>
      <c r="Q27" s="43" t="str">
        <f>IF(SUMIFS(Data!$S:$S,Data!$A:$A,$B27,Data!$C:$C,Q$1)=0,"",SUMIFS(Data!$S:$S,Data!$A:$A,$B27,Data!$C:$C,Q$1))</f>
        <v/>
      </c>
      <c r="R27" s="43" t="str">
        <f>IF(SUMIFS(Data!$S:$S,Data!$A:$A,$B27,Data!$C:$C,R$1)=0,"",SUMIFS(Data!$S:$S,Data!$A:$A,$B27,Data!$C:$C,R$1))</f>
        <v/>
      </c>
      <c r="S27" s="43" t="str">
        <f>IF(SUMIFS(Data!$S:$S,Data!$A:$A,$B27,Data!$C:$C,S$1)=0,"",SUMIFS(Data!$S:$S,Data!$A:$A,$B27,Data!$C:$C,S$1))</f>
        <v/>
      </c>
      <c r="T27" s="43" t="str">
        <f>IF(SUMIFS(Data!$S:$S,Data!$A:$A,$B27,Data!$C:$C,T$1)=0,"",SUMIFS(Data!$S:$S,Data!$A:$A,$B27,Data!$C:$C,T$1))</f>
        <v/>
      </c>
      <c r="U27" s="43">
        <f t="shared" si="0"/>
        <v>40.375</v>
      </c>
      <c r="V27" s="43">
        <f>SUMIFS(Data!D:D,Data!A:A,'#ligaSYR'!B27)</f>
        <v>168.15</v>
      </c>
      <c r="W27" s="44" t="str">
        <f>IF(VLOOKUP(B27,Participanti!A:D,4,0)=0," ","New")</f>
        <v xml:space="preserve"> </v>
      </c>
      <c r="X27" s="150"/>
    </row>
    <row r="28" spans="1:24" ht="13.8" x14ac:dyDescent="0.3">
      <c r="A28" s="42">
        <v>27</v>
      </c>
      <c r="B28" s="42" t="s">
        <v>67</v>
      </c>
      <c r="C28" s="43">
        <f>IF(SUMIFS(Data!$S:$S,Data!$A:$A,$B28,Data!$C:$C,C$1)=0,"",SUMIFS(Data!$S:$S,Data!$A:$A,$B28,Data!$C:$C,C$1))</f>
        <v>2.4500000000000002</v>
      </c>
      <c r="D28" s="43">
        <f>IF(SUMIFS(Data!$S:$S,Data!$A:$A,$B28,Data!$C:$C,D$1)=0,"",SUMIFS(Data!$S:$S,Data!$A:$A,$B28,Data!$C:$C,D$1))</f>
        <v>1.95</v>
      </c>
      <c r="E28" s="43">
        <f>IF(SUMIFS(Data!$S:$S,Data!$A:$A,$B28,Data!$C:$C,E$1)=0,"",SUMIFS(Data!$S:$S,Data!$A:$A,$B28,Data!$C:$C,E$1))</f>
        <v>2.4500000000000002</v>
      </c>
      <c r="F28" s="43">
        <f>IF(SUMIFS(Data!$S:$S,Data!$A:$A,$B28,Data!$C:$C,F$1)=0,"",SUMIFS(Data!$S:$S,Data!$A:$A,$B28,Data!$C:$C,F$1))</f>
        <v>1.95</v>
      </c>
      <c r="G28" s="43">
        <f>IF(SUMIFS(Data!$S:$S,Data!$A:$A,$B28,Data!$C:$C,G$1)=0,"",SUMIFS(Data!$S:$S,Data!$A:$A,$B28,Data!$C:$C,G$1))</f>
        <v>2.4500000000000002</v>
      </c>
      <c r="H28" s="43">
        <f>IF(SUMIFS(Data!$S:$S,Data!$A:$A,$B28,Data!$C:$C,H$1)=0,"",SUMIFS(Data!$S:$S,Data!$A:$A,$B28,Data!$C:$C,H$1))</f>
        <v>3.5</v>
      </c>
      <c r="I28" s="43">
        <f>IF(SUMIFS(Data!$S:$S,Data!$A:$A,$B28,Data!$C:$C,I$1)=0,"",SUMIFS(Data!$S:$S,Data!$A:$A,$B28,Data!$C:$C,I$1))</f>
        <v>1.95</v>
      </c>
      <c r="J28" s="43">
        <f>IF(SUMIFS(Data!$S:$S,Data!$A:$A,$B28,Data!$C:$C,J$1)=0,"",SUMIFS(Data!$S:$S,Data!$A:$A,$B28,Data!$C:$C,J$1))</f>
        <v>2.4500000000000002</v>
      </c>
      <c r="K28" s="43" t="str">
        <f>IF(SUMIFS(Data!$S:$S,Data!$A:$A,$B28,Data!$C:$C,K$1)=0,"",SUMIFS(Data!$S:$S,Data!$A:$A,$B28,Data!$C:$C,K$1))</f>
        <v/>
      </c>
      <c r="L28" s="43">
        <f>IF(SUMIFS(Data!$S:$S,Data!$A:$A,$B28,Data!$C:$C,L$1)=0,"",SUMIFS(Data!$S:$S,Data!$A:$A,$B28,Data!$C:$C,L$1))</f>
        <v>2.8250000000000002</v>
      </c>
      <c r="M28" s="43">
        <f>IF(SUMIFS(Data!$S:$S,Data!$A:$A,$B28,Data!$C:$C,M$1)=0,"",SUMIFS(Data!$S:$S,Data!$A:$A,$B28,Data!$C:$C,M$1))</f>
        <v>1.95</v>
      </c>
      <c r="N28" s="43">
        <f>IF(SUMIFS(Data!$S:$S,Data!$A:$A,$B28,Data!$C:$C,N$1)=0,"",SUMIFS(Data!$S:$S,Data!$A:$A,$B28,Data!$C:$C,N$1))</f>
        <v>4</v>
      </c>
      <c r="O28" s="43">
        <f>IF(SUMIFS(Data!$S:$S,Data!$A:$A,$B28,Data!$C:$C,O$1)=0,"",SUMIFS(Data!$S:$S,Data!$A:$A,$B28,Data!$C:$C,O$1))</f>
        <v>2.4500000000000002</v>
      </c>
      <c r="P28" s="43">
        <f>IF(SUMIFS(Data!$S:$S,Data!$A:$A,$B28,Data!$C:$C,P$1)=0,"",SUMIFS(Data!$S:$S,Data!$A:$A,$B28,Data!$C:$C,P$1))</f>
        <v>1.95</v>
      </c>
      <c r="Q28" s="43">
        <f>IF(SUMIFS(Data!$S:$S,Data!$A:$A,$B28,Data!$C:$C,Q$1)=0,"",SUMIFS(Data!$S:$S,Data!$A:$A,$B28,Data!$C:$C,Q$1))</f>
        <v>2.4500000000000002</v>
      </c>
      <c r="R28" s="43">
        <f>IF(SUMIFS(Data!$S:$S,Data!$A:$A,$B28,Data!$C:$C,R$1)=0,"",SUMIFS(Data!$S:$S,Data!$A:$A,$B28,Data!$C:$C,R$1))</f>
        <v>1.95</v>
      </c>
      <c r="S28" s="43">
        <f>IF(SUMIFS(Data!$S:$S,Data!$A:$A,$B28,Data!$C:$C,S$1)=0,"",SUMIFS(Data!$S:$S,Data!$A:$A,$B28,Data!$C:$C,S$1))</f>
        <v>2.2000000000000002</v>
      </c>
      <c r="T28" s="43" t="str">
        <f>IF(SUMIFS(Data!$S:$S,Data!$A:$A,$B28,Data!$C:$C,T$1)=0,"",SUMIFS(Data!$S:$S,Data!$A:$A,$B28,Data!$C:$C,T$1))</f>
        <v/>
      </c>
      <c r="U28" s="43">
        <f t="shared" si="0"/>
        <v>38.925000000000004</v>
      </c>
      <c r="V28" s="43">
        <f>SUMIFS(Data!D:D,Data!A:A,'#ligaSYR'!B28)</f>
        <v>114.54</v>
      </c>
      <c r="W28" s="44" t="str">
        <f>IF(VLOOKUP(B28,Participanti!A:D,4,0)=0," ","New")</f>
        <v xml:space="preserve"> </v>
      </c>
      <c r="X28" s="150"/>
    </row>
    <row r="29" spans="1:24" ht="13.8" x14ac:dyDescent="0.3">
      <c r="A29" s="42">
        <v>28</v>
      </c>
      <c r="B29" s="42" t="s">
        <v>7</v>
      </c>
      <c r="C29" s="43">
        <f>IF(SUMIFS(Data!$S:$S,Data!$A:$A,$B29,Data!$C:$C,C$1)=0,"",SUMIFS(Data!$S:$S,Data!$A:$A,$B29,Data!$C:$C,C$1))</f>
        <v>4.125</v>
      </c>
      <c r="D29" s="43">
        <f>IF(SUMIFS(Data!$S:$S,Data!$A:$A,$B29,Data!$C:$C,D$1)=0,"",SUMIFS(Data!$S:$S,Data!$A:$A,$B29,Data!$C:$C,D$1))</f>
        <v>4.125</v>
      </c>
      <c r="E29" s="43">
        <f>IF(SUMIFS(Data!$S:$S,Data!$A:$A,$B29,Data!$C:$C,E$1)=0,"",SUMIFS(Data!$S:$S,Data!$A:$A,$B29,Data!$C:$C,E$1))</f>
        <v>4.25</v>
      </c>
      <c r="F29" s="43">
        <f>IF(SUMIFS(Data!$S:$S,Data!$A:$A,$B29,Data!$C:$C,F$1)=0,"",SUMIFS(Data!$S:$S,Data!$A:$A,$B29,Data!$C:$C,F$1))</f>
        <v>4.125</v>
      </c>
      <c r="G29" s="43">
        <f>IF(SUMIFS(Data!$S:$S,Data!$A:$A,$B29,Data!$C:$C,G$1)=0,"",SUMIFS(Data!$S:$S,Data!$A:$A,$B29,Data!$C:$C,G$1))</f>
        <v>4.125</v>
      </c>
      <c r="H29" s="43">
        <f>IF(SUMIFS(Data!$S:$S,Data!$A:$A,$B29,Data!$C:$C,H$1)=0,"",SUMIFS(Data!$S:$S,Data!$A:$A,$B29,Data!$C:$C,H$1))</f>
        <v>3.875</v>
      </c>
      <c r="I29" s="43">
        <f>IF(SUMIFS(Data!$S:$S,Data!$A:$A,$B29,Data!$C:$C,I$1)=0,"",SUMIFS(Data!$S:$S,Data!$A:$A,$B29,Data!$C:$C,I$1))</f>
        <v>2.875</v>
      </c>
      <c r="J29" s="43">
        <f>IF(SUMIFS(Data!$S:$S,Data!$A:$A,$B29,Data!$C:$C,J$1)=0,"",SUMIFS(Data!$S:$S,Data!$A:$A,$B29,Data!$C:$C,J$1))</f>
        <v>4.125</v>
      </c>
      <c r="K29" s="43">
        <f>IF(SUMIFS(Data!$S:$S,Data!$A:$A,$B29,Data!$C:$C,K$1)=0,"",SUMIFS(Data!$S:$S,Data!$A:$A,$B29,Data!$C:$C,K$1))</f>
        <v>2.75</v>
      </c>
      <c r="L29" s="43">
        <f>IF(SUMIFS(Data!$S:$S,Data!$A:$A,$B29,Data!$C:$C,L$1)=0,"",SUMIFS(Data!$S:$S,Data!$A:$A,$B29,Data!$C:$C,L$1))</f>
        <v>4.3259999999999996</v>
      </c>
      <c r="M29" s="43" t="str">
        <f>IF(SUMIFS(Data!$S:$S,Data!$A:$A,$B29,Data!$C:$C,M$1)=0,"",SUMIFS(Data!$S:$S,Data!$A:$A,$B29,Data!$C:$C,M$1))</f>
        <v/>
      </c>
      <c r="N29" s="43" t="str">
        <f>IF(SUMIFS(Data!$S:$S,Data!$A:$A,$B29,Data!$C:$C,N$1)=0,"",SUMIFS(Data!$S:$S,Data!$A:$A,$B29,Data!$C:$C,N$1))</f>
        <v/>
      </c>
      <c r="O29" s="43" t="str">
        <f>IF(SUMIFS(Data!$S:$S,Data!$A:$A,$B29,Data!$C:$C,O$1)=0,"",SUMIFS(Data!$S:$S,Data!$A:$A,$B29,Data!$C:$C,O$1))</f>
        <v/>
      </c>
      <c r="P29" s="43" t="str">
        <f>IF(SUMIFS(Data!$S:$S,Data!$A:$A,$B29,Data!$C:$C,P$1)=0,"",SUMIFS(Data!$S:$S,Data!$A:$A,$B29,Data!$C:$C,P$1))</f>
        <v/>
      </c>
      <c r="Q29" s="43" t="str">
        <f>IF(SUMIFS(Data!$S:$S,Data!$A:$A,$B29,Data!$C:$C,Q$1)=0,"",SUMIFS(Data!$S:$S,Data!$A:$A,$B29,Data!$C:$C,Q$1))</f>
        <v/>
      </c>
      <c r="R29" s="43" t="str">
        <f>IF(SUMIFS(Data!$S:$S,Data!$A:$A,$B29,Data!$C:$C,R$1)=0,"",SUMIFS(Data!$S:$S,Data!$A:$A,$B29,Data!$C:$C,R$1))</f>
        <v/>
      </c>
      <c r="S29" s="43" t="str">
        <f>IF(SUMIFS(Data!$S:$S,Data!$A:$A,$B29,Data!$C:$C,S$1)=0,"",SUMIFS(Data!$S:$S,Data!$A:$A,$B29,Data!$C:$C,S$1))</f>
        <v/>
      </c>
      <c r="T29" s="43" t="str">
        <f>IF(SUMIFS(Data!$S:$S,Data!$A:$A,$B29,Data!$C:$C,T$1)=0,"",SUMIFS(Data!$S:$S,Data!$A:$A,$B29,Data!$C:$C,T$1))</f>
        <v/>
      </c>
      <c r="U29" s="43">
        <f t="shared" si="0"/>
        <v>38.701000000000001</v>
      </c>
      <c r="V29" s="43">
        <f>SUMIFS(Data!D:D,Data!A:A,'#ligaSYR'!B29)</f>
        <v>172.76999999999998</v>
      </c>
      <c r="W29" s="44" t="str">
        <f>IF(VLOOKUP(B29,Participanti!A:D,4,0)=0," ","New")</f>
        <v xml:space="preserve"> </v>
      </c>
      <c r="X29" s="150"/>
    </row>
    <row r="30" spans="1:24" ht="13.8" x14ac:dyDescent="0.3">
      <c r="A30" s="42">
        <v>29</v>
      </c>
      <c r="B30" s="42" t="s">
        <v>56</v>
      </c>
      <c r="C30" s="43">
        <f>IF(SUMIFS(Data!$S:$S,Data!$A:$A,$B30,Data!$C:$C,C$1)=0,"",SUMIFS(Data!$S:$S,Data!$A:$A,$B30,Data!$C:$C,C$1))</f>
        <v>4</v>
      </c>
      <c r="D30" s="43">
        <f>IF(SUMIFS(Data!$S:$S,Data!$A:$A,$B30,Data!$C:$C,D$1)=0,"",SUMIFS(Data!$S:$S,Data!$A:$A,$B30,Data!$C:$C,D$1))</f>
        <v>2.0773333333333333</v>
      </c>
      <c r="E30" s="43">
        <f>IF(SUMIFS(Data!$S:$S,Data!$A:$A,$B30,Data!$C:$C,E$1)=0,"",SUMIFS(Data!$S:$S,Data!$A:$A,$B30,Data!$C:$C,E$1))</f>
        <v>2.875</v>
      </c>
      <c r="F30" s="43">
        <f>IF(SUMIFS(Data!$S:$S,Data!$A:$A,$B30,Data!$C:$C,F$1)=0,"",SUMIFS(Data!$S:$S,Data!$A:$A,$B30,Data!$C:$C,F$1))</f>
        <v>1.625</v>
      </c>
      <c r="G30" s="43" t="str">
        <f>IF(SUMIFS(Data!$S:$S,Data!$A:$A,$B30,Data!$C:$C,G$1)=0,"",SUMIFS(Data!$S:$S,Data!$A:$A,$B30,Data!$C:$C,G$1))</f>
        <v/>
      </c>
      <c r="H30" s="43" t="str">
        <f>IF(SUMIFS(Data!$S:$S,Data!$A:$A,$B30,Data!$C:$C,H$1)=0,"",SUMIFS(Data!$S:$S,Data!$A:$A,$B30,Data!$C:$C,H$1))</f>
        <v/>
      </c>
      <c r="I30" s="43">
        <f>IF(SUMIFS(Data!$S:$S,Data!$A:$A,$B30,Data!$C:$C,I$1)=0,"",SUMIFS(Data!$S:$S,Data!$A:$A,$B30,Data!$C:$C,I$1))</f>
        <v>1.875</v>
      </c>
      <c r="J30" s="43">
        <f>IF(SUMIFS(Data!$S:$S,Data!$A:$A,$B30,Data!$C:$C,J$1)=0,"",SUMIFS(Data!$S:$S,Data!$A:$A,$B30,Data!$C:$C,J$1))</f>
        <v>2.875</v>
      </c>
      <c r="K30" s="43">
        <f>IF(SUMIFS(Data!$S:$S,Data!$A:$A,$B30,Data!$C:$C,K$1)=0,"",SUMIFS(Data!$S:$S,Data!$A:$A,$B30,Data!$C:$C,K$1))</f>
        <v>2.2000000000000002</v>
      </c>
      <c r="L30" s="43">
        <f>IF(SUMIFS(Data!$S:$S,Data!$A:$A,$B30,Data!$C:$C,L$1)=0,"",SUMIFS(Data!$S:$S,Data!$A:$A,$B30,Data!$C:$C,L$1))</f>
        <v>3.375</v>
      </c>
      <c r="M30" s="43">
        <f>IF(SUMIFS(Data!$S:$S,Data!$A:$A,$B30,Data!$C:$C,M$1)=0,"",SUMIFS(Data!$S:$S,Data!$A:$A,$B30,Data!$C:$C,M$1))</f>
        <v>2.1</v>
      </c>
      <c r="N30" s="43">
        <f>IF(SUMIFS(Data!$S:$S,Data!$A:$A,$B30,Data!$C:$C,N$1)=0,"",SUMIFS(Data!$S:$S,Data!$A:$A,$B30,Data!$C:$C,N$1))</f>
        <v>3.75</v>
      </c>
      <c r="O30" s="43">
        <f>IF(SUMIFS(Data!$S:$S,Data!$A:$A,$B30,Data!$C:$C,O$1)=0,"",SUMIFS(Data!$S:$S,Data!$A:$A,$B30,Data!$C:$C,O$1))</f>
        <v>3.75</v>
      </c>
      <c r="P30" s="43">
        <f>IF(SUMIFS(Data!$S:$S,Data!$A:$A,$B30,Data!$C:$C,P$1)=0,"",SUMIFS(Data!$S:$S,Data!$A:$A,$B30,Data!$C:$C,P$1))</f>
        <v>2</v>
      </c>
      <c r="Q30" s="43">
        <f>IF(SUMIFS(Data!$S:$S,Data!$A:$A,$B30,Data!$C:$C,Q$1)=0,"",SUMIFS(Data!$S:$S,Data!$A:$A,$B30,Data!$C:$C,Q$1))</f>
        <v>2.875</v>
      </c>
      <c r="R30" s="43">
        <f>IF(SUMIFS(Data!$S:$S,Data!$A:$A,$B30,Data!$C:$C,R$1)=0,"",SUMIFS(Data!$S:$S,Data!$A:$A,$B30,Data!$C:$C,R$1))</f>
        <v>1.75</v>
      </c>
      <c r="S30" s="43" t="str">
        <f>IF(SUMIFS(Data!$S:$S,Data!$A:$A,$B30,Data!$C:$C,S$1)=0,"",SUMIFS(Data!$S:$S,Data!$A:$A,$B30,Data!$C:$C,S$1))</f>
        <v/>
      </c>
      <c r="T30" s="43" t="str">
        <f>IF(SUMIFS(Data!$S:$S,Data!$A:$A,$B30,Data!$C:$C,T$1)=0,"",SUMIFS(Data!$S:$S,Data!$A:$A,$B30,Data!$C:$C,T$1))</f>
        <v/>
      </c>
      <c r="U30" s="43">
        <f t="shared" si="0"/>
        <v>37.12733333333334</v>
      </c>
      <c r="V30" s="43">
        <f>SUMIFS(Data!D:D,Data!A:A,'#ligaSYR'!B30)</f>
        <v>262.09999999999997</v>
      </c>
      <c r="W30" s="44" t="str">
        <f>IF(VLOOKUP(B30,Participanti!A:D,4,0)=0," ","New")</f>
        <v xml:space="preserve"> </v>
      </c>
      <c r="X30" s="150"/>
    </row>
    <row r="31" spans="1:24" ht="13.8" x14ac:dyDescent="0.3">
      <c r="A31" s="42">
        <v>30</v>
      </c>
      <c r="B31" s="42" t="s">
        <v>186</v>
      </c>
      <c r="C31" s="43">
        <f>IF(SUMIFS(Data!$S:$S,Data!$A:$A,$B31,Data!$C:$C,C$1)=0,"",SUMIFS(Data!$S:$S,Data!$A:$A,$B31,Data!$C:$C,C$1))</f>
        <v>1.375</v>
      </c>
      <c r="D31" s="43">
        <f>IF(SUMIFS(Data!$S:$S,Data!$A:$A,$B31,Data!$C:$C,D$1)=0,"",SUMIFS(Data!$S:$S,Data!$A:$A,$B31,Data!$C:$C,D$1))</f>
        <v>2.25</v>
      </c>
      <c r="E31" s="43">
        <f>IF(SUMIFS(Data!$S:$S,Data!$A:$A,$B31,Data!$C:$C,E$1)=0,"",SUMIFS(Data!$S:$S,Data!$A:$A,$B31,Data!$C:$C,E$1))</f>
        <v>2.625</v>
      </c>
      <c r="F31" s="43">
        <f>IF(SUMIFS(Data!$S:$S,Data!$A:$A,$B31,Data!$C:$C,F$1)=0,"",SUMIFS(Data!$S:$S,Data!$A:$A,$B31,Data!$C:$C,F$1))</f>
        <v>1.875</v>
      </c>
      <c r="G31" s="43">
        <f>IF(SUMIFS(Data!$S:$S,Data!$A:$A,$B31,Data!$C:$C,G$1)=0,"",SUMIFS(Data!$S:$S,Data!$A:$A,$B31,Data!$C:$C,G$1))</f>
        <v>2.875</v>
      </c>
      <c r="H31" s="43">
        <f>IF(SUMIFS(Data!$S:$S,Data!$A:$A,$B31,Data!$C:$C,H$1)=0,"",SUMIFS(Data!$S:$S,Data!$A:$A,$B31,Data!$C:$C,H$1))</f>
        <v>5.375</v>
      </c>
      <c r="I31" s="43">
        <f>IF(SUMIFS(Data!$S:$S,Data!$A:$A,$B31,Data!$C:$C,I$1)=0,"",SUMIFS(Data!$S:$S,Data!$A:$A,$B31,Data!$C:$C,I$1))</f>
        <v>1.625</v>
      </c>
      <c r="J31" s="43">
        <f>IF(SUMIFS(Data!$S:$S,Data!$A:$A,$B31,Data!$C:$C,J$1)=0,"",SUMIFS(Data!$S:$S,Data!$A:$A,$B31,Data!$C:$C,J$1))</f>
        <v>2.5</v>
      </c>
      <c r="K31" s="43">
        <f>IF(SUMIFS(Data!$S:$S,Data!$A:$A,$B31,Data!$C:$C,K$1)=0,"",SUMIFS(Data!$S:$S,Data!$A:$A,$B31,Data!$C:$C,K$1))</f>
        <v>1.5</v>
      </c>
      <c r="L31" s="43">
        <f>IF(SUMIFS(Data!$S:$S,Data!$A:$A,$B31,Data!$C:$C,L$1)=0,"",SUMIFS(Data!$S:$S,Data!$A:$A,$B31,Data!$C:$C,L$1))</f>
        <v>1.5</v>
      </c>
      <c r="M31" s="43">
        <f>IF(SUMIFS(Data!$S:$S,Data!$A:$A,$B31,Data!$C:$C,M$1)=0,"",SUMIFS(Data!$S:$S,Data!$A:$A,$B31,Data!$C:$C,M$1))</f>
        <v>2.25</v>
      </c>
      <c r="N31" s="43" t="str">
        <f>IF(SUMIFS(Data!$S:$S,Data!$A:$A,$B31,Data!$C:$C,N$1)=0,"",SUMIFS(Data!$S:$S,Data!$A:$A,$B31,Data!$C:$C,N$1))</f>
        <v/>
      </c>
      <c r="O31" s="43">
        <f>IF(SUMIFS(Data!$S:$S,Data!$A:$A,$B31,Data!$C:$C,O$1)=0,"",SUMIFS(Data!$S:$S,Data!$A:$A,$B31,Data!$C:$C,O$1))</f>
        <v>1.875</v>
      </c>
      <c r="P31" s="43">
        <f>IF(SUMIFS(Data!$S:$S,Data!$A:$A,$B31,Data!$C:$C,P$1)=0,"",SUMIFS(Data!$S:$S,Data!$A:$A,$B31,Data!$C:$C,P$1))</f>
        <v>1.625</v>
      </c>
      <c r="Q31" s="43">
        <f>IF(SUMIFS(Data!$S:$S,Data!$A:$A,$B31,Data!$C:$C,Q$1)=0,"",SUMIFS(Data!$S:$S,Data!$A:$A,$B31,Data!$C:$C,Q$1))</f>
        <v>1.5</v>
      </c>
      <c r="R31" s="43">
        <f>IF(SUMIFS(Data!$S:$S,Data!$A:$A,$B31,Data!$C:$C,R$1)=0,"",SUMIFS(Data!$S:$S,Data!$A:$A,$B31,Data!$C:$C,R$1))</f>
        <v>1.625</v>
      </c>
      <c r="S31" s="43">
        <f>IF(SUMIFS(Data!$S:$S,Data!$A:$A,$B31,Data!$C:$C,S$1)=0,"",SUMIFS(Data!$S:$S,Data!$A:$A,$B31,Data!$C:$C,S$1))</f>
        <v>1.5</v>
      </c>
      <c r="T31" s="43" t="str">
        <f>IF(SUMIFS(Data!$S:$S,Data!$A:$A,$B31,Data!$C:$C,T$1)=0,"",SUMIFS(Data!$S:$S,Data!$A:$A,$B31,Data!$C:$C,T$1))</f>
        <v/>
      </c>
      <c r="U31" s="43">
        <f t="shared" si="0"/>
        <v>33.875</v>
      </c>
      <c r="V31" s="43">
        <f>SUMIFS(Data!D:D,Data!A:A,'#ligaSYR'!B31)</f>
        <v>119.31000000000002</v>
      </c>
      <c r="W31" s="44" t="str">
        <f>IF(VLOOKUP(B31,Participanti!A:D,4,0)=0," ","New")</f>
        <v>New</v>
      </c>
      <c r="X31" s="150"/>
    </row>
    <row r="32" spans="1:24" ht="13.8" x14ac:dyDescent="0.3">
      <c r="A32" s="42">
        <v>31</v>
      </c>
      <c r="B32" s="42" t="s">
        <v>131</v>
      </c>
      <c r="C32" s="43">
        <f>IF(SUMIFS(Data!$S:$S,Data!$A:$A,$B32,Data!$C:$C,C$1)=0,"",SUMIFS(Data!$S:$S,Data!$A:$A,$B32,Data!$C:$C,C$1))</f>
        <v>2.125</v>
      </c>
      <c r="D32" s="43">
        <f>IF(SUMIFS(Data!$S:$S,Data!$A:$A,$B32,Data!$C:$C,D$1)=0,"",SUMIFS(Data!$S:$S,Data!$A:$A,$B32,Data!$C:$C,D$1))</f>
        <v>2.25</v>
      </c>
      <c r="E32" s="43">
        <f>IF(SUMIFS(Data!$S:$S,Data!$A:$A,$B32,Data!$C:$C,E$1)=0,"",SUMIFS(Data!$S:$S,Data!$A:$A,$B32,Data!$C:$C,E$1))</f>
        <v>1.625</v>
      </c>
      <c r="F32" s="43" t="str">
        <f>IF(SUMIFS(Data!$S:$S,Data!$A:$A,$B32,Data!$C:$C,F$1)=0,"",SUMIFS(Data!$S:$S,Data!$A:$A,$B32,Data!$C:$C,F$1))</f>
        <v/>
      </c>
      <c r="G32" s="43">
        <f>IF(SUMIFS(Data!$S:$S,Data!$A:$A,$B32,Data!$C:$C,G$1)=0,"",SUMIFS(Data!$S:$S,Data!$A:$A,$B32,Data!$C:$C,G$1))</f>
        <v>1.5</v>
      </c>
      <c r="H32" s="43">
        <f>IF(SUMIFS(Data!$S:$S,Data!$A:$A,$B32,Data!$C:$C,H$1)=0,"",SUMIFS(Data!$S:$S,Data!$A:$A,$B32,Data!$C:$C,H$1))</f>
        <v>4.625</v>
      </c>
      <c r="I32" s="43">
        <f>IF(SUMIFS(Data!$S:$S,Data!$A:$A,$B32,Data!$C:$C,I$1)=0,"",SUMIFS(Data!$S:$S,Data!$A:$A,$B32,Data!$C:$C,I$1))</f>
        <v>1.75</v>
      </c>
      <c r="J32" s="43">
        <f>IF(SUMIFS(Data!$S:$S,Data!$A:$A,$B32,Data!$C:$C,J$1)=0,"",SUMIFS(Data!$S:$S,Data!$A:$A,$B32,Data!$C:$C,J$1))</f>
        <v>2.125</v>
      </c>
      <c r="K32" s="43">
        <f>IF(SUMIFS(Data!$S:$S,Data!$A:$A,$B32,Data!$C:$C,K$1)=0,"",SUMIFS(Data!$S:$S,Data!$A:$A,$B32,Data!$C:$C,K$1))</f>
        <v>1.875</v>
      </c>
      <c r="L32" s="43" t="str">
        <f>IF(SUMIFS(Data!$S:$S,Data!$A:$A,$B32,Data!$C:$C,L$1)=0,"",SUMIFS(Data!$S:$S,Data!$A:$A,$B32,Data!$C:$C,L$1))</f>
        <v/>
      </c>
      <c r="M32" s="43">
        <f>IF(SUMIFS(Data!$S:$S,Data!$A:$A,$B32,Data!$C:$C,M$1)=0,"",SUMIFS(Data!$S:$S,Data!$A:$A,$B32,Data!$C:$C,M$1))</f>
        <v>2.625</v>
      </c>
      <c r="N32" s="43">
        <f>IF(SUMIFS(Data!$S:$S,Data!$A:$A,$B32,Data!$C:$C,N$1)=0,"",SUMIFS(Data!$S:$S,Data!$A:$A,$B32,Data!$C:$C,N$1))</f>
        <v>4.125</v>
      </c>
      <c r="O32" s="43">
        <f>IF(SUMIFS(Data!$S:$S,Data!$A:$A,$B32,Data!$C:$C,O$1)=0,"",SUMIFS(Data!$S:$S,Data!$A:$A,$B32,Data!$C:$C,O$1))</f>
        <v>3</v>
      </c>
      <c r="P32" s="43" t="str">
        <f>IF(SUMIFS(Data!$S:$S,Data!$A:$A,$B32,Data!$C:$C,P$1)=0,"",SUMIFS(Data!$S:$S,Data!$A:$A,$B32,Data!$C:$C,P$1))</f>
        <v/>
      </c>
      <c r="Q32" s="43" t="str">
        <f>IF(SUMIFS(Data!$S:$S,Data!$A:$A,$B32,Data!$C:$C,Q$1)=0,"",SUMIFS(Data!$S:$S,Data!$A:$A,$B32,Data!$C:$C,Q$1))</f>
        <v/>
      </c>
      <c r="R32" s="43" t="str">
        <f>IF(SUMIFS(Data!$S:$S,Data!$A:$A,$B32,Data!$C:$C,R$1)=0,"",SUMIFS(Data!$S:$S,Data!$A:$A,$B32,Data!$C:$C,R$1))</f>
        <v/>
      </c>
      <c r="S32" s="43" t="str">
        <f>IF(SUMIFS(Data!$S:$S,Data!$A:$A,$B32,Data!$C:$C,S$1)=0,"",SUMIFS(Data!$S:$S,Data!$A:$A,$B32,Data!$C:$C,S$1))</f>
        <v/>
      </c>
      <c r="T32" s="43" t="str">
        <f>IF(SUMIFS(Data!$S:$S,Data!$A:$A,$B32,Data!$C:$C,T$1)=0,"",SUMIFS(Data!$S:$S,Data!$A:$A,$B32,Data!$C:$C,T$1))</f>
        <v/>
      </c>
      <c r="U32" s="43">
        <f t="shared" si="0"/>
        <v>27.625</v>
      </c>
      <c r="V32" s="43">
        <f>SUMIFS(Data!D:D,Data!A:A,'#ligaSYR'!B32)</f>
        <v>83.93</v>
      </c>
      <c r="W32" s="44" t="str">
        <f>IF(VLOOKUP(B32,Participanti!A:D,4,0)=0," ","New")</f>
        <v xml:space="preserve"> </v>
      </c>
      <c r="X32" s="150"/>
    </row>
    <row r="33" spans="1:24" ht="13.8" x14ac:dyDescent="0.3">
      <c r="A33" s="42">
        <v>32</v>
      </c>
      <c r="B33" s="42" t="s">
        <v>61</v>
      </c>
      <c r="C33" s="43">
        <f>IF(SUMIFS(Data!$S:$S,Data!$A:$A,$B33,Data!$C:$C,C$1)=0,"",SUMIFS(Data!$S:$S,Data!$A:$A,$B33,Data!$C:$C,C$1))</f>
        <v>2.125</v>
      </c>
      <c r="D33" s="43">
        <f>IF(SUMIFS(Data!$S:$S,Data!$A:$A,$B33,Data!$C:$C,D$1)=0,"",SUMIFS(Data!$S:$S,Data!$A:$A,$B33,Data!$C:$C,D$1))</f>
        <v>1.375</v>
      </c>
      <c r="E33" s="43">
        <f>IF(SUMIFS(Data!$S:$S,Data!$A:$A,$B33,Data!$C:$C,E$1)=0,"",SUMIFS(Data!$S:$S,Data!$A:$A,$B33,Data!$C:$C,E$1))</f>
        <v>2.125</v>
      </c>
      <c r="F33" s="43">
        <f>IF(SUMIFS(Data!$S:$S,Data!$A:$A,$B33,Data!$C:$C,F$1)=0,"",SUMIFS(Data!$S:$S,Data!$A:$A,$B33,Data!$C:$C,F$1))</f>
        <v>2</v>
      </c>
      <c r="G33" s="43">
        <f>IF(SUMIFS(Data!$S:$S,Data!$A:$A,$B33,Data!$C:$C,G$1)=0,"",SUMIFS(Data!$S:$S,Data!$A:$A,$B33,Data!$C:$C,G$1))</f>
        <v>2.125</v>
      </c>
      <c r="H33" s="43">
        <f>IF(SUMIFS(Data!$S:$S,Data!$A:$A,$B33,Data!$C:$C,H$1)=0,"",SUMIFS(Data!$S:$S,Data!$A:$A,$B33,Data!$C:$C,H$1))</f>
        <v>3.125</v>
      </c>
      <c r="I33" s="43">
        <f>IF(SUMIFS(Data!$S:$S,Data!$A:$A,$B33,Data!$C:$C,I$1)=0,"",SUMIFS(Data!$S:$S,Data!$A:$A,$B33,Data!$C:$C,I$1))</f>
        <v>1.625</v>
      </c>
      <c r="J33" s="43">
        <f>IF(SUMIFS(Data!$S:$S,Data!$A:$A,$B33,Data!$C:$C,J$1)=0,"",SUMIFS(Data!$S:$S,Data!$A:$A,$B33,Data!$C:$C,J$1))</f>
        <v>2.875</v>
      </c>
      <c r="K33" s="43">
        <f>IF(SUMIFS(Data!$S:$S,Data!$A:$A,$B33,Data!$C:$C,K$1)=0,"",SUMIFS(Data!$S:$S,Data!$A:$A,$B33,Data!$C:$C,K$1))</f>
        <v>2.875</v>
      </c>
      <c r="L33" s="43">
        <f>IF(SUMIFS(Data!$S:$S,Data!$A:$A,$B33,Data!$C:$C,L$1)=0,"",SUMIFS(Data!$S:$S,Data!$A:$A,$B33,Data!$C:$C,L$1))</f>
        <v>2.875</v>
      </c>
      <c r="M33" s="43" t="str">
        <f>IF(SUMIFS(Data!$S:$S,Data!$A:$A,$B33,Data!$C:$C,M$1)=0,"",SUMIFS(Data!$S:$S,Data!$A:$A,$B33,Data!$C:$C,M$1))</f>
        <v/>
      </c>
      <c r="N33" s="43" t="str">
        <f>IF(SUMIFS(Data!$S:$S,Data!$A:$A,$B33,Data!$C:$C,N$1)=0,"",SUMIFS(Data!$S:$S,Data!$A:$A,$B33,Data!$C:$C,N$1))</f>
        <v/>
      </c>
      <c r="O33" s="43" t="str">
        <f>IF(SUMIFS(Data!$S:$S,Data!$A:$A,$B33,Data!$C:$C,O$1)=0,"",SUMIFS(Data!$S:$S,Data!$A:$A,$B33,Data!$C:$C,O$1))</f>
        <v/>
      </c>
      <c r="P33" s="43" t="str">
        <f>IF(SUMIFS(Data!$S:$S,Data!$A:$A,$B33,Data!$C:$C,P$1)=0,"",SUMIFS(Data!$S:$S,Data!$A:$A,$B33,Data!$C:$C,P$1))</f>
        <v/>
      </c>
      <c r="Q33" s="43" t="str">
        <f>IF(SUMIFS(Data!$S:$S,Data!$A:$A,$B33,Data!$C:$C,Q$1)=0,"",SUMIFS(Data!$S:$S,Data!$A:$A,$B33,Data!$C:$C,Q$1))</f>
        <v/>
      </c>
      <c r="R33" s="43" t="str">
        <f>IF(SUMIFS(Data!$S:$S,Data!$A:$A,$B33,Data!$C:$C,R$1)=0,"",SUMIFS(Data!$S:$S,Data!$A:$A,$B33,Data!$C:$C,R$1))</f>
        <v/>
      </c>
      <c r="S33" s="43" t="str">
        <f>IF(SUMIFS(Data!$S:$S,Data!$A:$A,$B33,Data!$C:$C,S$1)=0,"",SUMIFS(Data!$S:$S,Data!$A:$A,$B33,Data!$C:$C,S$1))</f>
        <v/>
      </c>
      <c r="T33" s="43" t="str">
        <f>IF(SUMIFS(Data!$S:$S,Data!$A:$A,$B33,Data!$C:$C,T$1)=0,"",SUMIFS(Data!$S:$S,Data!$A:$A,$B33,Data!$C:$C,T$1))</f>
        <v/>
      </c>
      <c r="U33" s="43">
        <f t="shared" si="0"/>
        <v>23.125</v>
      </c>
      <c r="V33" s="43">
        <f>SUMIFS(Data!D:D,Data!A:A,'#ligaSYR'!B33)</f>
        <v>123.3</v>
      </c>
      <c r="W33" s="44" t="str">
        <f>IF(VLOOKUP(B33,Participanti!A:D,4,0)=0," ","New")</f>
        <v xml:space="preserve"> </v>
      </c>
      <c r="X33" s="150"/>
    </row>
    <row r="34" spans="1:24" ht="13.8" x14ac:dyDescent="0.3">
      <c r="A34" s="42">
        <v>33</v>
      </c>
      <c r="B34" s="42" t="s">
        <v>57</v>
      </c>
      <c r="C34" s="43">
        <f>IF(SUMIFS(Data!$S:$S,Data!$A:$A,$B34,Data!$C:$C,C$1)=0,"",SUMIFS(Data!$S:$S,Data!$A:$A,$B34,Data!$C:$C,C$1))</f>
        <v>4.125</v>
      </c>
      <c r="D34" s="43">
        <f>IF(SUMIFS(Data!$S:$S,Data!$A:$A,$B34,Data!$C:$C,D$1)=0,"",SUMIFS(Data!$S:$S,Data!$A:$A,$B34,Data!$C:$C,D$1))</f>
        <v>2.375</v>
      </c>
      <c r="E34" s="43">
        <f>IF(SUMIFS(Data!$S:$S,Data!$A:$A,$B34,Data!$C:$C,E$1)=0,"",SUMIFS(Data!$S:$S,Data!$A:$A,$B34,Data!$C:$C,E$1))</f>
        <v>4.2</v>
      </c>
      <c r="F34" s="43">
        <f>IF(SUMIFS(Data!$S:$S,Data!$A:$A,$B34,Data!$C:$C,F$1)=0,"",SUMIFS(Data!$S:$S,Data!$A:$A,$B34,Data!$C:$C,F$1))</f>
        <v>2.375</v>
      </c>
      <c r="G34" s="43">
        <f>IF(SUMIFS(Data!$S:$S,Data!$A:$A,$B34,Data!$C:$C,G$1)=0,"",SUMIFS(Data!$S:$S,Data!$A:$A,$B34,Data!$C:$C,G$1))</f>
        <v>4.0686666666666671</v>
      </c>
      <c r="H34" s="43">
        <f>IF(SUMIFS(Data!$S:$S,Data!$A:$A,$B34,Data!$C:$C,H$1)=0,"",SUMIFS(Data!$S:$S,Data!$A:$A,$B34,Data!$C:$C,H$1))</f>
        <v>2.375</v>
      </c>
      <c r="I34" s="43">
        <f>IF(SUMIFS(Data!$S:$S,Data!$A:$A,$B34,Data!$C:$C,I$1)=0,"",SUMIFS(Data!$S:$S,Data!$A:$A,$B34,Data!$C:$C,I$1))</f>
        <v>2.375</v>
      </c>
      <c r="J34" s="43" t="str">
        <f>IF(SUMIFS(Data!$S:$S,Data!$A:$A,$B34,Data!$C:$C,J$1)=0,"",SUMIFS(Data!$S:$S,Data!$A:$A,$B34,Data!$C:$C,J$1))</f>
        <v/>
      </c>
      <c r="K34" s="43" t="str">
        <f>IF(SUMIFS(Data!$S:$S,Data!$A:$A,$B34,Data!$C:$C,K$1)=0,"",SUMIFS(Data!$S:$S,Data!$A:$A,$B34,Data!$C:$C,K$1))</f>
        <v/>
      </c>
      <c r="L34" s="43" t="str">
        <f>IF(SUMIFS(Data!$S:$S,Data!$A:$A,$B34,Data!$C:$C,L$1)=0,"",SUMIFS(Data!$S:$S,Data!$A:$A,$B34,Data!$C:$C,L$1))</f>
        <v/>
      </c>
      <c r="M34" s="43" t="str">
        <f>IF(SUMIFS(Data!$S:$S,Data!$A:$A,$B34,Data!$C:$C,M$1)=0,"",SUMIFS(Data!$S:$S,Data!$A:$A,$B34,Data!$C:$C,M$1))</f>
        <v/>
      </c>
      <c r="N34" s="43" t="str">
        <f>IF(SUMIFS(Data!$S:$S,Data!$A:$A,$B34,Data!$C:$C,N$1)=0,"",SUMIFS(Data!$S:$S,Data!$A:$A,$B34,Data!$C:$C,N$1))</f>
        <v/>
      </c>
      <c r="O34" s="43" t="str">
        <f>IF(SUMIFS(Data!$S:$S,Data!$A:$A,$B34,Data!$C:$C,O$1)=0,"",SUMIFS(Data!$S:$S,Data!$A:$A,$B34,Data!$C:$C,O$1))</f>
        <v/>
      </c>
      <c r="P34" s="43" t="str">
        <f>IF(SUMIFS(Data!$S:$S,Data!$A:$A,$B34,Data!$C:$C,P$1)=0,"",SUMIFS(Data!$S:$S,Data!$A:$A,$B34,Data!$C:$C,P$1))</f>
        <v/>
      </c>
      <c r="Q34" s="43" t="str">
        <f>IF(SUMIFS(Data!$S:$S,Data!$A:$A,$B34,Data!$C:$C,Q$1)=0,"",SUMIFS(Data!$S:$S,Data!$A:$A,$B34,Data!$C:$C,Q$1))</f>
        <v/>
      </c>
      <c r="R34" s="43" t="str">
        <f>IF(SUMIFS(Data!$S:$S,Data!$A:$A,$B34,Data!$C:$C,R$1)=0,"",SUMIFS(Data!$S:$S,Data!$A:$A,$B34,Data!$C:$C,R$1))</f>
        <v/>
      </c>
      <c r="S34" s="43" t="str">
        <f>IF(SUMIFS(Data!$S:$S,Data!$A:$A,$B34,Data!$C:$C,S$1)=0,"",SUMIFS(Data!$S:$S,Data!$A:$A,$B34,Data!$C:$C,S$1))</f>
        <v/>
      </c>
      <c r="T34" s="43" t="str">
        <f>IF(SUMIFS(Data!$S:$S,Data!$A:$A,$B34,Data!$C:$C,T$1)=0,"",SUMIFS(Data!$S:$S,Data!$A:$A,$B34,Data!$C:$C,T$1))</f>
        <v/>
      </c>
      <c r="U34" s="43">
        <f t="shared" si="0"/>
        <v>21.893666666666668</v>
      </c>
      <c r="V34" s="43">
        <f>SUMIFS(Data!D:D,Data!A:A,'#ligaSYR'!B34)</f>
        <v>130.60000000000002</v>
      </c>
      <c r="W34" s="44" t="str">
        <f>IF(VLOOKUP(B34,Participanti!A:D,4,0)=0," ","New")</f>
        <v xml:space="preserve"> </v>
      </c>
      <c r="X34" s="150"/>
    </row>
    <row r="35" spans="1:24" ht="13.8" x14ac:dyDescent="0.3">
      <c r="A35" s="42">
        <v>34</v>
      </c>
      <c r="B35" s="42" t="s">
        <v>46</v>
      </c>
      <c r="C35" s="43">
        <f>IF(SUMIFS(Data!$S:$S,Data!$A:$A,$B35,Data!$C:$C,C$1)=0,"",SUMIFS(Data!$S:$S,Data!$A:$A,$B35,Data!$C:$C,C$1))</f>
        <v>2.875</v>
      </c>
      <c r="D35" s="43">
        <f>IF(SUMIFS(Data!$S:$S,Data!$A:$A,$B35,Data!$C:$C,D$1)=0,"",SUMIFS(Data!$S:$S,Data!$A:$A,$B35,Data!$C:$C,D$1))</f>
        <v>2</v>
      </c>
      <c r="E35" s="43">
        <f>IF(SUMIFS(Data!$S:$S,Data!$A:$A,$B35,Data!$C:$C,E$1)=0,"",SUMIFS(Data!$S:$S,Data!$A:$A,$B35,Data!$C:$C,E$1))</f>
        <v>2.125</v>
      </c>
      <c r="F35" s="43">
        <f>IF(SUMIFS(Data!$S:$S,Data!$A:$A,$B35,Data!$C:$C,F$1)=0,"",SUMIFS(Data!$S:$S,Data!$A:$A,$B35,Data!$C:$C,F$1))</f>
        <v>2</v>
      </c>
      <c r="G35" s="43">
        <f>IF(SUMIFS(Data!$S:$S,Data!$A:$A,$B35,Data!$C:$C,G$1)=0,"",SUMIFS(Data!$S:$S,Data!$A:$A,$B35,Data!$C:$C,G$1))</f>
        <v>2.875</v>
      </c>
      <c r="H35" s="43">
        <f>IF(SUMIFS(Data!$S:$S,Data!$A:$A,$B35,Data!$C:$C,H$1)=0,"",SUMIFS(Data!$S:$S,Data!$A:$A,$B35,Data!$C:$C,H$1))</f>
        <v>4.375</v>
      </c>
      <c r="I35" s="43" t="str">
        <f>IF(SUMIFS(Data!$S:$S,Data!$A:$A,$B35,Data!$C:$C,I$1)=0,"",SUMIFS(Data!$S:$S,Data!$A:$A,$B35,Data!$C:$C,I$1))</f>
        <v/>
      </c>
      <c r="J35" s="43" t="str">
        <f>IF(SUMIFS(Data!$S:$S,Data!$A:$A,$B35,Data!$C:$C,J$1)=0,"",SUMIFS(Data!$S:$S,Data!$A:$A,$B35,Data!$C:$C,J$1))</f>
        <v/>
      </c>
      <c r="K35" s="43" t="str">
        <f>IF(SUMIFS(Data!$S:$S,Data!$A:$A,$B35,Data!$C:$C,K$1)=0,"",SUMIFS(Data!$S:$S,Data!$A:$A,$B35,Data!$C:$C,K$1))</f>
        <v/>
      </c>
      <c r="L35" s="43" t="str">
        <f>IF(SUMIFS(Data!$S:$S,Data!$A:$A,$B35,Data!$C:$C,L$1)=0,"",SUMIFS(Data!$S:$S,Data!$A:$A,$B35,Data!$C:$C,L$1))</f>
        <v/>
      </c>
      <c r="M35" s="43" t="str">
        <f>IF(SUMIFS(Data!$S:$S,Data!$A:$A,$B35,Data!$C:$C,M$1)=0,"",SUMIFS(Data!$S:$S,Data!$A:$A,$B35,Data!$C:$C,M$1))</f>
        <v/>
      </c>
      <c r="N35" s="43" t="str">
        <f>IF(SUMIFS(Data!$S:$S,Data!$A:$A,$B35,Data!$C:$C,N$1)=0,"",SUMIFS(Data!$S:$S,Data!$A:$A,$B35,Data!$C:$C,N$1))</f>
        <v/>
      </c>
      <c r="O35" s="43" t="str">
        <f>IF(SUMIFS(Data!$S:$S,Data!$A:$A,$B35,Data!$C:$C,O$1)=0,"",SUMIFS(Data!$S:$S,Data!$A:$A,$B35,Data!$C:$C,O$1))</f>
        <v/>
      </c>
      <c r="P35" s="43" t="str">
        <f>IF(SUMIFS(Data!$S:$S,Data!$A:$A,$B35,Data!$C:$C,P$1)=0,"",SUMIFS(Data!$S:$S,Data!$A:$A,$B35,Data!$C:$C,P$1))</f>
        <v/>
      </c>
      <c r="Q35" s="43" t="str">
        <f>IF(SUMIFS(Data!$S:$S,Data!$A:$A,$B35,Data!$C:$C,Q$1)=0,"",SUMIFS(Data!$S:$S,Data!$A:$A,$B35,Data!$C:$C,Q$1))</f>
        <v/>
      </c>
      <c r="R35" s="43" t="str">
        <f>IF(SUMIFS(Data!$S:$S,Data!$A:$A,$B35,Data!$C:$C,R$1)=0,"",SUMIFS(Data!$S:$S,Data!$A:$A,$B35,Data!$C:$C,R$1))</f>
        <v/>
      </c>
      <c r="S35" s="43" t="str">
        <f>IF(SUMIFS(Data!$S:$S,Data!$A:$A,$B35,Data!$C:$C,S$1)=0,"",SUMIFS(Data!$S:$S,Data!$A:$A,$B35,Data!$C:$C,S$1))</f>
        <v/>
      </c>
      <c r="T35" s="43" t="str">
        <f>IF(SUMIFS(Data!$S:$S,Data!$A:$A,$B35,Data!$C:$C,T$1)=0,"",SUMIFS(Data!$S:$S,Data!$A:$A,$B35,Data!$C:$C,T$1))</f>
        <v/>
      </c>
      <c r="U35" s="43">
        <f t="shared" si="0"/>
        <v>16.25</v>
      </c>
      <c r="V35" s="43">
        <f>SUMIFS(Data!D:D,Data!A:A,'#ligaSYR'!B35)</f>
        <v>83.960000000000008</v>
      </c>
      <c r="W35" s="44" t="str">
        <f>IF(VLOOKUP(B35,Participanti!A:D,4,0)=0," ","New")</f>
        <v xml:space="preserve"> </v>
      </c>
      <c r="X35" s="150"/>
    </row>
    <row r="36" spans="1:24" ht="13.8" x14ac:dyDescent="0.3">
      <c r="A36" s="42">
        <v>35</v>
      </c>
      <c r="B36" s="42" t="s">
        <v>109</v>
      </c>
      <c r="C36" s="43" t="str">
        <f>IF(SUMIFS(Data!$S:$S,Data!$A:$A,$B36,Data!$C:$C,C$1)=0,"",SUMIFS(Data!$S:$S,Data!$A:$A,$B36,Data!$C:$C,C$1))</f>
        <v/>
      </c>
      <c r="D36" s="43" t="str">
        <f>IF(SUMIFS(Data!$S:$S,Data!$A:$A,$B36,Data!$C:$C,D$1)=0,"",SUMIFS(Data!$S:$S,Data!$A:$A,$B36,Data!$C:$C,D$1))</f>
        <v/>
      </c>
      <c r="E36" s="43">
        <f>IF(SUMIFS(Data!$S:$S,Data!$A:$A,$B36,Data!$C:$C,E$1)=0,"",SUMIFS(Data!$S:$S,Data!$A:$A,$B36,Data!$C:$C,E$1))</f>
        <v>1.375</v>
      </c>
      <c r="F36" s="43">
        <f>IF(SUMIFS(Data!$S:$S,Data!$A:$A,$B36,Data!$C:$C,F$1)=0,"",SUMIFS(Data!$S:$S,Data!$A:$A,$B36,Data!$C:$C,F$1))</f>
        <v>1.125</v>
      </c>
      <c r="G36" s="43">
        <f>IF(SUMIFS(Data!$S:$S,Data!$A:$A,$B36,Data!$C:$C,G$1)=0,"",SUMIFS(Data!$S:$S,Data!$A:$A,$B36,Data!$C:$C,G$1))</f>
        <v>1.375</v>
      </c>
      <c r="H36" s="43">
        <f>IF(SUMIFS(Data!$S:$S,Data!$A:$A,$B36,Data!$C:$C,H$1)=0,"",SUMIFS(Data!$S:$S,Data!$A:$A,$B36,Data!$C:$C,H$1))</f>
        <v>2.75</v>
      </c>
      <c r="I36" s="43">
        <f>IF(SUMIFS(Data!$S:$S,Data!$A:$A,$B36,Data!$C:$C,I$1)=0,"",SUMIFS(Data!$S:$S,Data!$A:$A,$B36,Data!$C:$C,I$1))</f>
        <v>1.375</v>
      </c>
      <c r="J36" s="43">
        <f>IF(SUMIFS(Data!$S:$S,Data!$A:$A,$B36,Data!$C:$C,J$1)=0,"",SUMIFS(Data!$S:$S,Data!$A:$A,$B36,Data!$C:$C,J$1))</f>
        <v>2.125</v>
      </c>
      <c r="K36" s="43">
        <f>IF(SUMIFS(Data!$S:$S,Data!$A:$A,$B36,Data!$C:$C,K$1)=0,"",SUMIFS(Data!$S:$S,Data!$A:$A,$B36,Data!$C:$C,K$1))</f>
        <v>1.375</v>
      </c>
      <c r="L36" s="43">
        <f>IF(SUMIFS(Data!$S:$S,Data!$A:$A,$B36,Data!$C:$C,L$1)=0,"",SUMIFS(Data!$S:$S,Data!$A:$A,$B36,Data!$C:$C,L$1))</f>
        <v>1.375</v>
      </c>
      <c r="M36" s="43">
        <f>IF(SUMIFS(Data!$S:$S,Data!$A:$A,$B36,Data!$C:$C,M$1)=0,"",SUMIFS(Data!$S:$S,Data!$A:$A,$B36,Data!$C:$C,M$1))</f>
        <v>1.125</v>
      </c>
      <c r="N36" s="43" t="str">
        <f>IF(SUMIFS(Data!$S:$S,Data!$A:$A,$B36,Data!$C:$C,N$1)=0,"",SUMIFS(Data!$S:$S,Data!$A:$A,$B36,Data!$C:$C,N$1))</f>
        <v/>
      </c>
      <c r="O36" s="43" t="str">
        <f>IF(SUMIFS(Data!$S:$S,Data!$A:$A,$B36,Data!$C:$C,O$1)=0,"",SUMIFS(Data!$S:$S,Data!$A:$A,$B36,Data!$C:$C,O$1))</f>
        <v/>
      </c>
      <c r="P36" s="43" t="str">
        <f>IF(SUMIFS(Data!$S:$S,Data!$A:$A,$B36,Data!$C:$C,P$1)=0,"",SUMIFS(Data!$S:$S,Data!$A:$A,$B36,Data!$C:$C,P$1))</f>
        <v/>
      </c>
      <c r="Q36" s="43" t="str">
        <f>IF(SUMIFS(Data!$S:$S,Data!$A:$A,$B36,Data!$C:$C,Q$1)=0,"",SUMIFS(Data!$S:$S,Data!$A:$A,$B36,Data!$C:$C,Q$1))</f>
        <v/>
      </c>
      <c r="R36" s="43" t="str">
        <f>IF(SUMIFS(Data!$S:$S,Data!$A:$A,$B36,Data!$C:$C,R$1)=0,"",SUMIFS(Data!$S:$S,Data!$A:$A,$B36,Data!$C:$C,R$1))</f>
        <v/>
      </c>
      <c r="S36" s="43" t="str">
        <f>IF(SUMIFS(Data!$S:$S,Data!$A:$A,$B36,Data!$C:$C,S$1)=0,"",SUMIFS(Data!$S:$S,Data!$A:$A,$B36,Data!$C:$C,S$1))</f>
        <v/>
      </c>
      <c r="T36" s="43" t="str">
        <f>IF(SUMIFS(Data!$S:$S,Data!$A:$A,$B36,Data!$C:$C,T$1)=0,"",SUMIFS(Data!$S:$S,Data!$A:$A,$B36,Data!$C:$C,T$1))</f>
        <v/>
      </c>
      <c r="U36" s="43">
        <f t="shared" si="0"/>
        <v>14</v>
      </c>
      <c r="V36" s="43">
        <f>SUMIFS(Data!D:D,Data!A:A,'#ligaSYR'!B36)</f>
        <v>56.27000000000001</v>
      </c>
      <c r="W36" s="44" t="str">
        <f>IF(VLOOKUP(B36,Participanti!A:D,4,0)=0," ","New")</f>
        <v xml:space="preserve"> </v>
      </c>
      <c r="X36" s="150"/>
    </row>
    <row r="37" spans="1:24" ht="13.8" x14ac:dyDescent="0.3">
      <c r="A37" s="42">
        <v>36</v>
      </c>
      <c r="B37" s="42" t="s">
        <v>89</v>
      </c>
      <c r="C37" s="43">
        <f>IF(SUMIFS(Data!$S:$S,Data!$A:$A,$B37,Data!$C:$C,C$1)=0,"",SUMIFS(Data!$S:$S,Data!$A:$A,$B37,Data!$C:$C,C$1))</f>
        <v>4.1933333333333334</v>
      </c>
      <c r="D37" s="43">
        <f>IF(SUMIFS(Data!$S:$S,Data!$A:$A,$B37,Data!$C:$C,D$1)=0,"",SUMIFS(Data!$S:$S,Data!$A:$A,$B37,Data!$C:$C,D$1))</f>
        <v>3.1949999999999998</v>
      </c>
      <c r="E37" s="43" t="str">
        <f>IF(SUMIFS(Data!$S:$S,Data!$A:$A,$B37,Data!$C:$C,E$1)=0,"",SUMIFS(Data!$S:$S,Data!$A:$A,$B37,Data!$C:$C,E$1))</f>
        <v/>
      </c>
      <c r="F37" s="43">
        <f>IF(SUMIFS(Data!$S:$S,Data!$A:$A,$B37,Data!$C:$C,F$1)=0,"",SUMIFS(Data!$S:$S,Data!$A:$A,$B37,Data!$C:$C,F$1))</f>
        <v>2.7676666666666665</v>
      </c>
      <c r="G37" s="43">
        <f>IF(SUMIFS(Data!$S:$S,Data!$A:$A,$B37,Data!$C:$C,G$1)=0,"",SUMIFS(Data!$S:$S,Data!$A:$A,$B37,Data!$C:$C,G$1))</f>
        <v>3.488</v>
      </c>
      <c r="H37" s="43" t="str">
        <f>IF(SUMIFS(Data!$S:$S,Data!$A:$A,$B37,Data!$C:$C,H$1)=0,"",SUMIFS(Data!$S:$S,Data!$A:$A,$B37,Data!$C:$C,H$1))</f>
        <v/>
      </c>
      <c r="I37" s="43" t="str">
        <f>IF(SUMIFS(Data!$S:$S,Data!$A:$A,$B37,Data!$C:$C,I$1)=0,"",SUMIFS(Data!$S:$S,Data!$A:$A,$B37,Data!$C:$C,I$1))</f>
        <v/>
      </c>
      <c r="J37" s="43" t="str">
        <f>IF(SUMIFS(Data!$S:$S,Data!$A:$A,$B37,Data!$C:$C,J$1)=0,"",SUMIFS(Data!$S:$S,Data!$A:$A,$B37,Data!$C:$C,J$1))</f>
        <v/>
      </c>
      <c r="K37" s="43" t="str">
        <f>IF(SUMIFS(Data!$S:$S,Data!$A:$A,$B37,Data!$C:$C,K$1)=0,"",SUMIFS(Data!$S:$S,Data!$A:$A,$B37,Data!$C:$C,K$1))</f>
        <v/>
      </c>
      <c r="L37" s="43" t="str">
        <f>IF(SUMIFS(Data!$S:$S,Data!$A:$A,$B37,Data!$C:$C,L$1)=0,"",SUMIFS(Data!$S:$S,Data!$A:$A,$B37,Data!$C:$C,L$1))</f>
        <v/>
      </c>
      <c r="M37" s="43" t="str">
        <f>IF(SUMIFS(Data!$S:$S,Data!$A:$A,$B37,Data!$C:$C,M$1)=0,"",SUMIFS(Data!$S:$S,Data!$A:$A,$B37,Data!$C:$C,M$1))</f>
        <v/>
      </c>
      <c r="N37" s="43" t="str">
        <f>IF(SUMIFS(Data!$S:$S,Data!$A:$A,$B37,Data!$C:$C,N$1)=0,"",SUMIFS(Data!$S:$S,Data!$A:$A,$B37,Data!$C:$C,N$1))</f>
        <v/>
      </c>
      <c r="O37" s="43" t="str">
        <f>IF(SUMIFS(Data!$S:$S,Data!$A:$A,$B37,Data!$C:$C,O$1)=0,"",SUMIFS(Data!$S:$S,Data!$A:$A,$B37,Data!$C:$C,O$1))</f>
        <v/>
      </c>
      <c r="P37" s="43" t="str">
        <f>IF(SUMIFS(Data!$S:$S,Data!$A:$A,$B37,Data!$C:$C,P$1)=0,"",SUMIFS(Data!$S:$S,Data!$A:$A,$B37,Data!$C:$C,P$1))</f>
        <v/>
      </c>
      <c r="Q37" s="43" t="str">
        <f>IF(SUMIFS(Data!$S:$S,Data!$A:$A,$B37,Data!$C:$C,Q$1)=0,"",SUMIFS(Data!$S:$S,Data!$A:$A,$B37,Data!$C:$C,Q$1))</f>
        <v/>
      </c>
      <c r="R37" s="43" t="str">
        <f>IF(SUMIFS(Data!$S:$S,Data!$A:$A,$B37,Data!$C:$C,R$1)=0,"",SUMIFS(Data!$S:$S,Data!$A:$A,$B37,Data!$C:$C,R$1))</f>
        <v/>
      </c>
      <c r="S37" s="43" t="str">
        <f>IF(SUMIFS(Data!$S:$S,Data!$A:$A,$B37,Data!$C:$C,S$1)=0,"",SUMIFS(Data!$S:$S,Data!$A:$A,$B37,Data!$C:$C,S$1))</f>
        <v/>
      </c>
      <c r="T37" s="43" t="str">
        <f>IF(SUMIFS(Data!$S:$S,Data!$A:$A,$B37,Data!$C:$C,T$1)=0,"",SUMIFS(Data!$S:$S,Data!$A:$A,$B37,Data!$C:$C,T$1))</f>
        <v/>
      </c>
      <c r="U37" s="43">
        <f t="shared" si="0"/>
        <v>13.644</v>
      </c>
      <c r="V37" s="43">
        <f>SUMIFS(Data!D:D,Data!A:A,'#ligaSYR'!B37)</f>
        <v>64.210000000000008</v>
      </c>
      <c r="W37" s="44" t="str">
        <f>IF(VLOOKUP(B37,Participanti!A:D,4,0)=0," ","New")</f>
        <v xml:space="preserve"> </v>
      </c>
      <c r="X37" s="150"/>
    </row>
    <row r="38" spans="1:24" ht="13.8" x14ac:dyDescent="0.3">
      <c r="A38" s="42">
        <v>37</v>
      </c>
      <c r="B38" s="42" t="s">
        <v>136</v>
      </c>
      <c r="C38" s="43">
        <f>IF(SUMIFS(Data!$S:$S,Data!$A:$A,$B38,Data!$C:$C,C$1)=0,"",SUMIFS(Data!$S:$S,Data!$A:$A,$B38,Data!$C:$C,C$1))</f>
        <v>1.375</v>
      </c>
      <c r="D38" s="43">
        <f>IF(SUMIFS(Data!$S:$S,Data!$A:$A,$B38,Data!$C:$C,D$1)=0,"",SUMIFS(Data!$S:$S,Data!$A:$A,$B38,Data!$C:$C,D$1))</f>
        <v>1.5</v>
      </c>
      <c r="E38" s="43">
        <f>IF(SUMIFS(Data!$S:$S,Data!$A:$A,$B38,Data!$C:$C,E$1)=0,"",SUMIFS(Data!$S:$S,Data!$A:$A,$B38,Data!$C:$C,E$1))</f>
        <v>2.125</v>
      </c>
      <c r="F38" s="43" t="str">
        <f>IF(SUMIFS(Data!$S:$S,Data!$A:$A,$B38,Data!$C:$C,F$1)=0,"",SUMIFS(Data!$S:$S,Data!$A:$A,$B38,Data!$C:$C,F$1))</f>
        <v/>
      </c>
      <c r="G38" s="43">
        <f>IF(SUMIFS(Data!$S:$S,Data!$A:$A,$B38,Data!$C:$C,G$1)=0,"",SUMIFS(Data!$S:$S,Data!$A:$A,$B38,Data!$C:$C,G$1))</f>
        <v>2.125</v>
      </c>
      <c r="H38" s="43">
        <f>IF(SUMIFS(Data!$S:$S,Data!$A:$A,$B38,Data!$C:$C,H$1)=0,"",SUMIFS(Data!$S:$S,Data!$A:$A,$B38,Data!$C:$C,H$1))</f>
        <v>3.125</v>
      </c>
      <c r="I38" s="43" t="str">
        <f>IF(SUMIFS(Data!$S:$S,Data!$A:$A,$B38,Data!$C:$C,I$1)=0,"",SUMIFS(Data!$S:$S,Data!$A:$A,$B38,Data!$C:$C,I$1))</f>
        <v/>
      </c>
      <c r="J38" s="43" t="str">
        <f>IF(SUMIFS(Data!$S:$S,Data!$A:$A,$B38,Data!$C:$C,J$1)=0,"",SUMIFS(Data!$S:$S,Data!$A:$A,$B38,Data!$C:$C,J$1))</f>
        <v/>
      </c>
      <c r="K38" s="43" t="str">
        <f>IF(SUMIFS(Data!$S:$S,Data!$A:$A,$B38,Data!$C:$C,K$1)=0,"",SUMIFS(Data!$S:$S,Data!$A:$A,$B38,Data!$C:$C,K$1))</f>
        <v/>
      </c>
      <c r="L38" s="43" t="str">
        <f>IF(SUMIFS(Data!$S:$S,Data!$A:$A,$B38,Data!$C:$C,L$1)=0,"",SUMIFS(Data!$S:$S,Data!$A:$A,$B38,Data!$C:$C,L$1))</f>
        <v/>
      </c>
      <c r="M38" s="43" t="str">
        <f>IF(SUMIFS(Data!$S:$S,Data!$A:$A,$B38,Data!$C:$C,M$1)=0,"",SUMIFS(Data!$S:$S,Data!$A:$A,$B38,Data!$C:$C,M$1))</f>
        <v/>
      </c>
      <c r="N38" s="43" t="str">
        <f>IF(SUMIFS(Data!$S:$S,Data!$A:$A,$B38,Data!$C:$C,N$1)=0,"",SUMIFS(Data!$S:$S,Data!$A:$A,$B38,Data!$C:$C,N$1))</f>
        <v/>
      </c>
      <c r="O38" s="43" t="str">
        <f>IF(SUMIFS(Data!$S:$S,Data!$A:$A,$B38,Data!$C:$C,O$1)=0,"",SUMIFS(Data!$S:$S,Data!$A:$A,$B38,Data!$C:$C,O$1))</f>
        <v/>
      </c>
      <c r="P38" s="43" t="str">
        <f>IF(SUMIFS(Data!$S:$S,Data!$A:$A,$B38,Data!$C:$C,P$1)=0,"",SUMIFS(Data!$S:$S,Data!$A:$A,$B38,Data!$C:$C,P$1))</f>
        <v/>
      </c>
      <c r="Q38" s="43" t="str">
        <f>IF(SUMIFS(Data!$S:$S,Data!$A:$A,$B38,Data!$C:$C,Q$1)=0,"",SUMIFS(Data!$S:$S,Data!$A:$A,$B38,Data!$C:$C,Q$1))</f>
        <v/>
      </c>
      <c r="R38" s="43" t="str">
        <f>IF(SUMIFS(Data!$S:$S,Data!$A:$A,$B38,Data!$C:$C,R$1)=0,"",SUMIFS(Data!$S:$S,Data!$A:$A,$B38,Data!$C:$C,R$1))</f>
        <v/>
      </c>
      <c r="S38" s="43" t="str">
        <f>IF(SUMIFS(Data!$S:$S,Data!$A:$A,$B38,Data!$C:$C,S$1)=0,"",SUMIFS(Data!$S:$S,Data!$A:$A,$B38,Data!$C:$C,S$1))</f>
        <v/>
      </c>
      <c r="T38" s="43" t="str">
        <f>IF(SUMIFS(Data!$S:$S,Data!$A:$A,$B38,Data!$C:$C,T$1)=0,"",SUMIFS(Data!$S:$S,Data!$A:$A,$B38,Data!$C:$C,T$1))</f>
        <v/>
      </c>
      <c r="U38" s="43">
        <f t="shared" si="0"/>
        <v>10.25</v>
      </c>
      <c r="V38" s="43">
        <f>SUMIFS(Data!D:D,Data!A:A,'#ligaSYR'!B38)</f>
        <v>31.92</v>
      </c>
      <c r="W38" s="44" t="str">
        <f>IF(VLOOKUP(B38,Participanti!A:D,4,0)=0," ","New")</f>
        <v xml:space="preserve"> </v>
      </c>
      <c r="X38" s="150"/>
    </row>
    <row r="39" spans="1:24" ht="13.8" x14ac:dyDescent="0.3">
      <c r="A39" s="42">
        <v>38</v>
      </c>
      <c r="B39" s="42" t="s">
        <v>63</v>
      </c>
      <c r="C39" s="43" t="str">
        <f>IF(SUMIFS(Data!$S:$S,Data!$A:$A,$B39,Data!$C:$C,C$1)=0,"",SUMIFS(Data!$S:$S,Data!$A:$A,$B39,Data!$C:$C,C$1))</f>
        <v/>
      </c>
      <c r="D39" s="43" t="str">
        <f>IF(SUMIFS(Data!$S:$S,Data!$A:$A,$B39,Data!$C:$C,D$1)=0,"",SUMIFS(Data!$S:$S,Data!$A:$A,$B39,Data!$C:$C,D$1))</f>
        <v/>
      </c>
      <c r="E39" s="43" t="str">
        <f>IF(SUMIFS(Data!$S:$S,Data!$A:$A,$B39,Data!$C:$C,E$1)=0,"",SUMIFS(Data!$S:$S,Data!$A:$A,$B39,Data!$C:$C,E$1))</f>
        <v/>
      </c>
      <c r="F39" s="43">
        <f>IF(SUMIFS(Data!$S:$S,Data!$A:$A,$B39,Data!$C:$C,F$1)=0,"",SUMIFS(Data!$S:$S,Data!$A:$A,$B39,Data!$C:$C,F$1))</f>
        <v>1</v>
      </c>
      <c r="G39" s="43">
        <f>IF(SUMIFS(Data!$S:$S,Data!$A:$A,$B39,Data!$C:$C,G$1)=0,"",SUMIFS(Data!$S:$S,Data!$A:$A,$B39,Data!$C:$C,G$1))</f>
        <v>1</v>
      </c>
      <c r="H39" s="43">
        <f>IF(SUMIFS(Data!$S:$S,Data!$A:$A,$B39,Data!$C:$C,H$1)=0,"",SUMIFS(Data!$S:$S,Data!$A:$A,$B39,Data!$C:$C,H$1))</f>
        <v>2.625</v>
      </c>
      <c r="I39" s="43">
        <f>IF(SUMIFS(Data!$S:$S,Data!$A:$A,$B39,Data!$C:$C,I$1)=0,"",SUMIFS(Data!$S:$S,Data!$A:$A,$B39,Data!$C:$C,I$1))</f>
        <v>1.375</v>
      </c>
      <c r="J39" s="43" t="str">
        <f>IF(SUMIFS(Data!$S:$S,Data!$A:$A,$B39,Data!$C:$C,J$1)=0,"",SUMIFS(Data!$S:$S,Data!$A:$A,$B39,Data!$C:$C,J$1))</f>
        <v/>
      </c>
      <c r="K39" s="43" t="str">
        <f>IF(SUMIFS(Data!$S:$S,Data!$A:$A,$B39,Data!$C:$C,K$1)=0,"",SUMIFS(Data!$S:$S,Data!$A:$A,$B39,Data!$C:$C,K$1))</f>
        <v/>
      </c>
      <c r="L39" s="43" t="str">
        <f>IF(SUMIFS(Data!$S:$S,Data!$A:$A,$B39,Data!$C:$C,L$1)=0,"",SUMIFS(Data!$S:$S,Data!$A:$A,$B39,Data!$C:$C,L$1))</f>
        <v/>
      </c>
      <c r="M39" s="43" t="str">
        <f>IF(SUMIFS(Data!$S:$S,Data!$A:$A,$B39,Data!$C:$C,M$1)=0,"",SUMIFS(Data!$S:$S,Data!$A:$A,$B39,Data!$C:$C,M$1))</f>
        <v/>
      </c>
      <c r="N39" s="43" t="str">
        <f>IF(SUMIFS(Data!$S:$S,Data!$A:$A,$B39,Data!$C:$C,N$1)=0,"",SUMIFS(Data!$S:$S,Data!$A:$A,$B39,Data!$C:$C,N$1))</f>
        <v/>
      </c>
      <c r="O39" s="43" t="str">
        <f>IF(SUMIFS(Data!$S:$S,Data!$A:$A,$B39,Data!$C:$C,O$1)=0,"",SUMIFS(Data!$S:$S,Data!$A:$A,$B39,Data!$C:$C,O$1))</f>
        <v/>
      </c>
      <c r="P39" s="43" t="str">
        <f>IF(SUMIFS(Data!$S:$S,Data!$A:$A,$B39,Data!$C:$C,P$1)=0,"",SUMIFS(Data!$S:$S,Data!$A:$A,$B39,Data!$C:$C,P$1))</f>
        <v/>
      </c>
      <c r="Q39" s="43" t="str">
        <f>IF(SUMIFS(Data!$S:$S,Data!$A:$A,$B39,Data!$C:$C,Q$1)=0,"",SUMIFS(Data!$S:$S,Data!$A:$A,$B39,Data!$C:$C,Q$1))</f>
        <v/>
      </c>
      <c r="R39" s="43" t="str">
        <f>IF(SUMIFS(Data!$S:$S,Data!$A:$A,$B39,Data!$C:$C,R$1)=0,"",SUMIFS(Data!$S:$S,Data!$A:$A,$B39,Data!$C:$C,R$1))</f>
        <v/>
      </c>
      <c r="S39" s="43" t="str">
        <f>IF(SUMIFS(Data!$S:$S,Data!$A:$A,$B39,Data!$C:$C,S$1)=0,"",SUMIFS(Data!$S:$S,Data!$A:$A,$B39,Data!$C:$C,S$1))</f>
        <v/>
      </c>
      <c r="T39" s="43" t="str">
        <f>IF(SUMIFS(Data!$S:$S,Data!$A:$A,$B39,Data!$C:$C,T$1)=0,"",SUMIFS(Data!$S:$S,Data!$A:$A,$B39,Data!$C:$C,T$1))</f>
        <v/>
      </c>
      <c r="U39" s="43">
        <f t="shared" si="0"/>
        <v>6</v>
      </c>
      <c r="V39" s="43">
        <f>SUMIFS(Data!D:D,Data!A:A,'#ligaSYR'!B39)</f>
        <v>9.32</v>
      </c>
      <c r="W39" s="44" t="str">
        <f>IF(VLOOKUP(B39,Participanti!A:D,4,0)=0," ","New")</f>
        <v xml:space="preserve"> </v>
      </c>
      <c r="X39" s="150"/>
    </row>
    <row r="40" spans="1:24" ht="13.8" x14ac:dyDescent="0.3">
      <c r="A40" s="42">
        <v>39</v>
      </c>
      <c r="B40" s="42" t="s">
        <v>112</v>
      </c>
      <c r="C40" s="43" t="str">
        <f>IF(SUMIFS(Data!$S:$S,Data!$A:$A,$B40,Data!$C:$C,C$1)=0,"",SUMIFS(Data!$S:$S,Data!$A:$A,$B40,Data!$C:$C,C$1))</f>
        <v/>
      </c>
      <c r="D40" s="43">
        <f>IF(SUMIFS(Data!$S:$S,Data!$A:$A,$B40,Data!$C:$C,D$1)=0,"",SUMIFS(Data!$S:$S,Data!$A:$A,$B40,Data!$C:$C,D$1))</f>
        <v>1.5</v>
      </c>
      <c r="E40" s="43" t="str">
        <f>IF(SUMIFS(Data!$S:$S,Data!$A:$A,$B40,Data!$C:$C,E$1)=0,"",SUMIFS(Data!$S:$S,Data!$A:$A,$B40,Data!$C:$C,E$1))</f>
        <v/>
      </c>
      <c r="F40" s="43" t="str">
        <f>IF(SUMIFS(Data!$S:$S,Data!$A:$A,$B40,Data!$C:$C,F$1)=0,"",SUMIFS(Data!$S:$S,Data!$A:$A,$B40,Data!$C:$C,F$1))</f>
        <v/>
      </c>
      <c r="G40" s="43" t="str">
        <f>IF(SUMIFS(Data!$S:$S,Data!$A:$A,$B40,Data!$C:$C,G$1)=0,"",SUMIFS(Data!$S:$S,Data!$A:$A,$B40,Data!$C:$C,G$1))</f>
        <v/>
      </c>
      <c r="H40" s="43" t="str">
        <f>IF(SUMIFS(Data!$S:$S,Data!$A:$A,$B40,Data!$C:$C,H$1)=0,"",SUMIFS(Data!$S:$S,Data!$A:$A,$B40,Data!$C:$C,H$1))</f>
        <v/>
      </c>
      <c r="I40" s="43" t="str">
        <f>IF(SUMIFS(Data!$S:$S,Data!$A:$A,$B40,Data!$C:$C,I$1)=0,"",SUMIFS(Data!$S:$S,Data!$A:$A,$B40,Data!$C:$C,I$1))</f>
        <v/>
      </c>
      <c r="J40" s="43" t="str">
        <f>IF(SUMIFS(Data!$S:$S,Data!$A:$A,$B40,Data!$C:$C,J$1)=0,"",SUMIFS(Data!$S:$S,Data!$A:$A,$B40,Data!$C:$C,J$1))</f>
        <v/>
      </c>
      <c r="K40" s="43" t="str">
        <f>IF(SUMIFS(Data!$S:$S,Data!$A:$A,$B40,Data!$C:$C,K$1)=0,"",SUMIFS(Data!$S:$S,Data!$A:$A,$B40,Data!$C:$C,K$1))</f>
        <v/>
      </c>
      <c r="L40" s="43" t="str">
        <f>IF(SUMIFS(Data!$S:$S,Data!$A:$A,$B40,Data!$C:$C,L$1)=0,"",SUMIFS(Data!$S:$S,Data!$A:$A,$B40,Data!$C:$C,L$1))</f>
        <v/>
      </c>
      <c r="M40" s="43" t="str">
        <f>IF(SUMIFS(Data!$S:$S,Data!$A:$A,$B40,Data!$C:$C,M$1)=0,"",SUMIFS(Data!$S:$S,Data!$A:$A,$B40,Data!$C:$C,M$1))</f>
        <v/>
      </c>
      <c r="N40" s="43" t="str">
        <f>IF(SUMIFS(Data!$S:$S,Data!$A:$A,$B40,Data!$C:$C,N$1)=0,"",SUMIFS(Data!$S:$S,Data!$A:$A,$B40,Data!$C:$C,N$1))</f>
        <v/>
      </c>
      <c r="O40" s="43" t="str">
        <f>IF(SUMIFS(Data!$S:$S,Data!$A:$A,$B40,Data!$C:$C,O$1)=0,"",SUMIFS(Data!$S:$S,Data!$A:$A,$B40,Data!$C:$C,O$1))</f>
        <v/>
      </c>
      <c r="P40" s="43" t="str">
        <f>IF(SUMIFS(Data!$S:$S,Data!$A:$A,$B40,Data!$C:$C,P$1)=0,"",SUMIFS(Data!$S:$S,Data!$A:$A,$B40,Data!$C:$C,P$1))</f>
        <v/>
      </c>
      <c r="Q40" s="43" t="str">
        <f>IF(SUMIFS(Data!$S:$S,Data!$A:$A,$B40,Data!$C:$C,Q$1)=0,"",SUMIFS(Data!$S:$S,Data!$A:$A,$B40,Data!$C:$C,Q$1))</f>
        <v/>
      </c>
      <c r="R40" s="43" t="str">
        <f>IF(SUMIFS(Data!$S:$S,Data!$A:$A,$B40,Data!$C:$C,R$1)=0,"",SUMIFS(Data!$S:$S,Data!$A:$A,$B40,Data!$C:$C,R$1))</f>
        <v/>
      </c>
      <c r="S40" s="43" t="str">
        <f>IF(SUMIFS(Data!$S:$S,Data!$A:$A,$B40,Data!$C:$C,S$1)=0,"",SUMIFS(Data!$S:$S,Data!$A:$A,$B40,Data!$C:$C,S$1))</f>
        <v/>
      </c>
      <c r="T40" s="43" t="str">
        <f>IF(SUMIFS(Data!$S:$S,Data!$A:$A,$B40,Data!$C:$C,T$1)=0,"",SUMIFS(Data!$S:$S,Data!$A:$A,$B40,Data!$C:$C,T$1))</f>
        <v/>
      </c>
      <c r="U40" s="43">
        <f t="shared" si="0"/>
        <v>1.5</v>
      </c>
      <c r="V40" s="43">
        <f>SUMIFS(Data!D:D,Data!A:A,'#ligaSYR'!B40)</f>
        <v>5.64</v>
      </c>
      <c r="W40" s="44" t="str">
        <f>IF(VLOOKUP(B40,Participanti!A:D,4,0)=0," ","New")</f>
        <v xml:space="preserve"> </v>
      </c>
      <c r="X40" s="150"/>
    </row>
    <row r="41" spans="1:24" ht="13.8" x14ac:dyDescent="0.3">
      <c r="A41" s="42">
        <v>40</v>
      </c>
      <c r="B41" s="42"/>
      <c r="C41" s="43" t="str">
        <f>IF(SUMIFS(Data!$S:$S,Data!$A:$A,$B41,Data!$C:$C,C$1)=0,"",SUMIFS(Data!$S:$S,Data!$A:$A,$B41,Data!$C:$C,C$1))</f>
        <v/>
      </c>
      <c r="D41" s="43" t="str">
        <f>IF(SUMIFS(Data!$S:$S,Data!$A:$A,$B41,Data!$C:$C,D$1)=0,"",SUMIFS(Data!$S:$S,Data!$A:$A,$B41,Data!$C:$C,D$1))</f>
        <v/>
      </c>
      <c r="E41" s="43" t="str">
        <f>IF(SUMIFS(Data!$S:$S,Data!$A:$A,$B41,Data!$C:$C,E$1)=0,"",SUMIFS(Data!$S:$S,Data!$A:$A,$B41,Data!$C:$C,E$1))</f>
        <v/>
      </c>
      <c r="F41" s="43" t="str">
        <f>IF(SUMIFS(Data!$S:$S,Data!$A:$A,$B41,Data!$C:$C,F$1)=0,"",SUMIFS(Data!$S:$S,Data!$A:$A,$B41,Data!$C:$C,F$1))</f>
        <v/>
      </c>
      <c r="G41" s="43" t="str">
        <f>IF(SUMIFS(Data!$S:$S,Data!$A:$A,$B41,Data!$C:$C,G$1)=0,"",SUMIFS(Data!$S:$S,Data!$A:$A,$B41,Data!$C:$C,G$1))</f>
        <v/>
      </c>
      <c r="H41" s="43" t="str">
        <f>IF(SUMIFS(Data!$S:$S,Data!$A:$A,$B41,Data!$C:$C,H$1)=0,"",SUMIFS(Data!$S:$S,Data!$A:$A,$B41,Data!$C:$C,H$1))</f>
        <v/>
      </c>
      <c r="I41" s="43" t="str">
        <f>IF(SUMIFS(Data!$S:$S,Data!$A:$A,$B41,Data!$C:$C,I$1)=0,"",SUMIFS(Data!$S:$S,Data!$A:$A,$B41,Data!$C:$C,I$1))</f>
        <v/>
      </c>
      <c r="J41" s="43" t="str">
        <f>IF(SUMIFS(Data!$S:$S,Data!$A:$A,$B41,Data!$C:$C,J$1)=0,"",SUMIFS(Data!$S:$S,Data!$A:$A,$B41,Data!$C:$C,J$1))</f>
        <v/>
      </c>
      <c r="K41" s="43" t="str">
        <f>IF(SUMIFS(Data!$S:$S,Data!$A:$A,$B41,Data!$C:$C,K$1)=0,"",SUMIFS(Data!$S:$S,Data!$A:$A,$B41,Data!$C:$C,K$1))</f>
        <v/>
      </c>
      <c r="L41" s="43" t="str">
        <f>IF(SUMIFS(Data!$S:$S,Data!$A:$A,$B41,Data!$C:$C,L$1)=0,"",SUMIFS(Data!$S:$S,Data!$A:$A,$B41,Data!$C:$C,L$1))</f>
        <v/>
      </c>
      <c r="M41" s="43" t="str">
        <f>IF(SUMIFS(Data!$S:$S,Data!$A:$A,$B41,Data!$C:$C,M$1)=0,"",SUMIFS(Data!$S:$S,Data!$A:$A,$B41,Data!$C:$C,M$1))</f>
        <v/>
      </c>
      <c r="N41" s="43" t="str">
        <f>IF(SUMIFS(Data!$S:$S,Data!$A:$A,$B41,Data!$C:$C,N$1)=0,"",SUMIFS(Data!$S:$S,Data!$A:$A,$B41,Data!$C:$C,N$1))</f>
        <v/>
      </c>
      <c r="O41" s="43" t="str">
        <f>IF(SUMIFS(Data!$S:$S,Data!$A:$A,$B41,Data!$C:$C,O$1)=0,"",SUMIFS(Data!$S:$S,Data!$A:$A,$B41,Data!$C:$C,O$1))</f>
        <v/>
      </c>
      <c r="P41" s="43" t="str">
        <f>IF(SUMIFS(Data!$S:$S,Data!$A:$A,$B41,Data!$C:$C,P$1)=0,"",SUMIFS(Data!$S:$S,Data!$A:$A,$B41,Data!$C:$C,P$1))</f>
        <v/>
      </c>
      <c r="Q41" s="43" t="str">
        <f>IF(SUMIFS(Data!$S:$S,Data!$A:$A,$B41,Data!$C:$C,Q$1)=0,"",SUMIFS(Data!$S:$S,Data!$A:$A,$B41,Data!$C:$C,Q$1))</f>
        <v/>
      </c>
      <c r="R41" s="43" t="str">
        <f>IF(SUMIFS(Data!$S:$S,Data!$A:$A,$B41,Data!$C:$C,R$1)=0,"",SUMIFS(Data!$S:$S,Data!$A:$A,$B41,Data!$C:$C,R$1))</f>
        <v/>
      </c>
      <c r="S41" s="43" t="str">
        <f>IF(SUMIFS(Data!$S:$S,Data!$A:$A,$B41,Data!$C:$C,S$1)=0,"",SUMIFS(Data!$S:$S,Data!$A:$A,$B41,Data!$C:$C,S$1))</f>
        <v/>
      </c>
      <c r="T41" s="43" t="str">
        <f>IF(SUMIFS(Data!$S:$S,Data!$A:$A,$B41,Data!$C:$C,T$1)=0,"",SUMIFS(Data!$S:$S,Data!$A:$A,$B41,Data!$C:$C,T$1))</f>
        <v/>
      </c>
      <c r="U41" s="43">
        <f t="shared" si="0"/>
        <v>0</v>
      </c>
      <c r="V41" s="43">
        <f>SUMIFS(Data!D:D,Data!A:A,'#ligaSYR'!B41)</f>
        <v>0</v>
      </c>
      <c r="W41" s="44" t="e">
        <f>IF(VLOOKUP(B41,Participanti!A:D,4,0)=0," ","New")</f>
        <v>#N/A</v>
      </c>
    </row>
    <row r="42" spans="1:24" ht="13.8" x14ac:dyDescent="0.3">
      <c r="A42" s="42">
        <v>41</v>
      </c>
      <c r="B42" s="42"/>
      <c r="C42" s="43" t="str">
        <f>IF(SUMIFS(Data!$S:$S,Data!$A:$A,$B42,Data!$C:$C,C$1)=0,"",SUMIFS(Data!$S:$S,Data!$A:$A,$B42,Data!$C:$C,C$1))</f>
        <v/>
      </c>
      <c r="D42" s="43" t="str">
        <f>IF(SUMIFS(Data!$S:$S,Data!$A:$A,$B42,Data!$C:$C,D$1)=0,"",SUMIFS(Data!$S:$S,Data!$A:$A,$B42,Data!$C:$C,D$1))</f>
        <v/>
      </c>
      <c r="E42" s="43" t="str">
        <f>IF(SUMIFS(Data!$S:$S,Data!$A:$A,$B42,Data!$C:$C,E$1)=0,"",SUMIFS(Data!$S:$S,Data!$A:$A,$B42,Data!$C:$C,E$1))</f>
        <v/>
      </c>
      <c r="F42" s="43" t="str">
        <f>IF(SUMIFS(Data!$S:$S,Data!$A:$A,$B42,Data!$C:$C,F$1)=0,"",SUMIFS(Data!$S:$S,Data!$A:$A,$B42,Data!$C:$C,F$1))</f>
        <v/>
      </c>
      <c r="G42" s="43" t="str">
        <f>IF(SUMIFS(Data!$S:$S,Data!$A:$A,$B42,Data!$C:$C,G$1)=0,"",SUMIFS(Data!$S:$S,Data!$A:$A,$B42,Data!$C:$C,G$1))</f>
        <v/>
      </c>
      <c r="H42" s="43" t="str">
        <f>IF(SUMIFS(Data!$S:$S,Data!$A:$A,$B42,Data!$C:$C,H$1)=0,"",SUMIFS(Data!$S:$S,Data!$A:$A,$B42,Data!$C:$C,H$1))</f>
        <v/>
      </c>
      <c r="I42" s="43" t="str">
        <f>IF(SUMIFS(Data!$S:$S,Data!$A:$A,$B42,Data!$C:$C,I$1)=0,"",SUMIFS(Data!$S:$S,Data!$A:$A,$B42,Data!$C:$C,I$1))</f>
        <v/>
      </c>
      <c r="J42" s="43" t="str">
        <f>IF(SUMIFS(Data!$S:$S,Data!$A:$A,$B42,Data!$C:$C,J$1)=0,"",SUMIFS(Data!$S:$S,Data!$A:$A,$B42,Data!$C:$C,J$1))</f>
        <v/>
      </c>
      <c r="K42" s="43" t="str">
        <f>IF(SUMIFS(Data!$S:$S,Data!$A:$A,$B42,Data!$C:$C,K$1)=0,"",SUMIFS(Data!$S:$S,Data!$A:$A,$B42,Data!$C:$C,K$1))</f>
        <v/>
      </c>
      <c r="L42" s="43" t="str">
        <f>IF(SUMIFS(Data!$S:$S,Data!$A:$A,$B42,Data!$C:$C,L$1)=0,"",SUMIFS(Data!$S:$S,Data!$A:$A,$B42,Data!$C:$C,L$1))</f>
        <v/>
      </c>
      <c r="M42" s="43" t="str">
        <f>IF(SUMIFS(Data!$S:$S,Data!$A:$A,$B42,Data!$C:$C,M$1)=0,"",SUMIFS(Data!$S:$S,Data!$A:$A,$B42,Data!$C:$C,M$1))</f>
        <v/>
      </c>
      <c r="N42" s="43" t="str">
        <f>IF(SUMIFS(Data!$S:$S,Data!$A:$A,$B42,Data!$C:$C,N$1)=0,"",SUMIFS(Data!$S:$S,Data!$A:$A,$B42,Data!$C:$C,N$1))</f>
        <v/>
      </c>
      <c r="O42" s="43" t="str">
        <f>IF(SUMIFS(Data!$S:$S,Data!$A:$A,$B42,Data!$C:$C,O$1)=0,"",SUMIFS(Data!$S:$S,Data!$A:$A,$B42,Data!$C:$C,O$1))</f>
        <v/>
      </c>
      <c r="P42" s="43" t="str">
        <f>IF(SUMIFS(Data!$S:$S,Data!$A:$A,$B42,Data!$C:$C,P$1)=0,"",SUMIFS(Data!$S:$S,Data!$A:$A,$B42,Data!$C:$C,P$1))</f>
        <v/>
      </c>
      <c r="Q42" s="43" t="str">
        <f>IF(SUMIFS(Data!$S:$S,Data!$A:$A,$B42,Data!$C:$C,Q$1)=0,"",SUMIFS(Data!$S:$S,Data!$A:$A,$B42,Data!$C:$C,Q$1))</f>
        <v/>
      </c>
      <c r="R42" s="43" t="str">
        <f>IF(SUMIFS(Data!$S:$S,Data!$A:$A,$B42,Data!$C:$C,R$1)=0,"",SUMIFS(Data!$S:$S,Data!$A:$A,$B42,Data!$C:$C,R$1))</f>
        <v/>
      </c>
      <c r="S42" s="43" t="str">
        <f>IF(SUMIFS(Data!$S:$S,Data!$A:$A,$B42,Data!$C:$C,S$1)=0,"",SUMIFS(Data!$S:$S,Data!$A:$A,$B42,Data!$C:$C,S$1))</f>
        <v/>
      </c>
      <c r="T42" s="43" t="str">
        <f>IF(SUMIFS(Data!$S:$S,Data!$A:$A,$B42,Data!$C:$C,T$1)=0,"",SUMIFS(Data!$S:$S,Data!$A:$A,$B42,Data!$C:$C,T$1))</f>
        <v/>
      </c>
      <c r="U42" s="43">
        <f t="shared" si="0"/>
        <v>0</v>
      </c>
      <c r="V42" s="43">
        <f>SUMIFS(Data!D:D,Data!A:A,'#ligaSYR'!B42)</f>
        <v>0</v>
      </c>
      <c r="W42" s="44" t="e">
        <f>IF(VLOOKUP(B42,Participanti!A:D,4,0)=0," ","New")</f>
        <v>#N/A</v>
      </c>
    </row>
    <row r="43" spans="1:24" ht="13.8" x14ac:dyDescent="0.3">
      <c r="A43" s="42">
        <v>42</v>
      </c>
      <c r="B43" s="42"/>
      <c r="C43" s="43" t="str">
        <f>IF(SUMIFS(Data!$S:$S,Data!$A:$A,$B43,Data!$C:$C,C$1)=0,"",SUMIFS(Data!$S:$S,Data!$A:$A,$B43,Data!$C:$C,C$1))</f>
        <v/>
      </c>
      <c r="D43" s="43" t="str">
        <f>IF(SUMIFS(Data!$S:$S,Data!$A:$A,$B43,Data!$C:$C,D$1)=0,"",SUMIFS(Data!$S:$S,Data!$A:$A,$B43,Data!$C:$C,D$1))</f>
        <v/>
      </c>
      <c r="E43" s="43" t="str">
        <f>IF(SUMIFS(Data!$S:$S,Data!$A:$A,$B43,Data!$C:$C,E$1)=0,"",SUMIFS(Data!$S:$S,Data!$A:$A,$B43,Data!$C:$C,E$1))</f>
        <v/>
      </c>
      <c r="F43" s="43" t="str">
        <f>IF(SUMIFS(Data!$S:$S,Data!$A:$A,$B43,Data!$C:$C,F$1)=0,"",SUMIFS(Data!$S:$S,Data!$A:$A,$B43,Data!$C:$C,F$1))</f>
        <v/>
      </c>
      <c r="G43" s="43" t="str">
        <f>IF(SUMIFS(Data!$S:$S,Data!$A:$A,$B43,Data!$C:$C,G$1)=0,"",SUMIFS(Data!$S:$S,Data!$A:$A,$B43,Data!$C:$C,G$1))</f>
        <v/>
      </c>
      <c r="H43" s="43" t="str">
        <f>IF(SUMIFS(Data!$S:$S,Data!$A:$A,$B43,Data!$C:$C,H$1)=0,"",SUMIFS(Data!$S:$S,Data!$A:$A,$B43,Data!$C:$C,H$1))</f>
        <v/>
      </c>
      <c r="I43" s="43" t="str">
        <f>IF(SUMIFS(Data!$S:$S,Data!$A:$A,$B43,Data!$C:$C,I$1)=0,"",SUMIFS(Data!$S:$S,Data!$A:$A,$B43,Data!$C:$C,I$1))</f>
        <v/>
      </c>
      <c r="J43" s="43" t="str">
        <f>IF(SUMIFS(Data!$S:$S,Data!$A:$A,$B43,Data!$C:$C,J$1)=0,"",SUMIFS(Data!$S:$S,Data!$A:$A,$B43,Data!$C:$C,J$1))</f>
        <v/>
      </c>
      <c r="K43" s="43" t="str">
        <f>IF(SUMIFS(Data!$S:$S,Data!$A:$A,$B43,Data!$C:$C,K$1)=0,"",SUMIFS(Data!$S:$S,Data!$A:$A,$B43,Data!$C:$C,K$1))</f>
        <v/>
      </c>
      <c r="L43" s="43" t="str">
        <f>IF(SUMIFS(Data!$S:$S,Data!$A:$A,$B43,Data!$C:$C,L$1)=0,"",SUMIFS(Data!$S:$S,Data!$A:$A,$B43,Data!$C:$C,L$1))</f>
        <v/>
      </c>
      <c r="M43" s="43" t="str">
        <f>IF(SUMIFS(Data!$S:$S,Data!$A:$A,$B43,Data!$C:$C,M$1)=0,"",SUMIFS(Data!$S:$S,Data!$A:$A,$B43,Data!$C:$C,M$1))</f>
        <v/>
      </c>
      <c r="N43" s="43" t="str">
        <f>IF(SUMIFS(Data!$S:$S,Data!$A:$A,$B43,Data!$C:$C,N$1)=0,"",SUMIFS(Data!$S:$S,Data!$A:$A,$B43,Data!$C:$C,N$1))</f>
        <v/>
      </c>
      <c r="O43" s="43" t="str">
        <f>IF(SUMIFS(Data!$S:$S,Data!$A:$A,$B43,Data!$C:$C,O$1)=0,"",SUMIFS(Data!$S:$S,Data!$A:$A,$B43,Data!$C:$C,O$1))</f>
        <v/>
      </c>
      <c r="P43" s="43" t="str">
        <f>IF(SUMIFS(Data!$S:$S,Data!$A:$A,$B43,Data!$C:$C,P$1)=0,"",SUMIFS(Data!$S:$S,Data!$A:$A,$B43,Data!$C:$C,P$1))</f>
        <v/>
      </c>
      <c r="Q43" s="43" t="str">
        <f>IF(SUMIFS(Data!$S:$S,Data!$A:$A,$B43,Data!$C:$C,Q$1)=0,"",SUMIFS(Data!$S:$S,Data!$A:$A,$B43,Data!$C:$C,Q$1))</f>
        <v/>
      </c>
      <c r="R43" s="43" t="str">
        <f>IF(SUMIFS(Data!$S:$S,Data!$A:$A,$B43,Data!$C:$C,R$1)=0,"",SUMIFS(Data!$S:$S,Data!$A:$A,$B43,Data!$C:$C,R$1))</f>
        <v/>
      </c>
      <c r="S43" s="43" t="str">
        <f>IF(SUMIFS(Data!$S:$S,Data!$A:$A,$B43,Data!$C:$C,S$1)=0,"",SUMIFS(Data!$S:$S,Data!$A:$A,$B43,Data!$C:$C,S$1))</f>
        <v/>
      </c>
      <c r="T43" s="43" t="str">
        <f>IF(SUMIFS(Data!$S:$S,Data!$A:$A,$B43,Data!$C:$C,T$1)=0,"",SUMIFS(Data!$S:$S,Data!$A:$A,$B43,Data!$C:$C,T$1))</f>
        <v/>
      </c>
      <c r="U43" s="43">
        <f t="shared" si="0"/>
        <v>0</v>
      </c>
      <c r="V43" s="43">
        <f>SUMIFS(Data!D:D,Data!A:A,'#ligaSYR'!B43)</f>
        <v>0</v>
      </c>
      <c r="W43" s="44" t="e">
        <f>IF(VLOOKUP(B43,Participanti!A:D,4,0)=0," ","New")</f>
        <v>#N/A</v>
      </c>
    </row>
  </sheetData>
  <autoFilter ref="A1:X43"/>
  <sortState ref="B2:W40">
    <sortCondition descending="1" ref="U2:U40"/>
    <sortCondition descending="1" ref="V2:V40"/>
  </sortState>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W13"/>
  <sheetViews>
    <sheetView workbookViewId="0">
      <selection activeCell="Z13" sqref="Z13"/>
    </sheetView>
  </sheetViews>
  <sheetFormatPr defaultColWidth="9.109375" defaultRowHeight="12" x14ac:dyDescent="0.25"/>
  <cols>
    <col min="1" max="1" width="7.88671875" style="27" bestFit="1" customWidth="1"/>
    <col min="2" max="2" width="18.6640625" style="27" bestFit="1" customWidth="1"/>
    <col min="3" max="5" width="6.33203125" style="27" bestFit="1" customWidth="1"/>
    <col min="6" max="20" width="5.77734375" style="27" customWidth="1"/>
    <col min="21" max="21" width="10.33203125" style="27" bestFit="1" customWidth="1"/>
    <col min="22" max="22" width="13" style="27" bestFit="1" customWidth="1"/>
    <col min="23" max="16384" width="9.109375" style="27"/>
  </cols>
  <sheetData>
    <row r="1" spans="1:23" ht="13.8" x14ac:dyDescent="0.3">
      <c r="A1" s="46" t="s">
        <v>70</v>
      </c>
      <c r="B1" s="46" t="s">
        <v>33</v>
      </c>
      <c r="C1" s="50">
        <v>1</v>
      </c>
      <c r="D1" s="50">
        <v>2</v>
      </c>
      <c r="E1" s="50">
        <v>3</v>
      </c>
      <c r="F1" s="50">
        <v>4</v>
      </c>
      <c r="G1" s="50">
        <v>5</v>
      </c>
      <c r="H1" s="101" t="s">
        <v>178</v>
      </c>
      <c r="I1" s="50">
        <v>6</v>
      </c>
      <c r="J1" s="50">
        <v>7</v>
      </c>
      <c r="K1" s="50">
        <v>8</v>
      </c>
      <c r="L1" s="50">
        <v>9</v>
      </c>
      <c r="M1" s="50">
        <v>10</v>
      </c>
      <c r="N1" s="101" t="s">
        <v>179</v>
      </c>
      <c r="O1" s="50">
        <v>11</v>
      </c>
      <c r="P1" s="50">
        <v>12</v>
      </c>
      <c r="Q1" s="50">
        <v>13</v>
      </c>
      <c r="R1" s="50">
        <v>14</v>
      </c>
      <c r="S1" s="50">
        <v>15</v>
      </c>
      <c r="T1" s="101" t="s">
        <v>180</v>
      </c>
      <c r="U1" s="46" t="s">
        <v>72</v>
      </c>
      <c r="V1" s="46" t="s">
        <v>71</v>
      </c>
    </row>
    <row r="2" spans="1:23" ht="13.8" x14ac:dyDescent="0.3">
      <c r="A2" s="42">
        <v>1</v>
      </c>
      <c r="B2" s="42" t="s">
        <v>197</v>
      </c>
      <c r="C2" s="43" t="str">
        <f>IF(SUMIFS(Data!$S:$S,Data!$A:$A,$B2,Data!$C:$C,C$1)=0,"",SUMIFS(Data!$S:$S,Data!$A:$A,$B2,Data!$C:$C,C$1))</f>
        <v/>
      </c>
      <c r="D2" s="43">
        <f>IF(SUMIFS(Data!$S:$S,Data!$A:$A,$B2,Data!$C:$C,D$1)=0,"",SUMIFS(Data!$S:$S,Data!$A:$A,$B2,Data!$C:$C,D$1))</f>
        <v>6.3996666666666666</v>
      </c>
      <c r="E2" s="43">
        <f>IF(SUMIFS(Data!$S:$S,Data!$A:$A,$B2,Data!$C:$C,E$1)=0,"",SUMIFS(Data!$S:$S,Data!$A:$A,$B2,Data!$C:$C,E$1))</f>
        <v>5.8689999999999998</v>
      </c>
      <c r="F2" s="43">
        <f>IF(SUMIFS(Data!$S:$S,Data!$A:$A,$B2,Data!$C:$C,F$1)=0,"",SUMIFS(Data!$S:$S,Data!$A:$A,$B2,Data!$C:$C,F$1))</f>
        <v>4.9000000000000004</v>
      </c>
      <c r="G2" s="43">
        <f>IF(SUMIFS(Data!$S:$S,Data!$A:$A,$B2,Data!$C:$C,G$1)=0,"",SUMIFS(Data!$S:$S,Data!$A:$A,$B2,Data!$C:$C,G$1))</f>
        <v>4.6500000000000004</v>
      </c>
      <c r="H2" s="43">
        <f>IF(SUMIFS(Data!$S:$S,Data!$A:$A,$B2,Data!$C:$C,H$1)=0,"",SUMIFS(Data!$S:$S,Data!$A:$A,$B2,Data!$C:$C,H$1))</f>
        <v>3.25</v>
      </c>
      <c r="I2" s="43">
        <f>IF(SUMIFS(Data!$S:$S,Data!$A:$A,$B2,Data!$C:$C,I$1)=0,"",SUMIFS(Data!$S:$S,Data!$A:$A,$B2,Data!$C:$C,I$1))</f>
        <v>4.0086666666666666</v>
      </c>
      <c r="J2" s="43">
        <f>IF(SUMIFS(Data!$S:$S,Data!$A:$A,$B2,Data!$C:$C,J$1)=0,"",SUMIFS(Data!$S:$S,Data!$A:$A,$B2,Data!$C:$C,J$1))</f>
        <v>9.243666666666666</v>
      </c>
      <c r="K2" s="43">
        <f>IF(SUMIFS(Data!$S:$S,Data!$A:$A,$B2,Data!$C:$C,K$1)=0,"",SUMIFS(Data!$S:$S,Data!$A:$A,$B2,Data!$C:$C,K$1))</f>
        <v>6.1</v>
      </c>
      <c r="L2" s="43">
        <f>IF(SUMIFS(Data!$S:$S,Data!$A:$A,$B2,Data!$C:$C,L$1)=0,"",SUMIFS(Data!$S:$S,Data!$A:$A,$B2,Data!$C:$C,L$1))</f>
        <v>6.1963333333333335</v>
      </c>
      <c r="M2" s="43">
        <f>IF(SUMIFS(Data!$S:$S,Data!$A:$A,$B2,Data!$C:$C,M$1)=0,"",SUMIFS(Data!$S:$S,Data!$A:$A,$B2,Data!$C:$C,M$1))</f>
        <v>6.2750000000000004</v>
      </c>
      <c r="N2" s="43">
        <f>IF(SUMIFS(Data!$S:$S,Data!$A:$A,$B2,Data!$C:$C,N$1)=0,"",SUMIFS(Data!$S:$S,Data!$A:$A,$B2,Data!$C:$C,N$1))</f>
        <v>3.875</v>
      </c>
      <c r="O2" s="43" t="str">
        <f>IF(SUMIFS(Data!$S:$S,Data!$A:$A,$B2,Data!$C:$C,O$1)=0,"",SUMIFS(Data!$S:$S,Data!$A:$A,$B2,Data!$C:$C,O$1))</f>
        <v/>
      </c>
      <c r="P2" s="43">
        <f>IF(SUMIFS(Data!$S:$S,Data!$A:$A,$B2,Data!$C:$C,P$1)=0,"",SUMIFS(Data!$S:$S,Data!$A:$A,$B2,Data!$C:$C,P$1))</f>
        <v>3.9</v>
      </c>
      <c r="Q2" s="43">
        <f>IF(SUMIFS(Data!$S:$S,Data!$A:$A,$B2,Data!$C:$C,Q$1)=0,"",SUMIFS(Data!$S:$S,Data!$A:$A,$B2,Data!$C:$C,Q$1))</f>
        <v>3.6</v>
      </c>
      <c r="R2" s="43">
        <f>IF(SUMIFS(Data!$S:$S,Data!$A:$A,$B2,Data!$C:$C,R$1)=0,"",SUMIFS(Data!$S:$S,Data!$A:$A,$B2,Data!$C:$C,R$1))</f>
        <v>14.025000000000009</v>
      </c>
      <c r="S2" s="43">
        <f>IF(SUMIFS(Data!$S:$S,Data!$A:$A,$B2,Data!$C:$C,S$1)=0,"",SUMIFS(Data!$S:$S,Data!$A:$A,$B2,Data!$C:$C,S$1))</f>
        <v>3.55</v>
      </c>
      <c r="T2" s="43">
        <f>IF(SUMIFS(Data!$S:$S,Data!$A:$A,$B2,Data!$C:$C,T$1)=0,"",SUMIFS(Data!$S:$S,Data!$A:$A,$B2,Data!$C:$C,T$1))</f>
        <v>3</v>
      </c>
      <c r="U2" s="43">
        <f>SUM(C2:T2)</f>
        <v>88.842333333333329</v>
      </c>
      <c r="V2" s="43">
        <f>SUMIFS(Data!D:D,Data!A:A,B2)</f>
        <v>808</v>
      </c>
    </row>
    <row r="3" spans="1:23" ht="13.8" x14ac:dyDescent="0.3">
      <c r="A3" s="42">
        <v>2</v>
      </c>
      <c r="B3" s="42" t="s">
        <v>187</v>
      </c>
      <c r="C3" s="43">
        <f>IF(SUMIFS(Data!$S:$S,Data!$A:$A,$B3,Data!$C:$C,C$1)=0,"",SUMIFS(Data!$S:$S,Data!$A:$A,$B3,Data!$C:$C,C$1))</f>
        <v>4.625</v>
      </c>
      <c r="D3" s="43">
        <f>IF(SUMIFS(Data!$S:$S,Data!$A:$A,$B3,Data!$C:$C,D$1)=0,"",SUMIFS(Data!$S:$S,Data!$A:$A,$B3,Data!$C:$C,D$1))</f>
        <v>4.2249999999999996</v>
      </c>
      <c r="E3" s="43">
        <f>IF(SUMIFS(Data!$S:$S,Data!$A:$A,$B3,Data!$C:$C,E$1)=0,"",SUMIFS(Data!$S:$S,Data!$A:$A,$B3,Data!$C:$C,E$1))</f>
        <v>4.7039999999999997</v>
      </c>
      <c r="F3" s="43">
        <f>IF(SUMIFS(Data!$S:$S,Data!$A:$A,$B3,Data!$C:$C,F$1)=0,"",SUMIFS(Data!$S:$S,Data!$A:$A,$B3,Data!$C:$C,F$1))</f>
        <v>4.125</v>
      </c>
      <c r="G3" s="43">
        <f>IF(SUMIFS(Data!$S:$S,Data!$A:$A,$B3,Data!$C:$C,G$1)=0,"",SUMIFS(Data!$S:$S,Data!$A:$A,$B3,Data!$C:$C,G$1))</f>
        <v>4.7699999999999996</v>
      </c>
      <c r="H3" s="43">
        <f>IF(SUMIFS(Data!$S:$S,Data!$A:$A,$B3,Data!$C:$C,H$1)=0,"",SUMIFS(Data!$S:$S,Data!$A:$A,$B3,Data!$C:$C,H$1))</f>
        <v>4.5</v>
      </c>
      <c r="I3" s="43">
        <f>IF(SUMIFS(Data!$S:$S,Data!$A:$A,$B3,Data!$C:$C,I$1)=0,"",SUMIFS(Data!$S:$S,Data!$A:$A,$B3,Data!$C:$C,I$1))</f>
        <v>5.5</v>
      </c>
      <c r="J3" s="43">
        <f>IF(SUMIFS(Data!$S:$S,Data!$A:$A,$B3,Data!$C:$C,J$1)=0,"",SUMIFS(Data!$S:$S,Data!$A:$A,$B3,Data!$C:$C,J$1))</f>
        <v>4.5999999999999996</v>
      </c>
      <c r="K3" s="43">
        <f>IF(SUMIFS(Data!$S:$S,Data!$A:$A,$B3,Data!$C:$C,K$1)=0,"",SUMIFS(Data!$S:$S,Data!$A:$A,$B3,Data!$C:$C,K$1))</f>
        <v>5.5</v>
      </c>
      <c r="L3" s="43">
        <f>IF(SUMIFS(Data!$S:$S,Data!$A:$A,$B3,Data!$C:$C,L$1)=0,"",SUMIFS(Data!$S:$S,Data!$A:$A,$B3,Data!$C:$C,L$1))</f>
        <v>4.8323333333333336</v>
      </c>
      <c r="M3" s="43">
        <f>IF(SUMIFS(Data!$S:$S,Data!$A:$A,$B3,Data!$C:$C,M$1)=0,"",SUMIFS(Data!$S:$S,Data!$A:$A,$B3,Data!$C:$C,M$1))</f>
        <v>4</v>
      </c>
      <c r="N3" s="43">
        <f>IF(SUMIFS(Data!$S:$S,Data!$A:$A,$B3,Data!$C:$C,N$1)=0,"",SUMIFS(Data!$S:$S,Data!$A:$A,$B3,Data!$C:$C,N$1))</f>
        <v>4.375</v>
      </c>
      <c r="O3" s="43">
        <f>IF(SUMIFS(Data!$S:$S,Data!$A:$A,$B3,Data!$C:$C,O$1)=0,"",SUMIFS(Data!$S:$S,Data!$A:$A,$B3,Data!$C:$C,O$1))</f>
        <v>4.9613333333333332</v>
      </c>
      <c r="P3" s="43">
        <f>IF(SUMIFS(Data!$S:$S,Data!$A:$A,$B3,Data!$C:$C,P$1)=0,"",SUMIFS(Data!$S:$S,Data!$A:$A,$B3,Data!$C:$C,P$1))</f>
        <v>5</v>
      </c>
      <c r="Q3" s="43">
        <f>IF(SUMIFS(Data!$S:$S,Data!$A:$A,$B3,Data!$C:$C,Q$1)=0,"",SUMIFS(Data!$S:$S,Data!$A:$A,$B3,Data!$C:$C,Q$1))</f>
        <v>4.6749999999999998</v>
      </c>
      <c r="R3" s="43">
        <f>IF(SUMIFS(Data!$S:$S,Data!$A:$A,$B3,Data!$C:$C,R$1)=0,"",SUMIFS(Data!$S:$S,Data!$A:$A,$B3,Data!$C:$C,R$1))</f>
        <v>4.875</v>
      </c>
      <c r="S3" s="43">
        <f>IF(SUMIFS(Data!$S:$S,Data!$A:$A,$B3,Data!$C:$C,S$1)=0,"",SUMIFS(Data!$S:$S,Data!$A:$A,$B3,Data!$C:$C,S$1))</f>
        <v>4.55</v>
      </c>
      <c r="T3" s="43">
        <f>IF(SUMIFS(Data!$S:$S,Data!$A:$A,$B3,Data!$C:$C,T$1)=0,"",SUMIFS(Data!$S:$S,Data!$A:$A,$B3,Data!$C:$C,T$1))</f>
        <v>3.8333333333333335</v>
      </c>
      <c r="U3" s="43">
        <f t="shared" ref="U3:U12" si="0">SUM(C3:T3)</f>
        <v>83.650999999999996</v>
      </c>
      <c r="V3" s="43">
        <f>SUMIFS(Data!D:D,Data!A:A,B3)</f>
        <v>218.88</v>
      </c>
    </row>
    <row r="4" spans="1:23" ht="13.8" x14ac:dyDescent="0.3">
      <c r="A4" s="42">
        <v>3</v>
      </c>
      <c r="B4" s="42" t="s">
        <v>190</v>
      </c>
      <c r="C4" s="43">
        <f>IF(SUMIFS(Data!$S:$S,Data!$A:$A,$B4,Data!$C:$C,C$1)=0,"",SUMIFS(Data!$S:$S,Data!$A:$A,$B4,Data!$C:$C,C$1))</f>
        <v>4.5</v>
      </c>
      <c r="D4" s="43">
        <f>IF(SUMIFS(Data!$S:$S,Data!$A:$A,$B4,Data!$C:$C,D$1)=0,"",SUMIFS(Data!$S:$S,Data!$A:$A,$B4,Data!$C:$C,D$1))</f>
        <v>3.625</v>
      </c>
      <c r="E4" s="43">
        <f>IF(SUMIFS(Data!$S:$S,Data!$A:$A,$B4,Data!$C:$C,E$1)=0,"",SUMIFS(Data!$S:$S,Data!$A:$A,$B4,Data!$C:$C,E$1))</f>
        <v>3.75</v>
      </c>
      <c r="F4" s="43">
        <f>IF(SUMIFS(Data!$S:$S,Data!$A:$A,$B4,Data!$C:$C,F$1)=0,"",SUMIFS(Data!$S:$S,Data!$A:$A,$B4,Data!$C:$C,F$1))</f>
        <v>3.125</v>
      </c>
      <c r="G4" s="43">
        <f>IF(SUMIFS(Data!$S:$S,Data!$A:$A,$B4,Data!$C:$C,G$1)=0,"",SUMIFS(Data!$S:$S,Data!$A:$A,$B4,Data!$C:$C,G$1))</f>
        <v>4.9000000000000004</v>
      </c>
      <c r="H4" s="43">
        <f>IF(SUMIFS(Data!$S:$S,Data!$A:$A,$B4,Data!$C:$C,H$1)=0,"",SUMIFS(Data!$S:$S,Data!$A:$A,$B4,Data!$C:$C,H$1))</f>
        <v>5.875</v>
      </c>
      <c r="I4" s="43">
        <f>IF(SUMIFS(Data!$S:$S,Data!$A:$A,$B4,Data!$C:$C,I$1)=0,"",SUMIFS(Data!$S:$S,Data!$A:$A,$B4,Data!$C:$C,I$1))</f>
        <v>3.375</v>
      </c>
      <c r="J4" s="43">
        <f>IF(SUMIFS(Data!$S:$S,Data!$A:$A,$B4,Data!$C:$C,J$1)=0,"",SUMIFS(Data!$S:$S,Data!$A:$A,$B4,Data!$C:$C,J$1))</f>
        <v>4.75</v>
      </c>
      <c r="K4" s="43">
        <f>IF(SUMIFS(Data!$S:$S,Data!$A:$A,$B4,Data!$C:$C,K$1)=0,"",SUMIFS(Data!$S:$S,Data!$A:$A,$B4,Data!$C:$C,K$1))</f>
        <v>3.375</v>
      </c>
      <c r="L4" s="43">
        <f>IF(SUMIFS(Data!$S:$S,Data!$A:$A,$B4,Data!$C:$C,L$1)=0,"",SUMIFS(Data!$S:$S,Data!$A:$A,$B4,Data!$C:$C,L$1))</f>
        <v>4.9000000000000004</v>
      </c>
      <c r="M4" s="43">
        <f>IF(SUMIFS(Data!$S:$S,Data!$A:$A,$B4,Data!$C:$C,M$1)=0,"",SUMIFS(Data!$S:$S,Data!$A:$A,$B4,Data!$C:$C,M$1))</f>
        <v>3.5</v>
      </c>
      <c r="N4" s="43">
        <f>IF(SUMIFS(Data!$S:$S,Data!$A:$A,$B4,Data!$C:$C,N$1)=0,"",SUMIFS(Data!$S:$S,Data!$A:$A,$B4,Data!$C:$C,N$1))</f>
        <v>5.125</v>
      </c>
      <c r="O4" s="43">
        <f>IF(SUMIFS(Data!$S:$S,Data!$A:$A,$B4,Data!$C:$C,O$1)=0,"",SUMIFS(Data!$S:$S,Data!$A:$A,$B4,Data!$C:$C,O$1))</f>
        <v>3.2509999999999999</v>
      </c>
      <c r="P4" s="43">
        <f>IF(SUMIFS(Data!$S:$S,Data!$A:$A,$B4,Data!$C:$C,P$1)=0,"",SUMIFS(Data!$S:$S,Data!$A:$A,$B4,Data!$C:$C,P$1))</f>
        <v>3.375</v>
      </c>
      <c r="Q4" s="43">
        <f>IF(SUMIFS(Data!$S:$S,Data!$A:$A,$B4,Data!$C:$C,Q$1)=0,"",SUMIFS(Data!$S:$S,Data!$A:$A,$B4,Data!$C:$C,Q$1))</f>
        <v>4.7249999999999996</v>
      </c>
      <c r="R4" s="43">
        <f>IF(SUMIFS(Data!$S:$S,Data!$A:$A,$B4,Data!$C:$C,R$1)=0,"",SUMIFS(Data!$S:$S,Data!$A:$A,$B4,Data!$C:$C,R$1))</f>
        <v>4.2176666666666662</v>
      </c>
      <c r="S4" s="43">
        <f>IF(SUMIFS(Data!$S:$S,Data!$A:$A,$B4,Data!$C:$C,S$1)=0,"",SUMIFS(Data!$S:$S,Data!$A:$A,$B4,Data!$C:$C,S$1))</f>
        <v>3.75</v>
      </c>
      <c r="T4" s="43">
        <f>IF(SUMIFS(Data!$S:$S,Data!$A:$A,$B4,Data!$C:$C,T$1)=0,"",SUMIFS(Data!$S:$S,Data!$A:$A,$B4,Data!$C:$C,T$1))</f>
        <v>4.166666666666667</v>
      </c>
      <c r="U4" s="43">
        <f t="shared" si="0"/>
        <v>74.285333333333327</v>
      </c>
      <c r="V4" s="43">
        <f>SUMIFS(Data!D:D,Data!A:A,B4)</f>
        <v>288.39</v>
      </c>
    </row>
    <row r="5" spans="1:23" ht="13.8" x14ac:dyDescent="0.3">
      <c r="A5" s="42">
        <v>4</v>
      </c>
      <c r="B5" s="42" t="s">
        <v>114</v>
      </c>
      <c r="C5" s="43">
        <f>IF(SUMIFS(Data!$S:$S,Data!$A:$A,$B5,Data!$C:$C,C$1)=0,"",SUMIFS(Data!$S:$S,Data!$A:$A,$B5,Data!$C:$C,C$1))</f>
        <v>3.125</v>
      </c>
      <c r="D5" s="43">
        <f>IF(SUMIFS(Data!$S:$S,Data!$A:$A,$B5,Data!$C:$C,D$1)=0,"",SUMIFS(Data!$S:$S,Data!$A:$A,$B5,Data!$C:$C,D$1))</f>
        <v>3.625</v>
      </c>
      <c r="E5" s="43">
        <f>IF(SUMIFS(Data!$S:$S,Data!$A:$A,$B5,Data!$C:$C,E$1)=0,"",SUMIFS(Data!$S:$S,Data!$A:$A,$B5,Data!$C:$C,E$1))</f>
        <v>3.75</v>
      </c>
      <c r="F5" s="43">
        <f>IF(SUMIFS(Data!$S:$S,Data!$A:$A,$B5,Data!$C:$C,F$1)=0,"",SUMIFS(Data!$S:$S,Data!$A:$A,$B5,Data!$C:$C,F$1))</f>
        <v>3.25</v>
      </c>
      <c r="G5" s="43">
        <f>IF(SUMIFS(Data!$S:$S,Data!$A:$A,$B5,Data!$C:$C,G$1)=0,"",SUMIFS(Data!$S:$S,Data!$A:$A,$B5,Data!$C:$C,G$1))</f>
        <v>1.875</v>
      </c>
      <c r="H5" s="43">
        <f>IF(SUMIFS(Data!$S:$S,Data!$A:$A,$B5,Data!$C:$C,H$1)=0,"",SUMIFS(Data!$S:$S,Data!$A:$A,$B5,Data!$C:$C,H$1))</f>
        <v>4.125</v>
      </c>
      <c r="I5" s="43">
        <f>IF(SUMIFS(Data!$S:$S,Data!$A:$A,$B5,Data!$C:$C,I$1)=0,"",SUMIFS(Data!$S:$S,Data!$A:$A,$B5,Data!$C:$C,I$1))</f>
        <v>2.5</v>
      </c>
      <c r="J5" s="43">
        <f>IF(SUMIFS(Data!$S:$S,Data!$A:$A,$B5,Data!$C:$C,J$1)=0,"",SUMIFS(Data!$S:$S,Data!$A:$A,$B5,Data!$C:$C,J$1))</f>
        <v>3.25</v>
      </c>
      <c r="K5" s="43">
        <f>IF(SUMIFS(Data!$S:$S,Data!$A:$A,$B5,Data!$C:$C,K$1)=0,"",SUMIFS(Data!$S:$S,Data!$A:$A,$B5,Data!$C:$C,K$1))</f>
        <v>3.25</v>
      </c>
      <c r="L5" s="43">
        <f>IF(SUMIFS(Data!$S:$S,Data!$A:$A,$B5,Data!$C:$C,L$1)=0,"",SUMIFS(Data!$S:$S,Data!$A:$A,$B5,Data!$C:$C,L$1))</f>
        <v>3.25</v>
      </c>
      <c r="M5" s="43">
        <f>IF(SUMIFS(Data!$S:$S,Data!$A:$A,$B5,Data!$C:$C,M$1)=0,"",SUMIFS(Data!$S:$S,Data!$A:$A,$B5,Data!$C:$C,M$1))</f>
        <v>3</v>
      </c>
      <c r="N5" s="43">
        <f>IF(SUMIFS(Data!$S:$S,Data!$A:$A,$B5,Data!$C:$C,N$1)=0,"",SUMIFS(Data!$S:$S,Data!$A:$A,$B5,Data!$C:$C,N$1))</f>
        <v>4.25</v>
      </c>
      <c r="O5" s="43">
        <f>IF(SUMIFS(Data!$S:$S,Data!$A:$A,$B5,Data!$C:$C,O$1)=0,"",SUMIFS(Data!$S:$S,Data!$A:$A,$B5,Data!$C:$C,O$1))</f>
        <v>1.75</v>
      </c>
      <c r="P5" s="43">
        <f>IF(SUMIFS(Data!$S:$S,Data!$A:$A,$B5,Data!$C:$C,P$1)=0,"",SUMIFS(Data!$S:$S,Data!$A:$A,$B5,Data!$C:$C,P$1))</f>
        <v>3.25</v>
      </c>
      <c r="Q5" s="43">
        <f>IF(SUMIFS(Data!$S:$S,Data!$A:$A,$B5,Data!$C:$C,Q$1)=0,"",SUMIFS(Data!$S:$S,Data!$A:$A,$B5,Data!$C:$C,Q$1))</f>
        <v>5.125</v>
      </c>
      <c r="R5" s="43">
        <f>IF(SUMIFS(Data!$S:$S,Data!$A:$A,$B5,Data!$C:$C,R$1)=0,"",SUMIFS(Data!$S:$S,Data!$A:$A,$B5,Data!$C:$C,R$1))</f>
        <v>3.625</v>
      </c>
      <c r="S5" s="43">
        <f>IF(SUMIFS(Data!$S:$S,Data!$A:$A,$B5,Data!$C:$C,S$1)=0,"",SUMIFS(Data!$S:$S,Data!$A:$A,$B5,Data!$C:$C,S$1))</f>
        <v>3</v>
      </c>
      <c r="T5" s="43">
        <f>IF(SUMIFS(Data!$S:$S,Data!$A:$A,$B5,Data!$C:$C,T$1)=0,"",SUMIFS(Data!$S:$S,Data!$A:$A,$B5,Data!$C:$C,T$1))</f>
        <v>4.166666666666667</v>
      </c>
      <c r="U5" s="43">
        <f t="shared" si="0"/>
        <v>60.166666666666664</v>
      </c>
      <c r="V5" s="43">
        <f>SUMIFS(Data!D:D,Data!A:A,B5)</f>
        <v>170.93</v>
      </c>
      <c r="W5" s="51"/>
    </row>
    <row r="6" spans="1:23" ht="13.8" x14ac:dyDescent="0.3">
      <c r="A6" s="42">
        <v>5</v>
      </c>
      <c r="B6" s="42" t="s">
        <v>183</v>
      </c>
      <c r="C6" s="43">
        <f>IF(SUMIFS(Data!$S:$S,Data!$A:$A,$B6,Data!$C:$C,C$1)=0,"",SUMIFS(Data!$S:$S,Data!$A:$A,$B6,Data!$C:$C,C$1))</f>
        <v>2.25</v>
      </c>
      <c r="D6" s="43">
        <f>IF(SUMIFS(Data!$S:$S,Data!$A:$A,$B6,Data!$C:$C,D$1)=0,"",SUMIFS(Data!$S:$S,Data!$A:$A,$B6,Data!$C:$C,D$1))</f>
        <v>2.3166666666666669</v>
      </c>
      <c r="E6" s="43">
        <f>IF(SUMIFS(Data!$S:$S,Data!$A:$A,$B6,Data!$C:$C,E$1)=0,"",SUMIFS(Data!$S:$S,Data!$A:$A,$B6,Data!$C:$C,E$1))</f>
        <v>4.1693333333333333</v>
      </c>
      <c r="F6" s="43">
        <f>IF(SUMIFS(Data!$S:$S,Data!$A:$A,$B6,Data!$C:$C,F$1)=0,"",SUMIFS(Data!$S:$S,Data!$A:$A,$B6,Data!$C:$C,F$1))</f>
        <v>1.875</v>
      </c>
      <c r="G6" s="43">
        <f>IF(SUMIFS(Data!$S:$S,Data!$A:$A,$B6,Data!$C:$C,G$1)=0,"",SUMIFS(Data!$S:$S,Data!$A:$A,$B6,Data!$C:$C,G$1))</f>
        <v>4.3639999999999999</v>
      </c>
      <c r="H6" s="43">
        <f>IF(SUMIFS(Data!$S:$S,Data!$A:$A,$B6,Data!$C:$C,H$1)=0,"",SUMIFS(Data!$S:$S,Data!$A:$A,$B6,Data!$C:$C,H$1))</f>
        <v>4</v>
      </c>
      <c r="I6" s="43">
        <f>IF(SUMIFS(Data!$S:$S,Data!$A:$A,$B6,Data!$C:$C,I$1)=0,"",SUMIFS(Data!$S:$S,Data!$A:$A,$B6,Data!$C:$C,I$1))</f>
        <v>2.875</v>
      </c>
      <c r="J6" s="43">
        <f>IF(SUMIFS(Data!$S:$S,Data!$A:$A,$B6,Data!$C:$C,J$1)=0,"",SUMIFS(Data!$S:$S,Data!$A:$A,$B6,Data!$C:$C,J$1))</f>
        <v>2.3180000000000001</v>
      </c>
      <c r="K6" s="43">
        <f>IF(SUMIFS(Data!$S:$S,Data!$A:$A,$B6,Data!$C:$C,K$1)=0,"",SUMIFS(Data!$S:$S,Data!$A:$A,$B6,Data!$C:$C,K$1))</f>
        <v>3.25</v>
      </c>
      <c r="L6" s="43">
        <f>IF(SUMIFS(Data!$S:$S,Data!$A:$A,$B6,Data!$C:$C,L$1)=0,"",SUMIFS(Data!$S:$S,Data!$A:$A,$B6,Data!$C:$C,L$1))</f>
        <v>4.1466666666666665</v>
      </c>
      <c r="M6" s="43">
        <f>IF(SUMIFS(Data!$S:$S,Data!$A:$A,$B6,Data!$C:$C,M$1)=0,"",SUMIFS(Data!$S:$S,Data!$A:$A,$B6,Data!$C:$C,M$1))</f>
        <v>2.75</v>
      </c>
      <c r="N6" s="43">
        <f>IF(SUMIFS(Data!$S:$S,Data!$A:$A,$B6,Data!$C:$C,N$1)=0,"",SUMIFS(Data!$S:$S,Data!$A:$A,$B6,Data!$C:$C,N$1))</f>
        <v>3.25</v>
      </c>
      <c r="O6" s="43">
        <f>IF(SUMIFS(Data!$S:$S,Data!$A:$A,$B6,Data!$C:$C,O$1)=0,"",SUMIFS(Data!$S:$S,Data!$A:$A,$B6,Data!$C:$C,O$1))</f>
        <v>2.3253333333333335</v>
      </c>
      <c r="P6" s="43">
        <f>IF(SUMIFS(Data!$S:$S,Data!$A:$A,$B6,Data!$C:$C,P$1)=0,"",SUMIFS(Data!$S:$S,Data!$A:$A,$B6,Data!$C:$C,P$1))</f>
        <v>2.5</v>
      </c>
      <c r="Q6" s="43">
        <f>IF(SUMIFS(Data!$S:$S,Data!$A:$A,$B6,Data!$C:$C,Q$1)=0,"",SUMIFS(Data!$S:$S,Data!$A:$A,$B6,Data!$C:$C,Q$1))</f>
        <v>3.4953333333333334</v>
      </c>
      <c r="R6" s="43">
        <f>IF(SUMIFS(Data!$S:$S,Data!$A:$A,$B6,Data!$C:$C,R$1)=0,"",SUMIFS(Data!$S:$S,Data!$A:$A,$B6,Data!$C:$C,R$1))</f>
        <v>1.5</v>
      </c>
      <c r="S6" s="43">
        <f>IF(SUMIFS(Data!$S:$S,Data!$A:$A,$B6,Data!$C:$C,S$1)=0,"",SUMIFS(Data!$S:$S,Data!$A:$A,$B6,Data!$C:$C,S$1))</f>
        <v>1.5</v>
      </c>
      <c r="T6" s="43">
        <f>IF(SUMIFS(Data!$S:$S,Data!$A:$A,$B6,Data!$C:$C,T$1)=0,"",SUMIFS(Data!$S:$S,Data!$A:$A,$B6,Data!$C:$C,T$1))</f>
        <v>3.6666666666666665</v>
      </c>
      <c r="U6" s="43">
        <f t="shared" si="0"/>
        <v>52.552</v>
      </c>
      <c r="V6" s="43">
        <f>SUMIFS(Data!D:D,Data!A:A,B6)</f>
        <v>150.40000000000003</v>
      </c>
    </row>
    <row r="7" spans="1:23" ht="13.8" x14ac:dyDescent="0.3">
      <c r="A7" s="42">
        <v>6</v>
      </c>
      <c r="B7" s="42" t="s">
        <v>188</v>
      </c>
      <c r="C7" s="43">
        <f>IF(SUMIFS(Data!$S:$S,Data!$A:$A,$B7,Data!$C:$C,C$1)=0,"",SUMIFS(Data!$S:$S,Data!$A:$A,$B7,Data!$C:$C,C$1))</f>
        <v>2.3393333333333333</v>
      </c>
      <c r="D7" s="43">
        <f>IF(SUMIFS(Data!$S:$S,Data!$A:$A,$B7,Data!$C:$C,D$1)=0,"",SUMIFS(Data!$S:$S,Data!$A:$A,$B7,Data!$C:$C,D$1))</f>
        <v>4.125</v>
      </c>
      <c r="E7" s="43">
        <f>IF(SUMIFS(Data!$S:$S,Data!$A:$A,$B7,Data!$C:$C,E$1)=0,"",SUMIFS(Data!$S:$S,Data!$A:$A,$B7,Data!$C:$C,E$1))</f>
        <v>2.7213333333333334</v>
      </c>
      <c r="F7" s="43">
        <f>IF(SUMIFS(Data!$S:$S,Data!$A:$A,$B7,Data!$C:$C,F$1)=0,"",SUMIFS(Data!$S:$S,Data!$A:$A,$B7,Data!$C:$C,F$1))</f>
        <v>3.125</v>
      </c>
      <c r="G7" s="43">
        <f>IF(SUMIFS(Data!$S:$S,Data!$A:$A,$B7,Data!$C:$C,G$1)=0,"",SUMIFS(Data!$S:$S,Data!$A:$A,$B7,Data!$C:$C,G$1))</f>
        <v>2.25</v>
      </c>
      <c r="H7" s="43">
        <f>IF(SUMIFS(Data!$S:$S,Data!$A:$A,$B7,Data!$C:$C,H$1)=0,"",SUMIFS(Data!$S:$S,Data!$A:$A,$B7,Data!$C:$C,H$1))</f>
        <v>4.625</v>
      </c>
      <c r="I7" s="43">
        <f>IF(SUMIFS(Data!$S:$S,Data!$A:$A,$B7,Data!$C:$C,I$1)=0,"",SUMIFS(Data!$S:$S,Data!$A:$A,$B7,Data!$C:$C,I$1))</f>
        <v>2.375</v>
      </c>
      <c r="J7" s="43">
        <f>IF(SUMIFS(Data!$S:$S,Data!$A:$A,$B7,Data!$C:$C,J$1)=0,"",SUMIFS(Data!$S:$S,Data!$A:$A,$B7,Data!$C:$C,J$1))</f>
        <v>2.7423333333333333</v>
      </c>
      <c r="K7" s="43">
        <f>IF(SUMIFS(Data!$S:$S,Data!$A:$A,$B7,Data!$C:$C,K$1)=0,"",SUMIFS(Data!$S:$S,Data!$A:$A,$B7,Data!$C:$C,K$1))</f>
        <v>4.125</v>
      </c>
      <c r="L7" s="43">
        <f>IF(SUMIFS(Data!$S:$S,Data!$A:$A,$B7,Data!$C:$C,L$1)=0,"",SUMIFS(Data!$S:$S,Data!$A:$A,$B7,Data!$C:$C,L$1))</f>
        <v>1.375</v>
      </c>
      <c r="M7" s="43">
        <f>IF(SUMIFS(Data!$S:$S,Data!$A:$A,$B7,Data!$C:$C,M$1)=0,"",SUMIFS(Data!$S:$S,Data!$A:$A,$B7,Data!$C:$C,M$1))</f>
        <v>3.1983333333333333</v>
      </c>
      <c r="N7" s="43">
        <f>IF(SUMIFS(Data!$S:$S,Data!$A:$A,$B7,Data!$C:$C,N$1)=0,"",SUMIFS(Data!$S:$S,Data!$A:$A,$B7,Data!$C:$C,N$1))</f>
        <v>4.75</v>
      </c>
      <c r="O7" s="43">
        <f>IF(SUMIFS(Data!$S:$S,Data!$A:$A,$B7,Data!$C:$C,O$1)=0,"",SUMIFS(Data!$S:$S,Data!$A:$A,$B7,Data!$C:$C,O$1))</f>
        <v>2.6073333333333335</v>
      </c>
      <c r="P7" s="43" t="str">
        <f>IF(SUMIFS(Data!$S:$S,Data!$A:$A,$B7,Data!$C:$C,P$1)=0,"",SUMIFS(Data!$S:$S,Data!$A:$A,$B7,Data!$C:$C,P$1))</f>
        <v/>
      </c>
      <c r="Q7" s="43">
        <f>IF(SUMIFS(Data!$S:$S,Data!$A:$A,$B7,Data!$C:$C,Q$1)=0,"",SUMIFS(Data!$S:$S,Data!$A:$A,$B7,Data!$C:$C,Q$1))</f>
        <v>2.125</v>
      </c>
      <c r="R7" s="43">
        <f>IF(SUMIFS(Data!$S:$S,Data!$A:$A,$B7,Data!$C:$C,R$1)=0,"",SUMIFS(Data!$S:$S,Data!$A:$A,$B7,Data!$C:$C,R$1))</f>
        <v>2.875</v>
      </c>
      <c r="S7" s="43">
        <f>IF(SUMIFS(Data!$S:$S,Data!$A:$A,$B7,Data!$C:$C,S$1)=0,"",SUMIFS(Data!$S:$S,Data!$A:$A,$B7,Data!$C:$C,S$1))</f>
        <v>2.25</v>
      </c>
      <c r="T7" s="43">
        <f>IF(SUMIFS(Data!$S:$S,Data!$A:$A,$B7,Data!$C:$C,T$1)=0,"",SUMIFS(Data!$S:$S,Data!$A:$A,$B7,Data!$C:$C,T$1))</f>
        <v>4</v>
      </c>
      <c r="U7" s="43">
        <f t="shared" si="0"/>
        <v>51.608666666666672</v>
      </c>
      <c r="V7" s="43">
        <f>SUMIFS(Data!D:D,Data!A:A,B7)</f>
        <v>149.09</v>
      </c>
    </row>
    <row r="8" spans="1:23" ht="13.8" x14ac:dyDescent="0.3">
      <c r="A8" s="42">
        <v>7</v>
      </c>
      <c r="B8" s="42" t="s">
        <v>67</v>
      </c>
      <c r="C8" s="43">
        <f>IF(SUMIFS(Data!$S:$S,Data!$A:$A,$B8,Data!$C:$C,C$1)=0,"",SUMIFS(Data!$S:$S,Data!$A:$A,$B8,Data!$C:$C,C$1))</f>
        <v>2.4500000000000002</v>
      </c>
      <c r="D8" s="43">
        <f>IF(SUMIFS(Data!$S:$S,Data!$A:$A,$B8,Data!$C:$C,D$1)=0,"",SUMIFS(Data!$S:$S,Data!$A:$A,$B8,Data!$C:$C,D$1))</f>
        <v>1.95</v>
      </c>
      <c r="E8" s="43">
        <f>IF(SUMIFS(Data!$S:$S,Data!$A:$A,$B8,Data!$C:$C,E$1)=0,"",SUMIFS(Data!$S:$S,Data!$A:$A,$B8,Data!$C:$C,E$1))</f>
        <v>2.4500000000000002</v>
      </c>
      <c r="F8" s="43">
        <f>IF(SUMIFS(Data!$S:$S,Data!$A:$A,$B8,Data!$C:$C,F$1)=0,"",SUMIFS(Data!$S:$S,Data!$A:$A,$B8,Data!$C:$C,F$1))</f>
        <v>1.95</v>
      </c>
      <c r="G8" s="43">
        <f>IF(SUMIFS(Data!$S:$S,Data!$A:$A,$B8,Data!$C:$C,G$1)=0,"",SUMIFS(Data!$S:$S,Data!$A:$A,$B8,Data!$C:$C,G$1))</f>
        <v>2.4500000000000002</v>
      </c>
      <c r="H8" s="43">
        <f>IF(SUMIFS(Data!$S:$S,Data!$A:$A,$B8,Data!$C:$C,H$1)=0,"",SUMIFS(Data!$S:$S,Data!$A:$A,$B8,Data!$C:$C,H$1))</f>
        <v>3.5</v>
      </c>
      <c r="I8" s="43">
        <f>IF(SUMIFS(Data!$S:$S,Data!$A:$A,$B8,Data!$C:$C,I$1)=0,"",SUMIFS(Data!$S:$S,Data!$A:$A,$B8,Data!$C:$C,I$1))</f>
        <v>1.95</v>
      </c>
      <c r="J8" s="43">
        <f>IF(SUMIFS(Data!$S:$S,Data!$A:$A,$B8,Data!$C:$C,J$1)=0,"",SUMIFS(Data!$S:$S,Data!$A:$A,$B8,Data!$C:$C,J$1))</f>
        <v>2.4500000000000002</v>
      </c>
      <c r="K8" s="43" t="str">
        <f>IF(SUMIFS(Data!$S:$S,Data!$A:$A,$B8,Data!$C:$C,K$1)=0,"",SUMIFS(Data!$S:$S,Data!$A:$A,$B8,Data!$C:$C,K$1))</f>
        <v/>
      </c>
      <c r="L8" s="43">
        <f>IF(SUMIFS(Data!$S:$S,Data!$A:$A,$B8,Data!$C:$C,L$1)=0,"",SUMIFS(Data!$S:$S,Data!$A:$A,$B8,Data!$C:$C,L$1))</f>
        <v>2.8250000000000002</v>
      </c>
      <c r="M8" s="43">
        <f>IF(SUMIFS(Data!$S:$S,Data!$A:$A,$B8,Data!$C:$C,M$1)=0,"",SUMIFS(Data!$S:$S,Data!$A:$A,$B8,Data!$C:$C,M$1))</f>
        <v>1.95</v>
      </c>
      <c r="N8" s="43">
        <f>IF(SUMIFS(Data!$S:$S,Data!$A:$A,$B8,Data!$C:$C,N$1)=0,"",SUMIFS(Data!$S:$S,Data!$A:$A,$B8,Data!$C:$C,N$1))</f>
        <v>4</v>
      </c>
      <c r="O8" s="43">
        <f>IF(SUMIFS(Data!$S:$S,Data!$A:$A,$B8,Data!$C:$C,O$1)=0,"",SUMIFS(Data!$S:$S,Data!$A:$A,$B8,Data!$C:$C,O$1))</f>
        <v>2.4500000000000002</v>
      </c>
      <c r="P8" s="43">
        <f>IF(SUMIFS(Data!$S:$S,Data!$A:$A,$B8,Data!$C:$C,P$1)=0,"",SUMIFS(Data!$S:$S,Data!$A:$A,$B8,Data!$C:$C,P$1))</f>
        <v>1.95</v>
      </c>
      <c r="Q8" s="43">
        <f>IF(SUMIFS(Data!$S:$S,Data!$A:$A,$B8,Data!$C:$C,Q$1)=0,"",SUMIFS(Data!$S:$S,Data!$A:$A,$B8,Data!$C:$C,Q$1))</f>
        <v>2.4500000000000002</v>
      </c>
      <c r="R8" s="43">
        <f>IF(SUMIFS(Data!$S:$S,Data!$A:$A,$B8,Data!$C:$C,R$1)=0,"",SUMIFS(Data!$S:$S,Data!$A:$A,$B8,Data!$C:$C,R$1))</f>
        <v>1.95</v>
      </c>
      <c r="S8" s="43">
        <f>IF(SUMIFS(Data!$S:$S,Data!$A:$A,$B8,Data!$C:$C,S$1)=0,"",SUMIFS(Data!$S:$S,Data!$A:$A,$B8,Data!$C:$C,S$1))</f>
        <v>2.2000000000000002</v>
      </c>
      <c r="T8" s="43" t="str">
        <f>IF(SUMIFS(Data!$S:$S,Data!$A:$A,$B8,Data!$C:$C,T$1)=0,"",SUMIFS(Data!$S:$S,Data!$A:$A,$B8,Data!$C:$C,T$1))</f>
        <v/>
      </c>
      <c r="U8" s="43">
        <f t="shared" si="0"/>
        <v>38.925000000000004</v>
      </c>
      <c r="V8" s="43">
        <f>SUMIFS(Data!D:D,Data!A:A,B8)</f>
        <v>114.54</v>
      </c>
    </row>
    <row r="9" spans="1:23" ht="13.8" x14ac:dyDescent="0.3">
      <c r="A9" s="42">
        <v>8</v>
      </c>
      <c r="B9" s="42" t="s">
        <v>131</v>
      </c>
      <c r="C9" s="43">
        <f>IF(SUMIFS(Data!$S:$S,Data!$A:$A,$B9,Data!$C:$C,C$1)=0,"",SUMIFS(Data!$S:$S,Data!$A:$A,$B9,Data!$C:$C,C$1))</f>
        <v>2.125</v>
      </c>
      <c r="D9" s="43">
        <f>IF(SUMIFS(Data!$S:$S,Data!$A:$A,$B9,Data!$C:$C,D$1)=0,"",SUMIFS(Data!$S:$S,Data!$A:$A,$B9,Data!$C:$C,D$1))</f>
        <v>2.25</v>
      </c>
      <c r="E9" s="43">
        <f>IF(SUMIFS(Data!$S:$S,Data!$A:$A,$B9,Data!$C:$C,E$1)=0,"",SUMIFS(Data!$S:$S,Data!$A:$A,$B9,Data!$C:$C,E$1))</f>
        <v>1.625</v>
      </c>
      <c r="F9" s="43" t="str">
        <f>IF(SUMIFS(Data!$S:$S,Data!$A:$A,$B9,Data!$C:$C,F$1)=0,"",SUMIFS(Data!$S:$S,Data!$A:$A,$B9,Data!$C:$C,F$1))</f>
        <v/>
      </c>
      <c r="G9" s="43">
        <f>IF(SUMIFS(Data!$S:$S,Data!$A:$A,$B9,Data!$C:$C,G$1)=0,"",SUMIFS(Data!$S:$S,Data!$A:$A,$B9,Data!$C:$C,G$1))</f>
        <v>1.5</v>
      </c>
      <c r="H9" s="43">
        <f>IF(SUMIFS(Data!$S:$S,Data!$A:$A,$B9,Data!$C:$C,H$1)=0,"",SUMIFS(Data!$S:$S,Data!$A:$A,$B9,Data!$C:$C,H$1))</f>
        <v>4.625</v>
      </c>
      <c r="I9" s="43">
        <f>IF(SUMIFS(Data!$S:$S,Data!$A:$A,$B9,Data!$C:$C,I$1)=0,"",SUMIFS(Data!$S:$S,Data!$A:$A,$B9,Data!$C:$C,I$1))</f>
        <v>1.75</v>
      </c>
      <c r="J9" s="43">
        <f>IF(SUMIFS(Data!$S:$S,Data!$A:$A,$B9,Data!$C:$C,J$1)=0,"",SUMIFS(Data!$S:$S,Data!$A:$A,$B9,Data!$C:$C,J$1))</f>
        <v>2.125</v>
      </c>
      <c r="K9" s="43">
        <f>IF(SUMIFS(Data!$S:$S,Data!$A:$A,$B9,Data!$C:$C,K$1)=0,"",SUMIFS(Data!$S:$S,Data!$A:$A,$B9,Data!$C:$C,K$1))</f>
        <v>1.875</v>
      </c>
      <c r="L9" s="43" t="str">
        <f>IF(SUMIFS(Data!$S:$S,Data!$A:$A,$B9,Data!$C:$C,L$1)=0,"",SUMIFS(Data!$S:$S,Data!$A:$A,$B9,Data!$C:$C,L$1))</f>
        <v/>
      </c>
      <c r="M9" s="43">
        <f>IF(SUMIFS(Data!$S:$S,Data!$A:$A,$B9,Data!$C:$C,M$1)=0,"",SUMIFS(Data!$S:$S,Data!$A:$A,$B9,Data!$C:$C,M$1))</f>
        <v>2.625</v>
      </c>
      <c r="N9" s="43">
        <f>IF(SUMIFS(Data!$S:$S,Data!$A:$A,$B9,Data!$C:$C,N$1)=0,"",SUMIFS(Data!$S:$S,Data!$A:$A,$B9,Data!$C:$C,N$1))</f>
        <v>4.125</v>
      </c>
      <c r="O9" s="43">
        <f>IF(SUMIFS(Data!$S:$S,Data!$A:$A,$B9,Data!$C:$C,O$1)=0,"",SUMIFS(Data!$S:$S,Data!$A:$A,$B9,Data!$C:$C,O$1))</f>
        <v>3</v>
      </c>
      <c r="P9" s="43" t="str">
        <f>IF(SUMIFS(Data!$S:$S,Data!$A:$A,$B9,Data!$C:$C,P$1)=0,"",SUMIFS(Data!$S:$S,Data!$A:$A,$B9,Data!$C:$C,P$1))</f>
        <v/>
      </c>
      <c r="Q9" s="43" t="str">
        <f>IF(SUMIFS(Data!$S:$S,Data!$A:$A,$B9,Data!$C:$C,Q$1)=0,"",SUMIFS(Data!$S:$S,Data!$A:$A,$B9,Data!$C:$C,Q$1))</f>
        <v/>
      </c>
      <c r="R9" s="43" t="str">
        <f>IF(SUMIFS(Data!$S:$S,Data!$A:$A,$B9,Data!$C:$C,R$1)=0,"",SUMIFS(Data!$S:$S,Data!$A:$A,$B9,Data!$C:$C,R$1))</f>
        <v/>
      </c>
      <c r="S9" s="43" t="str">
        <f>IF(SUMIFS(Data!$S:$S,Data!$A:$A,$B9,Data!$C:$C,S$1)=0,"",SUMIFS(Data!$S:$S,Data!$A:$A,$B9,Data!$C:$C,S$1))</f>
        <v/>
      </c>
      <c r="T9" s="43" t="str">
        <f>IF(SUMIFS(Data!$S:$S,Data!$A:$A,$B9,Data!$C:$C,T$1)=0,"",SUMIFS(Data!$S:$S,Data!$A:$A,$B9,Data!$C:$C,T$1))</f>
        <v/>
      </c>
      <c r="U9" s="43">
        <f t="shared" si="0"/>
        <v>27.625</v>
      </c>
      <c r="V9" s="43">
        <f>SUMIFS(Data!D:D,Data!A:A,B9)</f>
        <v>83.93</v>
      </c>
    </row>
    <row r="10" spans="1:23" ht="13.8" x14ac:dyDescent="0.3">
      <c r="A10" s="42">
        <v>9</v>
      </c>
      <c r="B10" s="42" t="s">
        <v>109</v>
      </c>
      <c r="C10" s="43" t="str">
        <f>IF(SUMIFS(Data!$S:$S,Data!$A:$A,$B10,Data!$C:$C,C$1)=0,"",SUMIFS(Data!$S:$S,Data!$A:$A,$B10,Data!$C:$C,C$1))</f>
        <v/>
      </c>
      <c r="D10" s="43" t="str">
        <f>IF(SUMIFS(Data!$S:$S,Data!$A:$A,$B10,Data!$C:$C,D$1)=0,"",SUMIFS(Data!$S:$S,Data!$A:$A,$B10,Data!$C:$C,D$1))</f>
        <v/>
      </c>
      <c r="E10" s="43">
        <f>IF(SUMIFS(Data!$S:$S,Data!$A:$A,$B10,Data!$C:$C,E$1)=0,"",SUMIFS(Data!$S:$S,Data!$A:$A,$B10,Data!$C:$C,E$1))</f>
        <v>1.375</v>
      </c>
      <c r="F10" s="43">
        <f>IF(SUMIFS(Data!$S:$S,Data!$A:$A,$B10,Data!$C:$C,F$1)=0,"",SUMIFS(Data!$S:$S,Data!$A:$A,$B10,Data!$C:$C,F$1))</f>
        <v>1.125</v>
      </c>
      <c r="G10" s="43">
        <f>IF(SUMIFS(Data!$S:$S,Data!$A:$A,$B10,Data!$C:$C,G$1)=0,"",SUMIFS(Data!$S:$S,Data!$A:$A,$B10,Data!$C:$C,G$1))</f>
        <v>1.375</v>
      </c>
      <c r="H10" s="43">
        <f>IF(SUMIFS(Data!$S:$S,Data!$A:$A,$B10,Data!$C:$C,H$1)=0,"",SUMIFS(Data!$S:$S,Data!$A:$A,$B10,Data!$C:$C,H$1))</f>
        <v>2.75</v>
      </c>
      <c r="I10" s="43">
        <f>IF(SUMIFS(Data!$S:$S,Data!$A:$A,$B10,Data!$C:$C,I$1)=0,"",SUMIFS(Data!$S:$S,Data!$A:$A,$B10,Data!$C:$C,I$1))</f>
        <v>1.375</v>
      </c>
      <c r="J10" s="43">
        <f>IF(SUMIFS(Data!$S:$S,Data!$A:$A,$B10,Data!$C:$C,J$1)=0,"",SUMIFS(Data!$S:$S,Data!$A:$A,$B10,Data!$C:$C,J$1))</f>
        <v>2.125</v>
      </c>
      <c r="K10" s="43">
        <f>IF(SUMIFS(Data!$S:$S,Data!$A:$A,$B10,Data!$C:$C,K$1)=0,"",SUMIFS(Data!$S:$S,Data!$A:$A,$B10,Data!$C:$C,K$1))</f>
        <v>1.375</v>
      </c>
      <c r="L10" s="43">
        <f>IF(SUMIFS(Data!$S:$S,Data!$A:$A,$B10,Data!$C:$C,L$1)=0,"",SUMIFS(Data!$S:$S,Data!$A:$A,$B10,Data!$C:$C,L$1))</f>
        <v>1.375</v>
      </c>
      <c r="M10" s="43">
        <f>IF(SUMIFS(Data!$S:$S,Data!$A:$A,$B10,Data!$C:$C,M$1)=0,"",SUMIFS(Data!$S:$S,Data!$A:$A,$B10,Data!$C:$C,M$1))</f>
        <v>1.125</v>
      </c>
      <c r="N10" s="43" t="str">
        <f>IF(SUMIFS(Data!$S:$S,Data!$A:$A,$B10,Data!$C:$C,N$1)=0,"",SUMIFS(Data!$S:$S,Data!$A:$A,$B10,Data!$C:$C,N$1))</f>
        <v/>
      </c>
      <c r="O10" s="43" t="str">
        <f>IF(SUMIFS(Data!$S:$S,Data!$A:$A,$B10,Data!$C:$C,O$1)=0,"",SUMIFS(Data!$S:$S,Data!$A:$A,$B10,Data!$C:$C,O$1))</f>
        <v/>
      </c>
      <c r="P10" s="43" t="str">
        <f>IF(SUMIFS(Data!$S:$S,Data!$A:$A,$B10,Data!$C:$C,P$1)=0,"",SUMIFS(Data!$S:$S,Data!$A:$A,$B10,Data!$C:$C,P$1))</f>
        <v/>
      </c>
      <c r="Q10" s="43" t="str">
        <f>IF(SUMIFS(Data!$S:$S,Data!$A:$A,$B10,Data!$C:$C,Q$1)=0,"",SUMIFS(Data!$S:$S,Data!$A:$A,$B10,Data!$C:$C,Q$1))</f>
        <v/>
      </c>
      <c r="R10" s="43" t="str">
        <f>IF(SUMIFS(Data!$S:$S,Data!$A:$A,$B10,Data!$C:$C,R$1)=0,"",SUMIFS(Data!$S:$S,Data!$A:$A,$B10,Data!$C:$C,R$1))</f>
        <v/>
      </c>
      <c r="S10" s="43" t="str">
        <f>IF(SUMIFS(Data!$S:$S,Data!$A:$A,$B10,Data!$C:$C,S$1)=0,"",SUMIFS(Data!$S:$S,Data!$A:$A,$B10,Data!$C:$C,S$1))</f>
        <v/>
      </c>
      <c r="T10" s="43" t="str">
        <f>IF(SUMIFS(Data!$S:$S,Data!$A:$A,$B10,Data!$C:$C,T$1)=0,"",SUMIFS(Data!$S:$S,Data!$A:$A,$B10,Data!$C:$C,T$1))</f>
        <v/>
      </c>
      <c r="U10" s="43">
        <f t="shared" si="0"/>
        <v>14</v>
      </c>
      <c r="V10" s="43">
        <f>SUMIFS(Data!D:D,Data!A:A,B10)</f>
        <v>56.27000000000001</v>
      </c>
    </row>
    <row r="11" spans="1:23" ht="13.8" x14ac:dyDescent="0.3">
      <c r="A11" s="42">
        <v>10</v>
      </c>
      <c r="B11" s="42" t="s">
        <v>136</v>
      </c>
      <c r="C11" s="43">
        <f>IF(SUMIFS(Data!$S:$S,Data!$A:$A,$B11,Data!$C:$C,C$1)=0,"",SUMIFS(Data!$S:$S,Data!$A:$A,$B11,Data!$C:$C,C$1))</f>
        <v>1.375</v>
      </c>
      <c r="D11" s="43">
        <f>IF(SUMIFS(Data!$S:$S,Data!$A:$A,$B11,Data!$C:$C,D$1)=0,"",SUMIFS(Data!$S:$S,Data!$A:$A,$B11,Data!$C:$C,D$1))</f>
        <v>1.5</v>
      </c>
      <c r="E11" s="43">
        <f>IF(SUMIFS(Data!$S:$S,Data!$A:$A,$B11,Data!$C:$C,E$1)=0,"",SUMIFS(Data!$S:$S,Data!$A:$A,$B11,Data!$C:$C,E$1))</f>
        <v>2.125</v>
      </c>
      <c r="F11" s="43" t="str">
        <f>IF(SUMIFS(Data!$S:$S,Data!$A:$A,$B11,Data!$C:$C,F$1)=0,"",SUMIFS(Data!$S:$S,Data!$A:$A,$B11,Data!$C:$C,F$1))</f>
        <v/>
      </c>
      <c r="G11" s="43">
        <f>IF(SUMIFS(Data!$S:$S,Data!$A:$A,$B11,Data!$C:$C,G$1)=0,"",SUMIFS(Data!$S:$S,Data!$A:$A,$B11,Data!$C:$C,G$1))</f>
        <v>2.125</v>
      </c>
      <c r="H11" s="43">
        <f>IF(SUMIFS(Data!$S:$S,Data!$A:$A,$B11,Data!$C:$C,H$1)=0,"",SUMIFS(Data!$S:$S,Data!$A:$A,$B11,Data!$C:$C,H$1))</f>
        <v>3.125</v>
      </c>
      <c r="I11" s="43" t="str">
        <f>IF(SUMIFS(Data!$S:$S,Data!$A:$A,$B11,Data!$C:$C,I$1)=0,"",SUMIFS(Data!$S:$S,Data!$A:$A,$B11,Data!$C:$C,I$1))</f>
        <v/>
      </c>
      <c r="J11" s="43" t="str">
        <f>IF(SUMIFS(Data!$S:$S,Data!$A:$A,$B11,Data!$C:$C,J$1)=0,"",SUMIFS(Data!$S:$S,Data!$A:$A,$B11,Data!$C:$C,J$1))</f>
        <v/>
      </c>
      <c r="K11" s="43" t="str">
        <f>IF(SUMIFS(Data!$S:$S,Data!$A:$A,$B11,Data!$C:$C,K$1)=0,"",SUMIFS(Data!$S:$S,Data!$A:$A,$B11,Data!$C:$C,K$1))</f>
        <v/>
      </c>
      <c r="L11" s="43" t="str">
        <f>IF(SUMIFS(Data!$S:$S,Data!$A:$A,$B11,Data!$C:$C,L$1)=0,"",SUMIFS(Data!$S:$S,Data!$A:$A,$B11,Data!$C:$C,L$1))</f>
        <v/>
      </c>
      <c r="M11" s="43" t="str">
        <f>IF(SUMIFS(Data!$S:$S,Data!$A:$A,$B11,Data!$C:$C,M$1)=0,"",SUMIFS(Data!$S:$S,Data!$A:$A,$B11,Data!$C:$C,M$1))</f>
        <v/>
      </c>
      <c r="N11" s="43" t="str">
        <f>IF(SUMIFS(Data!$S:$S,Data!$A:$A,$B11,Data!$C:$C,N$1)=0,"",SUMIFS(Data!$S:$S,Data!$A:$A,$B11,Data!$C:$C,N$1))</f>
        <v/>
      </c>
      <c r="O11" s="43" t="str">
        <f>IF(SUMIFS(Data!$S:$S,Data!$A:$A,$B11,Data!$C:$C,O$1)=0,"",SUMIFS(Data!$S:$S,Data!$A:$A,$B11,Data!$C:$C,O$1))</f>
        <v/>
      </c>
      <c r="P11" s="43" t="str">
        <f>IF(SUMIFS(Data!$S:$S,Data!$A:$A,$B11,Data!$C:$C,P$1)=0,"",SUMIFS(Data!$S:$S,Data!$A:$A,$B11,Data!$C:$C,P$1))</f>
        <v/>
      </c>
      <c r="Q11" s="43" t="str">
        <f>IF(SUMIFS(Data!$S:$S,Data!$A:$A,$B11,Data!$C:$C,Q$1)=0,"",SUMIFS(Data!$S:$S,Data!$A:$A,$B11,Data!$C:$C,Q$1))</f>
        <v/>
      </c>
      <c r="R11" s="43" t="str">
        <f>IF(SUMIFS(Data!$S:$S,Data!$A:$A,$B11,Data!$C:$C,R$1)=0,"",SUMIFS(Data!$S:$S,Data!$A:$A,$B11,Data!$C:$C,R$1))</f>
        <v/>
      </c>
      <c r="S11" s="43" t="str">
        <f>IF(SUMIFS(Data!$S:$S,Data!$A:$A,$B11,Data!$C:$C,S$1)=0,"",SUMIFS(Data!$S:$S,Data!$A:$A,$B11,Data!$C:$C,S$1))</f>
        <v/>
      </c>
      <c r="T11" s="43" t="str">
        <f>IF(SUMIFS(Data!$S:$S,Data!$A:$A,$B11,Data!$C:$C,T$1)=0,"",SUMIFS(Data!$S:$S,Data!$A:$A,$B11,Data!$C:$C,T$1))</f>
        <v/>
      </c>
      <c r="U11" s="43">
        <f t="shared" si="0"/>
        <v>10.25</v>
      </c>
      <c r="V11" s="43">
        <f>SUMIFS(Data!D:D,Data!A:A,B11)</f>
        <v>31.92</v>
      </c>
    </row>
    <row r="12" spans="1:23" ht="13.8" x14ac:dyDescent="0.3">
      <c r="A12" s="42">
        <v>11</v>
      </c>
      <c r="B12" s="42"/>
      <c r="C12" s="43" t="str">
        <f>IF(SUMIFS(Data!$S:$S,Data!$A:$A,$B12,Data!$C:$C,C$1)=0,"",SUMIFS(Data!$S:$S,Data!$A:$A,$B12,Data!$C:$C,C$1))</f>
        <v/>
      </c>
      <c r="D12" s="43" t="str">
        <f>IF(SUMIFS(Data!$S:$S,Data!$A:$A,$B12,Data!$C:$C,D$1)=0,"",SUMIFS(Data!$S:$S,Data!$A:$A,$B12,Data!$C:$C,D$1))</f>
        <v/>
      </c>
      <c r="E12" s="43" t="str">
        <f>IF(SUMIFS(Data!$S:$S,Data!$A:$A,$B12,Data!$C:$C,E$1)=0,"",SUMIFS(Data!$S:$S,Data!$A:$A,$B12,Data!$C:$C,E$1))</f>
        <v/>
      </c>
      <c r="F12" s="43" t="str">
        <f>IF(SUMIFS(Data!$S:$S,Data!$A:$A,$B12,Data!$C:$C,F$1)=0,"",SUMIFS(Data!$S:$S,Data!$A:$A,$B12,Data!$C:$C,F$1))</f>
        <v/>
      </c>
      <c r="G12" s="43" t="str">
        <f>IF(SUMIFS(Data!$S:$S,Data!$A:$A,$B12,Data!$C:$C,G$1)=0,"",SUMIFS(Data!$S:$S,Data!$A:$A,$B12,Data!$C:$C,G$1))</f>
        <v/>
      </c>
      <c r="H12" s="43" t="str">
        <f>IF(SUMIFS(Data!$S:$S,Data!$A:$A,$B12,Data!$C:$C,H$1)=0,"",SUMIFS(Data!$S:$S,Data!$A:$A,$B12,Data!$C:$C,H$1))</f>
        <v/>
      </c>
      <c r="I12" s="43" t="str">
        <f>IF(SUMIFS(Data!$S:$S,Data!$A:$A,$B12,Data!$C:$C,I$1)=0,"",SUMIFS(Data!$S:$S,Data!$A:$A,$B12,Data!$C:$C,I$1))</f>
        <v/>
      </c>
      <c r="J12" s="43" t="str">
        <f>IF(SUMIFS(Data!$S:$S,Data!$A:$A,$B12,Data!$C:$C,J$1)=0,"",SUMIFS(Data!$S:$S,Data!$A:$A,$B12,Data!$C:$C,J$1))</f>
        <v/>
      </c>
      <c r="K12" s="43" t="str">
        <f>IF(SUMIFS(Data!$S:$S,Data!$A:$A,$B12,Data!$C:$C,K$1)=0,"",SUMIFS(Data!$S:$S,Data!$A:$A,$B12,Data!$C:$C,K$1))</f>
        <v/>
      </c>
      <c r="L12" s="43" t="str">
        <f>IF(SUMIFS(Data!$S:$S,Data!$A:$A,$B12,Data!$C:$C,L$1)=0,"",SUMIFS(Data!$S:$S,Data!$A:$A,$B12,Data!$C:$C,L$1))</f>
        <v/>
      </c>
      <c r="M12" s="43" t="str">
        <f>IF(SUMIFS(Data!$S:$S,Data!$A:$A,$B12,Data!$C:$C,M$1)=0,"",SUMIFS(Data!$S:$S,Data!$A:$A,$B12,Data!$C:$C,M$1))</f>
        <v/>
      </c>
      <c r="N12" s="43" t="str">
        <f>IF(SUMIFS(Data!$S:$S,Data!$A:$A,$B12,Data!$C:$C,N$1)=0,"",SUMIFS(Data!$S:$S,Data!$A:$A,$B12,Data!$C:$C,N$1))</f>
        <v/>
      </c>
      <c r="O12" s="43" t="str">
        <f>IF(SUMIFS(Data!$S:$S,Data!$A:$A,$B12,Data!$C:$C,O$1)=0,"",SUMIFS(Data!$S:$S,Data!$A:$A,$B12,Data!$C:$C,O$1))</f>
        <v/>
      </c>
      <c r="P12" s="43" t="str">
        <f>IF(SUMIFS(Data!$S:$S,Data!$A:$A,$B12,Data!$C:$C,P$1)=0,"",SUMIFS(Data!$S:$S,Data!$A:$A,$B12,Data!$C:$C,P$1))</f>
        <v/>
      </c>
      <c r="Q12" s="43" t="str">
        <f>IF(SUMIFS(Data!$S:$S,Data!$A:$A,$B12,Data!$C:$C,Q$1)=0,"",SUMIFS(Data!$S:$S,Data!$A:$A,$B12,Data!$C:$C,Q$1))</f>
        <v/>
      </c>
      <c r="R12" s="43" t="str">
        <f>IF(SUMIFS(Data!$S:$S,Data!$A:$A,$B12,Data!$C:$C,R$1)=0,"",SUMIFS(Data!$S:$S,Data!$A:$A,$B12,Data!$C:$C,R$1))</f>
        <v/>
      </c>
      <c r="S12" s="43" t="str">
        <f>IF(SUMIFS(Data!$S:$S,Data!$A:$A,$B12,Data!$C:$C,S$1)=0,"",SUMIFS(Data!$S:$S,Data!$A:$A,$B12,Data!$C:$C,S$1))</f>
        <v/>
      </c>
      <c r="T12" s="43" t="str">
        <f>IF(SUMIFS(Data!$S:$S,Data!$A:$A,$B12,Data!$C:$C,T$1)=0,"",SUMIFS(Data!$S:$S,Data!$A:$A,$B12,Data!$C:$C,T$1))</f>
        <v/>
      </c>
      <c r="U12" s="43">
        <f t="shared" si="0"/>
        <v>0</v>
      </c>
      <c r="V12" s="43">
        <f>SUMIFS(Data!D:D,Data!A:A,B12)</f>
        <v>0</v>
      </c>
    </row>
    <row r="13" spans="1:23" x14ac:dyDescent="0.25">
      <c r="K13" s="51"/>
      <c r="L13" s="51"/>
      <c r="M13" s="51"/>
      <c r="N13" s="51"/>
    </row>
  </sheetData>
  <autoFilter ref="A1:V10">
    <sortState ref="A2:Y10">
      <sortCondition descending="1" ref="U1:U10"/>
    </sortState>
  </autoFilter>
  <sortState ref="B2:V11">
    <sortCondition descending="1" ref="U2:U11"/>
    <sortCondition descending="1" ref="V2:V11"/>
  </sortState>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V32"/>
  <sheetViews>
    <sheetView workbookViewId="0">
      <pane ySplit="1" topLeftCell="A2" activePane="bottomLeft" state="frozen"/>
      <selection pane="bottomLeft" activeCell="K17" sqref="K17"/>
    </sheetView>
  </sheetViews>
  <sheetFormatPr defaultColWidth="9.109375" defaultRowHeight="12" x14ac:dyDescent="0.25"/>
  <cols>
    <col min="1" max="1" width="8.109375" style="48" bestFit="1" customWidth="1"/>
    <col min="2" max="2" width="22.5546875" style="47" bestFit="1" customWidth="1"/>
    <col min="3" max="4" width="6.5546875" style="47" bestFit="1" customWidth="1"/>
    <col min="5" max="20" width="5.109375" style="47" customWidth="1"/>
    <col min="21" max="21" width="10.44140625" style="47" bestFit="1" customWidth="1"/>
    <col min="22" max="22" width="13.33203125" style="47" bestFit="1" customWidth="1"/>
    <col min="23" max="16384" width="9.109375" style="47"/>
  </cols>
  <sheetData>
    <row r="1" spans="1:22" ht="13.8" x14ac:dyDescent="0.3">
      <c r="A1" s="46" t="s">
        <v>70</v>
      </c>
      <c r="B1" s="46" t="s">
        <v>33</v>
      </c>
      <c r="C1" s="50">
        <v>1</v>
      </c>
      <c r="D1" s="50">
        <v>2</v>
      </c>
      <c r="E1" s="50">
        <v>3</v>
      </c>
      <c r="F1" s="50">
        <v>4</v>
      </c>
      <c r="G1" s="50">
        <v>5</v>
      </c>
      <c r="H1" s="101" t="s">
        <v>178</v>
      </c>
      <c r="I1" s="50">
        <v>6</v>
      </c>
      <c r="J1" s="50">
        <v>7</v>
      </c>
      <c r="K1" s="50">
        <v>8</v>
      </c>
      <c r="L1" s="50">
        <v>9</v>
      </c>
      <c r="M1" s="50">
        <v>10</v>
      </c>
      <c r="N1" s="101" t="s">
        <v>179</v>
      </c>
      <c r="O1" s="50">
        <v>11</v>
      </c>
      <c r="P1" s="50">
        <v>12</v>
      </c>
      <c r="Q1" s="50">
        <v>13</v>
      </c>
      <c r="R1" s="50">
        <v>14</v>
      </c>
      <c r="S1" s="50">
        <v>15</v>
      </c>
      <c r="T1" s="101" t="s">
        <v>180</v>
      </c>
      <c r="U1" s="46" t="s">
        <v>72</v>
      </c>
      <c r="V1" s="46" t="s">
        <v>71</v>
      </c>
    </row>
    <row r="2" spans="1:22" ht="13.8" x14ac:dyDescent="0.3">
      <c r="A2" s="42">
        <v>1</v>
      </c>
      <c r="B2" s="42" t="s">
        <v>90</v>
      </c>
      <c r="C2" s="43">
        <f>IF(SUMIFS(Data!$S:$S,Data!$A:$A,$B2,Data!$C:$C,C$1)=0,"",SUMIFS(Data!$S:$S,Data!$A:$A,$B2,Data!$C:$C,C$1))</f>
        <v>4.7300000000000004</v>
      </c>
      <c r="D2" s="43">
        <f>IF(SUMIFS(Data!$S:$S,Data!$A:$A,$B2,Data!$C:$C,D$1)=0,"",SUMIFS(Data!$S:$S,Data!$A:$A,$B2,Data!$C:$C,D$1))</f>
        <v>2.3540000000000001</v>
      </c>
      <c r="E2" s="43">
        <f>IF(SUMIFS(Data!$S:$S,Data!$A:$A,$B2,Data!$C:$C,E$1)=0,"",SUMIFS(Data!$S:$S,Data!$A:$A,$B2,Data!$C:$C,E$1))</f>
        <v>4.3686666666666669</v>
      </c>
      <c r="F2" s="43">
        <f>IF(SUMIFS(Data!$S:$S,Data!$A:$A,$B2,Data!$C:$C,F$1)=0,"",SUMIFS(Data!$S:$S,Data!$A:$A,$B2,Data!$C:$C,F$1))</f>
        <v>2.797333333333333</v>
      </c>
      <c r="G2" s="43">
        <f>IF(SUMIFS(Data!$S:$S,Data!$A:$A,$B2,Data!$C:$C,G$1)=0,"",SUMIFS(Data!$S:$S,Data!$A:$A,$B2,Data!$C:$C,G$1))</f>
        <v>5.7093333333333334</v>
      </c>
      <c r="H2" s="43">
        <f>IF(SUMIFS(Data!$S:$S,Data!$A:$A,$B2,Data!$C:$C,H$1)=0,"",SUMIFS(Data!$S:$S,Data!$A:$A,$B2,Data!$C:$C,H$1))</f>
        <v>4.375</v>
      </c>
      <c r="I2" s="43">
        <f>IF(SUMIFS(Data!$S:$S,Data!$A:$A,$B2,Data!$C:$C,I$1)=0,"",SUMIFS(Data!$S:$S,Data!$A:$A,$B2,Data!$C:$C,I$1))</f>
        <v>4.1420000000000003</v>
      </c>
      <c r="J2" s="43">
        <f>IF(SUMIFS(Data!$S:$S,Data!$A:$A,$B2,Data!$C:$C,J$1)=0,"",SUMIFS(Data!$S:$S,Data!$A:$A,$B2,Data!$C:$C,J$1))</f>
        <v>7.1580000000000004</v>
      </c>
      <c r="K2" s="43">
        <f>IF(SUMIFS(Data!$S:$S,Data!$A:$A,$B2,Data!$C:$C,K$1)=0,"",SUMIFS(Data!$S:$S,Data!$A:$A,$B2,Data!$C:$C,K$1))</f>
        <v>4.9586666666666668</v>
      </c>
      <c r="L2" s="43">
        <f>IF(SUMIFS(Data!$S:$S,Data!$A:$A,$B2,Data!$C:$C,L$1)=0,"",SUMIFS(Data!$S:$S,Data!$A:$A,$B2,Data!$C:$C,L$1))</f>
        <v>7.5013333333333332</v>
      </c>
      <c r="M2" s="43">
        <f>IF(SUMIFS(Data!$S:$S,Data!$A:$A,$B2,Data!$C:$C,M$1)=0,"",SUMIFS(Data!$S:$S,Data!$A:$A,$B2,Data!$C:$C,M$1))</f>
        <v>4.0553333333333335</v>
      </c>
      <c r="N2" s="43">
        <f>IF(SUMIFS(Data!$S:$S,Data!$A:$A,$B2,Data!$C:$C,N$1)=0,"",SUMIFS(Data!$S:$S,Data!$A:$A,$B2,Data!$C:$C,N$1))</f>
        <v>4.625</v>
      </c>
      <c r="O2" s="43">
        <f>IF(SUMIFS(Data!$S:$S,Data!$A:$A,$B2,Data!$C:$C,O$1)=0,"",SUMIFS(Data!$S:$S,Data!$A:$A,$B2,Data!$C:$C,O$1))</f>
        <v>7.1946666666666665</v>
      </c>
      <c r="P2" s="43">
        <f>IF(SUMIFS(Data!$S:$S,Data!$A:$A,$B2,Data!$C:$C,P$1)=0,"",SUMIFS(Data!$S:$S,Data!$A:$A,$B2,Data!$C:$C,P$1))</f>
        <v>5.0259999999999998</v>
      </c>
      <c r="Q2" s="43">
        <f>IF(SUMIFS(Data!$S:$S,Data!$A:$A,$B2,Data!$C:$C,Q$1)=0,"",SUMIFS(Data!$S:$S,Data!$A:$A,$B2,Data!$C:$C,Q$1))</f>
        <v>6.8920000000000003</v>
      </c>
      <c r="R2" s="43">
        <f>IF(SUMIFS(Data!$S:$S,Data!$A:$A,$B2,Data!$C:$C,R$1)=0,"",SUMIFS(Data!$S:$S,Data!$A:$A,$B2,Data!$C:$C,R$1))</f>
        <v>5.4306666666666672</v>
      </c>
      <c r="S2" s="43">
        <f>IF(SUMIFS(Data!$S:$S,Data!$A:$A,$B2,Data!$C:$C,S$1)=0,"",SUMIFS(Data!$S:$S,Data!$A:$A,$B2,Data!$C:$C,S$1))</f>
        <v>7.6766666666666676</v>
      </c>
      <c r="T2" s="43">
        <f>IF(SUMIFS(Data!$S:$S,Data!$A:$A,$B2,Data!$C:$C,T$1)=0,"",SUMIFS(Data!$S:$S,Data!$A:$A,$B2,Data!$C:$C,T$1))</f>
        <v>4.666666666666667</v>
      </c>
      <c r="U2" s="43">
        <f>SUM(C2:T2)</f>
        <v>93.661333333333317</v>
      </c>
      <c r="V2" s="43">
        <f>SUMIFS(Data!D:D,Data!A:A,B2)</f>
        <v>700.37</v>
      </c>
    </row>
    <row r="3" spans="1:22" ht="13.8" x14ac:dyDescent="0.3">
      <c r="A3" s="42">
        <v>2</v>
      </c>
      <c r="B3" s="42" t="s">
        <v>185</v>
      </c>
      <c r="C3" s="43">
        <f>IF(SUMIFS(Data!$S:$S,Data!$A:$A,$B3,Data!$C:$C,C$1)=0,"",SUMIFS(Data!$S:$S,Data!$A:$A,$B3,Data!$C:$C,C$1))</f>
        <v>4.9766666666666666</v>
      </c>
      <c r="D3" s="43">
        <f>IF(SUMIFS(Data!$S:$S,Data!$A:$A,$B3,Data!$C:$C,D$1)=0,"",SUMIFS(Data!$S:$S,Data!$A:$A,$B3,Data!$C:$C,D$1))</f>
        <v>4.7250000000000005</v>
      </c>
      <c r="E3" s="43">
        <f>IF(SUMIFS(Data!$S:$S,Data!$A:$A,$B3,Data!$C:$C,E$1)=0,"",SUMIFS(Data!$S:$S,Data!$A:$A,$B3,Data!$C:$C,E$1))</f>
        <v>6.131333333333334</v>
      </c>
      <c r="F3" s="43">
        <f>IF(SUMIFS(Data!$S:$S,Data!$A:$A,$B3,Data!$C:$C,F$1)=0,"",SUMIFS(Data!$S:$S,Data!$A:$A,$B3,Data!$C:$C,F$1))</f>
        <v>5.4</v>
      </c>
      <c r="G3" s="43">
        <f>IF(SUMIFS(Data!$S:$S,Data!$A:$A,$B3,Data!$C:$C,G$1)=0,"",SUMIFS(Data!$S:$S,Data!$A:$A,$B3,Data!$C:$C,G$1))</f>
        <v>3.2749999999999999</v>
      </c>
      <c r="H3" s="43">
        <f>IF(SUMIFS(Data!$S:$S,Data!$A:$A,$B3,Data!$C:$C,H$1)=0,"",SUMIFS(Data!$S:$S,Data!$A:$A,$B3,Data!$C:$C,H$1))</f>
        <v>5</v>
      </c>
      <c r="I3" s="43">
        <f>IF(SUMIFS(Data!$S:$S,Data!$A:$A,$B3,Data!$C:$C,I$1)=0,"",SUMIFS(Data!$S:$S,Data!$A:$A,$B3,Data!$C:$C,I$1))</f>
        <v>3.9</v>
      </c>
      <c r="J3" s="43">
        <f>IF(SUMIFS(Data!$S:$S,Data!$A:$A,$B3,Data!$C:$C,J$1)=0,"",SUMIFS(Data!$S:$S,Data!$A:$A,$B3,Data!$C:$C,J$1))</f>
        <v>5.1000000000000005</v>
      </c>
      <c r="K3" s="43">
        <f>IF(SUMIFS(Data!$S:$S,Data!$A:$A,$B3,Data!$C:$C,K$1)=0,"",SUMIFS(Data!$S:$S,Data!$A:$A,$B3,Data!$C:$C,K$1))</f>
        <v>5.7750000000000004</v>
      </c>
      <c r="L3" s="43">
        <f>IF(SUMIFS(Data!$S:$S,Data!$A:$A,$B3,Data!$C:$C,L$1)=0,"",SUMIFS(Data!$S:$S,Data!$A:$A,$B3,Data!$C:$C,L$1))</f>
        <v>4.1000000000000005</v>
      </c>
      <c r="M3" s="43">
        <f>IF(SUMIFS(Data!$S:$S,Data!$A:$A,$B3,Data!$C:$C,M$1)=0,"",SUMIFS(Data!$S:$S,Data!$A:$A,$B3,Data!$C:$C,M$1))</f>
        <v>3.9249999999999998</v>
      </c>
      <c r="N3" s="43">
        <f>IF(SUMIFS(Data!$S:$S,Data!$A:$A,$B3,Data!$C:$C,N$1)=0,"",SUMIFS(Data!$S:$S,Data!$A:$A,$B3,Data!$C:$C,N$1))</f>
        <v>5.375</v>
      </c>
      <c r="O3" s="43">
        <f>IF(SUMIFS(Data!$S:$S,Data!$A:$A,$B3,Data!$C:$C,O$1)=0,"",SUMIFS(Data!$S:$S,Data!$A:$A,$B3,Data!$C:$C,O$1))</f>
        <v>4.2750000000000004</v>
      </c>
      <c r="P3" s="43">
        <f>IF(SUMIFS(Data!$S:$S,Data!$A:$A,$B3,Data!$C:$C,P$1)=0,"",SUMIFS(Data!$S:$S,Data!$A:$A,$B3,Data!$C:$C,P$1))</f>
        <v>4.3</v>
      </c>
      <c r="Q3" s="43">
        <f>IF(SUMIFS(Data!$S:$S,Data!$A:$A,$B3,Data!$C:$C,Q$1)=0,"",SUMIFS(Data!$S:$S,Data!$A:$A,$B3,Data!$C:$C,Q$1))</f>
        <v>4.3</v>
      </c>
      <c r="R3" s="43">
        <f>IF(SUMIFS(Data!$S:$S,Data!$A:$A,$B3,Data!$C:$C,R$1)=0,"",SUMIFS(Data!$S:$S,Data!$A:$A,$B3,Data!$C:$C,R$1))</f>
        <v>9.5250000000000004</v>
      </c>
      <c r="S3" s="43">
        <f>IF(SUMIFS(Data!$S:$S,Data!$A:$A,$B3,Data!$C:$C,S$1)=0,"",SUMIFS(Data!$S:$S,Data!$A:$A,$B3,Data!$C:$C,S$1))</f>
        <v>4.5</v>
      </c>
      <c r="T3" s="43">
        <f>IF(SUMIFS(Data!$S:$S,Data!$A:$A,$B3,Data!$C:$C,T$1)=0,"",SUMIFS(Data!$S:$S,Data!$A:$A,$B3,Data!$C:$C,T$1))</f>
        <v>4.5</v>
      </c>
      <c r="U3" s="43">
        <f>SUM(C3:T3)</f>
        <v>89.082999999999998</v>
      </c>
      <c r="V3" s="43">
        <f>SUMIFS(Data!D:D,Data!A:A,B3)</f>
        <v>496.30999999999995</v>
      </c>
    </row>
    <row r="4" spans="1:22" ht="13.8" x14ac:dyDescent="0.3">
      <c r="A4" s="42">
        <v>3</v>
      </c>
      <c r="B4" s="42" t="s">
        <v>68</v>
      </c>
      <c r="C4" s="43">
        <f>IF(SUMIFS(Data!$S:$S,Data!$A:$A,$B4,Data!$C:$C,C$1)=0,"",SUMIFS(Data!$S:$S,Data!$A:$A,$B4,Data!$C:$C,C$1))</f>
        <v>3.25</v>
      </c>
      <c r="D4" s="43">
        <f>IF(SUMIFS(Data!$S:$S,Data!$A:$A,$B4,Data!$C:$C,D$1)=0,"",SUMIFS(Data!$S:$S,Data!$A:$A,$B4,Data!$C:$C,D$1))</f>
        <v>5.5990000000000002</v>
      </c>
      <c r="E4" s="43">
        <f>IF(SUMIFS(Data!$S:$S,Data!$A:$A,$B4,Data!$C:$C,E$1)=0,"",SUMIFS(Data!$S:$S,Data!$A:$A,$B4,Data!$C:$C,E$1))</f>
        <v>5.2</v>
      </c>
      <c r="F4" s="43">
        <f>IF(SUMIFS(Data!$S:$S,Data!$A:$A,$B4,Data!$C:$C,F$1)=0,"",SUMIFS(Data!$S:$S,Data!$A:$A,$B4,Data!$C:$C,F$1))</f>
        <v>3.875</v>
      </c>
      <c r="G4" s="43">
        <f>IF(SUMIFS(Data!$S:$S,Data!$A:$A,$B4,Data!$C:$C,G$1)=0,"",SUMIFS(Data!$S:$S,Data!$A:$A,$B4,Data!$C:$C,G$1))</f>
        <v>5.3213333333333335</v>
      </c>
      <c r="H4" s="43">
        <f>IF(SUMIFS(Data!$S:$S,Data!$A:$A,$B4,Data!$C:$C,H$1)=0,"",SUMIFS(Data!$S:$S,Data!$A:$A,$B4,Data!$C:$C,H$1))</f>
        <v>4.5</v>
      </c>
      <c r="I4" s="43">
        <f>IF(SUMIFS(Data!$S:$S,Data!$A:$A,$B4,Data!$C:$C,I$1)=0,"",SUMIFS(Data!$S:$S,Data!$A:$A,$B4,Data!$C:$C,I$1))</f>
        <v>3.875</v>
      </c>
      <c r="J4" s="43">
        <f>IF(SUMIFS(Data!$S:$S,Data!$A:$A,$B4,Data!$C:$C,J$1)=0,"",SUMIFS(Data!$S:$S,Data!$A:$A,$B4,Data!$C:$C,J$1))</f>
        <v>4.125</v>
      </c>
      <c r="K4" s="43">
        <f>IF(SUMIFS(Data!$S:$S,Data!$A:$A,$B4,Data!$C:$C,K$1)=0,"",SUMIFS(Data!$S:$S,Data!$A:$A,$B4,Data!$C:$C,K$1))</f>
        <v>2.75</v>
      </c>
      <c r="L4" s="43">
        <f>IF(SUMIFS(Data!$S:$S,Data!$A:$A,$B4,Data!$C:$C,L$1)=0,"",SUMIFS(Data!$S:$S,Data!$A:$A,$B4,Data!$C:$C,L$1))</f>
        <v>6.4786666666666672</v>
      </c>
      <c r="M4" s="43">
        <f>IF(SUMIFS(Data!$S:$S,Data!$A:$A,$B4,Data!$C:$C,M$1)=0,"",SUMIFS(Data!$S:$S,Data!$A:$A,$B4,Data!$C:$C,M$1))</f>
        <v>5.65</v>
      </c>
      <c r="N4" s="43">
        <f>IF(SUMIFS(Data!$S:$S,Data!$A:$A,$B4,Data!$C:$C,N$1)=0,"",SUMIFS(Data!$S:$S,Data!$A:$A,$B4,Data!$C:$C,N$1))</f>
        <v>4.25</v>
      </c>
      <c r="O4" s="43">
        <f>IF(SUMIFS(Data!$S:$S,Data!$A:$A,$B4,Data!$C:$C,O$1)=0,"",SUMIFS(Data!$S:$S,Data!$A:$A,$B4,Data!$C:$C,O$1))</f>
        <v>4.5999999999999996</v>
      </c>
      <c r="P4" s="43">
        <f>IF(SUMIFS(Data!$S:$S,Data!$A:$A,$B4,Data!$C:$C,P$1)=0,"",SUMIFS(Data!$S:$S,Data!$A:$A,$B4,Data!$C:$C,P$1))</f>
        <v>5.125</v>
      </c>
      <c r="Q4" s="43">
        <f>IF(SUMIFS(Data!$S:$S,Data!$A:$A,$B4,Data!$C:$C,Q$1)=0,"",SUMIFS(Data!$S:$S,Data!$A:$A,$B4,Data!$C:$C,Q$1))</f>
        <v>4.4249999999999998</v>
      </c>
      <c r="R4" s="43">
        <f>IF(SUMIFS(Data!$S:$S,Data!$A:$A,$B4,Data!$C:$C,R$1)=0,"",SUMIFS(Data!$S:$S,Data!$A:$A,$B4,Data!$C:$C,R$1))</f>
        <v>9.5</v>
      </c>
      <c r="S4" s="43">
        <f>IF(SUMIFS(Data!$S:$S,Data!$A:$A,$B4,Data!$C:$C,S$1)=0,"",SUMIFS(Data!$S:$S,Data!$A:$A,$B4,Data!$C:$C,S$1))</f>
        <v>3</v>
      </c>
      <c r="T4" s="43">
        <f>IF(SUMIFS(Data!$S:$S,Data!$A:$A,$B4,Data!$C:$C,T$1)=0,"",SUMIFS(Data!$S:$S,Data!$A:$A,$B4,Data!$C:$C,T$1))</f>
        <v>4.666666666666667</v>
      </c>
      <c r="U4" s="43">
        <f>SUM(C4:T4)</f>
        <v>86.190666666666672</v>
      </c>
      <c r="V4" s="43">
        <f>SUMIFS(Data!D:D,Data!A:A,B4)</f>
        <v>566.22</v>
      </c>
    </row>
    <row r="5" spans="1:22" ht="13.8" x14ac:dyDescent="0.3">
      <c r="A5" s="42">
        <v>4</v>
      </c>
      <c r="B5" s="42" t="s">
        <v>54</v>
      </c>
      <c r="C5" s="43">
        <f>IF(SUMIFS(Data!$S:$S,Data!$A:$A,$B5,Data!$C:$C,C$1)=0,"",SUMIFS(Data!$S:$S,Data!$A:$A,$B5,Data!$C:$C,C$1))</f>
        <v>4.8330000000000002</v>
      </c>
      <c r="D5" s="43">
        <f>IF(SUMIFS(Data!$S:$S,Data!$A:$A,$B5,Data!$C:$C,D$1)=0,"",SUMIFS(Data!$S:$S,Data!$A:$A,$B5,Data!$C:$C,D$1))</f>
        <v>4.2249999999999996</v>
      </c>
      <c r="E5" s="43">
        <f>IF(SUMIFS(Data!$S:$S,Data!$A:$A,$B5,Data!$C:$C,E$1)=0,"",SUMIFS(Data!$S:$S,Data!$A:$A,$B5,Data!$C:$C,E$1))</f>
        <v>5.1363333333333339</v>
      </c>
      <c r="F5" s="43">
        <f>IF(SUMIFS(Data!$S:$S,Data!$A:$A,$B5,Data!$C:$C,F$1)=0,"",SUMIFS(Data!$S:$S,Data!$A:$A,$B5,Data!$C:$C,F$1))</f>
        <v>4.3499999999999996</v>
      </c>
      <c r="G5" s="43">
        <f>IF(SUMIFS(Data!$S:$S,Data!$A:$A,$B5,Data!$C:$C,G$1)=0,"",SUMIFS(Data!$S:$S,Data!$A:$A,$B5,Data!$C:$C,G$1))</f>
        <v>5.5139999999999993</v>
      </c>
      <c r="H5" s="43">
        <f>IF(SUMIFS(Data!$S:$S,Data!$A:$A,$B5,Data!$C:$C,H$1)=0,"",SUMIFS(Data!$S:$S,Data!$A:$A,$B5,Data!$C:$C,H$1))</f>
        <v>4.5</v>
      </c>
      <c r="I5" s="43">
        <f>IF(SUMIFS(Data!$S:$S,Data!$A:$A,$B5,Data!$C:$C,I$1)=0,"",SUMIFS(Data!$S:$S,Data!$A:$A,$B5,Data!$C:$C,I$1))</f>
        <v>4.2249999999999996</v>
      </c>
      <c r="J5" s="43">
        <f>IF(SUMIFS(Data!$S:$S,Data!$A:$A,$B5,Data!$C:$C,J$1)=0,"",SUMIFS(Data!$S:$S,Data!$A:$A,$B5,Data!$C:$C,J$1))</f>
        <v>4.8840000000000003</v>
      </c>
      <c r="K5" s="43">
        <f>IF(SUMIFS(Data!$S:$S,Data!$A:$A,$B5,Data!$C:$C,K$1)=0,"",SUMIFS(Data!$S:$S,Data!$A:$A,$B5,Data!$C:$C,K$1))</f>
        <v>4.6749999999999998</v>
      </c>
      <c r="L5" s="43">
        <f>IF(SUMIFS(Data!$S:$S,Data!$A:$A,$B5,Data!$C:$C,L$1)=0,"",SUMIFS(Data!$S:$S,Data!$A:$A,$B5,Data!$C:$C,L$1))</f>
        <v>4.899</v>
      </c>
      <c r="M5" s="43">
        <f>IF(SUMIFS(Data!$S:$S,Data!$A:$A,$B5,Data!$C:$C,M$1)=0,"",SUMIFS(Data!$S:$S,Data!$A:$A,$B5,Data!$C:$C,M$1))</f>
        <v>3.9156666666666666</v>
      </c>
      <c r="N5" s="43">
        <f>IF(SUMIFS(Data!$S:$S,Data!$A:$A,$B5,Data!$C:$C,N$1)=0,"",SUMIFS(Data!$S:$S,Data!$A:$A,$B5,Data!$C:$C,N$1))</f>
        <v>4.75</v>
      </c>
      <c r="O5" s="43">
        <f>IF(SUMIFS(Data!$S:$S,Data!$A:$A,$B5,Data!$C:$C,O$1)=0,"",SUMIFS(Data!$S:$S,Data!$A:$A,$B5,Data!$C:$C,O$1))</f>
        <v>3.8536666666666668</v>
      </c>
      <c r="P5" s="43">
        <f>IF(SUMIFS(Data!$S:$S,Data!$A:$A,$B5,Data!$C:$C,P$1)=0,"",SUMIFS(Data!$S:$S,Data!$A:$A,$B5,Data!$C:$C,P$1))</f>
        <v>5</v>
      </c>
      <c r="Q5" s="43">
        <f>IF(SUMIFS(Data!$S:$S,Data!$A:$A,$B5,Data!$C:$C,Q$1)=0,"",SUMIFS(Data!$S:$S,Data!$A:$A,$B5,Data!$C:$C,Q$1))</f>
        <v>4.8870000000000005</v>
      </c>
      <c r="R5" s="43">
        <f>IF(SUMIFS(Data!$S:$S,Data!$A:$A,$B5,Data!$C:$C,R$1)=0,"",SUMIFS(Data!$S:$S,Data!$A:$A,$B5,Data!$C:$C,R$1))</f>
        <v>2.5643333333333334</v>
      </c>
      <c r="S5" s="43" t="str">
        <f>IF(SUMIFS(Data!$S:$S,Data!$A:$A,$B5,Data!$C:$C,S$1)=0,"",SUMIFS(Data!$S:$S,Data!$A:$A,$B5,Data!$C:$C,S$1))</f>
        <v/>
      </c>
      <c r="T5" s="43">
        <f>IF(SUMIFS(Data!$S:$S,Data!$A:$A,$B5,Data!$C:$C,T$1)=0,"",SUMIFS(Data!$S:$S,Data!$A:$A,$B5,Data!$C:$C,T$1))</f>
        <v>3.6666666666666665</v>
      </c>
      <c r="U5" s="43">
        <f>SUM(C5:T5)</f>
        <v>75.878666666666675</v>
      </c>
      <c r="V5" s="43">
        <f>SUMIFS(Data!D:D,Data!A:A,B5)</f>
        <v>257.97000000000003</v>
      </c>
    </row>
    <row r="6" spans="1:22" ht="13.8" x14ac:dyDescent="0.3">
      <c r="A6" s="42">
        <v>5</v>
      </c>
      <c r="B6" s="42" t="s">
        <v>65</v>
      </c>
      <c r="C6" s="43">
        <f>IF(SUMIFS(Data!$S:$S,Data!$A:$A,$B6,Data!$C:$C,C$1)=0,"",SUMIFS(Data!$S:$S,Data!$A:$A,$B6,Data!$C:$C,C$1))</f>
        <v>3.375</v>
      </c>
      <c r="D6" s="43">
        <f>IF(SUMIFS(Data!$S:$S,Data!$A:$A,$B6,Data!$C:$C,D$1)=0,"",SUMIFS(Data!$S:$S,Data!$A:$A,$B6,Data!$C:$C,D$1))</f>
        <v>4.125</v>
      </c>
      <c r="E6" s="43">
        <f>IF(SUMIFS(Data!$S:$S,Data!$A:$A,$B6,Data!$C:$C,E$1)=0,"",SUMIFS(Data!$S:$S,Data!$A:$A,$B6,Data!$C:$C,E$1))</f>
        <v>3.75</v>
      </c>
      <c r="F6" s="43">
        <f>IF(SUMIFS(Data!$S:$S,Data!$A:$A,$B6,Data!$C:$C,F$1)=0,"",SUMIFS(Data!$S:$S,Data!$A:$A,$B6,Data!$C:$C,F$1))</f>
        <v>4.625</v>
      </c>
      <c r="G6" s="43">
        <f>IF(SUMIFS(Data!$S:$S,Data!$A:$A,$B6,Data!$C:$C,G$1)=0,"",SUMIFS(Data!$S:$S,Data!$A:$A,$B6,Data!$C:$C,G$1))</f>
        <v>4.125</v>
      </c>
      <c r="H6" s="43">
        <f>IF(SUMIFS(Data!$S:$S,Data!$A:$A,$B6,Data!$C:$C,H$1)=0,"",SUMIFS(Data!$S:$S,Data!$A:$A,$B6,Data!$C:$C,H$1))</f>
        <v>5.125</v>
      </c>
      <c r="I6" s="43">
        <f>IF(SUMIFS(Data!$S:$S,Data!$A:$A,$B6,Data!$C:$C,I$1)=0,"",SUMIFS(Data!$S:$S,Data!$A:$A,$B6,Data!$C:$C,I$1))</f>
        <v>4.5</v>
      </c>
      <c r="J6" s="43">
        <f>IF(SUMIFS(Data!$S:$S,Data!$A:$A,$B6,Data!$C:$C,J$1)=0,"",SUMIFS(Data!$S:$S,Data!$A:$A,$B6,Data!$C:$C,J$1))</f>
        <v>4</v>
      </c>
      <c r="K6" s="43">
        <f>IF(SUMIFS(Data!$S:$S,Data!$A:$A,$B6,Data!$C:$C,K$1)=0,"",SUMIFS(Data!$S:$S,Data!$A:$A,$B6,Data!$C:$C,K$1))</f>
        <v>4.125</v>
      </c>
      <c r="L6" s="43">
        <f>IF(SUMIFS(Data!$S:$S,Data!$A:$A,$B6,Data!$C:$C,L$1)=0,"",SUMIFS(Data!$S:$S,Data!$A:$A,$B6,Data!$C:$C,L$1))</f>
        <v>3.625</v>
      </c>
      <c r="M6" s="43">
        <f>IF(SUMIFS(Data!$S:$S,Data!$A:$A,$B6,Data!$C:$C,M$1)=0,"",SUMIFS(Data!$S:$S,Data!$A:$A,$B6,Data!$C:$C,M$1))</f>
        <v>2.875</v>
      </c>
      <c r="N6" s="43">
        <f>IF(SUMIFS(Data!$S:$S,Data!$A:$A,$B6,Data!$C:$C,N$1)=0,"",SUMIFS(Data!$S:$S,Data!$A:$A,$B6,Data!$C:$C,N$1))</f>
        <v>4.625</v>
      </c>
      <c r="O6" s="43">
        <f>IF(SUMIFS(Data!$S:$S,Data!$A:$A,$B6,Data!$C:$C,O$1)=0,"",SUMIFS(Data!$S:$S,Data!$A:$A,$B6,Data!$C:$C,O$1))</f>
        <v>4.0999999999999996</v>
      </c>
      <c r="P6" s="43">
        <f>IF(SUMIFS(Data!$S:$S,Data!$A:$A,$B6,Data!$C:$C,P$1)=0,"",SUMIFS(Data!$S:$S,Data!$A:$A,$B6,Data!$C:$C,P$1))</f>
        <v>4.5999999999999996</v>
      </c>
      <c r="Q6" s="43">
        <f>IF(SUMIFS(Data!$S:$S,Data!$A:$A,$B6,Data!$C:$C,Q$1)=0,"",SUMIFS(Data!$S:$S,Data!$A:$A,$B6,Data!$C:$C,Q$1))</f>
        <v>3.5106666666666668</v>
      </c>
      <c r="R6" s="43">
        <f>IF(SUMIFS(Data!$S:$S,Data!$A:$A,$B6,Data!$C:$C,R$1)=0,"",SUMIFS(Data!$S:$S,Data!$A:$A,$B6,Data!$C:$C,R$1))</f>
        <v>3.875</v>
      </c>
      <c r="S6" s="43">
        <f>IF(SUMIFS(Data!$S:$S,Data!$A:$A,$B6,Data!$C:$C,S$1)=0,"",SUMIFS(Data!$S:$S,Data!$A:$A,$B6,Data!$C:$C,S$1))</f>
        <v>4</v>
      </c>
      <c r="T6" s="43">
        <f>IF(SUMIFS(Data!$S:$S,Data!$A:$A,$B6,Data!$C:$C,T$1)=0,"",SUMIFS(Data!$S:$S,Data!$A:$A,$B6,Data!$C:$C,T$1))</f>
        <v>4.333333333333333</v>
      </c>
      <c r="U6" s="43">
        <f>SUM(C6:T6)</f>
        <v>73.293999999999997</v>
      </c>
      <c r="V6" s="43">
        <f>SUMIFS(Data!D:D,Data!A:A,B6)</f>
        <v>209.08000000000004</v>
      </c>
    </row>
    <row r="7" spans="1:22" ht="13.8" x14ac:dyDescent="0.3">
      <c r="A7" s="42">
        <v>6</v>
      </c>
      <c r="B7" s="42" t="s">
        <v>44</v>
      </c>
      <c r="C7" s="43">
        <f>IF(SUMIFS(Data!$S:$S,Data!$A:$A,$B7,Data!$C:$C,C$1)=0,"",SUMIFS(Data!$S:$S,Data!$A:$A,$B7,Data!$C:$C,C$1))</f>
        <v>2.625</v>
      </c>
      <c r="D7" s="43">
        <f>IF(SUMIFS(Data!$S:$S,Data!$A:$A,$B7,Data!$C:$C,D$1)=0,"",SUMIFS(Data!$S:$S,Data!$A:$A,$B7,Data!$C:$C,D$1))</f>
        <v>4.125</v>
      </c>
      <c r="E7" s="43">
        <f>IF(SUMIFS(Data!$S:$S,Data!$A:$A,$B7,Data!$C:$C,E$1)=0,"",SUMIFS(Data!$S:$S,Data!$A:$A,$B7,Data!$C:$C,E$1))</f>
        <v>4.25</v>
      </c>
      <c r="F7" s="43">
        <f>IF(SUMIFS(Data!$S:$S,Data!$A:$A,$B7,Data!$C:$C,F$1)=0,"",SUMIFS(Data!$S:$S,Data!$A:$A,$B7,Data!$C:$C,F$1))</f>
        <v>4.25</v>
      </c>
      <c r="G7" s="43">
        <f>IF(SUMIFS(Data!$S:$S,Data!$A:$A,$B7,Data!$C:$C,G$1)=0,"",SUMIFS(Data!$S:$S,Data!$A:$A,$B7,Data!$C:$C,G$1))</f>
        <v>2.875</v>
      </c>
      <c r="H7" s="43">
        <f>IF(SUMIFS(Data!$S:$S,Data!$A:$A,$B7,Data!$C:$C,H$1)=0,"",SUMIFS(Data!$S:$S,Data!$A:$A,$B7,Data!$C:$C,H$1))</f>
        <v>5.125</v>
      </c>
      <c r="I7" s="43">
        <f>IF(SUMIFS(Data!$S:$S,Data!$A:$A,$B7,Data!$C:$C,I$1)=0,"",SUMIFS(Data!$S:$S,Data!$A:$A,$B7,Data!$C:$C,I$1))</f>
        <v>2.25</v>
      </c>
      <c r="J7" s="43">
        <f>IF(SUMIFS(Data!$S:$S,Data!$A:$A,$B7,Data!$C:$C,J$1)=0,"",SUMIFS(Data!$S:$S,Data!$A:$A,$B7,Data!$C:$C,J$1))</f>
        <v>4.25</v>
      </c>
      <c r="K7" s="43">
        <f>IF(SUMIFS(Data!$S:$S,Data!$A:$A,$B7,Data!$C:$C,K$1)=0,"",SUMIFS(Data!$S:$S,Data!$A:$A,$B7,Data!$C:$C,K$1))</f>
        <v>4.125</v>
      </c>
      <c r="L7" s="43">
        <f>IF(SUMIFS(Data!$S:$S,Data!$A:$A,$B7,Data!$C:$C,L$1)=0,"",SUMIFS(Data!$S:$S,Data!$A:$A,$B7,Data!$C:$C,L$1))</f>
        <v>2.25</v>
      </c>
      <c r="M7" s="43">
        <f>IF(SUMIFS(Data!$S:$S,Data!$A:$A,$B7,Data!$C:$C,M$1)=0,"",SUMIFS(Data!$S:$S,Data!$A:$A,$B7,Data!$C:$C,M$1))</f>
        <v>2.375</v>
      </c>
      <c r="N7" s="43">
        <f>IF(SUMIFS(Data!$S:$S,Data!$A:$A,$B7,Data!$C:$C,N$1)=0,"",SUMIFS(Data!$S:$S,Data!$A:$A,$B7,Data!$C:$C,N$1))</f>
        <v>5</v>
      </c>
      <c r="O7" s="43">
        <f>IF(SUMIFS(Data!$S:$S,Data!$A:$A,$B7,Data!$C:$C,O$1)=0,"",SUMIFS(Data!$S:$S,Data!$A:$A,$B7,Data!$C:$C,O$1))</f>
        <v>3.625</v>
      </c>
      <c r="P7" s="43">
        <f>IF(SUMIFS(Data!$S:$S,Data!$A:$A,$B7,Data!$C:$C,P$1)=0,"",SUMIFS(Data!$S:$S,Data!$A:$A,$B7,Data!$C:$C,P$1))</f>
        <v>3.25</v>
      </c>
      <c r="Q7" s="43">
        <f>IF(SUMIFS(Data!$S:$S,Data!$A:$A,$B7,Data!$C:$C,Q$1)=0,"",SUMIFS(Data!$S:$S,Data!$A:$A,$B7,Data!$C:$C,Q$1))</f>
        <v>4.0999999999999996</v>
      </c>
      <c r="R7" s="43">
        <f>IF(SUMIFS(Data!$S:$S,Data!$A:$A,$B7,Data!$C:$C,R$1)=0,"",SUMIFS(Data!$S:$S,Data!$A:$A,$B7,Data!$C:$C,R$1))</f>
        <v>4.0999999999999996</v>
      </c>
      <c r="S7" s="43">
        <f>IF(SUMIFS(Data!$S:$S,Data!$A:$A,$B7,Data!$C:$C,S$1)=0,"",SUMIFS(Data!$S:$S,Data!$A:$A,$B7,Data!$C:$C,S$1))</f>
        <v>2.75</v>
      </c>
      <c r="T7" s="43">
        <f>IF(SUMIFS(Data!$S:$S,Data!$A:$A,$B7,Data!$C:$C,T$1)=0,"",SUMIFS(Data!$S:$S,Data!$A:$A,$B7,Data!$C:$C,T$1))</f>
        <v>4.5</v>
      </c>
      <c r="U7" s="43">
        <f>SUM(C7:T7)</f>
        <v>65.825000000000003</v>
      </c>
      <c r="V7" s="43">
        <f>SUMIFS(Data!D:D,Data!A:A,B7)</f>
        <v>211.07000000000002</v>
      </c>
    </row>
    <row r="8" spans="1:22" ht="13.8" x14ac:dyDescent="0.3">
      <c r="A8" s="42">
        <v>7</v>
      </c>
      <c r="B8" s="42" t="s">
        <v>66</v>
      </c>
      <c r="C8" s="43">
        <f>IF(SUMIFS(Data!$S:$S,Data!$A:$A,$B8,Data!$C:$C,C$1)=0,"",SUMIFS(Data!$S:$S,Data!$A:$A,$B8,Data!$C:$C,C$1))</f>
        <v>4.375</v>
      </c>
      <c r="D8" s="43">
        <f>IF(SUMIFS(Data!$S:$S,Data!$A:$A,$B8,Data!$C:$C,D$1)=0,"",SUMIFS(Data!$S:$S,Data!$A:$A,$B8,Data!$C:$C,D$1))</f>
        <v>2.375</v>
      </c>
      <c r="E8" s="43">
        <f>IF(SUMIFS(Data!$S:$S,Data!$A:$A,$B8,Data!$C:$C,E$1)=0,"",SUMIFS(Data!$S:$S,Data!$A:$A,$B8,Data!$C:$C,E$1))</f>
        <v>4.4803333333333333</v>
      </c>
      <c r="F8" s="43">
        <f>IF(SUMIFS(Data!$S:$S,Data!$A:$A,$B8,Data!$C:$C,F$1)=0,"",SUMIFS(Data!$S:$S,Data!$A:$A,$B8,Data!$C:$C,F$1))</f>
        <v>4.0069999999999997</v>
      </c>
      <c r="G8" s="43">
        <f>IF(SUMIFS(Data!$S:$S,Data!$A:$A,$B8,Data!$C:$C,G$1)=0,"",SUMIFS(Data!$S:$S,Data!$A:$A,$B8,Data!$C:$C,G$1))</f>
        <v>3.25</v>
      </c>
      <c r="H8" s="43">
        <f>IF(SUMIFS(Data!$S:$S,Data!$A:$A,$B8,Data!$C:$C,H$1)=0,"",SUMIFS(Data!$S:$S,Data!$A:$A,$B8,Data!$C:$C,H$1))</f>
        <v>5</v>
      </c>
      <c r="I8" s="43">
        <f>IF(SUMIFS(Data!$S:$S,Data!$A:$A,$B8,Data!$C:$C,I$1)=0,"",SUMIFS(Data!$S:$S,Data!$A:$A,$B8,Data!$C:$C,I$1))</f>
        <v>3.5</v>
      </c>
      <c r="J8" s="43">
        <f>IF(SUMIFS(Data!$S:$S,Data!$A:$A,$B8,Data!$C:$C,J$1)=0,"",SUMIFS(Data!$S:$S,Data!$A:$A,$B8,Data!$C:$C,J$1))</f>
        <v>2.125</v>
      </c>
      <c r="K8" s="43">
        <f>IF(SUMIFS(Data!$S:$S,Data!$A:$A,$B8,Data!$C:$C,K$1)=0,"",SUMIFS(Data!$S:$S,Data!$A:$A,$B8,Data!$C:$C,K$1))</f>
        <v>3.3456666666666668</v>
      </c>
      <c r="L8" s="43">
        <f>IF(SUMIFS(Data!$S:$S,Data!$A:$A,$B8,Data!$C:$C,L$1)=0,"",SUMIFS(Data!$S:$S,Data!$A:$A,$B8,Data!$C:$C,L$1))</f>
        <v>4.5750000000000002</v>
      </c>
      <c r="M8" s="43">
        <f>IF(SUMIFS(Data!$S:$S,Data!$A:$A,$B8,Data!$C:$C,M$1)=0,"",SUMIFS(Data!$S:$S,Data!$A:$A,$B8,Data!$C:$C,M$1))</f>
        <v>3.125</v>
      </c>
      <c r="N8" s="43">
        <f>IF(SUMIFS(Data!$S:$S,Data!$A:$A,$B8,Data!$C:$C,N$1)=0,"",SUMIFS(Data!$S:$S,Data!$A:$A,$B8,Data!$C:$C,N$1))</f>
        <v>5.25</v>
      </c>
      <c r="O8" s="43">
        <f>IF(SUMIFS(Data!$S:$S,Data!$A:$A,$B8,Data!$C:$C,O$1)=0,"",SUMIFS(Data!$S:$S,Data!$A:$A,$B8,Data!$C:$C,O$1))</f>
        <v>3.125</v>
      </c>
      <c r="P8" s="43">
        <f>IF(SUMIFS(Data!$S:$S,Data!$A:$A,$B8,Data!$C:$C,P$1)=0,"",SUMIFS(Data!$S:$S,Data!$A:$A,$B8,Data!$C:$C,P$1))</f>
        <v>2.25</v>
      </c>
      <c r="Q8" s="43">
        <f>IF(SUMIFS(Data!$S:$S,Data!$A:$A,$B8,Data!$C:$C,Q$1)=0,"",SUMIFS(Data!$S:$S,Data!$A:$A,$B8,Data!$C:$C,Q$1))</f>
        <v>5.806</v>
      </c>
      <c r="R8" s="43">
        <f>IF(SUMIFS(Data!$S:$S,Data!$A:$A,$B8,Data!$C:$C,R$1)=0,"",SUMIFS(Data!$S:$S,Data!$A:$A,$B8,Data!$C:$C,R$1))</f>
        <v>1.5</v>
      </c>
      <c r="S8" s="43">
        <f>IF(SUMIFS(Data!$S:$S,Data!$A:$A,$B8,Data!$C:$C,S$1)=0,"",SUMIFS(Data!$S:$S,Data!$A:$A,$B8,Data!$C:$C,S$1))</f>
        <v>2.5</v>
      </c>
      <c r="T8" s="43">
        <f>IF(SUMIFS(Data!$S:$S,Data!$A:$A,$B8,Data!$C:$C,T$1)=0,"",SUMIFS(Data!$S:$S,Data!$A:$A,$B8,Data!$C:$C,T$1))</f>
        <v>4.333333333333333</v>
      </c>
      <c r="U8" s="43">
        <f>SUM(C8:T8)</f>
        <v>64.922333333333327</v>
      </c>
      <c r="V8" s="43">
        <f>SUMIFS(Data!D:D,Data!A:A,B8)</f>
        <v>233.01999999999998</v>
      </c>
    </row>
    <row r="9" spans="1:22" ht="13.8" x14ac:dyDescent="0.3">
      <c r="A9" s="42">
        <v>8</v>
      </c>
      <c r="B9" s="42" t="s">
        <v>122</v>
      </c>
      <c r="C9" s="43">
        <f>IF(SUMIFS(Data!$S:$S,Data!$A:$A,$B9,Data!$C:$C,C$1)=0,"",SUMIFS(Data!$S:$S,Data!$A:$A,$B9,Data!$C:$C,C$1))</f>
        <v>4.0750000000000002</v>
      </c>
      <c r="D9" s="43">
        <f>IF(SUMIFS(Data!$S:$S,Data!$A:$A,$B9,Data!$C:$C,D$1)=0,"",SUMIFS(Data!$S:$S,Data!$A:$A,$B9,Data!$C:$C,D$1))</f>
        <v>4.5</v>
      </c>
      <c r="E9" s="43">
        <f>IF(SUMIFS(Data!$S:$S,Data!$A:$A,$B9,Data!$C:$C,E$1)=0,"",SUMIFS(Data!$S:$S,Data!$A:$A,$B9,Data!$C:$C,E$1))</f>
        <v>4.5279999999999996</v>
      </c>
      <c r="F9" s="43">
        <f>IF(SUMIFS(Data!$S:$S,Data!$A:$A,$B9,Data!$C:$C,F$1)=0,"",SUMIFS(Data!$S:$S,Data!$A:$A,$B9,Data!$C:$C,F$1))</f>
        <v>3.375</v>
      </c>
      <c r="G9" s="43">
        <f>IF(SUMIFS(Data!$S:$S,Data!$A:$A,$B9,Data!$C:$C,G$1)=0,"",SUMIFS(Data!$S:$S,Data!$A:$A,$B9,Data!$C:$C,G$1))</f>
        <v>4.7750000000000004</v>
      </c>
      <c r="H9" s="43">
        <f>IF(SUMIFS(Data!$S:$S,Data!$A:$A,$B9,Data!$C:$C,H$1)=0,"",SUMIFS(Data!$S:$S,Data!$A:$A,$B9,Data!$C:$C,H$1))</f>
        <v>5</v>
      </c>
      <c r="I9" s="43">
        <f>IF(SUMIFS(Data!$S:$S,Data!$A:$A,$B9,Data!$C:$C,I$1)=0,"",SUMIFS(Data!$S:$S,Data!$A:$A,$B9,Data!$C:$C,I$1))</f>
        <v>3.375</v>
      </c>
      <c r="J9" s="43">
        <f>IF(SUMIFS(Data!$S:$S,Data!$A:$A,$B9,Data!$C:$C,J$1)=0,"",SUMIFS(Data!$S:$S,Data!$A:$A,$B9,Data!$C:$C,J$1))</f>
        <v>4.7</v>
      </c>
      <c r="K9" s="43">
        <f>IF(SUMIFS(Data!$S:$S,Data!$A:$A,$B9,Data!$C:$C,K$1)=0,"",SUMIFS(Data!$S:$S,Data!$A:$A,$B9,Data!$C:$C,K$1))</f>
        <v>2.5</v>
      </c>
      <c r="L9" s="43">
        <f>IF(SUMIFS(Data!$S:$S,Data!$A:$A,$B9,Data!$C:$C,L$1)=0,"",SUMIFS(Data!$S:$S,Data!$A:$A,$B9,Data!$C:$C,L$1))</f>
        <v>2.5</v>
      </c>
      <c r="M9" s="43">
        <f>IF(SUMIFS(Data!$S:$S,Data!$A:$A,$B9,Data!$C:$C,M$1)=0,"",SUMIFS(Data!$S:$S,Data!$A:$A,$B9,Data!$C:$C,M$1))</f>
        <v>2.25</v>
      </c>
      <c r="N9" s="43">
        <f>IF(SUMIFS(Data!$S:$S,Data!$A:$A,$B9,Data!$C:$C,N$1)=0,"",SUMIFS(Data!$S:$S,Data!$A:$A,$B9,Data!$C:$C,N$1))</f>
        <v>3.75</v>
      </c>
      <c r="O9" s="43" t="str">
        <f>IF(SUMIFS(Data!$S:$S,Data!$A:$A,$B9,Data!$C:$C,O$1)=0,"",SUMIFS(Data!$S:$S,Data!$A:$A,$B9,Data!$C:$C,O$1))</f>
        <v/>
      </c>
      <c r="P9" s="43">
        <f>IF(SUMIFS(Data!$S:$S,Data!$A:$A,$B9,Data!$C:$C,P$1)=0,"",SUMIFS(Data!$S:$S,Data!$A:$A,$B9,Data!$C:$C,P$1))</f>
        <v>1.75</v>
      </c>
      <c r="Q9" s="43">
        <f>IF(SUMIFS(Data!$S:$S,Data!$A:$A,$B9,Data!$C:$C,Q$1)=0,"",SUMIFS(Data!$S:$S,Data!$A:$A,$B9,Data!$C:$C,Q$1))</f>
        <v>4.3739999999999997</v>
      </c>
      <c r="R9" s="43">
        <f>IF(SUMIFS(Data!$S:$S,Data!$A:$A,$B9,Data!$C:$C,R$1)=0,"",SUMIFS(Data!$S:$S,Data!$A:$A,$B9,Data!$C:$C,R$1))</f>
        <v>4.3</v>
      </c>
      <c r="S9" s="43">
        <f>IF(SUMIFS(Data!$S:$S,Data!$A:$A,$B9,Data!$C:$C,S$1)=0,"",SUMIFS(Data!$S:$S,Data!$A:$A,$B9,Data!$C:$C,S$1))</f>
        <v>3.25</v>
      </c>
      <c r="T9" s="43">
        <f>IF(SUMIFS(Data!$S:$S,Data!$A:$A,$B9,Data!$C:$C,T$1)=0,"",SUMIFS(Data!$S:$S,Data!$A:$A,$B9,Data!$C:$C,T$1))</f>
        <v>4</v>
      </c>
      <c r="U9" s="43">
        <f>SUM(C9:T9)</f>
        <v>63.002000000000002</v>
      </c>
      <c r="V9" s="43">
        <f>SUMIFS(Data!D:D,Data!A:A,B9)</f>
        <v>241.24</v>
      </c>
    </row>
    <row r="10" spans="1:22" ht="13.8" x14ac:dyDescent="0.3">
      <c r="A10" s="42">
        <v>9</v>
      </c>
      <c r="B10" s="42" t="s">
        <v>127</v>
      </c>
      <c r="C10" s="43">
        <f>IF(SUMIFS(Data!$S:$S,Data!$A:$A,$B10,Data!$C:$C,C$1)=0,"",SUMIFS(Data!$S:$S,Data!$A:$A,$B10,Data!$C:$C,C$1))</f>
        <v>4.8003333333333336</v>
      </c>
      <c r="D10" s="43">
        <f>IF(SUMIFS(Data!$S:$S,Data!$A:$A,$B10,Data!$C:$C,D$1)=0,"",SUMIFS(Data!$S:$S,Data!$A:$A,$B10,Data!$C:$C,D$1))</f>
        <v>3.5416666666666665</v>
      </c>
      <c r="E10" s="43">
        <f>IF(SUMIFS(Data!$S:$S,Data!$A:$A,$B10,Data!$C:$C,E$1)=0,"",SUMIFS(Data!$S:$S,Data!$A:$A,$B10,Data!$C:$C,E$1))</f>
        <v>5.625</v>
      </c>
      <c r="F10" s="43">
        <f>IF(SUMIFS(Data!$S:$S,Data!$A:$A,$B10,Data!$C:$C,F$1)=0,"",SUMIFS(Data!$S:$S,Data!$A:$A,$B10,Data!$C:$C,F$1))</f>
        <v>4.7786666666666671</v>
      </c>
      <c r="G10" s="43">
        <f>IF(SUMIFS(Data!$S:$S,Data!$A:$A,$B10,Data!$C:$C,G$1)=0,"",SUMIFS(Data!$S:$S,Data!$A:$A,$B10,Data!$C:$C,G$1))</f>
        <v>5.625</v>
      </c>
      <c r="H10" s="43">
        <f>IF(SUMIFS(Data!$S:$S,Data!$A:$A,$B10,Data!$C:$C,H$1)=0,"",SUMIFS(Data!$S:$S,Data!$A:$A,$B10,Data!$C:$C,H$1))</f>
        <v>3.5</v>
      </c>
      <c r="I10" s="43">
        <f>IF(SUMIFS(Data!$S:$S,Data!$A:$A,$B10,Data!$C:$C,I$1)=0,"",SUMIFS(Data!$S:$S,Data!$A:$A,$B10,Data!$C:$C,I$1))</f>
        <v>5.242</v>
      </c>
      <c r="J10" s="43">
        <f>IF(SUMIFS(Data!$S:$S,Data!$A:$A,$B10,Data!$C:$C,J$1)=0,"",SUMIFS(Data!$S:$S,Data!$A:$A,$B10,Data!$C:$C,J$1))</f>
        <v>6.2249999999999996</v>
      </c>
      <c r="K10" s="43">
        <f>IF(SUMIFS(Data!$S:$S,Data!$A:$A,$B10,Data!$C:$C,K$1)=0,"",SUMIFS(Data!$S:$S,Data!$A:$A,$B10,Data!$C:$C,K$1))</f>
        <v>4.1749999999999998</v>
      </c>
      <c r="L10" s="43">
        <f>IF(SUMIFS(Data!$S:$S,Data!$A:$A,$B10,Data!$C:$C,L$1)=0,"",SUMIFS(Data!$S:$S,Data!$A:$A,$B10,Data!$C:$C,L$1))</f>
        <v>2.9793333333333334</v>
      </c>
      <c r="M10" s="43">
        <f>IF(SUMIFS(Data!$S:$S,Data!$A:$A,$B10,Data!$C:$C,M$1)=0,"",SUMIFS(Data!$S:$S,Data!$A:$A,$B10,Data!$C:$C,M$1))</f>
        <v>4.6596666666666664</v>
      </c>
      <c r="N10" s="43" t="str">
        <f>IF(SUMIFS(Data!$S:$S,Data!$A:$A,$B10,Data!$C:$C,N$1)=0,"",SUMIFS(Data!$S:$S,Data!$A:$A,$B10,Data!$C:$C,N$1))</f>
        <v/>
      </c>
      <c r="O10" s="43">
        <f>IF(SUMIFS(Data!$S:$S,Data!$A:$A,$B10,Data!$C:$C,O$1)=0,"",SUMIFS(Data!$S:$S,Data!$A:$A,$B10,Data!$C:$C,O$1))</f>
        <v>2.5943333333333332</v>
      </c>
      <c r="P10" s="43">
        <f>IF(SUMIFS(Data!$S:$S,Data!$A:$A,$B10,Data!$C:$C,P$1)=0,"",SUMIFS(Data!$S:$S,Data!$A:$A,$B10,Data!$C:$C,P$1))</f>
        <v>2.9573333333333331</v>
      </c>
      <c r="Q10" s="43">
        <f>IF(SUMIFS(Data!$S:$S,Data!$A:$A,$B10,Data!$C:$C,Q$1)=0,"",SUMIFS(Data!$S:$S,Data!$A:$A,$B10,Data!$C:$C,Q$1))</f>
        <v>2.3923333333333332</v>
      </c>
      <c r="R10" s="43" t="str">
        <f>IF(SUMIFS(Data!$S:$S,Data!$A:$A,$B10,Data!$C:$C,R$1)=0,"",SUMIFS(Data!$S:$S,Data!$A:$A,$B10,Data!$C:$C,R$1))</f>
        <v/>
      </c>
      <c r="S10" s="43" t="str">
        <f>IF(SUMIFS(Data!$S:$S,Data!$A:$A,$B10,Data!$C:$C,S$1)=0,"",SUMIFS(Data!$S:$S,Data!$A:$A,$B10,Data!$C:$C,S$1))</f>
        <v/>
      </c>
      <c r="T10" s="43">
        <f>IF(SUMIFS(Data!$S:$S,Data!$A:$A,$B10,Data!$C:$C,T$1)=0,"",SUMIFS(Data!$S:$S,Data!$A:$A,$B10,Data!$C:$C,T$1))</f>
        <v>3.1666666666666665</v>
      </c>
      <c r="U10" s="43">
        <f>SUM(C10:T10)</f>
        <v>62.262333333333331</v>
      </c>
      <c r="V10" s="43">
        <f>SUMIFS(Data!D:D,Data!A:A,B10)</f>
        <v>216.14000000000001</v>
      </c>
    </row>
    <row r="11" spans="1:22" ht="13.8" x14ac:dyDescent="0.3">
      <c r="A11" s="42">
        <v>10</v>
      </c>
      <c r="B11" s="42" t="s">
        <v>142</v>
      </c>
      <c r="C11" s="43">
        <f>IF(SUMIFS(Data!$S:$S,Data!$A:$A,$B11,Data!$C:$C,C$1)=0,"",SUMIFS(Data!$S:$S,Data!$A:$A,$B11,Data!$C:$C,C$1))</f>
        <v>1.75</v>
      </c>
      <c r="D11" s="43">
        <f>IF(SUMIFS(Data!$S:$S,Data!$A:$A,$B11,Data!$C:$C,D$1)=0,"",SUMIFS(Data!$S:$S,Data!$A:$A,$B11,Data!$C:$C,D$1))</f>
        <v>2.625</v>
      </c>
      <c r="E11" s="43">
        <f>IF(SUMIFS(Data!$S:$S,Data!$A:$A,$B11,Data!$C:$C,E$1)=0,"",SUMIFS(Data!$S:$S,Data!$A:$A,$B11,Data!$C:$C,E$1))</f>
        <v>3.5</v>
      </c>
      <c r="F11" s="43">
        <f>IF(SUMIFS(Data!$S:$S,Data!$A:$A,$B11,Data!$C:$C,F$1)=0,"",SUMIFS(Data!$S:$S,Data!$A:$A,$B11,Data!$C:$C,F$1))</f>
        <v>3.5</v>
      </c>
      <c r="G11" s="43">
        <f>IF(SUMIFS(Data!$S:$S,Data!$A:$A,$B11,Data!$C:$C,G$1)=0,"",SUMIFS(Data!$S:$S,Data!$A:$A,$B11,Data!$C:$C,G$1))</f>
        <v>3.5</v>
      </c>
      <c r="H11" s="43">
        <f>IF(SUMIFS(Data!$S:$S,Data!$A:$A,$B11,Data!$C:$C,H$1)=0,"",SUMIFS(Data!$S:$S,Data!$A:$A,$B11,Data!$C:$C,H$1))</f>
        <v>4.25</v>
      </c>
      <c r="I11" s="43">
        <f>IF(SUMIFS(Data!$S:$S,Data!$A:$A,$B11,Data!$C:$C,I$1)=0,"",SUMIFS(Data!$S:$S,Data!$A:$A,$B11,Data!$C:$C,I$1))</f>
        <v>4</v>
      </c>
      <c r="J11" s="43">
        <f>IF(SUMIFS(Data!$S:$S,Data!$A:$A,$B11,Data!$C:$C,J$1)=0,"",SUMIFS(Data!$S:$S,Data!$A:$A,$B11,Data!$C:$C,J$1))</f>
        <v>3.75</v>
      </c>
      <c r="K11" s="43">
        <f>IF(SUMIFS(Data!$S:$S,Data!$A:$A,$B11,Data!$C:$C,K$1)=0,"",SUMIFS(Data!$S:$S,Data!$A:$A,$B11,Data!$C:$C,K$1))</f>
        <v>3.875</v>
      </c>
      <c r="L11" s="43">
        <f>IF(SUMIFS(Data!$S:$S,Data!$A:$A,$B11,Data!$C:$C,L$1)=0,"",SUMIFS(Data!$S:$S,Data!$A:$A,$B11,Data!$C:$C,L$1))</f>
        <v>4.375</v>
      </c>
      <c r="M11" s="43">
        <f>IF(SUMIFS(Data!$S:$S,Data!$A:$A,$B11,Data!$C:$C,M$1)=0,"",SUMIFS(Data!$S:$S,Data!$A:$A,$B11,Data!$C:$C,M$1))</f>
        <v>3.9750000000000001</v>
      </c>
      <c r="N11" s="43" t="str">
        <f>IF(SUMIFS(Data!$S:$S,Data!$A:$A,$B11,Data!$C:$C,N$1)=0,"",SUMIFS(Data!$S:$S,Data!$A:$A,$B11,Data!$C:$C,N$1))</f>
        <v/>
      </c>
      <c r="O11" s="43">
        <f>IF(SUMIFS(Data!$S:$S,Data!$A:$A,$B11,Data!$C:$C,O$1)=0,"",SUMIFS(Data!$S:$S,Data!$A:$A,$B11,Data!$C:$C,O$1))</f>
        <v>4.7249999999999996</v>
      </c>
      <c r="P11" s="43">
        <f>IF(SUMIFS(Data!$S:$S,Data!$A:$A,$B11,Data!$C:$C,P$1)=0,"",SUMIFS(Data!$S:$S,Data!$A:$A,$B11,Data!$C:$C,P$1))</f>
        <v>4.8</v>
      </c>
      <c r="Q11" s="43">
        <f>IF(SUMIFS(Data!$S:$S,Data!$A:$A,$B11,Data!$C:$C,Q$1)=0,"",SUMIFS(Data!$S:$S,Data!$A:$A,$B11,Data!$C:$C,Q$1))</f>
        <v>4.8499999999999996</v>
      </c>
      <c r="R11" s="43">
        <f>IF(SUMIFS(Data!$S:$S,Data!$A:$A,$B11,Data!$C:$C,R$1)=0,"",SUMIFS(Data!$S:$S,Data!$A:$A,$B11,Data!$C:$C,R$1))</f>
        <v>3.75</v>
      </c>
      <c r="S11" s="43">
        <f>IF(SUMIFS(Data!$S:$S,Data!$A:$A,$B11,Data!$C:$C,S$1)=0,"",SUMIFS(Data!$S:$S,Data!$A:$A,$B11,Data!$C:$C,S$1))</f>
        <v>4.55</v>
      </c>
      <c r="T11" s="43" t="str">
        <f>IF(SUMIFS(Data!$S:$S,Data!$A:$A,$B11,Data!$C:$C,T$1)=0,"",SUMIFS(Data!$S:$S,Data!$A:$A,$B11,Data!$C:$C,T$1))</f>
        <v/>
      </c>
      <c r="U11" s="43">
        <f>SUM(C11:T11)</f>
        <v>61.774999999999999</v>
      </c>
      <c r="V11" s="43">
        <f>SUMIFS(Data!D:D,Data!A:A,B11)</f>
        <v>250.42</v>
      </c>
    </row>
    <row r="12" spans="1:22" ht="13.8" x14ac:dyDescent="0.3">
      <c r="A12" s="42">
        <v>11</v>
      </c>
      <c r="B12" s="42" t="s">
        <v>50</v>
      </c>
      <c r="C12" s="43">
        <f>IF(SUMIFS(Data!$S:$S,Data!$A:$A,$B12,Data!$C:$C,C$1)=0,"",SUMIFS(Data!$S:$S,Data!$A:$A,$B12,Data!$C:$C,C$1))</f>
        <v>3</v>
      </c>
      <c r="D12" s="43">
        <f>IF(SUMIFS(Data!$S:$S,Data!$A:$A,$B12,Data!$C:$C,D$1)=0,"",SUMIFS(Data!$S:$S,Data!$A:$A,$B12,Data!$C:$C,D$1))</f>
        <v>3.125</v>
      </c>
      <c r="E12" s="43">
        <f>IF(SUMIFS(Data!$S:$S,Data!$A:$A,$B12,Data!$C:$C,E$1)=0,"",SUMIFS(Data!$S:$S,Data!$A:$A,$B12,Data!$C:$C,E$1))</f>
        <v>3.5</v>
      </c>
      <c r="F12" s="43">
        <f>IF(SUMIFS(Data!$S:$S,Data!$A:$A,$B12,Data!$C:$C,F$1)=0,"",SUMIFS(Data!$S:$S,Data!$A:$A,$B12,Data!$C:$C,F$1))</f>
        <v>3</v>
      </c>
      <c r="G12" s="43">
        <f>IF(SUMIFS(Data!$S:$S,Data!$A:$A,$B12,Data!$C:$C,G$1)=0,"",SUMIFS(Data!$S:$S,Data!$A:$A,$B12,Data!$C:$C,G$1))</f>
        <v>3.25</v>
      </c>
      <c r="H12" s="43">
        <f>IF(SUMIFS(Data!$S:$S,Data!$A:$A,$B12,Data!$C:$C,H$1)=0,"",SUMIFS(Data!$S:$S,Data!$A:$A,$B12,Data!$C:$C,H$1))</f>
        <v>4.833333333333333</v>
      </c>
      <c r="I12" s="43">
        <f>IF(SUMIFS(Data!$S:$S,Data!$A:$A,$B12,Data!$C:$C,I$1)=0,"",SUMIFS(Data!$S:$S,Data!$A:$A,$B12,Data!$C:$C,I$1))</f>
        <v>3</v>
      </c>
      <c r="J12" s="43">
        <f>IF(SUMIFS(Data!$S:$S,Data!$A:$A,$B12,Data!$C:$C,J$1)=0,"",SUMIFS(Data!$S:$S,Data!$A:$A,$B12,Data!$C:$C,J$1))</f>
        <v>3.75</v>
      </c>
      <c r="K12" s="43">
        <f>IF(SUMIFS(Data!$S:$S,Data!$A:$A,$B12,Data!$C:$C,K$1)=0,"",SUMIFS(Data!$S:$S,Data!$A:$A,$B12,Data!$C:$C,K$1))</f>
        <v>3.375</v>
      </c>
      <c r="L12" s="43">
        <f>IF(SUMIFS(Data!$S:$S,Data!$A:$A,$B12,Data!$C:$C,L$1)=0,"",SUMIFS(Data!$S:$S,Data!$A:$A,$B12,Data!$C:$C,L$1))</f>
        <v>2.25</v>
      </c>
      <c r="M12" s="43">
        <f>IF(SUMIFS(Data!$S:$S,Data!$A:$A,$B12,Data!$C:$C,M$1)=0,"",SUMIFS(Data!$S:$S,Data!$A:$A,$B12,Data!$C:$C,M$1))</f>
        <v>3</v>
      </c>
      <c r="N12" s="43">
        <f>IF(SUMIFS(Data!$S:$S,Data!$A:$A,$B12,Data!$C:$C,N$1)=0,"",SUMIFS(Data!$S:$S,Data!$A:$A,$B12,Data!$C:$C,N$1))</f>
        <v>4</v>
      </c>
      <c r="O12" s="43">
        <f>IF(SUMIFS(Data!$S:$S,Data!$A:$A,$B12,Data!$C:$C,O$1)=0,"",SUMIFS(Data!$S:$S,Data!$A:$A,$B12,Data!$C:$C,O$1))</f>
        <v>3.25</v>
      </c>
      <c r="P12" s="43">
        <f>IF(SUMIFS(Data!$S:$S,Data!$A:$A,$B12,Data!$C:$C,P$1)=0,"",SUMIFS(Data!$S:$S,Data!$A:$A,$B12,Data!$C:$C,P$1))</f>
        <v>3.375</v>
      </c>
      <c r="Q12" s="43">
        <f>IF(SUMIFS(Data!$S:$S,Data!$A:$A,$B12,Data!$C:$C,Q$1)=0,"",SUMIFS(Data!$S:$S,Data!$A:$A,$B12,Data!$C:$C,Q$1))</f>
        <v>3.125</v>
      </c>
      <c r="R12" s="43">
        <f>IF(SUMIFS(Data!$S:$S,Data!$A:$A,$B12,Data!$C:$C,R$1)=0,"",SUMIFS(Data!$S:$S,Data!$A:$A,$B12,Data!$C:$C,R$1))</f>
        <v>3.0866666666666669</v>
      </c>
      <c r="S12" s="43">
        <f>IF(SUMIFS(Data!$S:$S,Data!$A:$A,$B12,Data!$C:$C,S$1)=0,"",SUMIFS(Data!$S:$S,Data!$A:$A,$B12,Data!$C:$C,S$1))</f>
        <v>3.5</v>
      </c>
      <c r="T12" s="43">
        <f>IF(SUMIFS(Data!$S:$S,Data!$A:$A,$B12,Data!$C:$C,T$1)=0,"",SUMIFS(Data!$S:$S,Data!$A:$A,$B12,Data!$C:$C,T$1))</f>
        <v>3.5</v>
      </c>
      <c r="U12" s="43">
        <f>SUM(C12:T12)</f>
        <v>59.919999999999995</v>
      </c>
      <c r="V12" s="43">
        <f>SUMIFS(Data!D:D,Data!A:A,B12)</f>
        <v>178.60000000000002</v>
      </c>
    </row>
    <row r="13" spans="1:22" ht="13.8" x14ac:dyDescent="0.3">
      <c r="A13" s="42">
        <v>12</v>
      </c>
      <c r="B13" s="42" t="s">
        <v>59</v>
      </c>
      <c r="C13" s="43">
        <f>IF(SUMIFS(Data!$S:$S,Data!$A:$A,$B13,Data!$C:$C,C$1)=0,"",SUMIFS(Data!$S:$S,Data!$A:$A,$B13,Data!$C:$C,C$1))</f>
        <v>2.5826666666666664</v>
      </c>
      <c r="D13" s="43">
        <f>IF(SUMIFS(Data!$S:$S,Data!$A:$A,$B13,Data!$C:$C,D$1)=0,"",SUMIFS(Data!$S:$S,Data!$A:$A,$B13,Data!$C:$C,D$1))</f>
        <v>1.75</v>
      </c>
      <c r="E13" s="43">
        <f>IF(SUMIFS(Data!$S:$S,Data!$A:$A,$B13,Data!$C:$C,E$1)=0,"",SUMIFS(Data!$S:$S,Data!$A:$A,$B13,Data!$C:$C,E$1))</f>
        <v>2.9489999999999998</v>
      </c>
      <c r="F13" s="43">
        <f>IF(SUMIFS(Data!$S:$S,Data!$A:$A,$B13,Data!$C:$C,F$1)=0,"",SUMIFS(Data!$S:$S,Data!$A:$A,$B13,Data!$C:$C,F$1))</f>
        <v>2.6720000000000002</v>
      </c>
      <c r="G13" s="43">
        <f>IF(SUMIFS(Data!$S:$S,Data!$A:$A,$B13,Data!$C:$C,G$1)=0,"",SUMIFS(Data!$S:$S,Data!$A:$A,$B13,Data!$C:$C,G$1))</f>
        <v>2.125</v>
      </c>
      <c r="H13" s="43">
        <f>IF(SUMIFS(Data!$S:$S,Data!$A:$A,$B13,Data!$C:$C,H$1)=0,"",SUMIFS(Data!$S:$S,Data!$A:$A,$B13,Data!$C:$C,H$1))</f>
        <v>4.75</v>
      </c>
      <c r="I13" s="43">
        <f>IF(SUMIFS(Data!$S:$S,Data!$A:$A,$B13,Data!$C:$C,I$1)=0,"",SUMIFS(Data!$S:$S,Data!$A:$A,$B13,Data!$C:$C,I$1))</f>
        <v>2.5</v>
      </c>
      <c r="J13" s="43">
        <f>IF(SUMIFS(Data!$S:$S,Data!$A:$A,$B13,Data!$C:$C,J$1)=0,"",SUMIFS(Data!$S:$S,Data!$A:$A,$B13,Data!$C:$C,J$1))</f>
        <v>2.5</v>
      </c>
      <c r="K13" s="43">
        <f>IF(SUMIFS(Data!$S:$S,Data!$A:$A,$B13,Data!$C:$C,K$1)=0,"",SUMIFS(Data!$S:$S,Data!$A:$A,$B13,Data!$C:$C,K$1))</f>
        <v>2.1983333333333333</v>
      </c>
      <c r="L13" s="43">
        <f>IF(SUMIFS(Data!$S:$S,Data!$A:$A,$B13,Data!$C:$C,L$1)=0,"",SUMIFS(Data!$S:$S,Data!$A:$A,$B13,Data!$C:$C,L$1))</f>
        <v>4.0919999999999996</v>
      </c>
      <c r="M13" s="43">
        <f>IF(SUMIFS(Data!$S:$S,Data!$A:$A,$B13,Data!$C:$C,M$1)=0,"",SUMIFS(Data!$S:$S,Data!$A:$A,$B13,Data!$C:$C,M$1))</f>
        <v>3.25</v>
      </c>
      <c r="N13" s="43">
        <f>IF(SUMIFS(Data!$S:$S,Data!$A:$A,$B13,Data!$C:$C,N$1)=0,"",SUMIFS(Data!$S:$S,Data!$A:$A,$B13,Data!$C:$C,N$1))</f>
        <v>4.25</v>
      </c>
      <c r="O13" s="43">
        <f>IF(SUMIFS(Data!$S:$S,Data!$A:$A,$B13,Data!$C:$C,O$1)=0,"",SUMIFS(Data!$S:$S,Data!$A:$A,$B13,Data!$C:$C,O$1))</f>
        <v>4.1306666666666665</v>
      </c>
      <c r="P13" s="43">
        <f>IF(SUMIFS(Data!$S:$S,Data!$A:$A,$B13,Data!$C:$C,P$1)=0,"",SUMIFS(Data!$S:$S,Data!$A:$A,$B13,Data!$C:$C,P$1))</f>
        <v>2.875</v>
      </c>
      <c r="Q13" s="43">
        <f>IF(SUMIFS(Data!$S:$S,Data!$A:$A,$B13,Data!$C:$C,Q$1)=0,"",SUMIFS(Data!$S:$S,Data!$A:$A,$B13,Data!$C:$C,Q$1))</f>
        <v>3.25</v>
      </c>
      <c r="R13" s="43">
        <f>IF(SUMIFS(Data!$S:$S,Data!$A:$A,$B13,Data!$C:$C,R$1)=0,"",SUMIFS(Data!$S:$S,Data!$A:$A,$B13,Data!$C:$C,R$1))</f>
        <v>2.5</v>
      </c>
      <c r="S13" s="43">
        <f>IF(SUMIFS(Data!$S:$S,Data!$A:$A,$B13,Data!$C:$C,S$1)=0,"",SUMIFS(Data!$S:$S,Data!$A:$A,$B13,Data!$C:$C,S$1))</f>
        <v>2.75</v>
      </c>
      <c r="T13" s="43">
        <f>IF(SUMIFS(Data!$S:$S,Data!$A:$A,$B13,Data!$C:$C,T$1)=0,"",SUMIFS(Data!$S:$S,Data!$A:$A,$B13,Data!$C:$C,T$1))</f>
        <v>3.8333333333333335</v>
      </c>
      <c r="U13" s="43">
        <f>SUM(C13:T13)</f>
        <v>54.958000000000006</v>
      </c>
      <c r="V13" s="43">
        <f>SUMIFS(Data!D:D,Data!A:A,B13)</f>
        <v>141.45000000000002</v>
      </c>
    </row>
    <row r="14" spans="1:22" ht="13.8" x14ac:dyDescent="0.3">
      <c r="A14" s="42">
        <v>13</v>
      </c>
      <c r="B14" s="42" t="s">
        <v>126</v>
      </c>
      <c r="C14" s="43">
        <f>IF(SUMIFS(Data!$S:$S,Data!$A:$A,$B14,Data!$C:$C,C$1)=0,"",SUMIFS(Data!$S:$S,Data!$A:$A,$B14,Data!$C:$C,C$1))</f>
        <v>4.9506666666666668</v>
      </c>
      <c r="D14" s="43">
        <f>IF(SUMIFS(Data!$S:$S,Data!$A:$A,$B14,Data!$C:$C,D$1)=0,"",SUMIFS(Data!$S:$S,Data!$A:$A,$B14,Data!$C:$C,D$1))</f>
        <v>5.6476666666666668</v>
      </c>
      <c r="E14" s="43">
        <f>IF(SUMIFS(Data!$S:$S,Data!$A:$A,$B14,Data!$C:$C,E$1)=0,"",SUMIFS(Data!$S:$S,Data!$A:$A,$B14,Data!$C:$C,E$1))</f>
        <v>2.1</v>
      </c>
      <c r="F14" s="43">
        <f>IF(SUMIFS(Data!$S:$S,Data!$A:$A,$B14,Data!$C:$C,F$1)=0,"",SUMIFS(Data!$S:$S,Data!$A:$A,$B14,Data!$C:$C,F$1))</f>
        <v>5.7540000000000004</v>
      </c>
      <c r="G14" s="43">
        <f>IF(SUMIFS(Data!$S:$S,Data!$A:$A,$B14,Data!$C:$C,G$1)=0,"",SUMIFS(Data!$S:$S,Data!$A:$A,$B14,Data!$C:$C,G$1))</f>
        <v>5.125</v>
      </c>
      <c r="H14" s="43">
        <f>IF(SUMIFS(Data!$S:$S,Data!$A:$A,$B14,Data!$C:$C,H$1)=0,"",SUMIFS(Data!$S:$S,Data!$A:$A,$B14,Data!$C:$C,H$1))</f>
        <v>4</v>
      </c>
      <c r="I14" s="43">
        <f>IF(SUMIFS(Data!$S:$S,Data!$A:$A,$B14,Data!$C:$C,I$1)=0,"",SUMIFS(Data!$S:$S,Data!$A:$A,$B14,Data!$C:$C,I$1))</f>
        <v>6.4223333333333334</v>
      </c>
      <c r="J14" s="43">
        <f>IF(SUMIFS(Data!$S:$S,Data!$A:$A,$B14,Data!$C:$C,J$1)=0,"",SUMIFS(Data!$S:$S,Data!$A:$A,$B14,Data!$C:$C,J$1))</f>
        <v>6.9249999999999998</v>
      </c>
      <c r="K14" s="43">
        <f>IF(SUMIFS(Data!$S:$S,Data!$A:$A,$B14,Data!$C:$C,K$1)=0,"",SUMIFS(Data!$S:$S,Data!$A:$A,$B14,Data!$C:$C,K$1))</f>
        <v>4.9556666666666667</v>
      </c>
      <c r="L14" s="43">
        <f>IF(SUMIFS(Data!$S:$S,Data!$A:$A,$B14,Data!$C:$C,L$1)=0,"",SUMIFS(Data!$S:$S,Data!$A:$A,$B14,Data!$C:$C,L$1))</f>
        <v>1.4630000000000001</v>
      </c>
      <c r="M14" s="43" t="str">
        <f>IF(SUMIFS(Data!$S:$S,Data!$A:$A,$B14,Data!$C:$C,M$1)=0,"",SUMIFS(Data!$S:$S,Data!$A:$A,$B14,Data!$C:$C,M$1))</f>
        <v/>
      </c>
      <c r="N14" s="43">
        <f>IF(SUMIFS(Data!$S:$S,Data!$A:$A,$B14,Data!$C:$C,N$1)=0,"",SUMIFS(Data!$S:$S,Data!$A:$A,$B14,Data!$C:$C,N$1))</f>
        <v>4.125</v>
      </c>
      <c r="O14" s="43" t="str">
        <f>IF(SUMIFS(Data!$S:$S,Data!$A:$A,$B14,Data!$C:$C,O$1)=0,"",SUMIFS(Data!$S:$S,Data!$A:$A,$B14,Data!$C:$C,O$1))</f>
        <v/>
      </c>
      <c r="P14" s="43" t="str">
        <f>IF(SUMIFS(Data!$S:$S,Data!$A:$A,$B14,Data!$C:$C,P$1)=0,"",SUMIFS(Data!$S:$S,Data!$A:$A,$B14,Data!$C:$C,P$1))</f>
        <v/>
      </c>
      <c r="Q14" s="43" t="str">
        <f>IF(SUMIFS(Data!$S:$S,Data!$A:$A,$B14,Data!$C:$C,Q$1)=0,"",SUMIFS(Data!$S:$S,Data!$A:$A,$B14,Data!$C:$C,Q$1))</f>
        <v/>
      </c>
      <c r="R14" s="43" t="str">
        <f>IF(SUMIFS(Data!$S:$S,Data!$A:$A,$B14,Data!$C:$C,R$1)=0,"",SUMIFS(Data!$S:$S,Data!$A:$A,$B14,Data!$C:$C,R$1))</f>
        <v/>
      </c>
      <c r="S14" s="43" t="str">
        <f>IF(SUMIFS(Data!$S:$S,Data!$A:$A,$B14,Data!$C:$C,S$1)=0,"",SUMIFS(Data!$S:$S,Data!$A:$A,$B14,Data!$C:$C,S$1))</f>
        <v/>
      </c>
      <c r="T14" s="43" t="str">
        <f>IF(SUMIFS(Data!$S:$S,Data!$A:$A,$B14,Data!$C:$C,T$1)=0,"",SUMIFS(Data!$S:$S,Data!$A:$A,$B14,Data!$C:$C,T$1))</f>
        <v/>
      </c>
      <c r="U14" s="43">
        <f>SUM(C14:T14)</f>
        <v>51.468333333333327</v>
      </c>
      <c r="V14" s="43">
        <f>SUMIFS(Data!D:D,Data!A:A,B14)</f>
        <v>184.22</v>
      </c>
    </row>
    <row r="15" spans="1:22" ht="13.8" x14ac:dyDescent="0.3">
      <c r="A15" s="42">
        <v>14</v>
      </c>
      <c r="B15" s="42" t="s">
        <v>91</v>
      </c>
      <c r="C15" s="43">
        <f>IF(SUMIFS(Data!$S:$S,Data!$A:$A,$B15,Data!$C:$C,C$1)=0,"",SUMIFS(Data!$S:$S,Data!$A:$A,$B15,Data!$C:$C,C$1))</f>
        <v>3.375</v>
      </c>
      <c r="D15" s="43">
        <f>IF(SUMIFS(Data!$S:$S,Data!$A:$A,$B15,Data!$C:$C,D$1)=0,"",SUMIFS(Data!$S:$S,Data!$A:$A,$B15,Data!$C:$C,D$1))</f>
        <v>2.375</v>
      </c>
      <c r="E15" s="43">
        <f>IF(SUMIFS(Data!$S:$S,Data!$A:$A,$B15,Data!$C:$C,E$1)=0,"",SUMIFS(Data!$S:$S,Data!$A:$A,$B15,Data!$C:$C,E$1))</f>
        <v>3.75</v>
      </c>
      <c r="F15" s="43">
        <f>IF(SUMIFS(Data!$S:$S,Data!$A:$A,$B15,Data!$C:$C,F$1)=0,"",SUMIFS(Data!$S:$S,Data!$A:$A,$B15,Data!$C:$C,F$1))</f>
        <v>2.75</v>
      </c>
      <c r="G15" s="43">
        <f>IF(SUMIFS(Data!$S:$S,Data!$A:$A,$B15,Data!$C:$C,G$1)=0,"",SUMIFS(Data!$S:$S,Data!$A:$A,$B15,Data!$C:$C,G$1))</f>
        <v>4.25</v>
      </c>
      <c r="H15" s="43" t="str">
        <f>IF(SUMIFS(Data!$S:$S,Data!$A:$A,$B15,Data!$C:$C,H$1)=0,"",SUMIFS(Data!$S:$S,Data!$A:$A,$B15,Data!$C:$C,H$1))</f>
        <v/>
      </c>
      <c r="I15" s="43">
        <f>IF(SUMIFS(Data!$S:$S,Data!$A:$A,$B15,Data!$C:$C,I$1)=0,"",SUMIFS(Data!$S:$S,Data!$A:$A,$B15,Data!$C:$C,I$1))</f>
        <v>2.375</v>
      </c>
      <c r="J15" s="43">
        <f>IF(SUMIFS(Data!$S:$S,Data!$A:$A,$B15,Data!$C:$C,J$1)=0,"",SUMIFS(Data!$S:$S,Data!$A:$A,$B15,Data!$C:$C,J$1))</f>
        <v>4.25</v>
      </c>
      <c r="K15" s="43">
        <f>IF(SUMIFS(Data!$S:$S,Data!$A:$A,$B15,Data!$C:$C,K$1)=0,"",SUMIFS(Data!$S:$S,Data!$A:$A,$B15,Data!$C:$C,K$1))</f>
        <v>2.75</v>
      </c>
      <c r="L15" s="43">
        <f>IF(SUMIFS(Data!$S:$S,Data!$A:$A,$B15,Data!$C:$C,L$1)=0,"",SUMIFS(Data!$S:$S,Data!$A:$A,$B15,Data!$C:$C,L$1))</f>
        <v>4.125</v>
      </c>
      <c r="M15" s="43">
        <f>IF(SUMIFS(Data!$S:$S,Data!$A:$A,$B15,Data!$C:$C,M$1)=0,"",SUMIFS(Data!$S:$S,Data!$A:$A,$B15,Data!$C:$C,M$1))</f>
        <v>2.75</v>
      </c>
      <c r="N15" s="43" t="str">
        <f>IF(SUMIFS(Data!$S:$S,Data!$A:$A,$B15,Data!$C:$C,N$1)=0,"",SUMIFS(Data!$S:$S,Data!$A:$A,$B15,Data!$C:$C,N$1))</f>
        <v/>
      </c>
      <c r="O15" s="43">
        <f>IF(SUMIFS(Data!$S:$S,Data!$A:$A,$B15,Data!$C:$C,O$1)=0,"",SUMIFS(Data!$S:$S,Data!$A:$A,$B15,Data!$C:$C,O$1))</f>
        <v>3.375</v>
      </c>
      <c r="P15" s="43">
        <f>IF(SUMIFS(Data!$S:$S,Data!$A:$A,$B15,Data!$C:$C,P$1)=0,"",SUMIFS(Data!$S:$S,Data!$A:$A,$B15,Data!$C:$C,P$1))</f>
        <v>2.75</v>
      </c>
      <c r="Q15" s="43">
        <f>IF(SUMIFS(Data!$S:$S,Data!$A:$A,$B15,Data!$C:$C,Q$1)=0,"",SUMIFS(Data!$S:$S,Data!$A:$A,$B15,Data!$C:$C,Q$1))</f>
        <v>2.875</v>
      </c>
      <c r="R15" s="43">
        <f>IF(SUMIFS(Data!$S:$S,Data!$A:$A,$B15,Data!$C:$C,R$1)=0,"",SUMIFS(Data!$S:$S,Data!$A:$A,$B15,Data!$C:$C,R$1))</f>
        <v>2.75</v>
      </c>
      <c r="S15" s="43">
        <f>IF(SUMIFS(Data!$S:$S,Data!$A:$A,$B15,Data!$C:$C,S$1)=0,"",SUMIFS(Data!$S:$S,Data!$A:$A,$B15,Data!$C:$C,S$1))</f>
        <v>3.25</v>
      </c>
      <c r="T15" s="43" t="str">
        <f>IF(SUMIFS(Data!$S:$S,Data!$A:$A,$B15,Data!$C:$C,T$1)=0,"",SUMIFS(Data!$S:$S,Data!$A:$A,$B15,Data!$C:$C,T$1))</f>
        <v/>
      </c>
      <c r="U15" s="43">
        <f>SUM(C15:T15)</f>
        <v>47.75</v>
      </c>
      <c r="V15" s="43">
        <f>SUMIFS(Data!D:D,Data!A:A,B15)</f>
        <v>247.85000000000002</v>
      </c>
    </row>
    <row r="16" spans="1:22" ht="13.8" x14ac:dyDescent="0.3">
      <c r="A16" s="42">
        <v>15</v>
      </c>
      <c r="B16" s="42" t="s">
        <v>49</v>
      </c>
      <c r="C16" s="43">
        <f>IF(SUMIFS(Data!$S:$S,Data!$A:$A,$B16,Data!$C:$C,C$1)=0,"",SUMIFS(Data!$S:$S,Data!$A:$A,$B16,Data!$C:$C,C$1))</f>
        <v>3.25</v>
      </c>
      <c r="D16" s="43">
        <f>IF(SUMIFS(Data!$S:$S,Data!$A:$A,$B16,Data!$C:$C,D$1)=0,"",SUMIFS(Data!$S:$S,Data!$A:$A,$B16,Data!$C:$C,D$1))</f>
        <v>4.5919999999999996</v>
      </c>
      <c r="E16" s="43">
        <f>IF(SUMIFS(Data!$S:$S,Data!$A:$A,$B16,Data!$C:$C,E$1)=0,"",SUMIFS(Data!$S:$S,Data!$A:$A,$B16,Data!$C:$C,E$1))</f>
        <v>4.125</v>
      </c>
      <c r="F16" s="43">
        <f>IF(SUMIFS(Data!$S:$S,Data!$A:$A,$B16,Data!$C:$C,F$1)=0,"",SUMIFS(Data!$S:$S,Data!$A:$A,$B16,Data!$C:$C,F$1))</f>
        <v>3.8106666666666666</v>
      </c>
      <c r="G16" s="43">
        <f>IF(SUMIFS(Data!$S:$S,Data!$A:$A,$B16,Data!$C:$C,G$1)=0,"",SUMIFS(Data!$S:$S,Data!$A:$A,$B16,Data!$C:$C,G$1))</f>
        <v>4.6679999999999993</v>
      </c>
      <c r="H16" s="43" t="str">
        <f>IF(SUMIFS(Data!$S:$S,Data!$A:$A,$B16,Data!$C:$C,H$1)=0,"",SUMIFS(Data!$S:$S,Data!$A:$A,$B16,Data!$C:$C,H$1))</f>
        <v/>
      </c>
      <c r="I16" s="43">
        <f>IF(SUMIFS(Data!$S:$S,Data!$A:$A,$B16,Data!$C:$C,I$1)=0,"",SUMIFS(Data!$S:$S,Data!$A:$A,$B16,Data!$C:$C,I$1))</f>
        <v>4.4749999999999996</v>
      </c>
      <c r="J16" s="43">
        <f>IF(SUMIFS(Data!$S:$S,Data!$A:$A,$B16,Data!$C:$C,J$1)=0,"",SUMIFS(Data!$S:$S,Data!$A:$A,$B16,Data!$C:$C,J$1))</f>
        <v>4.3583333333333334</v>
      </c>
      <c r="K16" s="43">
        <f>IF(SUMIFS(Data!$S:$S,Data!$A:$A,$B16,Data!$C:$C,K$1)=0,"",SUMIFS(Data!$S:$S,Data!$A:$A,$B16,Data!$C:$C,K$1))</f>
        <v>3</v>
      </c>
      <c r="L16" s="43">
        <f>IF(SUMIFS(Data!$S:$S,Data!$A:$A,$B16,Data!$C:$C,L$1)=0,"",SUMIFS(Data!$S:$S,Data!$A:$A,$B16,Data!$C:$C,L$1))</f>
        <v>4.7336666666666662</v>
      </c>
      <c r="M16" s="43">
        <f>IF(SUMIFS(Data!$S:$S,Data!$A:$A,$B16,Data!$C:$C,M$1)=0,"",SUMIFS(Data!$S:$S,Data!$A:$A,$B16,Data!$C:$C,M$1))</f>
        <v>3.9750000000000001</v>
      </c>
      <c r="N16" s="43" t="str">
        <f>IF(SUMIFS(Data!$S:$S,Data!$A:$A,$B16,Data!$C:$C,N$1)=0,"",SUMIFS(Data!$S:$S,Data!$A:$A,$B16,Data!$C:$C,N$1))</f>
        <v/>
      </c>
      <c r="O16" s="43">
        <f>IF(SUMIFS(Data!$S:$S,Data!$A:$A,$B16,Data!$C:$C,O$1)=0,"",SUMIFS(Data!$S:$S,Data!$A:$A,$B16,Data!$C:$C,O$1))</f>
        <v>3.7</v>
      </c>
      <c r="P16" s="43" t="str">
        <f>IF(SUMIFS(Data!$S:$S,Data!$A:$A,$B16,Data!$C:$C,P$1)=0,"",SUMIFS(Data!$S:$S,Data!$A:$A,$B16,Data!$C:$C,P$1))</f>
        <v/>
      </c>
      <c r="Q16" s="43" t="str">
        <f>IF(SUMIFS(Data!$S:$S,Data!$A:$A,$B16,Data!$C:$C,Q$1)=0,"",SUMIFS(Data!$S:$S,Data!$A:$A,$B16,Data!$C:$C,Q$1))</f>
        <v/>
      </c>
      <c r="R16" s="43" t="str">
        <f>IF(SUMIFS(Data!$S:$S,Data!$A:$A,$B16,Data!$C:$C,R$1)=0,"",SUMIFS(Data!$S:$S,Data!$A:$A,$B16,Data!$C:$C,R$1))</f>
        <v/>
      </c>
      <c r="S16" s="43">
        <f>IF(SUMIFS(Data!$S:$S,Data!$A:$A,$B16,Data!$C:$C,S$1)=0,"",SUMIFS(Data!$S:$S,Data!$A:$A,$B16,Data!$C:$C,S$1))</f>
        <v>2.5</v>
      </c>
      <c r="T16" s="43" t="str">
        <f>IF(SUMIFS(Data!$S:$S,Data!$A:$A,$B16,Data!$C:$C,T$1)=0,"",SUMIFS(Data!$S:$S,Data!$A:$A,$B16,Data!$C:$C,T$1))</f>
        <v/>
      </c>
      <c r="U16" s="43">
        <f>SUM(C16:T16)</f>
        <v>47.187666666666665</v>
      </c>
      <c r="V16" s="43">
        <f>SUMIFS(Data!D:D,Data!A:A,B16)</f>
        <v>253.05999999999997</v>
      </c>
    </row>
    <row r="17" spans="1:22" ht="13.8" x14ac:dyDescent="0.3">
      <c r="A17" s="42">
        <v>16</v>
      </c>
      <c r="B17" s="42" t="s">
        <v>51</v>
      </c>
      <c r="C17" s="43">
        <f>IF(SUMIFS(Data!$S:$S,Data!$A:$A,$B17,Data!$C:$C,C$1)=0,"",SUMIFS(Data!$S:$S,Data!$A:$A,$B17,Data!$C:$C,C$1))</f>
        <v>3.8039999999999998</v>
      </c>
      <c r="D17" s="43">
        <f>IF(SUMIFS(Data!$S:$S,Data!$A:$A,$B17,Data!$C:$C,D$1)=0,"",SUMIFS(Data!$S:$S,Data!$A:$A,$B17,Data!$C:$C,D$1))</f>
        <v>2.2726666666666668</v>
      </c>
      <c r="E17" s="43">
        <f>IF(SUMIFS(Data!$S:$S,Data!$A:$A,$B17,Data!$C:$C,E$1)=0,"",SUMIFS(Data!$S:$S,Data!$A:$A,$B17,Data!$C:$C,E$1))</f>
        <v>3.9453333333333331</v>
      </c>
      <c r="F17" s="43">
        <f>IF(SUMIFS(Data!$S:$S,Data!$A:$A,$B17,Data!$C:$C,F$1)=0,"",SUMIFS(Data!$S:$S,Data!$A:$A,$B17,Data!$C:$C,F$1))</f>
        <v>1.9</v>
      </c>
      <c r="G17" s="43">
        <f>IF(SUMIFS(Data!$S:$S,Data!$A:$A,$B17,Data!$C:$C,G$1)=0,"",SUMIFS(Data!$S:$S,Data!$A:$A,$B17,Data!$C:$C,G$1))</f>
        <v>1.7749999999999999</v>
      </c>
      <c r="H17" s="43">
        <f>IF(SUMIFS(Data!$S:$S,Data!$A:$A,$B17,Data!$C:$C,H$1)=0,"",SUMIFS(Data!$S:$S,Data!$A:$A,$B17,Data!$C:$C,H$1))</f>
        <v>3.125</v>
      </c>
      <c r="I17" s="43">
        <f>IF(SUMIFS(Data!$S:$S,Data!$A:$A,$B17,Data!$C:$C,I$1)=0,"",SUMIFS(Data!$S:$S,Data!$A:$A,$B17,Data!$C:$C,I$1))</f>
        <v>1.9843333333333333</v>
      </c>
      <c r="J17" s="43">
        <f>IF(SUMIFS(Data!$S:$S,Data!$A:$A,$B17,Data!$C:$C,J$1)=0,"",SUMIFS(Data!$S:$S,Data!$A:$A,$B17,Data!$C:$C,J$1))</f>
        <v>1.5</v>
      </c>
      <c r="K17" s="43">
        <f>IF(SUMIFS(Data!$S:$S,Data!$A:$A,$B17,Data!$C:$C,K$1)=0,"",SUMIFS(Data!$S:$S,Data!$A:$A,$B17,Data!$C:$C,K$1))</f>
        <v>2.15</v>
      </c>
      <c r="L17" s="43">
        <f>IF(SUMIFS(Data!$S:$S,Data!$A:$A,$B17,Data!$C:$C,L$1)=0,"",SUMIFS(Data!$S:$S,Data!$A:$A,$B17,Data!$C:$C,L$1))</f>
        <v>2.7713333333333332</v>
      </c>
      <c r="M17" s="43">
        <f>IF(SUMIFS(Data!$S:$S,Data!$A:$A,$B17,Data!$C:$C,M$1)=0,"",SUMIFS(Data!$S:$S,Data!$A:$A,$B17,Data!$C:$C,M$1))</f>
        <v>2.274</v>
      </c>
      <c r="N17" s="43">
        <f>IF(SUMIFS(Data!$S:$S,Data!$A:$A,$B17,Data!$C:$C,N$1)=0,"",SUMIFS(Data!$S:$S,Data!$A:$A,$B17,Data!$C:$C,N$1))</f>
        <v>3.625</v>
      </c>
      <c r="O17" s="43">
        <f>IF(SUMIFS(Data!$S:$S,Data!$A:$A,$B17,Data!$C:$C,O$1)=0,"",SUMIFS(Data!$S:$S,Data!$A:$A,$B17,Data!$C:$C,O$1))</f>
        <v>2.8943333333333334</v>
      </c>
      <c r="P17" s="43">
        <f>IF(SUMIFS(Data!$S:$S,Data!$A:$A,$B17,Data!$C:$C,P$1)=0,"",SUMIFS(Data!$S:$S,Data!$A:$A,$B17,Data!$C:$C,P$1))</f>
        <v>3.0246666666666666</v>
      </c>
      <c r="Q17" s="43">
        <f>IF(SUMIFS(Data!$S:$S,Data!$A:$A,$B17,Data!$C:$C,Q$1)=0,"",SUMIFS(Data!$S:$S,Data!$A:$A,$B17,Data!$C:$C,Q$1))</f>
        <v>2.9</v>
      </c>
      <c r="R17" s="43">
        <f>IF(SUMIFS(Data!$S:$S,Data!$A:$A,$B17,Data!$C:$C,R$1)=0,"",SUMIFS(Data!$S:$S,Data!$A:$A,$B17,Data!$C:$C,R$1))</f>
        <v>1.3646666666666667</v>
      </c>
      <c r="S17" s="43">
        <f>IF(SUMIFS(Data!$S:$S,Data!$A:$A,$B17,Data!$C:$C,S$1)=0,"",SUMIFS(Data!$S:$S,Data!$A:$A,$B17,Data!$C:$C,S$1))</f>
        <v>2.7393333333333332</v>
      </c>
      <c r="T17" s="43" t="str">
        <f>IF(SUMIFS(Data!$S:$S,Data!$A:$A,$B17,Data!$C:$C,T$1)=0,"",SUMIFS(Data!$S:$S,Data!$A:$A,$B17,Data!$C:$C,T$1))</f>
        <v/>
      </c>
      <c r="U17" s="43">
        <f>SUM(C17:T17)</f>
        <v>44.049666666666667</v>
      </c>
      <c r="V17" s="43">
        <f>SUMIFS(Data!D:D,Data!A:A,B17)</f>
        <v>167.19</v>
      </c>
    </row>
    <row r="18" spans="1:22" ht="13.8" x14ac:dyDescent="0.3">
      <c r="A18" s="42">
        <v>17</v>
      </c>
      <c r="B18" s="42" t="s">
        <v>130</v>
      </c>
      <c r="C18" s="43">
        <f>IF(SUMIFS(Data!$S:$S,Data!$A:$A,$B18,Data!$C:$C,C$1)=0,"",SUMIFS(Data!$S:$S,Data!$A:$A,$B18,Data!$C:$C,C$1))</f>
        <v>4.5</v>
      </c>
      <c r="D18" s="43">
        <f>IF(SUMIFS(Data!$S:$S,Data!$A:$A,$B18,Data!$C:$C,D$1)=0,"",SUMIFS(Data!$S:$S,Data!$A:$A,$B18,Data!$C:$C,D$1))</f>
        <v>4.25</v>
      </c>
      <c r="E18" s="43">
        <f>IF(SUMIFS(Data!$S:$S,Data!$A:$A,$B18,Data!$C:$C,E$1)=0,"",SUMIFS(Data!$S:$S,Data!$A:$A,$B18,Data!$C:$C,E$1))</f>
        <v>3.25</v>
      </c>
      <c r="F18" s="43">
        <f>IF(SUMIFS(Data!$S:$S,Data!$A:$A,$B18,Data!$C:$C,F$1)=0,"",SUMIFS(Data!$S:$S,Data!$A:$A,$B18,Data!$C:$C,F$1))</f>
        <v>1.5</v>
      </c>
      <c r="G18" s="43" t="str">
        <f>IF(SUMIFS(Data!$S:$S,Data!$A:$A,$B18,Data!$C:$C,G$1)=0,"",SUMIFS(Data!$S:$S,Data!$A:$A,$B18,Data!$C:$C,G$1))</f>
        <v/>
      </c>
      <c r="H18" s="43" t="str">
        <f>IF(SUMIFS(Data!$S:$S,Data!$A:$A,$B18,Data!$C:$C,H$1)=0,"",SUMIFS(Data!$S:$S,Data!$A:$A,$B18,Data!$C:$C,H$1))</f>
        <v/>
      </c>
      <c r="I18" s="43" t="str">
        <f>IF(SUMIFS(Data!$S:$S,Data!$A:$A,$B18,Data!$C:$C,I$1)=0,"",SUMIFS(Data!$S:$S,Data!$A:$A,$B18,Data!$C:$C,I$1))</f>
        <v/>
      </c>
      <c r="J18" s="43" t="str">
        <f>IF(SUMIFS(Data!$S:$S,Data!$A:$A,$B18,Data!$C:$C,J$1)=0,"",SUMIFS(Data!$S:$S,Data!$A:$A,$B18,Data!$C:$C,J$1))</f>
        <v/>
      </c>
      <c r="K18" s="43" t="str">
        <f>IF(SUMIFS(Data!$S:$S,Data!$A:$A,$B18,Data!$C:$C,K$1)=0,"",SUMIFS(Data!$S:$S,Data!$A:$A,$B18,Data!$C:$C,K$1))</f>
        <v/>
      </c>
      <c r="L18" s="43">
        <f>IF(SUMIFS(Data!$S:$S,Data!$A:$A,$B18,Data!$C:$C,L$1)=0,"",SUMIFS(Data!$S:$S,Data!$A:$A,$B18,Data!$C:$C,L$1))</f>
        <v>3.75</v>
      </c>
      <c r="M18" s="43">
        <f>IF(SUMIFS(Data!$S:$S,Data!$A:$A,$B18,Data!$C:$C,M$1)=0,"",SUMIFS(Data!$S:$S,Data!$A:$A,$B18,Data!$C:$C,M$1))</f>
        <v>4.25</v>
      </c>
      <c r="N18" s="43" t="str">
        <f>IF(SUMIFS(Data!$S:$S,Data!$A:$A,$B18,Data!$C:$C,N$1)=0,"",SUMIFS(Data!$S:$S,Data!$A:$A,$B18,Data!$C:$C,N$1))</f>
        <v/>
      </c>
      <c r="O18" s="43">
        <f>IF(SUMIFS(Data!$S:$S,Data!$A:$A,$B18,Data!$C:$C,O$1)=0,"",SUMIFS(Data!$S:$S,Data!$A:$A,$B18,Data!$C:$C,O$1))</f>
        <v>4.25</v>
      </c>
      <c r="P18" s="43">
        <f>IF(SUMIFS(Data!$S:$S,Data!$A:$A,$B18,Data!$C:$C,P$1)=0,"",SUMIFS(Data!$S:$S,Data!$A:$A,$B18,Data!$C:$C,P$1))</f>
        <v>2.25</v>
      </c>
      <c r="Q18" s="43">
        <f>IF(SUMIFS(Data!$S:$S,Data!$A:$A,$B18,Data!$C:$C,Q$1)=0,"",SUMIFS(Data!$S:$S,Data!$A:$A,$B18,Data!$C:$C,Q$1))</f>
        <v>4.75</v>
      </c>
      <c r="R18" s="43">
        <f>IF(SUMIFS(Data!$S:$S,Data!$A:$A,$B18,Data!$C:$C,R$1)=0,"",SUMIFS(Data!$S:$S,Data!$A:$A,$B18,Data!$C:$C,R$1))</f>
        <v>3.625</v>
      </c>
      <c r="S18" s="43">
        <f>IF(SUMIFS(Data!$S:$S,Data!$A:$A,$B18,Data!$C:$C,S$1)=0,"",SUMIFS(Data!$S:$S,Data!$A:$A,$B18,Data!$C:$C,S$1))</f>
        <v>4</v>
      </c>
      <c r="T18" s="43">
        <f>IF(SUMIFS(Data!$S:$S,Data!$A:$A,$B18,Data!$C:$C,T$1)=0,"",SUMIFS(Data!$S:$S,Data!$A:$A,$B18,Data!$C:$C,T$1))</f>
        <v>3.5</v>
      </c>
      <c r="U18" s="43">
        <f>SUM(C18:T18)</f>
        <v>43.875</v>
      </c>
      <c r="V18" s="43">
        <f>SUMIFS(Data!D:D,Data!A:A,B18)</f>
        <v>187.1</v>
      </c>
    </row>
    <row r="19" spans="1:22" ht="13.8" x14ac:dyDescent="0.3">
      <c r="A19" s="42">
        <v>18</v>
      </c>
      <c r="B19" s="42" t="s">
        <v>53</v>
      </c>
      <c r="C19" s="43">
        <f>IF(SUMIFS(Data!$S:$S,Data!$A:$A,$B19,Data!$C:$C,C$1)=0,"",SUMIFS(Data!$S:$S,Data!$A:$A,$B19,Data!$C:$C,C$1))</f>
        <v>2.625</v>
      </c>
      <c r="D19" s="43">
        <f>IF(SUMIFS(Data!$S:$S,Data!$A:$A,$B19,Data!$C:$C,D$1)=0,"",SUMIFS(Data!$S:$S,Data!$A:$A,$B19,Data!$C:$C,D$1))</f>
        <v>2.25</v>
      </c>
      <c r="E19" s="43">
        <f>IF(SUMIFS(Data!$S:$S,Data!$A:$A,$B19,Data!$C:$C,E$1)=0,"",SUMIFS(Data!$S:$S,Data!$A:$A,$B19,Data!$C:$C,E$1))</f>
        <v>3.125</v>
      </c>
      <c r="F19" s="43">
        <f>IF(SUMIFS(Data!$S:$S,Data!$A:$A,$B19,Data!$C:$C,F$1)=0,"",SUMIFS(Data!$S:$S,Data!$A:$A,$B19,Data!$C:$C,F$1))</f>
        <v>1.875</v>
      </c>
      <c r="G19" s="43">
        <f>IF(SUMIFS(Data!$S:$S,Data!$A:$A,$B19,Data!$C:$C,G$1)=0,"",SUMIFS(Data!$S:$S,Data!$A:$A,$B19,Data!$C:$C,G$1))</f>
        <v>3.125</v>
      </c>
      <c r="H19" s="43">
        <f>IF(SUMIFS(Data!$S:$S,Data!$A:$A,$B19,Data!$C:$C,H$1)=0,"",SUMIFS(Data!$S:$S,Data!$A:$A,$B19,Data!$C:$C,H$1))</f>
        <v>3.125</v>
      </c>
      <c r="I19" s="43">
        <f>IF(SUMIFS(Data!$S:$S,Data!$A:$A,$B19,Data!$C:$C,I$1)=0,"",SUMIFS(Data!$S:$S,Data!$A:$A,$B19,Data!$C:$C,I$1))</f>
        <v>1.2183333333333333</v>
      </c>
      <c r="J19" s="43">
        <f>IF(SUMIFS(Data!$S:$S,Data!$A:$A,$B19,Data!$C:$C,J$1)=0,"",SUMIFS(Data!$S:$S,Data!$A:$A,$B19,Data!$C:$C,J$1))</f>
        <v>2.25</v>
      </c>
      <c r="K19" s="43">
        <f>IF(SUMIFS(Data!$S:$S,Data!$A:$A,$B19,Data!$C:$C,K$1)=0,"",SUMIFS(Data!$S:$S,Data!$A:$A,$B19,Data!$C:$C,K$1))</f>
        <v>2</v>
      </c>
      <c r="L19" s="43">
        <f>IF(SUMIFS(Data!$S:$S,Data!$A:$A,$B19,Data!$C:$C,L$1)=0,"",SUMIFS(Data!$S:$S,Data!$A:$A,$B19,Data!$C:$C,L$1))</f>
        <v>2.25</v>
      </c>
      <c r="M19" s="43">
        <f>IF(SUMIFS(Data!$S:$S,Data!$A:$A,$B19,Data!$C:$C,M$1)=0,"",SUMIFS(Data!$S:$S,Data!$A:$A,$B19,Data!$C:$C,M$1))</f>
        <v>1.875</v>
      </c>
      <c r="N19" s="43">
        <f>IF(SUMIFS(Data!$S:$S,Data!$A:$A,$B19,Data!$C:$C,N$1)=0,"",SUMIFS(Data!$S:$S,Data!$A:$A,$B19,Data!$C:$C,N$1))</f>
        <v>3.625</v>
      </c>
      <c r="O19" s="43">
        <f>IF(SUMIFS(Data!$S:$S,Data!$A:$A,$B19,Data!$C:$C,O$1)=0,"",SUMIFS(Data!$S:$S,Data!$A:$A,$B19,Data!$C:$C,O$1))</f>
        <v>2.125</v>
      </c>
      <c r="P19" s="43">
        <f>IF(SUMIFS(Data!$S:$S,Data!$A:$A,$B19,Data!$C:$C,P$1)=0,"",SUMIFS(Data!$S:$S,Data!$A:$A,$B19,Data!$C:$C,P$1))</f>
        <v>2</v>
      </c>
      <c r="Q19" s="43">
        <f>IF(SUMIFS(Data!$S:$S,Data!$A:$A,$B19,Data!$C:$C,Q$1)=0,"",SUMIFS(Data!$S:$S,Data!$A:$A,$B19,Data!$C:$C,Q$1))</f>
        <v>2.75</v>
      </c>
      <c r="R19" s="43" t="str">
        <f>IF(SUMIFS(Data!$S:$S,Data!$A:$A,$B19,Data!$C:$C,R$1)=0,"",SUMIFS(Data!$S:$S,Data!$A:$A,$B19,Data!$C:$C,R$1))</f>
        <v/>
      </c>
      <c r="S19" s="43">
        <f>IF(SUMIFS(Data!$S:$S,Data!$A:$A,$B19,Data!$C:$C,S$1)=0,"",SUMIFS(Data!$S:$S,Data!$A:$A,$B19,Data!$C:$C,S$1))</f>
        <v>2</v>
      </c>
      <c r="T19" s="43">
        <f>IF(SUMIFS(Data!$S:$S,Data!$A:$A,$B19,Data!$C:$C,T$1)=0,"",SUMIFS(Data!$S:$S,Data!$A:$A,$B19,Data!$C:$C,T$1))</f>
        <v>3</v>
      </c>
      <c r="U19" s="43">
        <f>SUM(C19:T19)</f>
        <v>41.218333333333334</v>
      </c>
      <c r="V19" s="43">
        <f>SUMIFS(Data!D:D,Data!A:A,B19)</f>
        <v>169.82</v>
      </c>
    </row>
    <row r="20" spans="1:22" ht="13.8" x14ac:dyDescent="0.3">
      <c r="A20" s="42">
        <v>19</v>
      </c>
      <c r="B20" s="42" t="s">
        <v>189</v>
      </c>
      <c r="C20" s="43">
        <f>IF(SUMIFS(Data!$S:$S,Data!$A:$A,$B20,Data!$C:$C,C$1)=0,"",SUMIFS(Data!$S:$S,Data!$A:$A,$B20,Data!$C:$C,C$1))</f>
        <v>3.125</v>
      </c>
      <c r="D20" s="43">
        <f>IF(SUMIFS(Data!$S:$S,Data!$A:$A,$B20,Data!$C:$C,D$1)=0,"",SUMIFS(Data!$S:$S,Data!$A:$A,$B20,Data!$C:$C,D$1))</f>
        <v>2.5750000000000002</v>
      </c>
      <c r="E20" s="43">
        <f>IF(SUMIFS(Data!$S:$S,Data!$A:$A,$B20,Data!$C:$C,E$1)=0,"",SUMIFS(Data!$S:$S,Data!$A:$A,$B20,Data!$C:$C,E$1))</f>
        <v>3</v>
      </c>
      <c r="F20" s="43">
        <f>IF(SUMIFS(Data!$S:$S,Data!$A:$A,$B20,Data!$C:$C,F$1)=0,"",SUMIFS(Data!$S:$S,Data!$A:$A,$B20,Data!$C:$C,F$1))</f>
        <v>2.625</v>
      </c>
      <c r="G20" s="43">
        <f>IF(SUMIFS(Data!$S:$S,Data!$A:$A,$B20,Data!$C:$C,G$1)=0,"",SUMIFS(Data!$S:$S,Data!$A:$A,$B20,Data!$C:$C,G$1))</f>
        <v>4.3893333333333331</v>
      </c>
      <c r="H20" s="43">
        <f>IF(SUMIFS(Data!$S:$S,Data!$A:$A,$B20,Data!$C:$C,H$1)=0,"",SUMIFS(Data!$S:$S,Data!$A:$A,$B20,Data!$C:$C,H$1))</f>
        <v>3.5</v>
      </c>
      <c r="I20" s="43">
        <f>IF(SUMIFS(Data!$S:$S,Data!$A:$A,$B20,Data!$C:$C,I$1)=0,"",SUMIFS(Data!$S:$S,Data!$A:$A,$B20,Data!$C:$C,I$1))</f>
        <v>3.25</v>
      </c>
      <c r="J20" s="43" t="str">
        <f>IF(SUMIFS(Data!$S:$S,Data!$A:$A,$B20,Data!$C:$C,J$1)=0,"",SUMIFS(Data!$S:$S,Data!$A:$A,$B20,Data!$C:$C,J$1))</f>
        <v/>
      </c>
      <c r="K20" s="43" t="str">
        <f>IF(SUMIFS(Data!$S:$S,Data!$A:$A,$B20,Data!$C:$C,K$1)=0,"",SUMIFS(Data!$S:$S,Data!$A:$A,$B20,Data!$C:$C,K$1))</f>
        <v/>
      </c>
      <c r="L20" s="43" t="str">
        <f>IF(SUMIFS(Data!$S:$S,Data!$A:$A,$B20,Data!$C:$C,L$1)=0,"",SUMIFS(Data!$S:$S,Data!$A:$A,$B20,Data!$C:$C,L$1))</f>
        <v/>
      </c>
      <c r="M20" s="43" t="str">
        <f>IF(SUMIFS(Data!$S:$S,Data!$A:$A,$B20,Data!$C:$C,M$1)=0,"",SUMIFS(Data!$S:$S,Data!$A:$A,$B20,Data!$C:$C,M$1))</f>
        <v/>
      </c>
      <c r="N20" s="43" t="str">
        <f>IF(SUMIFS(Data!$S:$S,Data!$A:$A,$B20,Data!$C:$C,N$1)=0,"",SUMIFS(Data!$S:$S,Data!$A:$A,$B20,Data!$C:$C,N$1))</f>
        <v/>
      </c>
      <c r="O20" s="43">
        <f>IF(SUMIFS(Data!$S:$S,Data!$A:$A,$B20,Data!$C:$C,O$1)=0,"",SUMIFS(Data!$S:$S,Data!$A:$A,$B20,Data!$C:$C,O$1))</f>
        <v>4</v>
      </c>
      <c r="P20" s="43">
        <f>IF(SUMIFS(Data!$S:$S,Data!$A:$A,$B20,Data!$C:$C,P$1)=0,"",SUMIFS(Data!$S:$S,Data!$A:$A,$B20,Data!$C:$C,P$1))</f>
        <v>3.5</v>
      </c>
      <c r="Q20" s="43">
        <f>IF(SUMIFS(Data!$S:$S,Data!$A:$A,$B20,Data!$C:$C,Q$1)=0,"",SUMIFS(Data!$S:$S,Data!$A:$A,$B20,Data!$C:$C,Q$1))</f>
        <v>4.7</v>
      </c>
      <c r="R20" s="43">
        <f>IF(SUMIFS(Data!$S:$S,Data!$A:$A,$B20,Data!$C:$C,R$1)=0,"",SUMIFS(Data!$S:$S,Data!$A:$A,$B20,Data!$C:$C,R$1))</f>
        <v>3</v>
      </c>
      <c r="S20" s="43">
        <f>IF(SUMIFS(Data!$S:$S,Data!$A:$A,$B20,Data!$C:$C,S$1)=0,"",SUMIFS(Data!$S:$S,Data!$A:$A,$B20,Data!$C:$C,S$1))</f>
        <v>3</v>
      </c>
      <c r="T20" s="43" t="str">
        <f>IF(SUMIFS(Data!$S:$S,Data!$A:$A,$B20,Data!$C:$C,T$1)=0,"",SUMIFS(Data!$S:$S,Data!$A:$A,$B20,Data!$C:$C,T$1))</f>
        <v/>
      </c>
      <c r="U20" s="43">
        <f>SUM(C20:T20)</f>
        <v>40.664333333333332</v>
      </c>
      <c r="V20" s="43">
        <f>SUMIFS(Data!D:D,Data!A:A,B20)</f>
        <v>198.07</v>
      </c>
    </row>
    <row r="21" spans="1:22" ht="13.8" x14ac:dyDescent="0.3">
      <c r="A21" s="42">
        <v>20</v>
      </c>
      <c r="B21" s="42" t="s">
        <v>62</v>
      </c>
      <c r="C21" s="43">
        <f>IF(SUMIFS(Data!$S:$S,Data!$A:$A,$B21,Data!$C:$C,C$1)=0,"",SUMIFS(Data!$S:$S,Data!$A:$A,$B21,Data!$C:$C,C$1))</f>
        <v>3.875</v>
      </c>
      <c r="D21" s="43">
        <f>IF(SUMIFS(Data!$S:$S,Data!$A:$A,$B21,Data!$C:$C,D$1)=0,"",SUMIFS(Data!$S:$S,Data!$A:$A,$B21,Data!$C:$C,D$1))</f>
        <v>4.3499999999999996</v>
      </c>
      <c r="E21" s="43">
        <f>IF(SUMIFS(Data!$S:$S,Data!$A:$A,$B21,Data!$C:$C,E$1)=0,"",SUMIFS(Data!$S:$S,Data!$A:$A,$B21,Data!$C:$C,E$1))</f>
        <v>3.25</v>
      </c>
      <c r="F21" s="43">
        <f>IF(SUMIFS(Data!$S:$S,Data!$A:$A,$B21,Data!$C:$C,F$1)=0,"",SUMIFS(Data!$S:$S,Data!$A:$A,$B21,Data!$C:$C,F$1))</f>
        <v>2.875</v>
      </c>
      <c r="G21" s="43">
        <f>IF(SUMIFS(Data!$S:$S,Data!$A:$A,$B21,Data!$C:$C,G$1)=0,"",SUMIFS(Data!$S:$S,Data!$A:$A,$B21,Data!$C:$C,G$1))</f>
        <v>2.625</v>
      </c>
      <c r="H21" s="43">
        <f>IF(SUMIFS(Data!$S:$S,Data!$A:$A,$B21,Data!$C:$C,H$1)=0,"",SUMIFS(Data!$S:$S,Data!$A:$A,$B21,Data!$C:$C,H$1))</f>
        <v>3</v>
      </c>
      <c r="I21" s="43">
        <f>IF(SUMIFS(Data!$S:$S,Data!$A:$A,$B21,Data!$C:$C,I$1)=0,"",SUMIFS(Data!$S:$S,Data!$A:$A,$B21,Data!$C:$C,I$1))</f>
        <v>2.875</v>
      </c>
      <c r="J21" s="43">
        <f>IF(SUMIFS(Data!$S:$S,Data!$A:$A,$B21,Data!$C:$C,J$1)=0,"",SUMIFS(Data!$S:$S,Data!$A:$A,$B21,Data!$C:$C,J$1))</f>
        <v>3.125</v>
      </c>
      <c r="K21" s="43" t="str">
        <f>IF(SUMIFS(Data!$S:$S,Data!$A:$A,$B21,Data!$C:$C,K$1)=0,"",SUMIFS(Data!$S:$S,Data!$A:$A,$B21,Data!$C:$C,K$1))</f>
        <v/>
      </c>
      <c r="L21" s="43">
        <f>IF(SUMIFS(Data!$S:$S,Data!$A:$A,$B21,Data!$C:$C,L$1)=0,"",SUMIFS(Data!$S:$S,Data!$A:$A,$B21,Data!$C:$C,L$1))</f>
        <v>5.0250000000000004</v>
      </c>
      <c r="M21" s="43">
        <f>IF(SUMIFS(Data!$S:$S,Data!$A:$A,$B21,Data!$C:$C,M$1)=0,"",SUMIFS(Data!$S:$S,Data!$A:$A,$B21,Data!$C:$C,M$1))</f>
        <v>2.75</v>
      </c>
      <c r="N21" s="43" t="str">
        <f>IF(SUMIFS(Data!$S:$S,Data!$A:$A,$B21,Data!$C:$C,N$1)=0,"",SUMIFS(Data!$S:$S,Data!$A:$A,$B21,Data!$C:$C,N$1))</f>
        <v/>
      </c>
      <c r="O21" s="43">
        <f>IF(SUMIFS(Data!$S:$S,Data!$A:$A,$B21,Data!$C:$C,O$1)=0,"",SUMIFS(Data!$S:$S,Data!$A:$A,$B21,Data!$C:$C,O$1))</f>
        <v>3.25</v>
      </c>
      <c r="P21" s="43">
        <f>IF(SUMIFS(Data!$S:$S,Data!$A:$A,$B21,Data!$C:$C,P$1)=0,"",SUMIFS(Data!$S:$S,Data!$A:$A,$B21,Data!$C:$C,P$1))</f>
        <v>3.375</v>
      </c>
      <c r="Q21" s="43" t="str">
        <f>IF(SUMIFS(Data!$S:$S,Data!$A:$A,$B21,Data!$C:$C,Q$1)=0,"",SUMIFS(Data!$S:$S,Data!$A:$A,$B21,Data!$C:$C,Q$1))</f>
        <v/>
      </c>
      <c r="R21" s="43" t="str">
        <f>IF(SUMIFS(Data!$S:$S,Data!$A:$A,$B21,Data!$C:$C,R$1)=0,"",SUMIFS(Data!$S:$S,Data!$A:$A,$B21,Data!$C:$C,R$1))</f>
        <v/>
      </c>
      <c r="S21" s="43" t="str">
        <f>IF(SUMIFS(Data!$S:$S,Data!$A:$A,$B21,Data!$C:$C,S$1)=0,"",SUMIFS(Data!$S:$S,Data!$A:$A,$B21,Data!$C:$C,S$1))</f>
        <v/>
      </c>
      <c r="T21" s="43" t="str">
        <f>IF(SUMIFS(Data!$S:$S,Data!$A:$A,$B21,Data!$C:$C,T$1)=0,"",SUMIFS(Data!$S:$S,Data!$A:$A,$B21,Data!$C:$C,T$1))</f>
        <v/>
      </c>
      <c r="U21" s="43">
        <f>SUM(C21:T21)</f>
        <v>40.375</v>
      </c>
      <c r="V21" s="43">
        <f>SUMIFS(Data!D:D,Data!A:A,B21)</f>
        <v>168.15</v>
      </c>
    </row>
    <row r="22" spans="1:22" ht="13.8" x14ac:dyDescent="0.3">
      <c r="A22" s="42">
        <v>21</v>
      </c>
      <c r="B22" s="42" t="s">
        <v>7</v>
      </c>
      <c r="C22" s="43">
        <f>IF(SUMIFS(Data!$S:$S,Data!$A:$A,$B22,Data!$C:$C,C$1)=0,"",SUMIFS(Data!$S:$S,Data!$A:$A,$B22,Data!$C:$C,C$1))</f>
        <v>4.125</v>
      </c>
      <c r="D22" s="43">
        <f>IF(SUMIFS(Data!$S:$S,Data!$A:$A,$B22,Data!$C:$C,D$1)=0,"",SUMIFS(Data!$S:$S,Data!$A:$A,$B22,Data!$C:$C,D$1))</f>
        <v>4.125</v>
      </c>
      <c r="E22" s="43">
        <f>IF(SUMIFS(Data!$S:$S,Data!$A:$A,$B22,Data!$C:$C,E$1)=0,"",SUMIFS(Data!$S:$S,Data!$A:$A,$B22,Data!$C:$C,E$1))</f>
        <v>4.25</v>
      </c>
      <c r="F22" s="43">
        <f>IF(SUMIFS(Data!$S:$S,Data!$A:$A,$B22,Data!$C:$C,F$1)=0,"",SUMIFS(Data!$S:$S,Data!$A:$A,$B22,Data!$C:$C,F$1))</f>
        <v>4.125</v>
      </c>
      <c r="G22" s="43">
        <f>IF(SUMIFS(Data!$S:$S,Data!$A:$A,$B22,Data!$C:$C,G$1)=0,"",SUMIFS(Data!$S:$S,Data!$A:$A,$B22,Data!$C:$C,G$1))</f>
        <v>4.125</v>
      </c>
      <c r="H22" s="43">
        <f>IF(SUMIFS(Data!$S:$S,Data!$A:$A,$B22,Data!$C:$C,H$1)=0,"",SUMIFS(Data!$S:$S,Data!$A:$A,$B22,Data!$C:$C,H$1))</f>
        <v>3.875</v>
      </c>
      <c r="I22" s="43">
        <f>IF(SUMIFS(Data!$S:$S,Data!$A:$A,$B22,Data!$C:$C,I$1)=0,"",SUMIFS(Data!$S:$S,Data!$A:$A,$B22,Data!$C:$C,I$1))</f>
        <v>2.875</v>
      </c>
      <c r="J22" s="43">
        <f>IF(SUMIFS(Data!$S:$S,Data!$A:$A,$B22,Data!$C:$C,J$1)=0,"",SUMIFS(Data!$S:$S,Data!$A:$A,$B22,Data!$C:$C,J$1))</f>
        <v>4.125</v>
      </c>
      <c r="K22" s="43">
        <f>IF(SUMIFS(Data!$S:$S,Data!$A:$A,$B22,Data!$C:$C,K$1)=0,"",SUMIFS(Data!$S:$S,Data!$A:$A,$B22,Data!$C:$C,K$1))</f>
        <v>2.75</v>
      </c>
      <c r="L22" s="43">
        <f>IF(SUMIFS(Data!$S:$S,Data!$A:$A,$B22,Data!$C:$C,L$1)=0,"",SUMIFS(Data!$S:$S,Data!$A:$A,$B22,Data!$C:$C,L$1))</f>
        <v>4.3259999999999996</v>
      </c>
      <c r="M22" s="43" t="str">
        <f>IF(SUMIFS(Data!$S:$S,Data!$A:$A,$B22,Data!$C:$C,M$1)=0,"",SUMIFS(Data!$S:$S,Data!$A:$A,$B22,Data!$C:$C,M$1))</f>
        <v/>
      </c>
      <c r="N22" s="43" t="str">
        <f>IF(SUMIFS(Data!$S:$S,Data!$A:$A,$B22,Data!$C:$C,N$1)=0,"",SUMIFS(Data!$S:$S,Data!$A:$A,$B22,Data!$C:$C,N$1))</f>
        <v/>
      </c>
      <c r="O22" s="43" t="str">
        <f>IF(SUMIFS(Data!$S:$S,Data!$A:$A,$B22,Data!$C:$C,O$1)=0,"",SUMIFS(Data!$S:$S,Data!$A:$A,$B22,Data!$C:$C,O$1))</f>
        <v/>
      </c>
      <c r="P22" s="43" t="str">
        <f>IF(SUMIFS(Data!$S:$S,Data!$A:$A,$B22,Data!$C:$C,P$1)=0,"",SUMIFS(Data!$S:$S,Data!$A:$A,$B22,Data!$C:$C,P$1))</f>
        <v/>
      </c>
      <c r="Q22" s="43" t="str">
        <f>IF(SUMIFS(Data!$S:$S,Data!$A:$A,$B22,Data!$C:$C,Q$1)=0,"",SUMIFS(Data!$S:$S,Data!$A:$A,$B22,Data!$C:$C,Q$1))</f>
        <v/>
      </c>
      <c r="R22" s="43" t="str">
        <f>IF(SUMIFS(Data!$S:$S,Data!$A:$A,$B22,Data!$C:$C,R$1)=0,"",SUMIFS(Data!$S:$S,Data!$A:$A,$B22,Data!$C:$C,R$1))</f>
        <v/>
      </c>
      <c r="S22" s="43" t="str">
        <f>IF(SUMIFS(Data!$S:$S,Data!$A:$A,$B22,Data!$C:$C,S$1)=0,"",SUMIFS(Data!$S:$S,Data!$A:$A,$B22,Data!$C:$C,S$1))</f>
        <v/>
      </c>
      <c r="T22" s="43" t="str">
        <f>IF(SUMIFS(Data!$S:$S,Data!$A:$A,$B22,Data!$C:$C,T$1)=0,"",SUMIFS(Data!$S:$S,Data!$A:$A,$B22,Data!$C:$C,T$1))</f>
        <v/>
      </c>
      <c r="U22" s="43">
        <f>SUM(C22:T22)</f>
        <v>38.701000000000001</v>
      </c>
      <c r="V22" s="43">
        <f>SUMIFS(Data!D:D,Data!A:A,B22)</f>
        <v>172.76999999999998</v>
      </c>
    </row>
    <row r="23" spans="1:22" ht="13.8" x14ac:dyDescent="0.3">
      <c r="A23" s="42">
        <v>22</v>
      </c>
      <c r="B23" s="42" t="s">
        <v>56</v>
      </c>
      <c r="C23" s="43">
        <f>IF(SUMIFS(Data!$S:$S,Data!$A:$A,$B23,Data!$C:$C,C$1)=0,"",SUMIFS(Data!$S:$S,Data!$A:$A,$B23,Data!$C:$C,C$1))</f>
        <v>4</v>
      </c>
      <c r="D23" s="43">
        <f>IF(SUMIFS(Data!$S:$S,Data!$A:$A,$B23,Data!$C:$C,D$1)=0,"",SUMIFS(Data!$S:$S,Data!$A:$A,$B23,Data!$C:$C,D$1))</f>
        <v>2.0773333333333333</v>
      </c>
      <c r="E23" s="43">
        <f>IF(SUMIFS(Data!$S:$S,Data!$A:$A,$B23,Data!$C:$C,E$1)=0,"",SUMIFS(Data!$S:$S,Data!$A:$A,$B23,Data!$C:$C,E$1))</f>
        <v>2.875</v>
      </c>
      <c r="F23" s="43">
        <f>IF(SUMIFS(Data!$S:$S,Data!$A:$A,$B23,Data!$C:$C,F$1)=0,"",SUMIFS(Data!$S:$S,Data!$A:$A,$B23,Data!$C:$C,F$1))</f>
        <v>1.625</v>
      </c>
      <c r="G23" s="43" t="str">
        <f>IF(SUMIFS(Data!$S:$S,Data!$A:$A,$B23,Data!$C:$C,G$1)=0,"",SUMIFS(Data!$S:$S,Data!$A:$A,$B23,Data!$C:$C,G$1))</f>
        <v/>
      </c>
      <c r="H23" s="43" t="str">
        <f>IF(SUMIFS(Data!$S:$S,Data!$A:$A,$B23,Data!$C:$C,H$1)=0,"",SUMIFS(Data!$S:$S,Data!$A:$A,$B23,Data!$C:$C,H$1))</f>
        <v/>
      </c>
      <c r="I23" s="43">
        <f>IF(SUMIFS(Data!$S:$S,Data!$A:$A,$B23,Data!$C:$C,I$1)=0,"",SUMIFS(Data!$S:$S,Data!$A:$A,$B23,Data!$C:$C,I$1))</f>
        <v>1.875</v>
      </c>
      <c r="J23" s="43">
        <f>IF(SUMIFS(Data!$S:$S,Data!$A:$A,$B23,Data!$C:$C,J$1)=0,"",SUMIFS(Data!$S:$S,Data!$A:$A,$B23,Data!$C:$C,J$1))</f>
        <v>2.875</v>
      </c>
      <c r="K23" s="43">
        <f>IF(SUMIFS(Data!$S:$S,Data!$A:$A,$B23,Data!$C:$C,K$1)=0,"",SUMIFS(Data!$S:$S,Data!$A:$A,$B23,Data!$C:$C,K$1))</f>
        <v>2.2000000000000002</v>
      </c>
      <c r="L23" s="43">
        <f>IF(SUMIFS(Data!$S:$S,Data!$A:$A,$B23,Data!$C:$C,L$1)=0,"",SUMIFS(Data!$S:$S,Data!$A:$A,$B23,Data!$C:$C,L$1))</f>
        <v>3.375</v>
      </c>
      <c r="M23" s="43">
        <f>IF(SUMIFS(Data!$S:$S,Data!$A:$A,$B23,Data!$C:$C,M$1)=0,"",SUMIFS(Data!$S:$S,Data!$A:$A,$B23,Data!$C:$C,M$1))</f>
        <v>2.1</v>
      </c>
      <c r="N23" s="43">
        <f>IF(SUMIFS(Data!$S:$S,Data!$A:$A,$B23,Data!$C:$C,N$1)=0,"",SUMIFS(Data!$S:$S,Data!$A:$A,$B23,Data!$C:$C,N$1))</f>
        <v>3.75</v>
      </c>
      <c r="O23" s="43">
        <f>IF(SUMIFS(Data!$S:$S,Data!$A:$A,$B23,Data!$C:$C,O$1)=0,"",SUMIFS(Data!$S:$S,Data!$A:$A,$B23,Data!$C:$C,O$1))</f>
        <v>3.75</v>
      </c>
      <c r="P23" s="43">
        <f>IF(SUMIFS(Data!$S:$S,Data!$A:$A,$B23,Data!$C:$C,P$1)=0,"",SUMIFS(Data!$S:$S,Data!$A:$A,$B23,Data!$C:$C,P$1))</f>
        <v>2</v>
      </c>
      <c r="Q23" s="43">
        <f>IF(SUMIFS(Data!$S:$S,Data!$A:$A,$B23,Data!$C:$C,Q$1)=0,"",SUMIFS(Data!$S:$S,Data!$A:$A,$B23,Data!$C:$C,Q$1))</f>
        <v>2.875</v>
      </c>
      <c r="R23" s="43">
        <f>IF(SUMIFS(Data!$S:$S,Data!$A:$A,$B23,Data!$C:$C,R$1)=0,"",SUMIFS(Data!$S:$S,Data!$A:$A,$B23,Data!$C:$C,R$1))</f>
        <v>1.75</v>
      </c>
      <c r="S23" s="43" t="str">
        <f>IF(SUMIFS(Data!$S:$S,Data!$A:$A,$B23,Data!$C:$C,S$1)=0,"",SUMIFS(Data!$S:$S,Data!$A:$A,$B23,Data!$C:$C,S$1))</f>
        <v/>
      </c>
      <c r="T23" s="43" t="str">
        <f>IF(SUMIFS(Data!$S:$S,Data!$A:$A,$B23,Data!$C:$C,T$1)=0,"",SUMIFS(Data!$S:$S,Data!$A:$A,$B23,Data!$C:$C,T$1))</f>
        <v/>
      </c>
      <c r="U23" s="43">
        <f>SUM(C23:T23)</f>
        <v>37.12733333333334</v>
      </c>
      <c r="V23" s="43">
        <f>SUMIFS(Data!D:D,Data!A:A,B23)</f>
        <v>262.09999999999997</v>
      </c>
    </row>
    <row r="24" spans="1:22" ht="13.8" x14ac:dyDescent="0.3">
      <c r="A24" s="42">
        <v>23</v>
      </c>
      <c r="B24" s="42" t="s">
        <v>186</v>
      </c>
      <c r="C24" s="43">
        <f>IF(SUMIFS(Data!$S:$S,Data!$A:$A,$B24,Data!$C:$C,C$1)=0,"",SUMIFS(Data!$S:$S,Data!$A:$A,$B24,Data!$C:$C,C$1))</f>
        <v>1.375</v>
      </c>
      <c r="D24" s="43">
        <f>IF(SUMIFS(Data!$S:$S,Data!$A:$A,$B24,Data!$C:$C,D$1)=0,"",SUMIFS(Data!$S:$S,Data!$A:$A,$B24,Data!$C:$C,D$1))</f>
        <v>2.25</v>
      </c>
      <c r="E24" s="43">
        <f>IF(SUMIFS(Data!$S:$S,Data!$A:$A,$B24,Data!$C:$C,E$1)=0,"",SUMIFS(Data!$S:$S,Data!$A:$A,$B24,Data!$C:$C,E$1))</f>
        <v>2.625</v>
      </c>
      <c r="F24" s="43">
        <f>IF(SUMIFS(Data!$S:$S,Data!$A:$A,$B24,Data!$C:$C,F$1)=0,"",SUMIFS(Data!$S:$S,Data!$A:$A,$B24,Data!$C:$C,F$1))</f>
        <v>1.875</v>
      </c>
      <c r="G24" s="43">
        <f>IF(SUMIFS(Data!$S:$S,Data!$A:$A,$B24,Data!$C:$C,G$1)=0,"",SUMIFS(Data!$S:$S,Data!$A:$A,$B24,Data!$C:$C,G$1))</f>
        <v>2.875</v>
      </c>
      <c r="H24" s="43">
        <f>IF(SUMIFS(Data!$S:$S,Data!$A:$A,$B24,Data!$C:$C,H$1)=0,"",SUMIFS(Data!$S:$S,Data!$A:$A,$B24,Data!$C:$C,H$1))</f>
        <v>5.375</v>
      </c>
      <c r="I24" s="43">
        <f>IF(SUMIFS(Data!$S:$S,Data!$A:$A,$B24,Data!$C:$C,I$1)=0,"",SUMIFS(Data!$S:$S,Data!$A:$A,$B24,Data!$C:$C,I$1))</f>
        <v>1.625</v>
      </c>
      <c r="J24" s="43">
        <f>IF(SUMIFS(Data!$S:$S,Data!$A:$A,$B24,Data!$C:$C,J$1)=0,"",SUMIFS(Data!$S:$S,Data!$A:$A,$B24,Data!$C:$C,J$1))</f>
        <v>2.5</v>
      </c>
      <c r="K24" s="43">
        <f>IF(SUMIFS(Data!$S:$S,Data!$A:$A,$B24,Data!$C:$C,K$1)=0,"",SUMIFS(Data!$S:$S,Data!$A:$A,$B24,Data!$C:$C,K$1))</f>
        <v>1.5</v>
      </c>
      <c r="L24" s="43">
        <f>IF(SUMIFS(Data!$S:$S,Data!$A:$A,$B24,Data!$C:$C,L$1)=0,"",SUMIFS(Data!$S:$S,Data!$A:$A,$B24,Data!$C:$C,L$1))</f>
        <v>1.5</v>
      </c>
      <c r="M24" s="43">
        <f>IF(SUMIFS(Data!$S:$S,Data!$A:$A,$B24,Data!$C:$C,M$1)=0,"",SUMIFS(Data!$S:$S,Data!$A:$A,$B24,Data!$C:$C,M$1))</f>
        <v>2.25</v>
      </c>
      <c r="N24" s="43" t="str">
        <f>IF(SUMIFS(Data!$S:$S,Data!$A:$A,$B24,Data!$C:$C,N$1)=0,"",SUMIFS(Data!$S:$S,Data!$A:$A,$B24,Data!$C:$C,N$1))</f>
        <v/>
      </c>
      <c r="O24" s="43">
        <f>IF(SUMIFS(Data!$S:$S,Data!$A:$A,$B24,Data!$C:$C,O$1)=0,"",SUMIFS(Data!$S:$S,Data!$A:$A,$B24,Data!$C:$C,O$1))</f>
        <v>1.875</v>
      </c>
      <c r="P24" s="43">
        <f>IF(SUMIFS(Data!$S:$S,Data!$A:$A,$B24,Data!$C:$C,P$1)=0,"",SUMIFS(Data!$S:$S,Data!$A:$A,$B24,Data!$C:$C,P$1))</f>
        <v>1.625</v>
      </c>
      <c r="Q24" s="43">
        <f>IF(SUMIFS(Data!$S:$S,Data!$A:$A,$B24,Data!$C:$C,Q$1)=0,"",SUMIFS(Data!$S:$S,Data!$A:$A,$B24,Data!$C:$C,Q$1))</f>
        <v>1.5</v>
      </c>
      <c r="R24" s="43">
        <f>IF(SUMIFS(Data!$S:$S,Data!$A:$A,$B24,Data!$C:$C,R$1)=0,"",SUMIFS(Data!$S:$S,Data!$A:$A,$B24,Data!$C:$C,R$1))</f>
        <v>1.625</v>
      </c>
      <c r="S24" s="43">
        <f>IF(SUMIFS(Data!$S:$S,Data!$A:$A,$B24,Data!$C:$C,S$1)=0,"",SUMIFS(Data!$S:$S,Data!$A:$A,$B24,Data!$C:$C,S$1))</f>
        <v>1.5</v>
      </c>
      <c r="T24" s="43" t="str">
        <f>IF(SUMIFS(Data!$S:$S,Data!$A:$A,$B24,Data!$C:$C,T$1)=0,"",SUMIFS(Data!$S:$S,Data!$A:$A,$B24,Data!$C:$C,T$1))</f>
        <v/>
      </c>
      <c r="U24" s="43">
        <f>SUM(C24:T24)</f>
        <v>33.875</v>
      </c>
      <c r="V24" s="43">
        <f>SUMIFS(Data!D:D,Data!A:A,B24)</f>
        <v>119.31000000000002</v>
      </c>
    </row>
    <row r="25" spans="1:22" ht="13.8" x14ac:dyDescent="0.3">
      <c r="A25" s="42">
        <v>24</v>
      </c>
      <c r="B25" s="42" t="s">
        <v>61</v>
      </c>
      <c r="C25" s="43">
        <f>IF(SUMIFS(Data!$S:$S,Data!$A:$A,$B25,Data!$C:$C,C$1)=0,"",SUMIFS(Data!$S:$S,Data!$A:$A,$B25,Data!$C:$C,C$1))</f>
        <v>2.125</v>
      </c>
      <c r="D25" s="43">
        <f>IF(SUMIFS(Data!$S:$S,Data!$A:$A,$B25,Data!$C:$C,D$1)=0,"",SUMIFS(Data!$S:$S,Data!$A:$A,$B25,Data!$C:$C,D$1))</f>
        <v>1.375</v>
      </c>
      <c r="E25" s="43">
        <f>IF(SUMIFS(Data!$S:$S,Data!$A:$A,$B25,Data!$C:$C,E$1)=0,"",SUMIFS(Data!$S:$S,Data!$A:$A,$B25,Data!$C:$C,E$1))</f>
        <v>2.125</v>
      </c>
      <c r="F25" s="43">
        <f>IF(SUMIFS(Data!$S:$S,Data!$A:$A,$B25,Data!$C:$C,F$1)=0,"",SUMIFS(Data!$S:$S,Data!$A:$A,$B25,Data!$C:$C,F$1))</f>
        <v>2</v>
      </c>
      <c r="G25" s="43">
        <f>IF(SUMIFS(Data!$S:$S,Data!$A:$A,$B25,Data!$C:$C,G$1)=0,"",SUMIFS(Data!$S:$S,Data!$A:$A,$B25,Data!$C:$C,G$1))</f>
        <v>2.125</v>
      </c>
      <c r="H25" s="43">
        <f>IF(SUMIFS(Data!$S:$S,Data!$A:$A,$B25,Data!$C:$C,H$1)=0,"",SUMIFS(Data!$S:$S,Data!$A:$A,$B25,Data!$C:$C,H$1))</f>
        <v>3.125</v>
      </c>
      <c r="I25" s="43">
        <f>IF(SUMIFS(Data!$S:$S,Data!$A:$A,$B25,Data!$C:$C,I$1)=0,"",SUMIFS(Data!$S:$S,Data!$A:$A,$B25,Data!$C:$C,I$1))</f>
        <v>1.625</v>
      </c>
      <c r="J25" s="43">
        <f>IF(SUMIFS(Data!$S:$S,Data!$A:$A,$B25,Data!$C:$C,J$1)=0,"",SUMIFS(Data!$S:$S,Data!$A:$A,$B25,Data!$C:$C,J$1))</f>
        <v>2.875</v>
      </c>
      <c r="K25" s="43">
        <f>IF(SUMIFS(Data!$S:$S,Data!$A:$A,$B25,Data!$C:$C,K$1)=0,"",SUMIFS(Data!$S:$S,Data!$A:$A,$B25,Data!$C:$C,K$1))</f>
        <v>2.875</v>
      </c>
      <c r="L25" s="43">
        <f>IF(SUMIFS(Data!$S:$S,Data!$A:$A,$B25,Data!$C:$C,L$1)=0,"",SUMIFS(Data!$S:$S,Data!$A:$A,$B25,Data!$C:$C,L$1))</f>
        <v>2.875</v>
      </c>
      <c r="M25" s="43" t="str">
        <f>IF(SUMIFS(Data!$S:$S,Data!$A:$A,$B25,Data!$C:$C,M$1)=0,"",SUMIFS(Data!$S:$S,Data!$A:$A,$B25,Data!$C:$C,M$1))</f>
        <v/>
      </c>
      <c r="N25" s="43" t="str">
        <f>IF(SUMIFS(Data!$S:$S,Data!$A:$A,$B25,Data!$C:$C,N$1)=0,"",SUMIFS(Data!$S:$S,Data!$A:$A,$B25,Data!$C:$C,N$1))</f>
        <v/>
      </c>
      <c r="O25" s="43" t="str">
        <f>IF(SUMIFS(Data!$S:$S,Data!$A:$A,$B25,Data!$C:$C,O$1)=0,"",SUMIFS(Data!$S:$S,Data!$A:$A,$B25,Data!$C:$C,O$1))</f>
        <v/>
      </c>
      <c r="P25" s="43" t="str">
        <f>IF(SUMIFS(Data!$S:$S,Data!$A:$A,$B25,Data!$C:$C,P$1)=0,"",SUMIFS(Data!$S:$S,Data!$A:$A,$B25,Data!$C:$C,P$1))</f>
        <v/>
      </c>
      <c r="Q25" s="43" t="str">
        <f>IF(SUMIFS(Data!$S:$S,Data!$A:$A,$B25,Data!$C:$C,Q$1)=0,"",SUMIFS(Data!$S:$S,Data!$A:$A,$B25,Data!$C:$C,Q$1))</f>
        <v/>
      </c>
      <c r="R25" s="43" t="str">
        <f>IF(SUMIFS(Data!$S:$S,Data!$A:$A,$B25,Data!$C:$C,R$1)=0,"",SUMIFS(Data!$S:$S,Data!$A:$A,$B25,Data!$C:$C,R$1))</f>
        <v/>
      </c>
      <c r="S25" s="43" t="str">
        <f>IF(SUMIFS(Data!$S:$S,Data!$A:$A,$B25,Data!$C:$C,S$1)=0,"",SUMIFS(Data!$S:$S,Data!$A:$A,$B25,Data!$C:$C,S$1))</f>
        <v/>
      </c>
      <c r="T25" s="43" t="str">
        <f>IF(SUMIFS(Data!$S:$S,Data!$A:$A,$B25,Data!$C:$C,T$1)=0,"",SUMIFS(Data!$S:$S,Data!$A:$A,$B25,Data!$C:$C,T$1))</f>
        <v/>
      </c>
      <c r="U25" s="43">
        <f>SUM(C25:T25)</f>
        <v>23.125</v>
      </c>
      <c r="V25" s="43">
        <f>SUMIFS(Data!D:D,Data!A:A,B25)</f>
        <v>123.3</v>
      </c>
    </row>
    <row r="26" spans="1:22" ht="13.8" x14ac:dyDescent="0.3">
      <c r="A26" s="42">
        <v>25</v>
      </c>
      <c r="B26" s="42" t="s">
        <v>57</v>
      </c>
      <c r="C26" s="43">
        <f>IF(SUMIFS(Data!$S:$S,Data!$A:$A,$B26,Data!$C:$C,C$1)=0,"",SUMIFS(Data!$S:$S,Data!$A:$A,$B26,Data!$C:$C,C$1))</f>
        <v>4.125</v>
      </c>
      <c r="D26" s="43">
        <f>IF(SUMIFS(Data!$S:$S,Data!$A:$A,$B26,Data!$C:$C,D$1)=0,"",SUMIFS(Data!$S:$S,Data!$A:$A,$B26,Data!$C:$C,D$1))</f>
        <v>2.375</v>
      </c>
      <c r="E26" s="43">
        <f>IF(SUMIFS(Data!$S:$S,Data!$A:$A,$B26,Data!$C:$C,E$1)=0,"",SUMIFS(Data!$S:$S,Data!$A:$A,$B26,Data!$C:$C,E$1))</f>
        <v>4.2</v>
      </c>
      <c r="F26" s="43">
        <f>IF(SUMIFS(Data!$S:$S,Data!$A:$A,$B26,Data!$C:$C,F$1)=0,"",SUMIFS(Data!$S:$S,Data!$A:$A,$B26,Data!$C:$C,F$1))</f>
        <v>2.375</v>
      </c>
      <c r="G26" s="43">
        <f>IF(SUMIFS(Data!$S:$S,Data!$A:$A,$B26,Data!$C:$C,G$1)=0,"",SUMIFS(Data!$S:$S,Data!$A:$A,$B26,Data!$C:$C,G$1))</f>
        <v>4.0686666666666671</v>
      </c>
      <c r="H26" s="43">
        <f>IF(SUMIFS(Data!$S:$S,Data!$A:$A,$B26,Data!$C:$C,H$1)=0,"",SUMIFS(Data!$S:$S,Data!$A:$A,$B26,Data!$C:$C,H$1))</f>
        <v>2.375</v>
      </c>
      <c r="I26" s="43">
        <f>IF(SUMIFS(Data!$S:$S,Data!$A:$A,$B26,Data!$C:$C,I$1)=0,"",SUMIFS(Data!$S:$S,Data!$A:$A,$B26,Data!$C:$C,I$1))</f>
        <v>2.375</v>
      </c>
      <c r="J26" s="43" t="str">
        <f>IF(SUMIFS(Data!$S:$S,Data!$A:$A,$B26,Data!$C:$C,J$1)=0,"",SUMIFS(Data!$S:$S,Data!$A:$A,$B26,Data!$C:$C,J$1))</f>
        <v/>
      </c>
      <c r="K26" s="43" t="str">
        <f>IF(SUMIFS(Data!$S:$S,Data!$A:$A,$B26,Data!$C:$C,K$1)=0,"",SUMIFS(Data!$S:$S,Data!$A:$A,$B26,Data!$C:$C,K$1))</f>
        <v/>
      </c>
      <c r="L26" s="43" t="str">
        <f>IF(SUMIFS(Data!$S:$S,Data!$A:$A,$B26,Data!$C:$C,L$1)=0,"",SUMIFS(Data!$S:$S,Data!$A:$A,$B26,Data!$C:$C,L$1))</f>
        <v/>
      </c>
      <c r="M26" s="43" t="str">
        <f>IF(SUMIFS(Data!$S:$S,Data!$A:$A,$B26,Data!$C:$C,M$1)=0,"",SUMIFS(Data!$S:$S,Data!$A:$A,$B26,Data!$C:$C,M$1))</f>
        <v/>
      </c>
      <c r="N26" s="43" t="str">
        <f>IF(SUMIFS(Data!$S:$S,Data!$A:$A,$B26,Data!$C:$C,N$1)=0,"",SUMIFS(Data!$S:$S,Data!$A:$A,$B26,Data!$C:$C,N$1))</f>
        <v/>
      </c>
      <c r="O26" s="43" t="str">
        <f>IF(SUMIFS(Data!$S:$S,Data!$A:$A,$B26,Data!$C:$C,O$1)=0,"",SUMIFS(Data!$S:$S,Data!$A:$A,$B26,Data!$C:$C,O$1))</f>
        <v/>
      </c>
      <c r="P26" s="43" t="str">
        <f>IF(SUMIFS(Data!$S:$S,Data!$A:$A,$B26,Data!$C:$C,P$1)=0,"",SUMIFS(Data!$S:$S,Data!$A:$A,$B26,Data!$C:$C,P$1))</f>
        <v/>
      </c>
      <c r="Q26" s="43" t="str">
        <f>IF(SUMIFS(Data!$S:$S,Data!$A:$A,$B26,Data!$C:$C,Q$1)=0,"",SUMIFS(Data!$S:$S,Data!$A:$A,$B26,Data!$C:$C,Q$1))</f>
        <v/>
      </c>
      <c r="R26" s="43" t="str">
        <f>IF(SUMIFS(Data!$S:$S,Data!$A:$A,$B26,Data!$C:$C,R$1)=0,"",SUMIFS(Data!$S:$S,Data!$A:$A,$B26,Data!$C:$C,R$1))</f>
        <v/>
      </c>
      <c r="S26" s="43" t="str">
        <f>IF(SUMIFS(Data!$S:$S,Data!$A:$A,$B26,Data!$C:$C,S$1)=0,"",SUMIFS(Data!$S:$S,Data!$A:$A,$B26,Data!$C:$C,S$1))</f>
        <v/>
      </c>
      <c r="T26" s="43" t="str">
        <f>IF(SUMIFS(Data!$S:$S,Data!$A:$A,$B26,Data!$C:$C,T$1)=0,"",SUMIFS(Data!$S:$S,Data!$A:$A,$B26,Data!$C:$C,T$1))</f>
        <v/>
      </c>
      <c r="U26" s="43">
        <f>SUM(C26:T26)</f>
        <v>21.893666666666668</v>
      </c>
      <c r="V26" s="43">
        <f>SUMIFS(Data!D:D,Data!A:A,B26)</f>
        <v>130.60000000000002</v>
      </c>
    </row>
    <row r="27" spans="1:22" ht="13.8" x14ac:dyDescent="0.3">
      <c r="A27" s="42">
        <v>26</v>
      </c>
      <c r="B27" s="42" t="s">
        <v>46</v>
      </c>
      <c r="C27" s="43">
        <f>IF(SUMIFS(Data!$S:$S,Data!$A:$A,$B27,Data!$C:$C,C$1)=0,"",SUMIFS(Data!$S:$S,Data!$A:$A,$B27,Data!$C:$C,C$1))</f>
        <v>2.875</v>
      </c>
      <c r="D27" s="43">
        <f>IF(SUMIFS(Data!$S:$S,Data!$A:$A,$B27,Data!$C:$C,D$1)=0,"",SUMIFS(Data!$S:$S,Data!$A:$A,$B27,Data!$C:$C,D$1))</f>
        <v>2</v>
      </c>
      <c r="E27" s="43">
        <f>IF(SUMIFS(Data!$S:$S,Data!$A:$A,$B27,Data!$C:$C,E$1)=0,"",SUMIFS(Data!$S:$S,Data!$A:$A,$B27,Data!$C:$C,E$1))</f>
        <v>2.125</v>
      </c>
      <c r="F27" s="43">
        <f>IF(SUMIFS(Data!$S:$S,Data!$A:$A,$B27,Data!$C:$C,F$1)=0,"",SUMIFS(Data!$S:$S,Data!$A:$A,$B27,Data!$C:$C,F$1))</f>
        <v>2</v>
      </c>
      <c r="G27" s="43">
        <f>IF(SUMIFS(Data!$S:$S,Data!$A:$A,$B27,Data!$C:$C,G$1)=0,"",SUMIFS(Data!$S:$S,Data!$A:$A,$B27,Data!$C:$C,G$1))</f>
        <v>2.875</v>
      </c>
      <c r="H27" s="43">
        <f>IF(SUMIFS(Data!$S:$S,Data!$A:$A,$B27,Data!$C:$C,H$1)=0,"",SUMIFS(Data!$S:$S,Data!$A:$A,$B27,Data!$C:$C,H$1))</f>
        <v>4.375</v>
      </c>
      <c r="I27" s="43" t="str">
        <f>IF(SUMIFS(Data!$S:$S,Data!$A:$A,$B27,Data!$C:$C,I$1)=0,"",SUMIFS(Data!$S:$S,Data!$A:$A,$B27,Data!$C:$C,I$1))</f>
        <v/>
      </c>
      <c r="J27" s="43" t="str">
        <f>IF(SUMIFS(Data!$S:$S,Data!$A:$A,$B27,Data!$C:$C,J$1)=0,"",SUMIFS(Data!$S:$S,Data!$A:$A,$B27,Data!$C:$C,J$1))</f>
        <v/>
      </c>
      <c r="K27" s="43" t="str">
        <f>IF(SUMIFS(Data!$S:$S,Data!$A:$A,$B27,Data!$C:$C,K$1)=0,"",SUMIFS(Data!$S:$S,Data!$A:$A,$B27,Data!$C:$C,K$1))</f>
        <v/>
      </c>
      <c r="L27" s="43" t="str">
        <f>IF(SUMIFS(Data!$S:$S,Data!$A:$A,$B27,Data!$C:$C,L$1)=0,"",SUMIFS(Data!$S:$S,Data!$A:$A,$B27,Data!$C:$C,L$1))</f>
        <v/>
      </c>
      <c r="M27" s="43" t="str">
        <f>IF(SUMIFS(Data!$S:$S,Data!$A:$A,$B27,Data!$C:$C,M$1)=0,"",SUMIFS(Data!$S:$S,Data!$A:$A,$B27,Data!$C:$C,M$1))</f>
        <v/>
      </c>
      <c r="N27" s="43" t="str">
        <f>IF(SUMIFS(Data!$S:$S,Data!$A:$A,$B27,Data!$C:$C,N$1)=0,"",SUMIFS(Data!$S:$S,Data!$A:$A,$B27,Data!$C:$C,N$1))</f>
        <v/>
      </c>
      <c r="O27" s="43" t="str">
        <f>IF(SUMIFS(Data!$S:$S,Data!$A:$A,$B27,Data!$C:$C,O$1)=0,"",SUMIFS(Data!$S:$S,Data!$A:$A,$B27,Data!$C:$C,O$1))</f>
        <v/>
      </c>
      <c r="P27" s="43" t="str">
        <f>IF(SUMIFS(Data!$S:$S,Data!$A:$A,$B27,Data!$C:$C,P$1)=0,"",SUMIFS(Data!$S:$S,Data!$A:$A,$B27,Data!$C:$C,P$1))</f>
        <v/>
      </c>
      <c r="Q27" s="43" t="str">
        <f>IF(SUMIFS(Data!$S:$S,Data!$A:$A,$B27,Data!$C:$C,Q$1)=0,"",SUMIFS(Data!$S:$S,Data!$A:$A,$B27,Data!$C:$C,Q$1))</f>
        <v/>
      </c>
      <c r="R27" s="43" t="str">
        <f>IF(SUMIFS(Data!$S:$S,Data!$A:$A,$B27,Data!$C:$C,R$1)=0,"",SUMIFS(Data!$S:$S,Data!$A:$A,$B27,Data!$C:$C,R$1))</f>
        <v/>
      </c>
      <c r="S27" s="43" t="str">
        <f>IF(SUMIFS(Data!$S:$S,Data!$A:$A,$B27,Data!$C:$C,S$1)=0,"",SUMIFS(Data!$S:$S,Data!$A:$A,$B27,Data!$C:$C,S$1))</f>
        <v/>
      </c>
      <c r="T27" s="43" t="str">
        <f>IF(SUMIFS(Data!$S:$S,Data!$A:$A,$B27,Data!$C:$C,T$1)=0,"",SUMIFS(Data!$S:$S,Data!$A:$A,$B27,Data!$C:$C,T$1))</f>
        <v/>
      </c>
      <c r="U27" s="43">
        <f>SUM(C27:T27)</f>
        <v>16.25</v>
      </c>
      <c r="V27" s="43">
        <f>SUMIFS(Data!D:D,Data!A:A,B27)</f>
        <v>83.960000000000008</v>
      </c>
    </row>
    <row r="28" spans="1:22" ht="13.8" x14ac:dyDescent="0.3">
      <c r="A28" s="42">
        <v>27</v>
      </c>
      <c r="B28" s="42" t="s">
        <v>89</v>
      </c>
      <c r="C28" s="43">
        <f>IF(SUMIFS(Data!$S:$S,Data!$A:$A,$B28,Data!$C:$C,C$1)=0,"",SUMIFS(Data!$S:$S,Data!$A:$A,$B28,Data!$C:$C,C$1))</f>
        <v>4.1933333333333334</v>
      </c>
      <c r="D28" s="43">
        <f>IF(SUMIFS(Data!$S:$S,Data!$A:$A,$B28,Data!$C:$C,D$1)=0,"",SUMIFS(Data!$S:$S,Data!$A:$A,$B28,Data!$C:$C,D$1))</f>
        <v>3.1949999999999998</v>
      </c>
      <c r="E28" s="43" t="str">
        <f>IF(SUMIFS(Data!$S:$S,Data!$A:$A,$B28,Data!$C:$C,E$1)=0,"",SUMIFS(Data!$S:$S,Data!$A:$A,$B28,Data!$C:$C,E$1))</f>
        <v/>
      </c>
      <c r="F28" s="43">
        <f>IF(SUMIFS(Data!$S:$S,Data!$A:$A,$B28,Data!$C:$C,F$1)=0,"",SUMIFS(Data!$S:$S,Data!$A:$A,$B28,Data!$C:$C,F$1))</f>
        <v>2.7676666666666665</v>
      </c>
      <c r="G28" s="43">
        <f>IF(SUMIFS(Data!$S:$S,Data!$A:$A,$B28,Data!$C:$C,G$1)=0,"",SUMIFS(Data!$S:$S,Data!$A:$A,$B28,Data!$C:$C,G$1))</f>
        <v>3.488</v>
      </c>
      <c r="H28" s="43" t="str">
        <f>IF(SUMIFS(Data!$S:$S,Data!$A:$A,$B28,Data!$C:$C,H$1)=0,"",SUMIFS(Data!$S:$S,Data!$A:$A,$B28,Data!$C:$C,H$1))</f>
        <v/>
      </c>
      <c r="I28" s="43" t="str">
        <f>IF(SUMIFS(Data!$S:$S,Data!$A:$A,$B28,Data!$C:$C,I$1)=0,"",SUMIFS(Data!$S:$S,Data!$A:$A,$B28,Data!$C:$C,I$1))</f>
        <v/>
      </c>
      <c r="J28" s="43" t="str">
        <f>IF(SUMIFS(Data!$S:$S,Data!$A:$A,$B28,Data!$C:$C,J$1)=0,"",SUMIFS(Data!$S:$S,Data!$A:$A,$B28,Data!$C:$C,J$1))</f>
        <v/>
      </c>
      <c r="K28" s="43" t="str">
        <f>IF(SUMIFS(Data!$S:$S,Data!$A:$A,$B28,Data!$C:$C,K$1)=0,"",SUMIFS(Data!$S:$S,Data!$A:$A,$B28,Data!$C:$C,K$1))</f>
        <v/>
      </c>
      <c r="L28" s="43" t="str">
        <f>IF(SUMIFS(Data!$S:$S,Data!$A:$A,$B28,Data!$C:$C,L$1)=0,"",SUMIFS(Data!$S:$S,Data!$A:$A,$B28,Data!$C:$C,L$1))</f>
        <v/>
      </c>
      <c r="M28" s="43" t="str">
        <f>IF(SUMIFS(Data!$S:$S,Data!$A:$A,$B28,Data!$C:$C,M$1)=0,"",SUMIFS(Data!$S:$S,Data!$A:$A,$B28,Data!$C:$C,M$1))</f>
        <v/>
      </c>
      <c r="N28" s="43" t="str">
        <f>IF(SUMIFS(Data!$S:$S,Data!$A:$A,$B28,Data!$C:$C,N$1)=0,"",SUMIFS(Data!$S:$S,Data!$A:$A,$B28,Data!$C:$C,N$1))</f>
        <v/>
      </c>
      <c r="O28" s="43" t="str">
        <f>IF(SUMIFS(Data!$S:$S,Data!$A:$A,$B28,Data!$C:$C,O$1)=0,"",SUMIFS(Data!$S:$S,Data!$A:$A,$B28,Data!$C:$C,O$1))</f>
        <v/>
      </c>
      <c r="P28" s="43" t="str">
        <f>IF(SUMIFS(Data!$S:$S,Data!$A:$A,$B28,Data!$C:$C,P$1)=0,"",SUMIFS(Data!$S:$S,Data!$A:$A,$B28,Data!$C:$C,P$1))</f>
        <v/>
      </c>
      <c r="Q28" s="43" t="str">
        <f>IF(SUMIFS(Data!$S:$S,Data!$A:$A,$B28,Data!$C:$C,Q$1)=0,"",SUMIFS(Data!$S:$S,Data!$A:$A,$B28,Data!$C:$C,Q$1))</f>
        <v/>
      </c>
      <c r="R28" s="43" t="str">
        <f>IF(SUMIFS(Data!$S:$S,Data!$A:$A,$B28,Data!$C:$C,R$1)=0,"",SUMIFS(Data!$S:$S,Data!$A:$A,$B28,Data!$C:$C,R$1))</f>
        <v/>
      </c>
      <c r="S28" s="43" t="str">
        <f>IF(SUMIFS(Data!$S:$S,Data!$A:$A,$B28,Data!$C:$C,S$1)=0,"",SUMIFS(Data!$S:$S,Data!$A:$A,$B28,Data!$C:$C,S$1))</f>
        <v/>
      </c>
      <c r="T28" s="43" t="str">
        <f>IF(SUMIFS(Data!$S:$S,Data!$A:$A,$B28,Data!$C:$C,T$1)=0,"",SUMIFS(Data!$S:$S,Data!$A:$A,$B28,Data!$C:$C,T$1))</f>
        <v/>
      </c>
      <c r="U28" s="43">
        <f>SUM(C28:T28)</f>
        <v>13.644</v>
      </c>
      <c r="V28" s="43">
        <f>SUMIFS(Data!D:D,Data!A:A,B28)</f>
        <v>64.210000000000008</v>
      </c>
    </row>
    <row r="29" spans="1:22" ht="13.8" x14ac:dyDescent="0.3">
      <c r="A29" s="42">
        <v>28</v>
      </c>
      <c r="B29" s="42" t="s">
        <v>63</v>
      </c>
      <c r="C29" s="43" t="str">
        <f>IF(SUMIFS(Data!$S:$S,Data!$A:$A,$B29,Data!$C:$C,C$1)=0,"",SUMIFS(Data!$S:$S,Data!$A:$A,$B29,Data!$C:$C,C$1))</f>
        <v/>
      </c>
      <c r="D29" s="43" t="str">
        <f>IF(SUMIFS(Data!$S:$S,Data!$A:$A,$B29,Data!$C:$C,D$1)=0,"",SUMIFS(Data!$S:$S,Data!$A:$A,$B29,Data!$C:$C,D$1))</f>
        <v/>
      </c>
      <c r="E29" s="43" t="str">
        <f>IF(SUMIFS(Data!$S:$S,Data!$A:$A,$B29,Data!$C:$C,E$1)=0,"",SUMIFS(Data!$S:$S,Data!$A:$A,$B29,Data!$C:$C,E$1))</f>
        <v/>
      </c>
      <c r="F29" s="43">
        <f>IF(SUMIFS(Data!$S:$S,Data!$A:$A,$B29,Data!$C:$C,F$1)=0,"",SUMIFS(Data!$S:$S,Data!$A:$A,$B29,Data!$C:$C,F$1))</f>
        <v>1</v>
      </c>
      <c r="G29" s="43">
        <f>IF(SUMIFS(Data!$S:$S,Data!$A:$A,$B29,Data!$C:$C,G$1)=0,"",SUMIFS(Data!$S:$S,Data!$A:$A,$B29,Data!$C:$C,G$1))</f>
        <v>1</v>
      </c>
      <c r="H29" s="43">
        <f>IF(SUMIFS(Data!$S:$S,Data!$A:$A,$B29,Data!$C:$C,H$1)=0,"",SUMIFS(Data!$S:$S,Data!$A:$A,$B29,Data!$C:$C,H$1))</f>
        <v>2.625</v>
      </c>
      <c r="I29" s="43">
        <f>IF(SUMIFS(Data!$S:$S,Data!$A:$A,$B29,Data!$C:$C,I$1)=0,"",SUMIFS(Data!$S:$S,Data!$A:$A,$B29,Data!$C:$C,I$1))</f>
        <v>1.375</v>
      </c>
      <c r="J29" s="43" t="str">
        <f>IF(SUMIFS(Data!$S:$S,Data!$A:$A,$B29,Data!$C:$C,J$1)=0,"",SUMIFS(Data!$S:$S,Data!$A:$A,$B29,Data!$C:$C,J$1))</f>
        <v/>
      </c>
      <c r="K29" s="43" t="str">
        <f>IF(SUMIFS(Data!$S:$S,Data!$A:$A,$B29,Data!$C:$C,K$1)=0,"",SUMIFS(Data!$S:$S,Data!$A:$A,$B29,Data!$C:$C,K$1))</f>
        <v/>
      </c>
      <c r="L29" s="43" t="str">
        <f>IF(SUMIFS(Data!$S:$S,Data!$A:$A,$B29,Data!$C:$C,L$1)=0,"",SUMIFS(Data!$S:$S,Data!$A:$A,$B29,Data!$C:$C,L$1))</f>
        <v/>
      </c>
      <c r="M29" s="43" t="str">
        <f>IF(SUMIFS(Data!$S:$S,Data!$A:$A,$B29,Data!$C:$C,M$1)=0,"",SUMIFS(Data!$S:$S,Data!$A:$A,$B29,Data!$C:$C,M$1))</f>
        <v/>
      </c>
      <c r="N29" s="43" t="str">
        <f>IF(SUMIFS(Data!$S:$S,Data!$A:$A,$B29,Data!$C:$C,N$1)=0,"",SUMIFS(Data!$S:$S,Data!$A:$A,$B29,Data!$C:$C,N$1))</f>
        <v/>
      </c>
      <c r="O29" s="43" t="str">
        <f>IF(SUMIFS(Data!$S:$S,Data!$A:$A,$B29,Data!$C:$C,O$1)=0,"",SUMIFS(Data!$S:$S,Data!$A:$A,$B29,Data!$C:$C,O$1))</f>
        <v/>
      </c>
      <c r="P29" s="43" t="str">
        <f>IF(SUMIFS(Data!$S:$S,Data!$A:$A,$B29,Data!$C:$C,P$1)=0,"",SUMIFS(Data!$S:$S,Data!$A:$A,$B29,Data!$C:$C,P$1))</f>
        <v/>
      </c>
      <c r="Q29" s="43" t="str">
        <f>IF(SUMIFS(Data!$S:$S,Data!$A:$A,$B29,Data!$C:$C,Q$1)=0,"",SUMIFS(Data!$S:$S,Data!$A:$A,$B29,Data!$C:$C,Q$1))</f>
        <v/>
      </c>
      <c r="R29" s="43" t="str">
        <f>IF(SUMIFS(Data!$S:$S,Data!$A:$A,$B29,Data!$C:$C,R$1)=0,"",SUMIFS(Data!$S:$S,Data!$A:$A,$B29,Data!$C:$C,R$1))</f>
        <v/>
      </c>
      <c r="S29" s="43" t="str">
        <f>IF(SUMIFS(Data!$S:$S,Data!$A:$A,$B29,Data!$C:$C,S$1)=0,"",SUMIFS(Data!$S:$S,Data!$A:$A,$B29,Data!$C:$C,S$1))</f>
        <v/>
      </c>
      <c r="T29" s="43" t="str">
        <f>IF(SUMIFS(Data!$S:$S,Data!$A:$A,$B29,Data!$C:$C,T$1)=0,"",SUMIFS(Data!$S:$S,Data!$A:$A,$B29,Data!$C:$C,T$1))</f>
        <v/>
      </c>
      <c r="U29" s="43">
        <f>SUM(C29:T29)</f>
        <v>6</v>
      </c>
      <c r="V29" s="43">
        <f>SUMIFS(Data!D:D,Data!A:A,B29)</f>
        <v>9.32</v>
      </c>
    </row>
    <row r="30" spans="1:22" ht="13.8" x14ac:dyDescent="0.3">
      <c r="A30" s="42">
        <v>29</v>
      </c>
      <c r="B30" s="42" t="s">
        <v>112</v>
      </c>
      <c r="C30" s="43" t="str">
        <f>IF(SUMIFS(Data!$S:$S,Data!$A:$A,$B30,Data!$C:$C,C$1)=0,"",SUMIFS(Data!$S:$S,Data!$A:$A,$B30,Data!$C:$C,C$1))</f>
        <v/>
      </c>
      <c r="D30" s="43">
        <f>IF(SUMIFS(Data!$S:$S,Data!$A:$A,$B30,Data!$C:$C,D$1)=0,"",SUMIFS(Data!$S:$S,Data!$A:$A,$B30,Data!$C:$C,D$1))</f>
        <v>1.5</v>
      </c>
      <c r="E30" s="43" t="str">
        <f>IF(SUMIFS(Data!$S:$S,Data!$A:$A,$B30,Data!$C:$C,E$1)=0,"",SUMIFS(Data!$S:$S,Data!$A:$A,$B30,Data!$C:$C,E$1))</f>
        <v/>
      </c>
      <c r="F30" s="43" t="str">
        <f>IF(SUMIFS(Data!$S:$S,Data!$A:$A,$B30,Data!$C:$C,F$1)=0,"",SUMIFS(Data!$S:$S,Data!$A:$A,$B30,Data!$C:$C,F$1))</f>
        <v/>
      </c>
      <c r="G30" s="43" t="str">
        <f>IF(SUMIFS(Data!$S:$S,Data!$A:$A,$B30,Data!$C:$C,G$1)=0,"",SUMIFS(Data!$S:$S,Data!$A:$A,$B30,Data!$C:$C,G$1))</f>
        <v/>
      </c>
      <c r="H30" s="43" t="str">
        <f>IF(SUMIFS(Data!$S:$S,Data!$A:$A,$B30,Data!$C:$C,H$1)=0,"",SUMIFS(Data!$S:$S,Data!$A:$A,$B30,Data!$C:$C,H$1))</f>
        <v/>
      </c>
      <c r="I30" s="43" t="str">
        <f>IF(SUMIFS(Data!$S:$S,Data!$A:$A,$B30,Data!$C:$C,I$1)=0,"",SUMIFS(Data!$S:$S,Data!$A:$A,$B30,Data!$C:$C,I$1))</f>
        <v/>
      </c>
      <c r="J30" s="43" t="str">
        <f>IF(SUMIFS(Data!$S:$S,Data!$A:$A,$B30,Data!$C:$C,J$1)=0,"",SUMIFS(Data!$S:$S,Data!$A:$A,$B30,Data!$C:$C,J$1))</f>
        <v/>
      </c>
      <c r="K30" s="43" t="str">
        <f>IF(SUMIFS(Data!$S:$S,Data!$A:$A,$B30,Data!$C:$C,K$1)=0,"",SUMIFS(Data!$S:$S,Data!$A:$A,$B30,Data!$C:$C,K$1))</f>
        <v/>
      </c>
      <c r="L30" s="43" t="str">
        <f>IF(SUMIFS(Data!$S:$S,Data!$A:$A,$B30,Data!$C:$C,L$1)=0,"",SUMIFS(Data!$S:$S,Data!$A:$A,$B30,Data!$C:$C,L$1))</f>
        <v/>
      </c>
      <c r="M30" s="43" t="str">
        <f>IF(SUMIFS(Data!$S:$S,Data!$A:$A,$B30,Data!$C:$C,M$1)=0,"",SUMIFS(Data!$S:$S,Data!$A:$A,$B30,Data!$C:$C,M$1))</f>
        <v/>
      </c>
      <c r="N30" s="43" t="str">
        <f>IF(SUMIFS(Data!$S:$S,Data!$A:$A,$B30,Data!$C:$C,N$1)=0,"",SUMIFS(Data!$S:$S,Data!$A:$A,$B30,Data!$C:$C,N$1))</f>
        <v/>
      </c>
      <c r="O30" s="43" t="str">
        <f>IF(SUMIFS(Data!$S:$S,Data!$A:$A,$B30,Data!$C:$C,O$1)=0,"",SUMIFS(Data!$S:$S,Data!$A:$A,$B30,Data!$C:$C,O$1))</f>
        <v/>
      </c>
      <c r="P30" s="43" t="str">
        <f>IF(SUMIFS(Data!$S:$S,Data!$A:$A,$B30,Data!$C:$C,P$1)=0,"",SUMIFS(Data!$S:$S,Data!$A:$A,$B30,Data!$C:$C,P$1))</f>
        <v/>
      </c>
      <c r="Q30" s="43" t="str">
        <f>IF(SUMIFS(Data!$S:$S,Data!$A:$A,$B30,Data!$C:$C,Q$1)=0,"",SUMIFS(Data!$S:$S,Data!$A:$A,$B30,Data!$C:$C,Q$1))</f>
        <v/>
      </c>
      <c r="R30" s="43" t="str">
        <f>IF(SUMIFS(Data!$S:$S,Data!$A:$A,$B30,Data!$C:$C,R$1)=0,"",SUMIFS(Data!$S:$S,Data!$A:$A,$B30,Data!$C:$C,R$1))</f>
        <v/>
      </c>
      <c r="S30" s="43" t="str">
        <f>IF(SUMIFS(Data!$S:$S,Data!$A:$A,$B30,Data!$C:$C,S$1)=0,"",SUMIFS(Data!$S:$S,Data!$A:$A,$B30,Data!$C:$C,S$1))</f>
        <v/>
      </c>
      <c r="T30" s="43" t="str">
        <f>IF(SUMIFS(Data!$S:$S,Data!$A:$A,$B30,Data!$C:$C,T$1)=0,"",SUMIFS(Data!$S:$S,Data!$A:$A,$B30,Data!$C:$C,T$1))</f>
        <v/>
      </c>
      <c r="U30" s="43">
        <f>SUM(C30:T30)</f>
        <v>1.5</v>
      </c>
      <c r="V30" s="43">
        <f>SUMIFS(Data!D:D,Data!A:A,B30)</f>
        <v>5.64</v>
      </c>
    </row>
    <row r="31" spans="1:22" ht="13.8" x14ac:dyDescent="0.3">
      <c r="A31" s="42">
        <v>30</v>
      </c>
      <c r="B31" s="42"/>
      <c r="C31" s="43" t="str">
        <f>IF(SUMIFS(Data!$S:$S,Data!$A:$A,$B31,Data!$C:$C,C$1)=0,"",SUMIFS(Data!$S:$S,Data!$A:$A,$B31,Data!$C:$C,C$1))</f>
        <v/>
      </c>
      <c r="D31" s="43" t="str">
        <f>IF(SUMIFS(Data!$S:$S,Data!$A:$A,$B31,Data!$C:$C,D$1)=0,"",SUMIFS(Data!$S:$S,Data!$A:$A,$B31,Data!$C:$C,D$1))</f>
        <v/>
      </c>
      <c r="E31" s="43" t="str">
        <f>IF(SUMIFS(Data!$S:$S,Data!$A:$A,$B31,Data!$C:$C,E$1)=0,"",SUMIFS(Data!$S:$S,Data!$A:$A,$B31,Data!$C:$C,E$1))</f>
        <v/>
      </c>
      <c r="F31" s="43" t="str">
        <f>IF(SUMIFS(Data!$S:$S,Data!$A:$A,$B31,Data!$C:$C,F$1)=0,"",SUMIFS(Data!$S:$S,Data!$A:$A,$B31,Data!$C:$C,F$1))</f>
        <v/>
      </c>
      <c r="G31" s="43" t="str">
        <f>IF(SUMIFS(Data!$S:$S,Data!$A:$A,$B31,Data!$C:$C,G$1)=0,"",SUMIFS(Data!$S:$S,Data!$A:$A,$B31,Data!$C:$C,G$1))</f>
        <v/>
      </c>
      <c r="H31" s="43" t="str">
        <f>IF(SUMIFS(Data!$S:$S,Data!$A:$A,$B31,Data!$C:$C,H$1)=0,"",SUMIFS(Data!$S:$S,Data!$A:$A,$B31,Data!$C:$C,H$1))</f>
        <v/>
      </c>
      <c r="I31" s="43" t="str">
        <f>IF(SUMIFS(Data!$S:$S,Data!$A:$A,$B31,Data!$C:$C,I$1)=0,"",SUMIFS(Data!$S:$S,Data!$A:$A,$B31,Data!$C:$C,I$1))</f>
        <v/>
      </c>
      <c r="J31" s="43" t="str">
        <f>IF(SUMIFS(Data!$S:$S,Data!$A:$A,$B31,Data!$C:$C,J$1)=0,"",SUMIFS(Data!$S:$S,Data!$A:$A,$B31,Data!$C:$C,J$1))</f>
        <v/>
      </c>
      <c r="K31" s="43" t="str">
        <f>IF(SUMIFS(Data!$S:$S,Data!$A:$A,$B31,Data!$C:$C,K$1)=0,"",SUMIFS(Data!$S:$S,Data!$A:$A,$B31,Data!$C:$C,K$1))</f>
        <v/>
      </c>
      <c r="L31" s="43" t="str">
        <f>IF(SUMIFS(Data!$S:$S,Data!$A:$A,$B31,Data!$C:$C,L$1)=0,"",SUMIFS(Data!$S:$S,Data!$A:$A,$B31,Data!$C:$C,L$1))</f>
        <v/>
      </c>
      <c r="M31" s="43" t="str">
        <f>IF(SUMIFS(Data!$S:$S,Data!$A:$A,$B31,Data!$C:$C,M$1)=0,"",SUMIFS(Data!$S:$S,Data!$A:$A,$B31,Data!$C:$C,M$1))</f>
        <v/>
      </c>
      <c r="N31" s="43" t="str">
        <f>IF(SUMIFS(Data!$S:$S,Data!$A:$A,$B31,Data!$C:$C,N$1)=0,"",SUMIFS(Data!$S:$S,Data!$A:$A,$B31,Data!$C:$C,N$1))</f>
        <v/>
      </c>
      <c r="O31" s="43" t="str">
        <f>IF(SUMIFS(Data!$S:$S,Data!$A:$A,$B31,Data!$C:$C,O$1)=0,"",SUMIFS(Data!$S:$S,Data!$A:$A,$B31,Data!$C:$C,O$1))</f>
        <v/>
      </c>
      <c r="P31" s="43" t="str">
        <f>IF(SUMIFS(Data!$S:$S,Data!$A:$A,$B31,Data!$C:$C,P$1)=0,"",SUMIFS(Data!$S:$S,Data!$A:$A,$B31,Data!$C:$C,P$1))</f>
        <v/>
      </c>
      <c r="Q31" s="43" t="str">
        <f>IF(SUMIFS(Data!$S:$S,Data!$A:$A,$B31,Data!$C:$C,Q$1)=0,"",SUMIFS(Data!$S:$S,Data!$A:$A,$B31,Data!$C:$C,Q$1))</f>
        <v/>
      </c>
      <c r="R31" s="43" t="str">
        <f>IF(SUMIFS(Data!$S:$S,Data!$A:$A,$B31,Data!$C:$C,R$1)=0,"",SUMIFS(Data!$S:$S,Data!$A:$A,$B31,Data!$C:$C,R$1))</f>
        <v/>
      </c>
      <c r="S31" s="43" t="str">
        <f>IF(SUMIFS(Data!$S:$S,Data!$A:$A,$B31,Data!$C:$C,S$1)=0,"",SUMIFS(Data!$S:$S,Data!$A:$A,$B31,Data!$C:$C,S$1))</f>
        <v/>
      </c>
      <c r="T31" s="43" t="str">
        <f>IF(SUMIFS(Data!$S:$S,Data!$A:$A,$B31,Data!$C:$C,T$1)=0,"",SUMIFS(Data!$S:$S,Data!$A:$A,$B31,Data!$C:$C,T$1))</f>
        <v/>
      </c>
      <c r="U31" s="43">
        <f t="shared" ref="U3:U32" si="0">SUM(C31:T31)</f>
        <v>0</v>
      </c>
      <c r="V31" s="43">
        <f>SUMIFS(Data!D:D,Data!A:A,B31)</f>
        <v>0</v>
      </c>
    </row>
    <row r="32" spans="1:22" ht="13.8" x14ac:dyDescent="0.3">
      <c r="A32" s="42">
        <v>31</v>
      </c>
      <c r="B32" s="42"/>
      <c r="C32" s="43" t="str">
        <f>IF(SUMIFS(Data!$S:$S,Data!$A:$A,$B32,Data!$C:$C,C$1)=0,"",SUMIFS(Data!$S:$S,Data!$A:$A,$B32,Data!$C:$C,C$1))</f>
        <v/>
      </c>
      <c r="D32" s="43" t="str">
        <f>IF(SUMIFS(Data!$S:$S,Data!$A:$A,$B32,Data!$C:$C,D$1)=0,"",SUMIFS(Data!$S:$S,Data!$A:$A,$B32,Data!$C:$C,D$1))</f>
        <v/>
      </c>
      <c r="E32" s="43" t="str">
        <f>IF(SUMIFS(Data!$S:$S,Data!$A:$A,$B32,Data!$C:$C,E$1)=0,"",SUMIFS(Data!$S:$S,Data!$A:$A,$B32,Data!$C:$C,E$1))</f>
        <v/>
      </c>
      <c r="F32" s="43" t="str">
        <f>IF(SUMIFS(Data!$S:$S,Data!$A:$A,$B32,Data!$C:$C,F$1)=0,"",SUMIFS(Data!$S:$S,Data!$A:$A,$B32,Data!$C:$C,F$1))</f>
        <v/>
      </c>
      <c r="G32" s="43" t="str">
        <f>IF(SUMIFS(Data!$S:$S,Data!$A:$A,$B32,Data!$C:$C,G$1)=0,"",SUMIFS(Data!$S:$S,Data!$A:$A,$B32,Data!$C:$C,G$1))</f>
        <v/>
      </c>
      <c r="H32" s="43" t="str">
        <f>IF(SUMIFS(Data!$S:$S,Data!$A:$A,$B32,Data!$C:$C,H$1)=0,"",SUMIFS(Data!$S:$S,Data!$A:$A,$B32,Data!$C:$C,H$1))</f>
        <v/>
      </c>
      <c r="I32" s="43" t="str">
        <f>IF(SUMIFS(Data!$S:$S,Data!$A:$A,$B32,Data!$C:$C,I$1)=0,"",SUMIFS(Data!$S:$S,Data!$A:$A,$B32,Data!$C:$C,I$1))</f>
        <v/>
      </c>
      <c r="J32" s="43" t="str">
        <f>IF(SUMIFS(Data!$S:$S,Data!$A:$A,$B32,Data!$C:$C,J$1)=0,"",SUMIFS(Data!$S:$S,Data!$A:$A,$B32,Data!$C:$C,J$1))</f>
        <v/>
      </c>
      <c r="K32" s="43" t="str">
        <f>IF(SUMIFS(Data!$S:$S,Data!$A:$A,$B32,Data!$C:$C,K$1)=0,"",SUMIFS(Data!$S:$S,Data!$A:$A,$B32,Data!$C:$C,K$1))</f>
        <v/>
      </c>
      <c r="L32" s="43" t="str">
        <f>IF(SUMIFS(Data!$S:$S,Data!$A:$A,$B32,Data!$C:$C,L$1)=0,"",SUMIFS(Data!$S:$S,Data!$A:$A,$B32,Data!$C:$C,L$1))</f>
        <v/>
      </c>
      <c r="M32" s="43" t="str">
        <f>IF(SUMIFS(Data!$S:$S,Data!$A:$A,$B32,Data!$C:$C,M$1)=0,"",SUMIFS(Data!$S:$S,Data!$A:$A,$B32,Data!$C:$C,M$1))</f>
        <v/>
      </c>
      <c r="N32" s="43" t="str">
        <f>IF(SUMIFS(Data!$S:$S,Data!$A:$A,$B32,Data!$C:$C,N$1)=0,"",SUMIFS(Data!$S:$S,Data!$A:$A,$B32,Data!$C:$C,N$1))</f>
        <v/>
      </c>
      <c r="O32" s="43" t="str">
        <f>IF(SUMIFS(Data!$S:$S,Data!$A:$A,$B32,Data!$C:$C,O$1)=0,"",SUMIFS(Data!$S:$S,Data!$A:$A,$B32,Data!$C:$C,O$1))</f>
        <v/>
      </c>
      <c r="P32" s="43" t="str">
        <f>IF(SUMIFS(Data!$S:$S,Data!$A:$A,$B32,Data!$C:$C,P$1)=0,"",SUMIFS(Data!$S:$S,Data!$A:$A,$B32,Data!$C:$C,P$1))</f>
        <v/>
      </c>
      <c r="Q32" s="43" t="str">
        <f>IF(SUMIFS(Data!$S:$S,Data!$A:$A,$B32,Data!$C:$C,Q$1)=0,"",SUMIFS(Data!$S:$S,Data!$A:$A,$B32,Data!$C:$C,Q$1))</f>
        <v/>
      </c>
      <c r="R32" s="43" t="str">
        <f>IF(SUMIFS(Data!$S:$S,Data!$A:$A,$B32,Data!$C:$C,R$1)=0,"",SUMIFS(Data!$S:$S,Data!$A:$A,$B32,Data!$C:$C,R$1))</f>
        <v/>
      </c>
      <c r="S32" s="43" t="str">
        <f>IF(SUMIFS(Data!$S:$S,Data!$A:$A,$B32,Data!$C:$C,S$1)=0,"",SUMIFS(Data!$S:$S,Data!$A:$A,$B32,Data!$C:$C,S$1))</f>
        <v/>
      </c>
      <c r="T32" s="43" t="str">
        <f>IF(SUMIFS(Data!$S:$S,Data!$A:$A,$B32,Data!$C:$C,T$1)=0,"",SUMIFS(Data!$S:$S,Data!$A:$A,$B32,Data!$C:$C,T$1))</f>
        <v/>
      </c>
      <c r="U32" s="43">
        <f t="shared" si="0"/>
        <v>0</v>
      </c>
      <c r="V32" s="43">
        <f>SUMIFS(Data!D:D,Data!A:A,B32)</f>
        <v>0</v>
      </c>
    </row>
  </sheetData>
  <autoFilter ref="A1:V32"/>
  <sortState ref="B2:V30">
    <sortCondition descending="1" ref="U2:U30"/>
    <sortCondition descending="1" ref="V2:V30"/>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Istoric</vt:lpstr>
      <vt:lpstr>Regulament S10</vt:lpstr>
      <vt:lpstr>Barem</vt:lpstr>
      <vt:lpstr>Participanti</vt:lpstr>
      <vt:lpstr>Data</vt:lpstr>
      <vt:lpstr>Data_echipe</vt:lpstr>
      <vt:lpstr>#ligaSYR</vt:lpstr>
      <vt:lpstr>Open F</vt:lpstr>
      <vt:lpstr>Open M</vt:lpstr>
      <vt:lpstr>Echipe</vt:lpstr>
      <vt:lpstr>Premii de etapa</vt:lpstr>
      <vt:lpstr>Prezente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2021-05-06T09:36:47Z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ad40dd0f-9293-401f-8d94-6b4375d1a5c3_Enabled">
    <vt:lpwstr>True</vt:lpwstr>
  </property>
  <property fmtid="{D5CDD505-2E9C-101B-9397-08002B2CF9AE}" pid="4" name="MSIP_Label_ad40dd0f-9293-401f-8d94-6b4375d1a5c3_SiteId">
    <vt:lpwstr>1ea4ca96-f2e9-4770-a86f-ee95d877c0d8</vt:lpwstr>
  </property>
  <property fmtid="{D5CDD505-2E9C-101B-9397-08002B2CF9AE}" pid="5" name="MSIP_Label_ad40dd0f-9293-401f-8d94-6b4375d1a5c3_Owner">
    <vt:lpwstr>gumirea@alphaleasing.ro</vt:lpwstr>
  </property>
  <property fmtid="{D5CDD505-2E9C-101B-9397-08002B2CF9AE}" pid="6" name="MSIP_Label_ad40dd0f-9293-401f-8d94-6b4375d1a5c3_SetDate">
    <vt:lpwstr>2020-10-12T20:23:00.2912110Z</vt:lpwstr>
  </property>
  <property fmtid="{D5CDD505-2E9C-101B-9397-08002B2CF9AE}" pid="7" name="MSIP_Label_ad40dd0f-9293-401f-8d94-6b4375d1a5c3_Name">
    <vt:lpwstr>PUBLIC</vt:lpwstr>
  </property>
  <property fmtid="{D5CDD505-2E9C-101B-9397-08002B2CF9AE}" pid="8" name="MSIP_Label_ad40dd0f-9293-401f-8d94-6b4375d1a5c3_Application">
    <vt:lpwstr>Microsoft Azure Information Protection</vt:lpwstr>
  </property>
  <property fmtid="{D5CDD505-2E9C-101B-9397-08002B2CF9AE}" pid="9" name="MSIP_Label_ad40dd0f-9293-401f-8d94-6b4375d1a5c3_ActionId">
    <vt:lpwstr>b3d4303b-4d3f-4518-920e-608d33b3774f</vt:lpwstr>
  </property>
  <property fmtid="{D5CDD505-2E9C-101B-9397-08002B2CF9AE}" pid="10" name="MSIP_Label_ad40dd0f-9293-401f-8d94-6b4375d1a5c3_Extended_MSFT_Method">
    <vt:lpwstr>Manual</vt:lpwstr>
  </property>
  <property fmtid="{D5CDD505-2E9C-101B-9397-08002B2CF9AE}" pid="11" name="MSIP_Label_899d74fd-a48c-4042-a2b4-34eef1184746_Enabled">
    <vt:lpwstr>True</vt:lpwstr>
  </property>
  <property fmtid="{D5CDD505-2E9C-101B-9397-08002B2CF9AE}" pid="12" name="MSIP_Label_899d74fd-a48c-4042-a2b4-34eef1184746_SiteId">
    <vt:lpwstr>1ea4ca96-f2e9-4770-a86f-ee95d877c0d8</vt:lpwstr>
  </property>
  <property fmtid="{D5CDD505-2E9C-101B-9397-08002B2CF9AE}" pid="13" name="MSIP_Label_899d74fd-a48c-4042-a2b4-34eef1184746_Owner">
    <vt:lpwstr>gumirea@alphaleasing.ro</vt:lpwstr>
  </property>
  <property fmtid="{D5CDD505-2E9C-101B-9397-08002B2CF9AE}" pid="14" name="MSIP_Label_899d74fd-a48c-4042-a2b4-34eef1184746_SetDate">
    <vt:lpwstr>2020-10-12T20:23:00.2912110Z</vt:lpwstr>
  </property>
  <property fmtid="{D5CDD505-2E9C-101B-9397-08002B2CF9AE}" pid="15" name="MSIP_Label_899d74fd-a48c-4042-a2b4-34eef1184746_Name">
    <vt:lpwstr>Fara Eticheta</vt:lpwstr>
  </property>
  <property fmtid="{D5CDD505-2E9C-101B-9397-08002B2CF9AE}" pid="16" name="MSIP_Label_899d74fd-a48c-4042-a2b4-34eef1184746_Application">
    <vt:lpwstr>Microsoft Azure Information Protection</vt:lpwstr>
  </property>
  <property fmtid="{D5CDD505-2E9C-101B-9397-08002B2CF9AE}" pid="17" name="MSIP_Label_899d74fd-a48c-4042-a2b4-34eef1184746_ActionId">
    <vt:lpwstr>b3d4303b-4d3f-4518-920e-608d33b3774f</vt:lpwstr>
  </property>
  <property fmtid="{D5CDD505-2E9C-101B-9397-08002B2CF9AE}" pid="18" name="MSIP_Label_899d74fd-a48c-4042-a2b4-34eef1184746_Parent">
    <vt:lpwstr>ad40dd0f-9293-401f-8d94-6b4375d1a5c3</vt:lpwstr>
  </property>
  <property fmtid="{D5CDD505-2E9C-101B-9397-08002B2CF9AE}" pid="19" name="MSIP_Label_899d74fd-a48c-4042-a2b4-34eef1184746_Extended_MSFT_Method">
    <vt:lpwstr>Manual</vt:lpwstr>
  </property>
  <property fmtid="{D5CDD505-2E9C-101B-9397-08002B2CF9AE}" pid="20" name="Sensitivity">
    <vt:lpwstr>PUBLIC Fara Eticheta</vt:lpwstr>
  </property>
  <property fmtid="{D5CDD505-2E9C-101B-9397-08002B2CF9AE}" pid="21" name="SV_HIDDEN_GRID_QUERY_LIST_4F35BF76-6C0D-4D9B-82B2-816C12CF3733">
    <vt:lpwstr>empty_477D106A-C0D6-4607-AEBD-E2C9D60EA279</vt:lpwstr>
  </property>
</Properties>
</file>